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G:\Applications Department\Department Applications\Rates\2022 Electricity Rates\IRM\IRM Applications\Price Cap IR\Milton Hydro\Application Filed\"/>
    </mc:Choice>
  </mc:AlternateContent>
  <xr:revisionPtr revIDLastSave="0" documentId="8_{FE4DD50C-5622-4921-9B00-767346FE05BA}" xr6:coauthVersionLast="46" xr6:coauthVersionMax="46" xr10:uidLastSave="{00000000-0000-0000-0000-000000000000}"/>
  <bookViews>
    <workbookView xWindow="-103" yWindow="-103" windowWidth="22149" windowHeight="13320" tabRatio="874"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3-a.  Rate Class Allocations" sheetId="88" r:id="rId9"/>
    <sheet name="4.  2011-2014 LRAM" sheetId="46" r:id="rId10"/>
    <sheet name="5.  2015-2020 LRAM" sheetId="79" r:id="rId11"/>
    <sheet name="6.  Carrying Charges" sheetId="47" r:id="rId12"/>
    <sheet name="7.  Persistence Report" sheetId="68" r:id="rId13"/>
    <sheet name="8.  Streetlighting" sheetId="85" r:id="rId14"/>
  </sheets>
  <externalReferences>
    <externalReference r:id="rId15"/>
  </externalReferences>
  <definedNames>
    <definedName name="_xlnm._FilterDatabase" localSheetId="12" hidden="1">'7.  Persistence Report'!$C$26:$BT$26</definedName>
    <definedName name="_xlnm._FilterDatabase" localSheetId="3" hidden="1">DropDownList!$A$1:$A$40</definedName>
    <definedName name="_xlnm.Print_Area" localSheetId="4">'1.  LRAMVA Summary'!$A$1:$R$107</definedName>
    <definedName name="_xlnm.Print_Area" localSheetId="6">'2. LRAMVA Threshold'!$A$1:$M$85</definedName>
    <definedName name="_xlnm.Print_Area" localSheetId="7">'3.  Distribution Rates'!$A$1:$P$134</definedName>
    <definedName name="_xlnm.Print_Area" localSheetId="8">'3-a.  Rate Class Allocations'!$B$22:$W$505</definedName>
    <definedName name="_xlnm.Print_Area" localSheetId="9">'4.  2011-2014 LRAM'!$A$1:$AM$533</definedName>
    <definedName name="_xlnm.Print_Area" localSheetId="10">'5.  2015-2020 LRAM'!$A$1:$AM$1145</definedName>
    <definedName name="_xlnm.Print_Area" localSheetId="11">'6.  Carrying Charges'!$B$15:$W$177</definedName>
    <definedName name="_xlnm.Print_Area" localSheetId="12">'7.  Persistence Report'!$B$23:$BT$54</definedName>
    <definedName name="_xlnm.Print_Area" localSheetId="13">'8.  Streetlighting'!$C$13:$X$4339</definedName>
    <definedName name="_xlnm.Print_Area" localSheetId="0">Contents!$A$1:$D$26</definedName>
    <definedName name="_xlnm.Print_Area" localSheetId="2">'LRAMVA Checklist Schematic'!$A$1:$G$30</definedName>
    <definedName name="_xlnm.Print_Titles" localSheetId="8">'3-a.  Rate Class Allocations'!$1:$21</definedName>
    <definedName name="_xlnm.Print_Titles" localSheetId="9">'4.  2011-2014 LRAM'!$B:$B</definedName>
    <definedName name="_xlnm.Print_Titles" localSheetId="11">'6.  Carrying Charges'!$1:$14</definedName>
    <definedName name="_xlnm.Print_Titles" localSheetId="12">'7.  Persistence Report'!$1:$22</definedName>
    <definedName name="_xlnm.Print_Titles" localSheetId="13">'8.  Streetlighting'!$1:$12</definedName>
    <definedName name="Table_1_b.__Annual_LRAMVA_Breakdown_by_Year_and_Rate_Class">'1.  LRAMVA Summary'!$B$46</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LRAM'!$B$146</definedName>
    <definedName name="Table_4_c.__2013_Lost_Revenues_Work_Form">'4.  2011-2014 LRAM'!$B$275</definedName>
    <definedName name="Table_4_d.__2014_Lost_Revenues_Work_Form">'4.  2011-2014 LRAM'!$B$404</definedName>
    <definedName name="Table_5_a.__2015_Lost_Revenues_Work_Form">'5.  2015-2020 LRAM'!$B$33</definedName>
    <definedName name="Table_5_b.__2016_Lost_Revenues_Work_Form">'5.  2015-2020 LRAM'!$B$219</definedName>
    <definedName name="Table_5_c.__2017_Lost_Revenues_Work_Form">'5.  2015-2020 LRAM'!$B$402</definedName>
    <definedName name="Table_5_d.__2018_Lost_Revenues_Work_Form">'5.  2015-2020 LRAM'!$B$585</definedName>
    <definedName name="Table_5_e.__2019_Lost_Revenues_Work_Form">'5.  2015-2020 LRAM'!$B$768</definedName>
    <definedName name="Table_5_f.__2020_Lost_Revenues_Work_Form">'5.  2015-2020 LRAM'!$B$957</definedName>
    <definedName name="Targets">'[1]LDC Targets'!$A$3:$D$83</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339" i="85" l="1"/>
  <c r="E4338" i="85"/>
  <c r="E4337" i="85"/>
  <c r="E4336" i="85"/>
  <c r="E4335" i="85"/>
  <c r="E4334" i="85"/>
  <c r="E4333" i="85"/>
  <c r="E4332" i="85"/>
  <c r="E4331" i="85"/>
  <c r="E4330" i="85"/>
  <c r="E4329" i="85"/>
  <c r="E4328" i="85"/>
  <c r="E4327" i="85"/>
  <c r="E4326" i="85"/>
  <c r="E4325" i="85"/>
  <c r="E4324" i="85"/>
  <c r="E4323" i="85"/>
  <c r="E4322" i="85"/>
  <c r="E4321" i="85"/>
  <c r="E4320" i="85"/>
  <c r="E4319" i="85"/>
  <c r="E4318" i="85"/>
  <c r="E4317" i="85"/>
  <c r="E4316" i="85"/>
  <c r="E4315" i="85"/>
  <c r="E4314" i="85"/>
  <c r="E4313" i="85"/>
  <c r="E4312" i="85"/>
  <c r="E4311" i="85"/>
  <c r="E4310" i="85"/>
  <c r="E4309" i="85"/>
  <c r="E4308" i="85"/>
  <c r="E4307" i="85"/>
  <c r="E4306" i="85"/>
  <c r="E4305" i="85"/>
  <c r="E4304" i="85"/>
  <c r="E4303" i="85"/>
  <c r="E4302" i="85"/>
  <c r="E4301" i="85"/>
  <c r="E4300" i="85"/>
  <c r="E4299" i="85"/>
  <c r="E4298" i="85"/>
  <c r="E4297" i="85"/>
  <c r="E4296" i="85"/>
  <c r="E4295" i="85"/>
  <c r="E4294" i="85"/>
  <c r="E4293" i="85"/>
  <c r="E4292" i="85"/>
  <c r="E4291" i="85"/>
  <c r="E4290" i="85"/>
  <c r="E4289" i="85"/>
  <c r="E4288" i="85"/>
  <c r="E4287" i="85"/>
  <c r="E4286" i="85"/>
  <c r="E4285" i="85"/>
  <c r="E4284" i="85"/>
  <c r="E4283" i="85"/>
  <c r="E4282" i="85"/>
  <c r="E4281" i="85"/>
  <c r="E4280" i="85"/>
  <c r="E4279" i="85"/>
  <c r="E4278" i="85"/>
  <c r="E4277" i="85"/>
  <c r="E4276" i="85"/>
  <c r="E4275" i="85"/>
  <c r="E4274" i="85"/>
  <c r="E4273" i="85"/>
  <c r="E4272" i="85"/>
  <c r="E4271" i="85"/>
  <c r="E4270" i="85"/>
  <c r="E4269" i="85"/>
  <c r="E4268" i="85"/>
  <c r="E4267" i="85"/>
  <c r="E4266" i="85"/>
  <c r="E4265" i="85"/>
  <c r="E4264" i="85"/>
  <c r="E4263" i="85"/>
  <c r="E4262" i="85"/>
  <c r="E4261" i="85"/>
  <c r="E4260" i="85"/>
  <c r="E4259" i="85"/>
  <c r="E4258" i="85"/>
  <c r="E4257" i="85"/>
  <c r="E4256" i="85"/>
  <c r="E4255" i="85"/>
  <c r="E4254" i="85"/>
  <c r="E4253" i="85"/>
  <c r="E4252" i="85"/>
  <c r="E4251" i="85"/>
  <c r="E4250" i="85"/>
  <c r="E4249" i="85"/>
  <c r="E4248" i="85"/>
  <c r="E4247" i="85"/>
  <c r="E4246" i="85"/>
  <c r="E4245" i="85"/>
  <c r="E4244" i="85"/>
  <c r="E4243" i="85"/>
  <c r="E4242" i="85"/>
  <c r="E4241" i="85"/>
  <c r="E4240" i="85"/>
  <c r="E4239" i="85"/>
  <c r="E4238" i="85"/>
  <c r="E4237" i="85"/>
  <c r="E4236" i="85"/>
  <c r="E4235" i="85"/>
  <c r="E4234" i="85"/>
  <c r="E4233" i="85"/>
  <c r="E4232" i="85"/>
  <c r="E4231" i="85"/>
  <c r="E4230" i="85"/>
  <c r="E4229" i="85"/>
  <c r="E4228" i="85"/>
  <c r="E4227" i="85"/>
  <c r="E4226" i="85"/>
  <c r="E4225" i="85"/>
  <c r="E4224" i="85"/>
  <c r="E4223" i="85"/>
  <c r="E4222" i="85"/>
  <c r="E4221" i="85"/>
  <c r="E4220" i="85"/>
  <c r="E4219" i="85"/>
  <c r="E4218" i="85"/>
  <c r="E4217" i="85"/>
  <c r="E4216" i="85"/>
  <c r="E4215" i="85"/>
  <c r="E4214" i="85"/>
  <c r="E4213" i="85"/>
  <c r="E4212" i="85"/>
  <c r="E4211" i="85"/>
  <c r="E4210" i="85"/>
  <c r="E4209" i="85"/>
  <c r="E4208" i="85"/>
  <c r="E4207" i="85"/>
  <c r="E4206" i="85"/>
  <c r="E4205" i="85"/>
  <c r="E4204" i="85"/>
  <c r="E4203" i="85"/>
  <c r="E4202" i="85"/>
  <c r="E4201" i="85"/>
  <c r="E4200" i="85"/>
  <c r="E4199" i="85"/>
  <c r="E4198" i="85"/>
  <c r="E4197" i="85"/>
  <c r="E4196" i="85"/>
  <c r="E4195" i="85"/>
  <c r="E4194" i="85"/>
  <c r="E4193" i="85"/>
  <c r="E4192" i="85"/>
  <c r="E4191" i="85"/>
  <c r="E4190" i="85"/>
  <c r="E4189" i="85"/>
  <c r="E4188" i="85"/>
  <c r="E4187" i="85"/>
  <c r="E4186" i="85"/>
  <c r="E4185" i="85"/>
  <c r="E4184" i="85"/>
  <c r="E4183" i="85"/>
  <c r="E4182" i="85"/>
  <c r="E4181" i="85"/>
  <c r="E4180" i="85"/>
  <c r="E4179" i="85"/>
  <c r="E4178" i="85"/>
  <c r="E4177" i="85"/>
  <c r="E4176" i="85"/>
  <c r="E4175" i="85"/>
  <c r="E4174" i="85"/>
  <c r="E4173" i="85"/>
  <c r="E4172" i="85"/>
  <c r="E4171" i="85"/>
  <c r="E4170" i="85"/>
  <c r="E4169" i="85"/>
  <c r="E4168" i="85"/>
  <c r="E4167" i="85"/>
  <c r="E4166" i="85"/>
  <c r="E4165" i="85"/>
  <c r="E4164" i="85"/>
  <c r="E4163" i="85"/>
  <c r="E4162" i="85"/>
  <c r="E4161" i="85"/>
  <c r="E4160" i="85"/>
  <c r="E4159" i="85"/>
  <c r="E4158" i="85"/>
  <c r="E4157" i="85"/>
  <c r="E4156" i="85"/>
  <c r="E4155" i="85"/>
  <c r="E4154" i="85"/>
  <c r="E4153" i="85"/>
  <c r="E4152" i="85"/>
  <c r="E4151" i="85"/>
  <c r="E4150" i="85"/>
  <c r="E4149" i="85"/>
  <c r="E4148" i="85"/>
  <c r="E4147" i="85"/>
  <c r="E4146" i="85"/>
  <c r="E4145" i="85"/>
  <c r="E4144" i="85"/>
  <c r="E4143" i="85"/>
  <c r="E4142" i="85"/>
  <c r="E4141" i="85"/>
  <c r="E4140" i="85"/>
  <c r="E4139" i="85"/>
  <c r="E4138" i="85"/>
  <c r="E4137" i="85"/>
  <c r="E4136" i="85"/>
  <c r="E4135" i="85"/>
  <c r="E4134" i="85"/>
  <c r="E4133" i="85"/>
  <c r="E4132" i="85"/>
  <c r="E4131" i="85"/>
  <c r="E4130" i="85"/>
  <c r="E4129" i="85"/>
  <c r="E4128" i="85"/>
  <c r="E4127" i="85"/>
  <c r="E4126" i="85"/>
  <c r="E4125" i="85"/>
  <c r="E4124" i="85"/>
  <c r="E4123" i="85"/>
  <c r="E4122" i="85"/>
  <c r="E4121" i="85"/>
  <c r="E4120" i="85"/>
  <c r="E4119" i="85"/>
  <c r="E4118" i="85"/>
  <c r="E4117" i="85"/>
  <c r="E4116" i="85"/>
  <c r="E4115" i="85"/>
  <c r="E4114" i="85"/>
  <c r="E4113" i="85"/>
  <c r="E4112" i="85"/>
  <c r="E4111" i="85"/>
  <c r="E4110" i="85"/>
  <c r="E4109" i="85"/>
  <c r="E4108" i="85"/>
  <c r="E4107" i="85"/>
  <c r="E4106" i="85"/>
  <c r="E4105" i="85"/>
  <c r="E4104" i="85"/>
  <c r="E4103" i="85"/>
  <c r="E4102" i="85"/>
  <c r="E4101" i="85"/>
  <c r="E4100" i="85"/>
  <c r="E4099" i="85"/>
  <c r="E4098" i="85"/>
  <c r="E4097" i="85"/>
  <c r="E4096" i="85"/>
  <c r="E4095" i="85"/>
  <c r="E4094" i="85"/>
  <c r="E4093" i="85"/>
  <c r="E4092" i="85"/>
  <c r="E4091" i="85"/>
  <c r="E4090" i="85"/>
  <c r="E4089" i="85"/>
  <c r="E4088" i="85"/>
  <c r="E4087" i="85"/>
  <c r="E4086" i="85"/>
  <c r="E4085" i="85"/>
  <c r="E4084" i="85"/>
  <c r="E4083" i="85"/>
  <c r="E4082" i="85"/>
  <c r="E4081" i="85"/>
  <c r="E4080" i="85"/>
  <c r="E4079" i="85"/>
  <c r="E4078" i="85"/>
  <c r="E4077" i="85"/>
  <c r="E4076" i="85"/>
  <c r="E4075" i="85"/>
  <c r="E4074" i="85"/>
  <c r="E4073" i="85"/>
  <c r="E4072" i="85"/>
  <c r="E4071" i="85"/>
  <c r="E4070" i="85"/>
  <c r="E4069" i="85"/>
  <c r="E4068" i="85"/>
  <c r="E4067" i="85"/>
  <c r="E4066" i="85"/>
  <c r="E4065" i="85"/>
  <c r="E4064" i="85"/>
  <c r="E4063" i="85"/>
  <c r="E4062" i="85"/>
  <c r="E4061" i="85"/>
  <c r="E4060" i="85"/>
  <c r="E4059" i="85"/>
  <c r="E4058" i="85"/>
  <c r="E4057" i="85"/>
  <c r="E4056" i="85"/>
  <c r="E4055" i="85"/>
  <c r="E4054" i="85"/>
  <c r="E4053" i="85"/>
  <c r="E4052" i="85"/>
  <c r="E4051" i="85"/>
  <c r="E4050" i="85"/>
  <c r="E4049" i="85"/>
  <c r="E4048" i="85"/>
  <c r="E4047" i="85"/>
  <c r="E4046" i="85"/>
  <c r="E4045" i="85"/>
  <c r="E4044" i="85"/>
  <c r="E4043" i="85"/>
  <c r="E4042" i="85"/>
  <c r="E4041" i="85"/>
  <c r="E4040" i="85"/>
  <c r="E4039" i="85"/>
  <c r="E4038" i="85"/>
  <c r="E4037" i="85"/>
  <c r="E4036" i="85"/>
  <c r="E4035" i="85"/>
  <c r="E4034" i="85"/>
  <c r="E4033" i="85"/>
  <c r="E4032" i="85"/>
  <c r="E4031" i="85"/>
  <c r="E4030" i="85"/>
  <c r="E4029" i="85"/>
  <c r="E4028" i="85"/>
  <c r="E4027" i="85"/>
  <c r="E4026" i="85"/>
  <c r="E4025" i="85"/>
  <c r="E4024" i="85"/>
  <c r="E4023" i="85"/>
  <c r="E4022" i="85"/>
  <c r="E4021" i="85"/>
  <c r="E4020" i="85"/>
  <c r="E4019" i="85"/>
  <c r="E4018" i="85"/>
  <c r="E4017" i="85"/>
  <c r="E4016" i="85"/>
  <c r="E4015" i="85"/>
  <c r="E4014" i="85"/>
  <c r="E4013" i="85"/>
  <c r="E4012" i="85"/>
  <c r="E4011" i="85"/>
  <c r="E4010" i="85"/>
  <c r="E4009" i="85"/>
  <c r="E4008" i="85"/>
  <c r="E4007" i="85"/>
  <c r="E4006" i="85"/>
  <c r="E4005" i="85"/>
  <c r="E4004" i="85"/>
  <c r="E4003" i="85"/>
  <c r="E4002" i="85"/>
  <c r="E4001" i="85"/>
  <c r="E4000" i="85"/>
  <c r="E3999" i="85"/>
  <c r="E3998" i="85"/>
  <c r="E3997" i="85"/>
  <c r="E3996" i="85"/>
  <c r="E3995" i="85"/>
  <c r="E3994" i="85"/>
  <c r="E3993" i="85"/>
  <c r="E3992" i="85"/>
  <c r="E3991" i="85"/>
  <c r="E3990" i="85"/>
  <c r="E3989" i="85"/>
  <c r="E3988" i="85"/>
  <c r="E3987" i="85"/>
  <c r="E3986" i="85"/>
  <c r="E3985" i="85"/>
  <c r="E3984" i="85"/>
  <c r="E3983" i="85"/>
  <c r="E3982" i="85"/>
  <c r="E3981" i="85"/>
  <c r="E3980" i="85"/>
  <c r="E3979" i="85"/>
  <c r="E3978" i="85"/>
  <c r="E3977" i="85"/>
  <c r="E3976" i="85"/>
  <c r="E3975" i="85"/>
  <c r="E3974" i="85"/>
  <c r="E3973" i="85"/>
  <c r="E3972" i="85"/>
  <c r="E3971" i="85"/>
  <c r="E3970" i="85"/>
  <c r="E3969" i="85"/>
  <c r="E3968" i="85"/>
  <c r="E3967" i="85"/>
  <c r="E3966" i="85"/>
  <c r="E3965" i="85"/>
  <c r="E3964" i="85"/>
  <c r="E3963" i="85"/>
  <c r="E3962" i="85"/>
  <c r="E3961" i="85"/>
  <c r="E3960" i="85"/>
  <c r="E3959" i="85"/>
  <c r="E3958" i="85"/>
  <c r="E3957" i="85"/>
  <c r="E3956" i="85"/>
  <c r="E3955" i="85"/>
  <c r="E3954" i="85"/>
  <c r="E3953" i="85"/>
  <c r="E3952" i="85"/>
  <c r="E3951" i="85"/>
  <c r="E3950" i="85"/>
  <c r="E3949" i="85"/>
  <c r="E3948" i="85"/>
  <c r="E3947" i="85"/>
  <c r="E3946" i="85"/>
  <c r="E3945" i="85"/>
  <c r="E3944" i="85"/>
  <c r="E3943" i="85"/>
  <c r="E3942" i="85"/>
  <c r="E3941" i="85"/>
  <c r="E3940" i="85"/>
  <c r="E3939" i="85"/>
  <c r="E3938" i="85"/>
  <c r="E3937" i="85"/>
  <c r="E3936" i="85"/>
  <c r="E3935" i="85"/>
  <c r="E3934" i="85"/>
  <c r="E3933" i="85"/>
  <c r="E3932" i="85"/>
  <c r="E3931" i="85"/>
  <c r="E3930" i="85"/>
  <c r="E3929" i="85"/>
  <c r="E3928" i="85"/>
  <c r="E3927" i="85"/>
  <c r="E3926" i="85"/>
  <c r="E3925" i="85"/>
  <c r="E3924" i="85"/>
  <c r="E3923" i="85"/>
  <c r="E3922" i="85"/>
  <c r="E3921" i="85"/>
  <c r="E3920" i="85"/>
  <c r="E3919" i="85"/>
  <c r="E3918" i="85"/>
  <c r="E3917" i="85"/>
  <c r="E3916" i="85"/>
  <c r="E3915" i="85"/>
  <c r="E3914" i="85"/>
  <c r="E3913" i="85"/>
  <c r="E3912" i="85"/>
  <c r="E3911" i="85"/>
  <c r="E3910" i="85"/>
  <c r="E3909" i="85"/>
  <c r="E3908" i="85"/>
  <c r="E3907" i="85"/>
  <c r="E3906" i="85"/>
  <c r="E3905" i="85"/>
  <c r="E3904" i="85"/>
  <c r="E3903" i="85"/>
  <c r="E3902" i="85"/>
  <c r="E3901" i="85"/>
  <c r="E3900" i="85"/>
  <c r="E3899" i="85"/>
  <c r="E3898" i="85"/>
  <c r="E3897" i="85"/>
  <c r="E3896" i="85"/>
  <c r="E3895" i="85"/>
  <c r="E3894" i="85"/>
  <c r="E3893" i="85"/>
  <c r="E3892" i="85"/>
  <c r="E3891" i="85"/>
  <c r="E3890" i="85"/>
  <c r="E3889" i="85"/>
  <c r="E3888" i="85"/>
  <c r="E3887" i="85"/>
  <c r="E3886" i="85"/>
  <c r="E3885" i="85"/>
  <c r="E3884" i="85"/>
  <c r="E3883" i="85"/>
  <c r="E3882" i="85"/>
  <c r="E3881" i="85"/>
  <c r="E3880" i="85"/>
  <c r="E3879" i="85"/>
  <c r="E3878" i="85"/>
  <c r="E3877" i="85"/>
  <c r="E3876" i="85"/>
  <c r="E3875" i="85"/>
  <c r="E3874" i="85"/>
  <c r="E3873" i="85"/>
  <c r="E3872" i="85"/>
  <c r="E3871" i="85"/>
  <c r="E3870" i="85"/>
  <c r="E3869" i="85"/>
  <c r="E3868" i="85"/>
  <c r="E3867" i="85"/>
  <c r="E3866" i="85"/>
  <c r="E3865" i="85"/>
  <c r="E3864" i="85"/>
  <c r="E3863" i="85"/>
  <c r="E3862" i="85"/>
  <c r="E3861" i="85"/>
  <c r="E3860" i="85"/>
  <c r="E3859" i="85"/>
  <c r="E3858" i="85"/>
  <c r="E3857" i="85"/>
  <c r="E3856" i="85"/>
  <c r="E3855" i="85"/>
  <c r="E3854" i="85"/>
  <c r="E3853" i="85"/>
  <c r="E3852" i="85"/>
  <c r="E3851" i="85"/>
  <c r="E3850" i="85"/>
  <c r="E3849" i="85"/>
  <c r="E3848" i="85"/>
  <c r="E3847" i="85"/>
  <c r="E3846" i="85"/>
  <c r="E3845" i="85"/>
  <c r="E3844" i="85"/>
  <c r="E3843" i="85"/>
  <c r="E3842" i="85"/>
  <c r="E3841" i="85"/>
  <c r="E3840" i="85"/>
  <c r="E3839" i="85"/>
  <c r="E3838" i="85"/>
  <c r="E3837" i="85"/>
  <c r="E3836" i="85"/>
  <c r="E3835" i="85"/>
  <c r="E3834" i="85"/>
  <c r="E3833" i="85"/>
  <c r="E3832" i="85"/>
  <c r="E3831" i="85"/>
  <c r="E3830" i="85"/>
  <c r="E3829" i="85"/>
  <c r="E3828" i="85"/>
  <c r="E3827" i="85"/>
  <c r="E3826" i="85"/>
  <c r="E3825" i="85"/>
  <c r="E3824" i="85"/>
  <c r="E3823" i="85"/>
  <c r="E3822" i="85"/>
  <c r="E3821" i="85"/>
  <c r="E3820" i="85"/>
  <c r="E3819" i="85"/>
  <c r="E3818" i="85"/>
  <c r="E3817" i="85"/>
  <c r="E3816" i="85"/>
  <c r="E3815" i="85"/>
  <c r="E3814" i="85"/>
  <c r="E3813" i="85"/>
  <c r="E3812" i="85"/>
  <c r="E3811" i="85"/>
  <c r="E3810" i="85"/>
  <c r="E3809" i="85"/>
  <c r="E3808" i="85"/>
  <c r="E3807" i="85"/>
  <c r="E3806" i="85"/>
  <c r="E3805" i="85"/>
  <c r="E3804" i="85"/>
  <c r="E3803" i="85"/>
  <c r="E3802" i="85"/>
  <c r="E3801" i="85"/>
  <c r="E3800" i="85"/>
  <c r="E3799" i="85"/>
  <c r="E3798" i="85"/>
  <c r="E3797" i="85"/>
  <c r="E3796" i="85"/>
  <c r="E3795" i="85"/>
  <c r="E3794" i="85"/>
  <c r="E3793" i="85"/>
  <c r="E3792" i="85"/>
  <c r="E3791" i="85"/>
  <c r="E3790" i="85"/>
  <c r="E3789" i="85"/>
  <c r="E3788" i="85"/>
  <c r="E3787" i="85"/>
  <c r="E3786" i="85"/>
  <c r="E3785" i="85"/>
  <c r="E3784" i="85"/>
  <c r="E3783" i="85"/>
  <c r="E3782" i="85"/>
  <c r="E3781" i="85"/>
  <c r="E3780" i="85"/>
  <c r="E3779" i="85"/>
  <c r="E3778" i="85"/>
  <c r="E3777" i="85"/>
  <c r="E3776" i="85"/>
  <c r="E3775" i="85"/>
  <c r="E3774" i="85"/>
  <c r="E3773" i="85"/>
  <c r="E3772" i="85"/>
  <c r="E3771" i="85"/>
  <c r="E3770" i="85"/>
  <c r="E3769" i="85"/>
  <c r="E3768" i="85"/>
  <c r="E3767" i="85"/>
  <c r="E3766" i="85"/>
  <c r="E3765" i="85"/>
  <c r="E3764" i="85"/>
  <c r="E3763" i="85"/>
  <c r="E3762" i="85"/>
  <c r="E3761" i="85"/>
  <c r="E3760" i="85"/>
  <c r="E3759" i="85"/>
  <c r="E3758" i="85"/>
  <c r="E3757" i="85"/>
  <c r="E3756" i="85"/>
  <c r="E3755" i="85"/>
  <c r="E3754" i="85"/>
  <c r="E3753" i="85"/>
  <c r="E3752" i="85"/>
  <c r="E3751" i="85"/>
  <c r="E3750" i="85"/>
  <c r="E3749" i="85"/>
  <c r="E3748" i="85"/>
  <c r="E3747" i="85"/>
  <c r="E3746" i="85"/>
  <c r="E3745" i="85"/>
  <c r="E3744" i="85"/>
  <c r="E3743" i="85"/>
  <c r="E3742" i="85"/>
  <c r="E3741" i="85"/>
  <c r="E3740" i="85"/>
  <c r="E3739" i="85"/>
  <c r="E3738" i="85"/>
  <c r="E3737" i="85"/>
  <c r="E3736" i="85"/>
  <c r="E3735" i="85"/>
  <c r="E3734" i="85"/>
  <c r="E3733" i="85"/>
  <c r="E3732" i="85"/>
  <c r="E3731" i="85"/>
  <c r="E3730" i="85"/>
  <c r="E3729" i="85"/>
  <c r="E3728" i="85"/>
  <c r="E3727" i="85"/>
  <c r="E3726" i="85"/>
  <c r="E3725" i="85"/>
  <c r="E3724" i="85"/>
  <c r="E3723" i="85"/>
  <c r="E3722" i="85"/>
  <c r="E3721" i="85"/>
  <c r="E3720" i="85"/>
  <c r="E3719" i="85"/>
  <c r="E3718" i="85"/>
  <c r="E3717" i="85"/>
  <c r="E3716" i="85"/>
  <c r="E3715" i="85"/>
  <c r="E3714" i="85"/>
  <c r="E3713" i="85"/>
  <c r="E3712" i="85"/>
  <c r="E3711" i="85"/>
  <c r="E3710" i="85"/>
  <c r="E3709" i="85"/>
  <c r="E3708" i="85"/>
  <c r="E3707" i="85"/>
  <c r="E3706" i="85"/>
  <c r="E3705" i="85"/>
  <c r="E3704" i="85"/>
  <c r="E3703" i="85"/>
  <c r="E3702" i="85"/>
  <c r="E3701" i="85"/>
  <c r="E3700" i="85"/>
  <c r="E3699" i="85"/>
  <c r="E3698" i="85"/>
  <c r="E3697" i="85"/>
  <c r="E3696" i="85"/>
  <c r="E3695" i="85"/>
  <c r="E3694" i="85"/>
  <c r="E3693" i="85"/>
  <c r="E3692" i="85"/>
  <c r="E3691" i="85"/>
  <c r="E3690" i="85"/>
  <c r="E3689" i="85"/>
  <c r="E3688" i="85"/>
  <c r="E3687" i="85"/>
  <c r="E3686" i="85"/>
  <c r="E3685" i="85"/>
  <c r="E3684" i="85"/>
  <c r="E3683" i="85"/>
  <c r="E3682" i="85"/>
  <c r="E3681" i="85"/>
  <c r="E3680" i="85"/>
  <c r="E3679" i="85"/>
  <c r="E3678" i="85"/>
  <c r="E3677" i="85"/>
  <c r="E3676" i="85"/>
  <c r="E3675" i="85"/>
  <c r="E3674" i="85"/>
  <c r="E3673" i="85"/>
  <c r="E3672" i="85"/>
  <c r="E3671" i="85"/>
  <c r="E3670" i="85"/>
  <c r="E3669" i="85"/>
  <c r="E3668" i="85"/>
  <c r="E3667" i="85"/>
  <c r="E3666" i="85"/>
  <c r="E3665" i="85"/>
  <c r="E3664" i="85"/>
  <c r="E3663" i="85"/>
  <c r="E3662" i="85"/>
  <c r="E3661" i="85"/>
  <c r="E3660" i="85"/>
  <c r="E3659" i="85"/>
  <c r="E3658" i="85"/>
  <c r="E3657" i="85"/>
  <c r="E3656" i="85"/>
  <c r="E3655" i="85"/>
  <c r="E3654" i="85"/>
  <c r="E3653" i="85"/>
  <c r="E3652" i="85"/>
  <c r="E3651" i="85"/>
  <c r="E3650" i="85"/>
  <c r="E3649" i="85"/>
  <c r="E3648" i="85"/>
  <c r="E3647" i="85"/>
  <c r="E3646" i="85"/>
  <c r="E3645" i="85"/>
  <c r="E3644" i="85"/>
  <c r="E3643" i="85"/>
  <c r="E3642" i="85"/>
  <c r="E3641" i="85"/>
  <c r="E3640" i="85"/>
  <c r="E3639" i="85"/>
  <c r="E3638" i="85"/>
  <c r="E3637" i="85"/>
  <c r="E3636" i="85"/>
  <c r="E3635" i="85"/>
  <c r="E3634" i="85"/>
  <c r="E3633" i="85"/>
  <c r="E3632" i="85"/>
  <c r="E3631" i="85"/>
  <c r="E3630" i="85"/>
  <c r="E3629" i="85"/>
  <c r="E3628" i="85"/>
  <c r="E3627" i="85"/>
  <c r="E3626" i="85"/>
  <c r="E3625" i="85"/>
  <c r="E3624" i="85"/>
  <c r="E3623" i="85"/>
  <c r="E3622" i="85"/>
  <c r="E3621" i="85"/>
  <c r="E3620" i="85"/>
  <c r="E3619" i="85"/>
  <c r="E3618" i="85"/>
  <c r="E3617" i="85"/>
  <c r="E3616" i="85"/>
  <c r="E3615" i="85"/>
  <c r="E3614" i="85"/>
  <c r="E3613" i="85"/>
  <c r="E3612" i="85"/>
  <c r="E3611" i="85"/>
  <c r="E3610" i="85"/>
  <c r="E3609" i="85"/>
  <c r="E3608" i="85"/>
  <c r="E3607" i="85"/>
  <c r="E3606" i="85"/>
  <c r="E3605" i="85"/>
  <c r="E3604" i="85"/>
  <c r="E3603" i="85"/>
  <c r="E3602" i="85"/>
  <c r="E3601" i="85"/>
  <c r="E3600" i="85"/>
  <c r="E3599" i="85"/>
  <c r="E3598" i="85"/>
  <c r="E3597" i="85"/>
  <c r="E3596" i="85"/>
  <c r="E3595" i="85"/>
  <c r="E3594" i="85"/>
  <c r="E3593" i="85"/>
  <c r="E3592" i="85"/>
  <c r="E3591" i="85"/>
  <c r="E3590" i="85"/>
  <c r="E3589" i="85"/>
  <c r="E3588" i="85"/>
  <c r="E3587" i="85"/>
  <c r="E3586" i="85"/>
  <c r="E3585" i="85"/>
  <c r="E3584" i="85"/>
  <c r="E3583" i="85"/>
  <c r="E3582" i="85"/>
  <c r="E3581" i="85"/>
  <c r="E3580" i="85"/>
  <c r="E3579" i="85"/>
  <c r="E3578" i="85"/>
  <c r="E3577" i="85"/>
  <c r="E3576" i="85"/>
  <c r="E3575" i="85"/>
  <c r="E3574" i="85"/>
  <c r="E3573" i="85"/>
  <c r="E3572" i="85"/>
  <c r="E3571" i="85"/>
  <c r="E3570" i="85"/>
  <c r="E3569" i="85"/>
  <c r="E3568" i="85"/>
  <c r="E3567" i="85"/>
  <c r="E3566" i="85"/>
  <c r="E3565" i="85"/>
  <c r="E3564" i="85"/>
  <c r="E3563" i="85"/>
  <c r="E3562" i="85"/>
  <c r="E3561" i="85"/>
  <c r="E3560" i="85"/>
  <c r="E3559" i="85"/>
  <c r="E3558" i="85"/>
  <c r="E3557" i="85"/>
  <c r="E3556" i="85"/>
  <c r="E3555" i="85"/>
  <c r="E3554" i="85"/>
  <c r="E3553" i="85"/>
  <c r="E3552" i="85"/>
  <c r="E3551" i="85"/>
  <c r="E3550" i="85"/>
  <c r="E3549" i="85"/>
  <c r="E3548" i="85"/>
  <c r="E3547" i="85"/>
  <c r="E3546" i="85"/>
  <c r="E3545" i="85"/>
  <c r="E3544" i="85"/>
  <c r="E3543" i="85"/>
  <c r="E3542" i="85"/>
  <c r="E3541" i="85"/>
  <c r="E3540" i="85"/>
  <c r="E3539" i="85"/>
  <c r="E3538" i="85"/>
  <c r="E3537" i="85"/>
  <c r="E3536" i="85"/>
  <c r="E3535" i="85"/>
  <c r="E3534" i="85"/>
  <c r="E3533" i="85"/>
  <c r="E3532" i="85"/>
  <c r="E3531" i="85"/>
  <c r="E3530" i="85"/>
  <c r="E3529" i="85"/>
  <c r="E3528" i="85"/>
  <c r="E3527" i="85"/>
  <c r="E3526" i="85"/>
  <c r="E3525" i="85"/>
  <c r="E3524" i="85"/>
  <c r="E3523" i="85"/>
  <c r="E3522" i="85"/>
  <c r="E3521" i="85"/>
  <c r="E3520" i="85"/>
  <c r="E3519" i="85"/>
  <c r="E3518" i="85"/>
  <c r="E3517" i="85"/>
  <c r="E3516" i="85"/>
  <c r="E3515" i="85"/>
  <c r="E3514" i="85"/>
  <c r="E3513" i="85"/>
  <c r="E3512" i="85"/>
  <c r="E3511" i="85"/>
  <c r="E3510" i="85"/>
  <c r="E3509" i="85"/>
  <c r="E3508" i="85"/>
  <c r="E3507" i="85"/>
  <c r="E3506" i="85"/>
  <c r="E3505" i="85"/>
  <c r="E3504" i="85"/>
  <c r="E3503" i="85"/>
  <c r="E3502" i="85"/>
  <c r="E3501" i="85"/>
  <c r="E3500" i="85"/>
  <c r="E3499" i="85"/>
  <c r="E3498" i="85"/>
  <c r="E3497" i="85"/>
  <c r="E3496" i="85"/>
  <c r="E3495" i="85"/>
  <c r="E3494" i="85"/>
  <c r="E3493" i="85"/>
  <c r="E3492" i="85"/>
  <c r="E3491" i="85"/>
  <c r="E3490" i="85"/>
  <c r="E3489" i="85"/>
  <c r="E3488" i="85"/>
  <c r="E3487" i="85"/>
  <c r="E3486" i="85"/>
  <c r="E3485" i="85"/>
  <c r="E3484" i="85"/>
  <c r="E3483" i="85"/>
  <c r="E3482" i="85"/>
  <c r="E3481" i="85"/>
  <c r="E3480" i="85"/>
  <c r="E3479" i="85"/>
  <c r="E3478" i="85"/>
  <c r="E3477" i="85"/>
  <c r="E3476" i="85"/>
  <c r="E3475" i="85"/>
  <c r="E3474" i="85"/>
  <c r="E3473" i="85"/>
  <c r="E3472" i="85"/>
  <c r="E3471" i="85"/>
  <c r="E3470" i="85"/>
  <c r="E3469" i="85"/>
  <c r="E3468" i="85"/>
  <c r="E3467" i="85"/>
  <c r="E3466" i="85"/>
  <c r="E3465" i="85"/>
  <c r="E3464" i="85"/>
  <c r="E3463" i="85"/>
  <c r="E3462" i="85"/>
  <c r="E3461" i="85"/>
  <c r="E3460" i="85"/>
  <c r="E3459" i="85"/>
  <c r="E3458" i="85"/>
  <c r="E3457" i="85"/>
  <c r="E3456" i="85"/>
  <c r="E3455" i="85"/>
  <c r="E3454" i="85"/>
  <c r="E3453" i="85"/>
  <c r="E3452" i="85"/>
  <c r="E3451" i="85"/>
  <c r="E3450" i="85"/>
  <c r="E3449" i="85"/>
  <c r="E3448" i="85"/>
  <c r="E3447" i="85"/>
  <c r="E3446" i="85"/>
  <c r="E3445" i="85"/>
  <c r="E3444" i="85"/>
  <c r="E3443" i="85"/>
  <c r="E3442" i="85"/>
  <c r="E3441" i="85"/>
  <c r="E3440" i="85"/>
  <c r="E3439" i="85"/>
  <c r="E3438" i="85"/>
  <c r="E3437" i="85"/>
  <c r="E3436" i="85"/>
  <c r="E3435" i="85"/>
  <c r="E3434" i="85"/>
  <c r="E3433" i="85"/>
  <c r="E3432" i="85"/>
  <c r="E3431" i="85"/>
  <c r="E3430" i="85"/>
  <c r="E3429" i="85"/>
  <c r="E3428" i="85"/>
  <c r="E3427" i="85"/>
  <c r="E3426" i="85"/>
  <c r="E3425" i="85"/>
  <c r="E3424" i="85"/>
  <c r="E3423" i="85"/>
  <c r="E3422" i="85"/>
  <c r="E3421" i="85"/>
  <c r="E3420" i="85"/>
  <c r="E3419" i="85"/>
  <c r="E3418" i="85"/>
  <c r="E3417" i="85"/>
  <c r="E3416" i="85"/>
  <c r="E3415" i="85"/>
  <c r="E3414" i="85"/>
  <c r="E3413" i="85"/>
  <c r="E3412" i="85"/>
  <c r="E3411" i="85"/>
  <c r="E3410" i="85"/>
  <c r="E3409" i="85"/>
  <c r="E3408" i="85"/>
  <c r="E3407" i="85"/>
  <c r="E3406" i="85"/>
  <c r="E3405" i="85"/>
  <c r="E3404" i="85"/>
  <c r="E3403" i="85"/>
  <c r="E3402" i="85"/>
  <c r="E3401" i="85"/>
  <c r="E3400" i="85"/>
  <c r="E3399" i="85"/>
  <c r="E3398" i="85"/>
  <c r="E3397" i="85"/>
  <c r="E3396" i="85"/>
  <c r="E3395" i="85"/>
  <c r="E3394" i="85"/>
  <c r="E3393" i="85"/>
  <c r="E3392" i="85"/>
  <c r="E3391" i="85"/>
  <c r="E3390" i="85"/>
  <c r="E3389" i="85"/>
  <c r="E3388" i="85"/>
  <c r="E3387" i="85"/>
  <c r="E3386" i="85"/>
  <c r="E3385" i="85"/>
  <c r="E3384" i="85"/>
  <c r="E3383" i="85"/>
  <c r="E3382" i="85"/>
  <c r="E3381" i="85"/>
  <c r="E3380" i="85"/>
  <c r="E3379" i="85"/>
  <c r="E3378" i="85"/>
  <c r="E3377" i="85"/>
  <c r="E3376" i="85"/>
  <c r="E3375" i="85"/>
  <c r="E3374" i="85"/>
  <c r="E3373" i="85"/>
  <c r="E3372" i="85"/>
  <c r="E3371" i="85"/>
  <c r="E3370" i="85"/>
  <c r="E3369" i="85"/>
  <c r="E3368" i="85"/>
  <c r="E3367" i="85"/>
  <c r="E3366" i="85"/>
  <c r="E3365" i="85"/>
  <c r="E3364" i="85"/>
  <c r="E3363" i="85"/>
  <c r="E3362" i="85"/>
  <c r="E3361" i="85"/>
  <c r="E3360" i="85"/>
  <c r="E3359" i="85"/>
  <c r="E3358" i="85"/>
  <c r="E3357" i="85"/>
  <c r="E3356" i="85"/>
  <c r="E3355" i="85"/>
  <c r="E3354" i="85"/>
  <c r="E3353" i="85"/>
  <c r="E3352" i="85"/>
  <c r="E3351" i="85"/>
  <c r="E3350" i="85"/>
  <c r="E3349" i="85"/>
  <c r="E3348" i="85"/>
  <c r="E3347" i="85"/>
  <c r="E3346" i="85"/>
  <c r="E3345" i="85"/>
  <c r="E3344" i="85"/>
  <c r="E3343" i="85"/>
  <c r="E3342" i="85"/>
  <c r="E3341" i="85"/>
  <c r="E3340" i="85"/>
  <c r="E3339" i="85"/>
  <c r="E3338" i="85"/>
  <c r="E3337" i="85"/>
  <c r="E3336" i="85"/>
  <c r="E3335" i="85"/>
  <c r="E3334" i="85"/>
  <c r="E3333" i="85"/>
  <c r="E3332" i="85"/>
  <c r="E3331" i="85"/>
  <c r="E3330" i="85"/>
  <c r="E3329" i="85"/>
  <c r="E3328" i="85"/>
  <c r="E3327" i="85"/>
  <c r="E3326" i="85"/>
  <c r="E3325" i="85"/>
  <c r="E3324" i="85"/>
  <c r="E3323" i="85"/>
  <c r="E3322" i="85"/>
  <c r="E3321" i="85"/>
  <c r="E3320" i="85"/>
  <c r="E3319" i="85"/>
  <c r="E3318" i="85"/>
  <c r="E3317" i="85"/>
  <c r="E3316" i="85"/>
  <c r="E3315" i="85"/>
  <c r="E3314" i="85"/>
  <c r="E3313" i="85"/>
  <c r="E3312" i="85"/>
  <c r="E3311" i="85"/>
  <c r="E3310" i="85"/>
  <c r="E3309" i="85"/>
  <c r="E3308" i="85"/>
  <c r="E3307" i="85"/>
  <c r="E3306" i="85"/>
  <c r="E3305" i="85"/>
  <c r="E3304" i="85"/>
  <c r="E3303" i="85"/>
  <c r="E3302" i="85"/>
  <c r="E3301" i="85"/>
  <c r="E3300" i="85"/>
  <c r="E3299" i="85"/>
  <c r="E3298" i="85"/>
  <c r="E3297" i="85"/>
  <c r="E3296" i="85"/>
  <c r="E3295" i="85"/>
  <c r="E3294" i="85"/>
  <c r="E3293" i="85"/>
  <c r="E3292" i="85"/>
  <c r="E3291" i="85"/>
  <c r="E3290" i="85"/>
  <c r="E3289" i="85"/>
  <c r="E3288" i="85"/>
  <c r="E3287" i="85"/>
  <c r="E3286" i="85"/>
  <c r="E3285" i="85"/>
  <c r="E3284" i="85"/>
  <c r="E3283" i="85"/>
  <c r="E3282" i="85"/>
  <c r="E3281" i="85"/>
  <c r="E3280" i="85"/>
  <c r="E3279" i="85"/>
  <c r="E3278" i="85"/>
  <c r="E3277" i="85"/>
  <c r="E3276" i="85"/>
  <c r="E3275" i="85"/>
  <c r="E3274" i="85"/>
  <c r="E3273" i="85"/>
  <c r="E3272" i="85"/>
  <c r="E3271" i="85"/>
  <c r="E3270" i="85"/>
  <c r="E3269" i="85"/>
  <c r="E3268" i="85"/>
  <c r="E3267" i="85"/>
  <c r="E3266" i="85"/>
  <c r="E3265" i="85"/>
  <c r="E3264" i="85"/>
  <c r="E3263" i="85"/>
  <c r="E3262" i="85"/>
  <c r="E3261" i="85"/>
  <c r="E3260" i="85"/>
  <c r="E3259" i="85"/>
  <c r="E3258" i="85"/>
  <c r="E3257" i="85"/>
  <c r="E3256" i="85"/>
  <c r="E3255" i="85"/>
  <c r="E3254" i="85"/>
  <c r="E3253" i="85"/>
  <c r="E3252" i="85"/>
  <c r="E3251" i="85"/>
  <c r="E3250" i="85"/>
  <c r="E3249" i="85"/>
  <c r="E3248" i="85"/>
  <c r="E3247" i="85"/>
  <c r="E3246" i="85"/>
  <c r="E3245" i="85"/>
  <c r="E3244" i="85"/>
  <c r="E3243" i="85"/>
  <c r="E3242" i="85"/>
  <c r="E3241" i="85"/>
  <c r="E3240" i="85"/>
  <c r="E3239" i="85"/>
  <c r="E3238" i="85"/>
  <c r="E3237" i="85"/>
  <c r="E3236" i="85"/>
  <c r="E3235" i="85"/>
  <c r="E3234" i="85"/>
  <c r="E3233" i="85"/>
  <c r="E3232" i="85"/>
  <c r="E3231" i="85"/>
  <c r="E3230" i="85"/>
  <c r="E3229" i="85"/>
  <c r="E3228" i="85"/>
  <c r="E3227" i="85"/>
  <c r="E3226" i="85"/>
  <c r="E3225" i="85"/>
  <c r="E3224" i="85"/>
  <c r="E3223" i="85"/>
  <c r="E3222" i="85"/>
  <c r="E3221" i="85"/>
  <c r="E3220" i="85"/>
  <c r="E3219" i="85"/>
  <c r="E3218" i="85"/>
  <c r="E3217" i="85"/>
  <c r="E3216" i="85"/>
  <c r="E3215" i="85"/>
  <c r="E3214" i="85"/>
  <c r="E3213" i="85"/>
  <c r="E3212" i="85"/>
  <c r="E3211" i="85"/>
  <c r="E3210" i="85"/>
  <c r="E3209" i="85"/>
  <c r="E3208" i="85"/>
  <c r="E3207" i="85"/>
  <c r="E3206" i="85"/>
  <c r="E3205" i="85"/>
  <c r="E3204" i="85"/>
  <c r="E3203" i="85"/>
  <c r="E3202" i="85"/>
  <c r="E3201" i="85"/>
  <c r="E3200" i="85"/>
  <c r="E3199" i="85"/>
  <c r="E3198" i="85"/>
  <c r="E3197" i="85"/>
  <c r="E3196" i="85"/>
  <c r="E3195" i="85"/>
  <c r="E3194" i="85"/>
  <c r="E3193" i="85"/>
  <c r="E3192" i="85"/>
  <c r="E3191" i="85"/>
  <c r="E3190" i="85"/>
  <c r="E3189" i="85"/>
  <c r="E3188" i="85"/>
  <c r="E3187" i="85"/>
  <c r="E3186" i="85"/>
  <c r="E3185" i="85"/>
  <c r="E3184" i="85"/>
  <c r="E3183" i="85"/>
  <c r="E3182" i="85"/>
  <c r="E3181" i="85"/>
  <c r="E3180" i="85"/>
  <c r="E3179" i="85"/>
  <c r="E3178" i="85"/>
  <c r="E3177" i="85"/>
  <c r="E3176" i="85"/>
  <c r="E3175" i="85"/>
  <c r="E3174" i="85"/>
  <c r="E3173" i="85"/>
  <c r="E3172" i="85"/>
  <c r="E3171" i="85"/>
  <c r="E3170" i="85"/>
  <c r="E3169" i="85"/>
  <c r="E3168" i="85"/>
  <c r="E3167" i="85"/>
  <c r="E3166" i="85"/>
  <c r="E3165" i="85"/>
  <c r="E3164" i="85"/>
  <c r="E3163" i="85"/>
  <c r="E3162" i="85"/>
  <c r="E3161" i="85"/>
  <c r="E3160" i="85"/>
  <c r="E3159" i="85"/>
  <c r="E3158" i="85"/>
  <c r="E3157" i="85"/>
  <c r="E3156" i="85"/>
  <c r="E3155" i="85"/>
  <c r="E3154" i="85"/>
  <c r="E3153" i="85"/>
  <c r="E3152" i="85"/>
  <c r="E3151" i="85"/>
  <c r="E3150" i="85"/>
  <c r="E3149" i="85"/>
  <c r="E3148" i="85"/>
  <c r="E3147" i="85"/>
  <c r="E3146" i="85"/>
  <c r="E3145" i="85"/>
  <c r="E3144" i="85"/>
  <c r="E3143" i="85"/>
  <c r="E3142" i="85"/>
  <c r="E3141" i="85"/>
  <c r="E3140" i="85"/>
  <c r="E3139" i="85"/>
  <c r="E3138" i="85"/>
  <c r="E3137" i="85"/>
  <c r="E3136" i="85"/>
  <c r="E3135" i="85"/>
  <c r="E3134" i="85"/>
  <c r="E3133" i="85"/>
  <c r="E3132" i="85"/>
  <c r="E3131" i="85"/>
  <c r="E3130" i="85"/>
  <c r="E3129" i="85"/>
  <c r="E3128" i="85"/>
  <c r="E3127" i="85"/>
  <c r="E3126" i="85"/>
  <c r="E3125" i="85"/>
  <c r="E3124" i="85"/>
  <c r="E3123" i="85"/>
  <c r="E3122" i="85"/>
  <c r="E3121" i="85"/>
  <c r="E3120" i="85"/>
  <c r="E3119" i="85"/>
  <c r="E3118" i="85"/>
  <c r="E3117" i="85"/>
  <c r="E3116" i="85"/>
  <c r="E3115" i="85"/>
  <c r="E3114" i="85"/>
  <c r="E3113" i="85"/>
  <c r="E3112" i="85"/>
  <c r="E3111" i="85"/>
  <c r="E3110" i="85"/>
  <c r="E3109" i="85"/>
  <c r="E3108" i="85"/>
  <c r="E3107" i="85"/>
  <c r="E3106" i="85"/>
  <c r="E3105" i="85"/>
  <c r="E3104" i="85"/>
  <c r="E3103" i="85"/>
  <c r="E3102" i="85"/>
  <c r="E3101" i="85"/>
  <c r="E3100" i="85"/>
  <c r="E3099" i="85"/>
  <c r="E3098" i="85"/>
  <c r="E3097" i="85"/>
  <c r="E3096" i="85"/>
  <c r="E3095" i="85"/>
  <c r="E3094" i="85"/>
  <c r="E3093" i="85"/>
  <c r="E3092" i="85"/>
  <c r="E3091" i="85"/>
  <c r="E3090" i="85"/>
  <c r="E3089" i="85"/>
  <c r="E3088" i="85"/>
  <c r="E3087" i="85"/>
  <c r="E3086" i="85"/>
  <c r="E3085" i="85"/>
  <c r="E3084" i="85"/>
  <c r="E3083" i="85"/>
  <c r="E3082" i="85"/>
  <c r="E3081" i="85"/>
  <c r="E3080" i="85"/>
  <c r="E3079" i="85"/>
  <c r="E3078" i="85"/>
  <c r="E3077" i="85"/>
  <c r="E3076" i="85"/>
  <c r="E3075" i="85"/>
  <c r="E3074" i="85"/>
  <c r="E3073" i="85"/>
  <c r="E3072" i="85"/>
  <c r="E3071" i="85"/>
  <c r="E3070" i="85"/>
  <c r="E3069" i="85"/>
  <c r="E3068" i="85"/>
  <c r="E3067" i="85"/>
  <c r="E3066" i="85"/>
  <c r="E3065" i="85"/>
  <c r="E3064" i="85"/>
  <c r="E3063" i="85"/>
  <c r="E3062" i="85"/>
  <c r="E3061" i="85"/>
  <c r="E3060" i="85"/>
  <c r="E3059" i="85"/>
  <c r="E3058" i="85"/>
  <c r="E3057" i="85"/>
  <c r="E3056" i="85"/>
  <c r="E3055" i="85"/>
  <c r="E3054" i="85"/>
  <c r="E3053" i="85"/>
  <c r="E3052" i="85"/>
  <c r="E3051" i="85"/>
  <c r="E3050" i="85"/>
  <c r="E3049" i="85"/>
  <c r="E3048" i="85"/>
  <c r="E3047" i="85"/>
  <c r="E3046" i="85"/>
  <c r="E3045" i="85"/>
  <c r="E3044" i="85"/>
  <c r="E3043" i="85"/>
  <c r="E3042" i="85"/>
  <c r="E3041" i="85"/>
  <c r="E3040" i="85"/>
  <c r="E3039" i="85"/>
  <c r="E3038" i="85"/>
  <c r="E3037" i="85"/>
  <c r="E3036" i="85"/>
  <c r="E3035" i="85"/>
  <c r="E3034" i="85"/>
  <c r="E3033" i="85"/>
  <c r="E3032" i="85"/>
  <c r="E3031" i="85"/>
  <c r="E3030" i="85"/>
  <c r="E3029" i="85"/>
  <c r="E3028" i="85"/>
  <c r="E3027" i="85"/>
  <c r="E3026" i="85"/>
  <c r="E3025" i="85"/>
  <c r="E3024" i="85"/>
  <c r="E3023" i="85"/>
  <c r="E3022" i="85"/>
  <c r="E3021" i="85"/>
  <c r="E3020" i="85"/>
  <c r="E3019" i="85"/>
  <c r="E3018" i="85"/>
  <c r="E3017" i="85"/>
  <c r="E3016" i="85"/>
  <c r="E3015" i="85"/>
  <c r="E3014" i="85"/>
  <c r="E3013" i="85"/>
  <c r="E3012" i="85"/>
  <c r="E3011" i="85"/>
  <c r="E3010" i="85"/>
  <c r="E3009" i="85"/>
  <c r="E3008" i="85"/>
  <c r="E3007" i="85"/>
  <c r="E3006" i="85"/>
  <c r="E3005" i="85"/>
  <c r="E3004" i="85"/>
  <c r="E3003" i="85"/>
  <c r="E3002" i="85"/>
  <c r="E3001" i="85"/>
  <c r="E3000" i="85"/>
  <c r="E2999" i="85"/>
  <c r="E2998" i="85"/>
  <c r="E2997" i="85"/>
  <c r="E2996" i="85"/>
  <c r="E2995" i="85"/>
  <c r="E2994" i="85"/>
  <c r="E2993" i="85"/>
  <c r="E2992" i="85"/>
  <c r="E2991" i="85"/>
  <c r="E2990" i="85"/>
  <c r="E2989" i="85"/>
  <c r="E2988" i="85"/>
  <c r="E2987" i="85"/>
  <c r="E2986" i="85"/>
  <c r="E2985" i="85"/>
  <c r="E2984" i="85"/>
  <c r="E2983" i="85"/>
  <c r="E2982" i="85"/>
  <c r="E2981" i="85"/>
  <c r="E2980" i="85"/>
  <c r="E2979" i="85"/>
  <c r="E2978" i="85"/>
  <c r="E2977" i="85"/>
  <c r="E2976" i="85"/>
  <c r="E2975" i="85"/>
  <c r="E2974" i="85"/>
  <c r="E2973" i="85"/>
  <c r="E2972" i="85"/>
  <c r="E2971" i="85"/>
  <c r="E2970" i="85"/>
  <c r="E2969" i="85"/>
  <c r="E2968" i="85"/>
  <c r="E2967" i="85"/>
  <c r="E2966" i="85"/>
  <c r="E2965" i="85"/>
  <c r="E2964" i="85"/>
  <c r="E2963" i="85"/>
  <c r="E2962" i="85"/>
  <c r="E2961" i="85"/>
  <c r="E2960" i="85"/>
  <c r="E2959" i="85"/>
  <c r="E2958" i="85"/>
  <c r="E2957" i="85"/>
  <c r="E2956" i="85"/>
  <c r="E2955" i="85"/>
  <c r="E2954" i="85"/>
  <c r="E2953" i="85"/>
  <c r="E2952" i="85"/>
  <c r="E2951" i="85"/>
  <c r="E2950" i="85"/>
  <c r="E2949" i="85"/>
  <c r="E2948" i="85"/>
  <c r="E2947" i="85"/>
  <c r="E2946" i="85"/>
  <c r="E2945" i="85"/>
  <c r="E2944" i="85"/>
  <c r="E2943" i="85"/>
  <c r="E2942" i="85"/>
  <c r="E2941" i="85"/>
  <c r="E2940" i="85"/>
  <c r="E2939" i="85"/>
  <c r="E2938" i="85"/>
  <c r="E2937" i="85"/>
  <c r="E2936" i="85"/>
  <c r="E2935" i="85"/>
  <c r="E2934" i="85"/>
  <c r="E2933" i="85"/>
  <c r="E2932" i="85"/>
  <c r="E2931" i="85"/>
  <c r="E2930" i="85"/>
  <c r="E2929" i="85"/>
  <c r="E2928" i="85"/>
  <c r="E2927" i="85"/>
  <c r="E2926" i="85"/>
  <c r="E2925" i="85"/>
  <c r="E2924" i="85"/>
  <c r="E2923" i="85"/>
  <c r="E2922" i="85"/>
  <c r="E2921" i="85"/>
  <c r="E2920" i="85"/>
  <c r="E2919" i="85"/>
  <c r="E2918" i="85"/>
  <c r="E2917" i="85"/>
  <c r="E2916" i="85"/>
  <c r="E2915" i="85"/>
  <c r="E2914" i="85"/>
  <c r="E2913" i="85"/>
  <c r="E2912" i="85"/>
  <c r="E2911" i="85"/>
  <c r="E2910" i="85"/>
  <c r="E2909" i="85"/>
  <c r="E2908" i="85"/>
  <c r="E2907" i="85"/>
  <c r="E2906" i="85"/>
  <c r="E2905" i="85"/>
  <c r="E2904" i="85"/>
  <c r="E2903" i="85"/>
  <c r="E2902" i="85"/>
  <c r="E2901" i="85"/>
  <c r="E2900" i="85"/>
  <c r="E2899" i="85"/>
  <c r="E2898" i="85"/>
  <c r="E2897" i="85"/>
  <c r="E2896" i="85"/>
  <c r="E2895" i="85"/>
  <c r="E2894" i="85"/>
  <c r="E2893" i="85"/>
  <c r="E2892" i="85"/>
  <c r="E2891" i="85"/>
  <c r="E2890" i="85"/>
  <c r="E2889" i="85"/>
  <c r="E2888" i="85"/>
  <c r="E2887" i="85"/>
  <c r="E2886" i="85"/>
  <c r="E2885" i="85"/>
  <c r="E2884" i="85"/>
  <c r="E2883" i="85"/>
  <c r="E2882" i="85"/>
  <c r="E2881" i="85"/>
  <c r="E2880" i="85"/>
  <c r="E2879" i="85"/>
  <c r="E2878" i="85"/>
  <c r="E2877" i="85"/>
  <c r="E2876" i="85"/>
  <c r="E2875" i="85"/>
  <c r="E2874" i="85"/>
  <c r="E2873" i="85"/>
  <c r="E2872" i="85"/>
  <c r="E2871" i="85"/>
  <c r="E2870" i="85"/>
  <c r="E2869" i="85"/>
  <c r="E2868" i="85"/>
  <c r="E2867" i="85"/>
  <c r="E2866" i="85"/>
  <c r="E2865" i="85"/>
  <c r="E2864" i="85"/>
  <c r="E2863" i="85"/>
  <c r="E2862" i="85"/>
  <c r="E2861" i="85"/>
  <c r="E2860" i="85"/>
  <c r="E2859" i="85"/>
  <c r="E2858" i="85"/>
  <c r="E2857" i="85"/>
  <c r="E2856" i="85"/>
  <c r="E2855" i="85"/>
  <c r="E2854" i="85"/>
  <c r="E2853" i="85"/>
  <c r="E2852" i="85"/>
  <c r="E2851" i="85"/>
  <c r="E2850" i="85"/>
  <c r="E2849" i="85"/>
  <c r="E2848" i="85"/>
  <c r="E2847" i="85"/>
  <c r="E2846" i="85"/>
  <c r="E2845" i="85"/>
  <c r="E2844" i="85"/>
  <c r="E2843" i="85"/>
  <c r="E2842" i="85"/>
  <c r="E2841" i="85"/>
  <c r="E2840" i="85"/>
  <c r="E2839" i="85"/>
  <c r="E2838" i="85"/>
  <c r="E2837" i="85"/>
  <c r="E2836" i="85"/>
  <c r="E2835" i="85"/>
  <c r="E2834" i="85"/>
  <c r="E2833" i="85"/>
  <c r="E2832" i="85"/>
  <c r="E2831" i="85"/>
  <c r="E2830" i="85"/>
  <c r="E2829" i="85"/>
  <c r="E2828" i="85"/>
  <c r="E2827" i="85"/>
  <c r="E2826" i="85"/>
  <c r="E2825" i="85"/>
  <c r="E2824" i="85"/>
  <c r="E2823" i="85"/>
  <c r="E2822" i="85"/>
  <c r="E2821" i="85"/>
  <c r="E2820" i="85"/>
  <c r="E2819" i="85"/>
  <c r="E2818" i="85"/>
  <c r="E2817" i="85"/>
  <c r="E2816" i="85"/>
  <c r="E2815" i="85"/>
  <c r="E2814" i="85"/>
  <c r="E2813" i="85"/>
  <c r="E2812" i="85"/>
  <c r="E2811" i="85"/>
  <c r="E2810" i="85"/>
  <c r="E2809" i="85"/>
  <c r="E2808" i="85"/>
  <c r="E2807" i="85"/>
  <c r="E2806" i="85"/>
  <c r="E2805" i="85"/>
  <c r="E2804" i="85"/>
  <c r="E2803" i="85"/>
  <c r="E2802" i="85"/>
  <c r="E2801" i="85"/>
  <c r="E2800" i="85"/>
  <c r="E2799" i="85"/>
  <c r="E2798" i="85"/>
  <c r="E2797" i="85"/>
  <c r="E2796" i="85"/>
  <c r="E2795" i="85"/>
  <c r="E2794" i="85"/>
  <c r="E2793" i="85"/>
  <c r="E2792" i="85"/>
  <c r="E2791" i="85"/>
  <c r="E2790" i="85"/>
  <c r="E2789" i="85"/>
  <c r="E2788" i="85"/>
  <c r="E2787" i="85"/>
  <c r="E2786" i="85"/>
  <c r="E2785" i="85"/>
  <c r="E2784" i="85"/>
  <c r="E2783" i="85"/>
  <c r="E2782" i="85"/>
  <c r="E2781" i="85"/>
  <c r="E2780" i="85"/>
  <c r="E2779" i="85"/>
  <c r="E2778" i="85"/>
  <c r="E2777" i="85"/>
  <c r="E2776" i="85"/>
  <c r="E2775" i="85"/>
  <c r="E2774" i="85"/>
  <c r="E2773" i="85"/>
  <c r="E2772" i="85"/>
  <c r="E2771" i="85"/>
  <c r="E2770" i="85"/>
  <c r="E2769" i="85"/>
  <c r="E2768" i="85"/>
  <c r="E2767" i="85"/>
  <c r="E2766" i="85"/>
  <c r="E2765" i="85"/>
  <c r="E2764" i="85"/>
  <c r="E2763" i="85"/>
  <c r="E2762" i="85"/>
  <c r="E2761" i="85"/>
  <c r="E2760" i="85"/>
  <c r="E2759" i="85"/>
  <c r="E2758" i="85"/>
  <c r="E2757" i="85"/>
  <c r="E2756" i="85"/>
  <c r="E2755" i="85"/>
  <c r="E2754" i="85"/>
  <c r="E2753" i="85"/>
  <c r="E2752" i="85"/>
  <c r="E2751" i="85"/>
  <c r="E2750" i="85"/>
  <c r="E2749" i="85"/>
  <c r="E2748" i="85"/>
  <c r="E2747" i="85"/>
  <c r="E2746" i="85"/>
  <c r="E2745" i="85"/>
  <c r="E2744" i="85"/>
  <c r="E2743" i="85"/>
  <c r="E2742" i="85"/>
  <c r="E2741" i="85"/>
  <c r="E2740" i="85"/>
  <c r="E2739" i="85"/>
  <c r="E2738" i="85"/>
  <c r="E2737" i="85"/>
  <c r="E2736" i="85"/>
  <c r="E2735" i="85"/>
  <c r="E2734" i="85"/>
  <c r="E2733" i="85"/>
  <c r="E2732" i="85"/>
  <c r="E2731" i="85"/>
  <c r="E2730" i="85"/>
  <c r="E2729" i="85"/>
  <c r="E2728" i="85"/>
  <c r="E2727" i="85"/>
  <c r="E2726" i="85"/>
  <c r="E2725" i="85"/>
  <c r="E2724" i="85"/>
  <c r="E2723" i="85"/>
  <c r="E2722" i="85"/>
  <c r="E2721" i="85"/>
  <c r="E2720" i="85"/>
  <c r="E2719" i="85"/>
  <c r="E2718" i="85"/>
  <c r="E2717" i="85"/>
  <c r="E2716" i="85"/>
  <c r="E2715" i="85"/>
  <c r="E2714" i="85"/>
  <c r="E2713" i="85"/>
  <c r="E2712" i="85"/>
  <c r="E2711" i="85"/>
  <c r="E2710" i="85"/>
  <c r="E2709" i="85"/>
  <c r="E2708" i="85"/>
  <c r="E2707" i="85"/>
  <c r="E2706" i="85"/>
  <c r="E2705" i="85"/>
  <c r="E2704" i="85"/>
  <c r="E2703" i="85"/>
  <c r="E2702" i="85"/>
  <c r="E2701" i="85"/>
  <c r="E2700" i="85"/>
  <c r="E2699" i="85"/>
  <c r="E2698" i="85"/>
  <c r="E2697" i="85"/>
  <c r="E2696" i="85"/>
  <c r="E2695" i="85"/>
  <c r="E2694" i="85"/>
  <c r="E2693" i="85"/>
  <c r="E2692" i="85"/>
  <c r="E2691" i="85"/>
  <c r="E2690" i="85"/>
  <c r="E2689" i="85"/>
  <c r="E2688" i="85"/>
  <c r="E2687" i="85"/>
  <c r="E2686" i="85"/>
  <c r="E2685" i="85"/>
  <c r="E2684" i="85"/>
  <c r="E2683" i="85"/>
  <c r="E2682" i="85"/>
  <c r="E2681" i="85"/>
  <c r="E2680" i="85"/>
  <c r="E2679" i="85"/>
  <c r="E2678" i="85"/>
  <c r="E2677" i="85"/>
  <c r="E2676" i="85"/>
  <c r="E2675" i="85"/>
  <c r="E2674" i="85"/>
  <c r="E2673" i="85"/>
  <c r="E2672" i="85"/>
  <c r="E2671" i="85"/>
  <c r="E2670" i="85"/>
  <c r="E2669" i="85"/>
  <c r="E2668" i="85"/>
  <c r="E2667" i="85"/>
  <c r="E2666" i="85"/>
  <c r="E2665" i="85"/>
  <c r="E2664" i="85"/>
  <c r="E2663" i="85"/>
  <c r="E2662" i="85"/>
  <c r="E2661" i="85"/>
  <c r="E2660" i="85"/>
  <c r="E2659" i="85"/>
  <c r="E2658" i="85"/>
  <c r="E2657" i="85"/>
  <c r="E2656" i="85"/>
  <c r="E2655" i="85"/>
  <c r="E2654" i="85"/>
  <c r="E2653" i="85"/>
  <c r="E2652" i="85"/>
  <c r="E2651" i="85"/>
  <c r="E2650" i="85"/>
  <c r="E2649" i="85"/>
  <c r="E2648" i="85"/>
  <c r="E2647" i="85"/>
  <c r="E2646" i="85"/>
  <c r="E2645" i="85"/>
  <c r="E2644" i="85"/>
  <c r="E2643" i="85"/>
  <c r="E2642" i="85"/>
  <c r="E2641" i="85"/>
  <c r="E2640" i="85"/>
  <c r="E2639" i="85"/>
  <c r="E2638" i="85"/>
  <c r="E2637" i="85"/>
  <c r="E2636" i="85"/>
  <c r="E2635" i="85"/>
  <c r="E2634" i="85"/>
  <c r="E2633" i="85"/>
  <c r="E2632" i="85"/>
  <c r="E2631" i="85"/>
  <c r="E2630" i="85"/>
  <c r="E2629" i="85"/>
  <c r="E2628" i="85"/>
  <c r="E2627" i="85"/>
  <c r="E2626" i="85"/>
  <c r="E2625" i="85"/>
  <c r="E2624" i="85"/>
  <c r="E2623" i="85"/>
  <c r="E2622" i="85"/>
  <c r="E2621" i="85"/>
  <c r="E2620" i="85"/>
  <c r="E2619" i="85"/>
  <c r="E2618" i="85"/>
  <c r="E2617" i="85"/>
  <c r="E2616" i="85"/>
  <c r="E2615" i="85"/>
  <c r="E2614" i="85"/>
  <c r="E2613" i="85"/>
  <c r="E2612" i="85"/>
  <c r="E2611" i="85"/>
  <c r="E2610" i="85"/>
  <c r="E2609" i="85"/>
  <c r="E2608" i="85"/>
  <c r="E2607" i="85"/>
  <c r="E2606" i="85"/>
  <c r="E2605" i="85"/>
  <c r="E2604" i="85"/>
  <c r="E2603" i="85"/>
  <c r="E2602" i="85"/>
  <c r="E2601" i="85"/>
  <c r="E2600" i="85"/>
  <c r="E2599" i="85"/>
  <c r="E2598" i="85"/>
  <c r="E2597" i="85"/>
  <c r="E2596" i="85"/>
  <c r="E2595" i="85"/>
  <c r="E2594" i="85"/>
  <c r="E2593" i="85"/>
  <c r="E2592" i="85"/>
  <c r="E2591" i="85"/>
  <c r="E2590" i="85"/>
  <c r="E2589" i="85"/>
  <c r="E2588" i="85"/>
  <c r="E2587" i="85"/>
  <c r="E2586" i="85"/>
  <c r="E2585" i="85"/>
  <c r="E2584" i="85"/>
  <c r="E2583" i="85"/>
  <c r="E2582" i="85"/>
  <c r="E2581" i="85"/>
  <c r="E2580" i="85"/>
  <c r="E2579" i="85"/>
  <c r="E2578" i="85"/>
  <c r="E2577" i="85"/>
  <c r="E2576" i="85"/>
  <c r="E2575" i="85"/>
  <c r="E2574" i="85"/>
  <c r="E2573" i="85"/>
  <c r="E2572" i="85"/>
  <c r="E2571" i="85"/>
  <c r="E2570" i="85"/>
  <c r="E2569" i="85"/>
  <c r="E2568" i="85"/>
  <c r="E2567" i="85"/>
  <c r="E2566" i="85"/>
  <c r="E2565" i="85"/>
  <c r="E2564" i="85"/>
  <c r="E2563" i="85"/>
  <c r="E2562" i="85"/>
  <c r="E2561" i="85"/>
  <c r="E2560" i="85"/>
  <c r="E2559" i="85"/>
  <c r="E2558" i="85"/>
  <c r="E2557" i="85"/>
  <c r="E2556" i="85"/>
  <c r="E2555" i="85"/>
  <c r="E2554" i="85"/>
  <c r="E2553" i="85"/>
  <c r="E2552" i="85"/>
  <c r="E2551" i="85"/>
  <c r="E2550" i="85"/>
  <c r="E2549" i="85"/>
  <c r="E2548" i="85"/>
  <c r="E2547" i="85"/>
  <c r="E2546" i="85"/>
  <c r="E2545" i="85"/>
  <c r="E2544" i="85"/>
  <c r="E2543" i="85"/>
  <c r="E2542" i="85"/>
  <c r="E2541" i="85"/>
  <c r="E2540" i="85"/>
  <c r="E2539" i="85"/>
  <c r="E2538" i="85"/>
  <c r="E2537" i="85"/>
  <c r="E2536" i="85"/>
  <c r="E2535" i="85"/>
  <c r="E2534" i="85"/>
  <c r="E2533" i="85"/>
  <c r="E2532" i="85"/>
  <c r="E2531" i="85"/>
  <c r="E2530" i="85"/>
  <c r="E2529" i="85"/>
  <c r="E2528" i="85"/>
  <c r="E2527" i="85"/>
  <c r="E2526" i="85"/>
  <c r="E2525" i="85"/>
  <c r="E2524" i="85"/>
  <c r="E2523" i="85"/>
  <c r="E2522" i="85"/>
  <c r="E2521" i="85"/>
  <c r="E2520" i="85"/>
  <c r="E2519" i="85"/>
  <c r="E2518" i="85"/>
  <c r="E2517" i="85"/>
  <c r="E2516" i="85"/>
  <c r="E2515" i="85"/>
  <c r="E2514" i="85"/>
  <c r="E2513" i="85"/>
  <c r="E2512" i="85"/>
  <c r="E2511" i="85"/>
  <c r="E2510" i="85"/>
  <c r="E2509" i="85"/>
  <c r="E2508" i="85"/>
  <c r="E2507" i="85"/>
  <c r="E2506" i="85"/>
  <c r="E2505" i="85"/>
  <c r="E2504" i="85"/>
  <c r="E2503" i="85"/>
  <c r="E2502" i="85"/>
  <c r="E2501" i="85"/>
  <c r="E2500" i="85"/>
  <c r="E2499" i="85"/>
  <c r="E2498" i="85"/>
  <c r="E2497" i="85"/>
  <c r="E2496" i="85"/>
  <c r="E2495" i="85"/>
  <c r="E2494" i="85"/>
  <c r="E2493" i="85"/>
  <c r="E2492" i="85"/>
  <c r="E2491" i="85"/>
  <c r="E2490" i="85"/>
  <c r="E2489" i="85"/>
  <c r="E2488" i="85"/>
  <c r="E2487" i="85"/>
  <c r="E2486" i="85"/>
  <c r="E2485" i="85"/>
  <c r="E2484" i="85"/>
  <c r="E2483" i="85"/>
  <c r="E2482" i="85"/>
  <c r="E2481" i="85"/>
  <c r="E2480" i="85"/>
  <c r="E2479" i="85"/>
  <c r="E2478" i="85"/>
  <c r="E2477" i="85"/>
  <c r="E2476" i="85"/>
  <c r="E2475" i="85"/>
  <c r="E2474" i="85"/>
  <c r="E2473" i="85"/>
  <c r="E2472" i="85"/>
  <c r="E2471" i="85"/>
  <c r="E2470" i="85"/>
  <c r="E2469" i="85"/>
  <c r="E2468" i="85"/>
  <c r="E2467" i="85"/>
  <c r="E2466" i="85"/>
  <c r="E2465" i="85"/>
  <c r="E2464" i="85"/>
  <c r="E2463" i="85"/>
  <c r="E2462" i="85"/>
  <c r="E2461" i="85"/>
  <c r="E2460" i="85"/>
  <c r="E2459" i="85"/>
  <c r="E2458" i="85"/>
  <c r="E2457" i="85"/>
  <c r="E2456" i="85"/>
  <c r="E2455" i="85"/>
  <c r="E2454" i="85"/>
  <c r="E2453" i="85"/>
  <c r="E2452" i="85"/>
  <c r="E2451" i="85"/>
  <c r="E2450" i="85"/>
  <c r="E2449" i="85"/>
  <c r="E2448" i="85"/>
  <c r="E2447" i="85"/>
  <c r="E2446" i="85"/>
  <c r="E2445" i="85"/>
  <c r="E2444" i="85"/>
  <c r="E2443" i="85"/>
  <c r="E2442" i="85"/>
  <c r="E2441" i="85"/>
  <c r="E2440" i="85"/>
  <c r="E2439" i="85"/>
  <c r="E2438" i="85"/>
  <c r="E2437" i="85"/>
  <c r="E2436" i="85"/>
  <c r="E2435" i="85"/>
  <c r="E2434" i="85"/>
  <c r="E2433" i="85"/>
  <c r="E2432" i="85"/>
  <c r="E2431" i="85"/>
  <c r="E2430" i="85"/>
  <c r="E2429" i="85"/>
  <c r="E2428" i="85"/>
  <c r="E2427" i="85"/>
  <c r="E2426" i="85"/>
  <c r="E2425" i="85"/>
  <c r="E2424" i="85"/>
  <c r="E2423" i="85"/>
  <c r="E2422" i="85"/>
  <c r="E2421" i="85"/>
  <c r="E2420" i="85"/>
  <c r="E2419" i="85"/>
  <c r="E2418" i="85"/>
  <c r="E2417" i="85"/>
  <c r="E2416" i="85"/>
  <c r="E2415" i="85"/>
  <c r="E2414" i="85"/>
  <c r="E2413" i="85"/>
  <c r="E2412" i="85"/>
  <c r="E2411" i="85"/>
  <c r="E2410" i="85"/>
  <c r="E2409" i="85"/>
  <c r="E2408" i="85"/>
  <c r="E2407" i="85"/>
  <c r="E2406" i="85"/>
  <c r="E2405" i="85"/>
  <c r="E2404" i="85"/>
  <c r="E2403" i="85"/>
  <c r="E2402" i="85"/>
  <c r="E2401" i="85"/>
  <c r="E2400" i="85"/>
  <c r="E2399" i="85"/>
  <c r="E2398" i="85"/>
  <c r="E2397" i="85"/>
  <c r="E2396" i="85"/>
  <c r="E2395" i="85"/>
  <c r="E2394" i="85"/>
  <c r="E2393" i="85"/>
  <c r="E2392" i="85"/>
  <c r="E2391" i="85"/>
  <c r="E2390" i="85"/>
  <c r="E2389" i="85"/>
  <c r="E2388" i="85"/>
  <c r="E2387" i="85"/>
  <c r="E2386" i="85"/>
  <c r="E2385" i="85"/>
  <c r="E2384" i="85"/>
  <c r="E2383" i="85"/>
  <c r="E2382" i="85"/>
  <c r="E2381" i="85"/>
  <c r="E2380" i="85"/>
  <c r="E2379" i="85"/>
  <c r="E2378" i="85"/>
  <c r="E2377" i="85"/>
  <c r="E2376" i="85"/>
  <c r="E2375" i="85"/>
  <c r="E2374" i="85"/>
  <c r="E2373" i="85"/>
  <c r="E2372" i="85"/>
  <c r="E2371" i="85"/>
  <c r="E2370" i="85"/>
  <c r="E2369" i="85"/>
  <c r="E2368" i="85"/>
  <c r="E2367" i="85"/>
  <c r="E2366" i="85"/>
  <c r="E2365" i="85"/>
  <c r="E2364" i="85"/>
  <c r="E2363" i="85"/>
  <c r="E2362" i="85"/>
  <c r="E2361" i="85"/>
  <c r="E2360" i="85"/>
  <c r="E2359" i="85"/>
  <c r="E2358" i="85"/>
  <c r="E2357" i="85"/>
  <c r="E2356" i="85"/>
  <c r="E2355" i="85"/>
  <c r="E2354" i="85"/>
  <c r="E2353" i="85"/>
  <c r="E2352" i="85"/>
  <c r="E2351" i="85"/>
  <c r="E2350" i="85"/>
  <c r="E2349" i="85"/>
  <c r="E2348" i="85"/>
  <c r="E2347" i="85"/>
  <c r="E2346" i="85"/>
  <c r="E2345" i="85"/>
  <c r="E2344" i="85"/>
  <c r="E2343" i="85"/>
  <c r="E2342" i="85"/>
  <c r="E2341" i="85"/>
  <c r="E2340" i="85"/>
  <c r="E2339" i="85"/>
  <c r="E2338" i="85"/>
  <c r="E2337" i="85"/>
  <c r="E2336" i="85"/>
  <c r="E2335" i="85"/>
  <c r="E2334" i="85"/>
  <c r="E2333" i="85"/>
  <c r="E2332" i="85"/>
  <c r="E2331" i="85"/>
  <c r="E2330" i="85"/>
  <c r="E2329" i="85"/>
  <c r="E2328" i="85"/>
  <c r="E2327" i="85"/>
  <c r="E2326" i="85"/>
  <c r="E2325" i="85"/>
  <c r="E2324" i="85"/>
  <c r="E2323" i="85"/>
  <c r="E2322" i="85"/>
  <c r="E2321" i="85"/>
  <c r="E2320" i="85"/>
  <c r="E2319" i="85"/>
  <c r="E2318" i="85"/>
  <c r="E2317" i="85"/>
  <c r="E2316" i="85"/>
  <c r="E2315" i="85"/>
  <c r="E2314" i="85"/>
  <c r="E2313" i="85"/>
  <c r="E2312" i="85"/>
  <c r="E2311" i="85"/>
  <c r="E2310" i="85"/>
  <c r="E2309" i="85"/>
  <c r="E2308" i="85"/>
  <c r="E2307" i="85"/>
  <c r="E2306" i="85"/>
  <c r="E2305" i="85"/>
  <c r="E2304" i="85"/>
  <c r="E2303" i="85"/>
  <c r="E2302" i="85"/>
  <c r="E2301" i="85"/>
  <c r="E2300" i="85"/>
  <c r="E2299" i="85"/>
  <c r="E2298" i="85"/>
  <c r="E2297" i="85"/>
  <c r="E2296" i="85"/>
  <c r="E2295" i="85"/>
  <c r="E2294" i="85"/>
  <c r="E2293" i="85"/>
  <c r="E2292" i="85"/>
  <c r="E2291" i="85"/>
  <c r="E2290" i="85"/>
  <c r="E2289" i="85"/>
  <c r="E2288" i="85"/>
  <c r="E2287" i="85"/>
  <c r="E2286" i="85"/>
  <c r="E2285" i="85"/>
  <c r="E2284" i="85"/>
  <c r="E2283" i="85"/>
  <c r="E2282" i="85"/>
  <c r="E2281" i="85"/>
  <c r="E2280" i="85"/>
  <c r="E2279" i="85"/>
  <c r="E2278" i="85"/>
  <c r="E2277" i="85"/>
  <c r="E2276" i="85"/>
  <c r="E2275" i="85"/>
  <c r="E2274" i="85"/>
  <c r="E2273" i="85"/>
  <c r="E2272" i="85"/>
  <c r="E2271" i="85"/>
  <c r="E2270" i="85"/>
  <c r="E2269" i="85"/>
  <c r="E2268" i="85"/>
  <c r="E2267" i="85"/>
  <c r="E2266" i="85"/>
  <c r="E2265" i="85"/>
  <c r="E2264" i="85"/>
  <c r="E2263" i="85"/>
  <c r="E2262" i="85"/>
  <c r="E2261" i="85"/>
  <c r="E2260" i="85"/>
  <c r="E2259" i="85"/>
  <c r="E2258" i="85"/>
  <c r="E2257" i="85"/>
  <c r="E2256" i="85"/>
  <c r="E2255" i="85"/>
  <c r="E2254" i="85"/>
  <c r="E2253" i="85"/>
  <c r="E2252" i="85"/>
  <c r="E2251" i="85"/>
  <c r="E2250" i="85"/>
  <c r="E2249" i="85"/>
  <c r="E2248" i="85"/>
  <c r="E2247" i="85"/>
  <c r="E2246" i="85"/>
  <c r="E2245" i="85"/>
  <c r="E2244" i="85"/>
  <c r="E2243" i="85"/>
  <c r="E2242" i="85"/>
  <c r="E2241" i="85"/>
  <c r="E2240" i="85"/>
  <c r="E2239" i="85"/>
  <c r="E2238" i="85"/>
  <c r="E2237" i="85"/>
  <c r="E2236" i="85"/>
  <c r="E2235" i="85"/>
  <c r="E2234" i="85"/>
  <c r="E2233" i="85"/>
  <c r="E2232" i="85"/>
  <c r="E2231" i="85"/>
  <c r="E2230" i="85"/>
  <c r="E2229" i="85"/>
  <c r="E2228" i="85"/>
  <c r="E2227" i="85"/>
  <c r="E2226" i="85"/>
  <c r="E2225" i="85"/>
  <c r="E2224" i="85"/>
  <c r="E2223" i="85"/>
  <c r="E2222" i="85"/>
  <c r="E2221" i="85"/>
  <c r="E2220" i="85"/>
  <c r="E2219" i="85"/>
  <c r="E2218" i="85"/>
  <c r="E2217" i="85"/>
  <c r="E2216" i="85"/>
  <c r="E2215" i="85"/>
  <c r="E2214" i="85"/>
  <c r="E2213" i="85"/>
  <c r="E2212" i="85"/>
  <c r="E2211" i="85"/>
  <c r="E2210" i="85"/>
  <c r="E2209" i="85"/>
  <c r="E2208" i="85"/>
  <c r="E2207" i="85"/>
  <c r="E2206" i="85"/>
  <c r="E2205" i="85"/>
  <c r="E2204" i="85"/>
  <c r="E2203" i="85"/>
  <c r="E2202" i="85"/>
  <c r="E2201" i="85"/>
  <c r="E2200" i="85"/>
  <c r="E2199" i="85"/>
  <c r="E2198" i="85"/>
  <c r="E2197" i="85"/>
  <c r="E2196" i="85"/>
  <c r="E2195" i="85"/>
  <c r="E2194" i="85"/>
  <c r="E2193" i="85"/>
  <c r="E2192" i="85"/>
  <c r="E2191" i="85"/>
  <c r="E2190" i="85"/>
  <c r="E2189" i="85"/>
  <c r="E2188" i="85"/>
  <c r="E2187" i="85"/>
  <c r="E2186" i="85"/>
  <c r="E2185" i="85"/>
  <c r="E2184" i="85"/>
  <c r="E2183" i="85"/>
  <c r="E2182" i="85"/>
  <c r="E2181" i="85"/>
  <c r="E2180" i="85"/>
  <c r="E2179" i="85"/>
  <c r="E2178" i="85"/>
  <c r="E2177" i="85"/>
  <c r="E2176" i="85"/>
  <c r="E2175" i="85"/>
  <c r="E2174" i="85"/>
  <c r="E2173" i="85"/>
  <c r="E2172" i="85"/>
  <c r="E2171" i="85"/>
  <c r="E2170" i="85"/>
  <c r="E2169" i="85"/>
  <c r="E2168" i="85"/>
  <c r="E2167" i="85"/>
  <c r="E2166" i="85"/>
  <c r="E2165" i="85"/>
  <c r="E2164" i="85"/>
  <c r="E2163" i="85"/>
  <c r="E2162" i="85"/>
  <c r="E2161" i="85"/>
  <c r="E2160" i="85"/>
  <c r="E2159" i="85"/>
  <c r="E2158" i="85"/>
  <c r="E2157" i="85"/>
  <c r="E2156" i="85"/>
  <c r="E2155" i="85"/>
  <c r="E2154" i="85"/>
  <c r="E2153" i="85"/>
  <c r="E2152" i="85"/>
  <c r="E2151" i="85"/>
  <c r="E2150" i="85"/>
  <c r="E2149" i="85"/>
  <c r="E2148" i="85"/>
  <c r="E2147" i="85"/>
  <c r="E2146" i="85"/>
  <c r="E2145" i="85"/>
  <c r="E2144" i="85"/>
  <c r="E2143" i="85"/>
  <c r="E2142" i="85"/>
  <c r="E2141" i="85"/>
  <c r="E2140" i="85"/>
  <c r="E2139" i="85"/>
  <c r="E2138" i="85"/>
  <c r="E2137" i="85"/>
  <c r="E2136" i="85"/>
  <c r="E2135" i="85"/>
  <c r="E2134" i="85"/>
  <c r="E2133" i="85"/>
  <c r="E2132" i="85"/>
  <c r="E2131" i="85"/>
  <c r="E2130" i="85"/>
  <c r="E2129" i="85"/>
  <c r="E2128" i="85"/>
  <c r="E2127" i="85"/>
  <c r="E2126" i="85"/>
  <c r="E2125" i="85"/>
  <c r="E2124" i="85"/>
  <c r="E2123" i="85"/>
  <c r="E2122" i="85"/>
  <c r="E2121" i="85"/>
  <c r="E2120" i="85"/>
  <c r="E2119" i="85"/>
  <c r="E2118" i="85"/>
  <c r="E2117" i="85"/>
  <c r="E2116" i="85"/>
  <c r="E2115" i="85"/>
  <c r="E2114" i="85"/>
  <c r="E2113" i="85"/>
  <c r="E2112" i="85"/>
  <c r="E2111" i="85"/>
  <c r="E2110" i="85"/>
  <c r="E2109" i="85"/>
  <c r="E2108" i="85"/>
  <c r="E2107" i="85"/>
  <c r="E2106" i="85"/>
  <c r="E2105" i="85"/>
  <c r="E2104" i="85"/>
  <c r="E2103" i="85"/>
  <c r="E2102" i="85"/>
  <c r="E2101" i="85"/>
  <c r="E2100" i="85"/>
  <c r="E2099" i="85"/>
  <c r="E2098" i="85"/>
  <c r="E2097" i="85"/>
  <c r="E2096" i="85"/>
  <c r="E2095" i="85"/>
  <c r="E2094" i="85"/>
  <c r="E2093" i="85"/>
  <c r="E2092" i="85"/>
  <c r="E2091" i="85"/>
  <c r="E2090" i="85"/>
  <c r="E2089" i="85"/>
  <c r="E2088" i="85"/>
  <c r="E2087" i="85"/>
  <c r="E2086" i="85"/>
  <c r="E2085" i="85"/>
  <c r="E2084" i="85"/>
  <c r="E2083" i="85"/>
  <c r="E2082" i="85"/>
  <c r="E2081" i="85"/>
  <c r="E2080" i="85"/>
  <c r="E2079" i="85"/>
  <c r="E2078" i="85"/>
  <c r="E2077" i="85"/>
  <c r="E2076" i="85"/>
  <c r="E2075" i="85"/>
  <c r="E2074" i="85"/>
  <c r="E2073" i="85"/>
  <c r="E2072" i="85"/>
  <c r="E2071" i="85"/>
  <c r="E2070" i="85"/>
  <c r="E2069" i="85"/>
  <c r="E2068" i="85"/>
  <c r="E2067" i="85"/>
  <c r="E2066" i="85"/>
  <c r="E2065" i="85"/>
  <c r="E2064" i="85"/>
  <c r="E2063" i="85"/>
  <c r="E2062" i="85"/>
  <c r="E2061" i="85"/>
  <c r="E2060" i="85"/>
  <c r="E2059" i="85"/>
  <c r="E2058" i="85"/>
  <c r="E2057" i="85"/>
  <c r="E2056" i="85"/>
  <c r="E2055" i="85"/>
  <c r="E2054" i="85"/>
  <c r="E2053" i="85"/>
  <c r="E2052" i="85"/>
  <c r="E2051" i="85"/>
  <c r="E2050" i="85"/>
  <c r="E2049" i="85"/>
  <c r="E2048" i="85"/>
  <c r="E2047" i="85"/>
  <c r="E2046" i="85"/>
  <c r="E2045" i="85"/>
  <c r="E2044" i="85"/>
  <c r="E2043" i="85"/>
  <c r="E2042" i="85"/>
  <c r="E2041" i="85"/>
  <c r="E2040" i="85"/>
  <c r="E2039" i="85"/>
  <c r="E2038" i="85"/>
  <c r="E2037" i="85"/>
  <c r="E2036" i="85"/>
  <c r="E2035" i="85"/>
  <c r="E2034" i="85"/>
  <c r="E2033" i="85"/>
  <c r="E2032" i="85"/>
  <c r="E2031" i="85"/>
  <c r="E2030" i="85"/>
  <c r="E2029" i="85"/>
  <c r="E2028" i="85"/>
  <c r="E2027" i="85"/>
  <c r="E2026" i="85"/>
  <c r="E2025" i="85"/>
  <c r="E2024" i="85"/>
  <c r="E2023" i="85"/>
  <c r="E2022" i="85"/>
  <c r="E2021" i="85"/>
  <c r="E2020" i="85"/>
  <c r="E2019" i="85"/>
  <c r="E2018" i="85"/>
  <c r="E2017" i="85"/>
  <c r="E2016" i="85"/>
  <c r="E2015" i="85"/>
  <c r="E2014" i="85"/>
  <c r="E2013" i="85"/>
  <c r="E2012" i="85"/>
  <c r="E2011" i="85"/>
  <c r="E2010" i="85"/>
  <c r="E2009" i="85"/>
  <c r="E2008" i="85"/>
  <c r="E2007" i="85"/>
  <c r="E2006" i="85"/>
  <c r="E2005" i="85"/>
  <c r="E2004" i="85"/>
  <c r="E2003" i="85"/>
  <c r="E2002" i="85"/>
  <c r="E2001" i="85"/>
  <c r="E2000" i="85"/>
  <c r="E1999" i="85"/>
  <c r="E1998" i="85"/>
  <c r="E1997" i="85"/>
  <c r="E1996" i="85"/>
  <c r="E1995" i="85"/>
  <c r="E1994" i="85"/>
  <c r="E1993" i="85"/>
  <c r="E1992" i="85"/>
  <c r="E1991" i="85"/>
  <c r="E1990" i="85"/>
  <c r="E1989" i="85"/>
  <c r="E1988" i="85"/>
  <c r="E1987" i="85"/>
  <c r="E1986" i="85"/>
  <c r="E1985" i="85"/>
  <c r="E1984" i="85"/>
  <c r="E1983" i="85"/>
  <c r="E1982" i="85"/>
  <c r="E1981" i="85"/>
  <c r="E1980" i="85"/>
  <c r="E1979" i="85"/>
  <c r="E1978" i="85"/>
  <c r="E1977" i="85"/>
  <c r="E1976" i="85"/>
  <c r="E1975" i="85"/>
  <c r="E1974" i="85"/>
  <c r="E1973" i="85"/>
  <c r="E1972" i="85"/>
  <c r="E1971" i="85"/>
  <c r="E1970" i="85"/>
  <c r="E1969" i="85"/>
  <c r="E1968" i="85"/>
  <c r="E1967" i="85"/>
  <c r="E1966" i="85"/>
  <c r="E1965" i="85"/>
  <c r="E1964" i="85"/>
  <c r="E1963" i="85"/>
  <c r="E1962" i="85"/>
  <c r="E1961" i="85"/>
  <c r="E1960" i="85"/>
  <c r="E1959" i="85"/>
  <c r="E1958" i="85"/>
  <c r="E1957" i="85"/>
  <c r="E1956" i="85"/>
  <c r="E1955" i="85"/>
  <c r="E1954" i="85"/>
  <c r="E1953" i="85"/>
  <c r="E1952" i="85"/>
  <c r="E1951" i="85"/>
  <c r="E1950" i="85"/>
  <c r="E1949" i="85"/>
  <c r="E1948" i="85"/>
  <c r="E1947" i="85"/>
  <c r="E1946" i="85"/>
  <c r="E1945" i="85"/>
  <c r="E1944" i="85"/>
  <c r="E1943" i="85"/>
  <c r="E1942" i="85"/>
  <c r="E1941" i="85"/>
  <c r="E1940" i="85"/>
  <c r="E1939" i="85"/>
  <c r="E1938" i="85"/>
  <c r="E1937" i="85"/>
  <c r="E1936" i="85"/>
  <c r="E1935" i="85"/>
  <c r="E1934" i="85"/>
  <c r="E1933" i="85"/>
  <c r="E1932" i="85"/>
  <c r="E1931" i="85"/>
  <c r="E1930" i="85"/>
  <c r="E1929" i="85"/>
  <c r="E1928" i="85"/>
  <c r="E1927" i="85"/>
  <c r="E1926" i="85"/>
  <c r="E1925" i="85"/>
  <c r="E1924" i="85"/>
  <c r="E1923" i="85"/>
  <c r="E1922" i="85"/>
  <c r="E1921" i="85"/>
  <c r="E1920" i="85"/>
  <c r="E1919" i="85"/>
  <c r="E1918" i="85"/>
  <c r="E1917" i="85"/>
  <c r="E1916" i="85"/>
  <c r="E1915" i="85"/>
  <c r="E1914" i="85"/>
  <c r="E1913" i="85"/>
  <c r="E1912" i="85"/>
  <c r="E1911" i="85"/>
  <c r="E1910" i="85"/>
  <c r="E1909" i="85"/>
  <c r="E1908" i="85"/>
  <c r="E1907" i="85"/>
  <c r="E1906" i="85"/>
  <c r="E1905" i="85"/>
  <c r="E1904" i="85"/>
  <c r="E1903" i="85"/>
  <c r="E1902" i="85"/>
  <c r="E1901" i="85"/>
  <c r="E1900" i="85"/>
  <c r="E1899" i="85"/>
  <c r="E1898" i="85"/>
  <c r="E1897" i="85"/>
  <c r="E1896" i="85"/>
  <c r="E1895" i="85"/>
  <c r="E1894" i="85"/>
  <c r="E1893" i="85"/>
  <c r="E1892" i="85"/>
  <c r="E1891" i="85"/>
  <c r="E1890" i="85"/>
  <c r="E1889" i="85"/>
  <c r="E1888" i="85"/>
  <c r="E1887" i="85"/>
  <c r="E1886" i="85"/>
  <c r="E1885" i="85"/>
  <c r="E1884" i="85"/>
  <c r="E1883" i="85"/>
  <c r="E1882" i="85"/>
  <c r="E1881" i="85"/>
  <c r="E1880" i="85"/>
  <c r="E1879" i="85"/>
  <c r="E1878" i="85"/>
  <c r="E1877" i="85"/>
  <c r="E1876" i="85"/>
  <c r="E1875" i="85"/>
  <c r="E1874" i="85"/>
  <c r="E1873" i="85"/>
  <c r="E1872" i="85"/>
  <c r="E1871" i="85"/>
  <c r="E1870" i="85"/>
  <c r="E1869" i="85"/>
  <c r="E1868" i="85"/>
  <c r="E1867" i="85"/>
  <c r="E1866" i="85"/>
  <c r="E1865" i="85"/>
  <c r="E1864" i="85"/>
  <c r="E1863" i="85"/>
  <c r="E1862" i="85"/>
  <c r="E1861" i="85"/>
  <c r="E1860" i="85"/>
  <c r="E1859" i="85"/>
  <c r="E1858" i="85"/>
  <c r="E1857" i="85"/>
  <c r="E1856" i="85"/>
  <c r="E1855" i="85"/>
  <c r="E1854" i="85"/>
  <c r="E1853" i="85"/>
  <c r="E1852" i="85"/>
  <c r="E1851" i="85"/>
  <c r="E1850" i="85"/>
  <c r="E1849" i="85"/>
  <c r="E1848" i="85"/>
  <c r="E1847" i="85"/>
  <c r="E1846" i="85"/>
  <c r="E1845" i="85"/>
  <c r="E1844" i="85"/>
  <c r="E1843" i="85"/>
  <c r="E1842" i="85"/>
  <c r="E1841" i="85"/>
  <c r="E1840" i="85"/>
  <c r="E1839" i="85"/>
  <c r="E1838" i="85"/>
  <c r="E1837" i="85"/>
  <c r="E1836" i="85"/>
  <c r="E1835" i="85"/>
  <c r="E1834" i="85"/>
  <c r="E1833" i="85"/>
  <c r="E1832" i="85"/>
  <c r="E1831" i="85"/>
  <c r="E1830" i="85"/>
  <c r="E1829" i="85"/>
  <c r="E1828" i="85"/>
  <c r="E1827" i="85"/>
  <c r="E1826" i="85"/>
  <c r="E1825" i="85"/>
  <c r="E1824" i="85"/>
  <c r="E1823" i="85"/>
  <c r="E1822" i="85"/>
  <c r="E1821" i="85"/>
  <c r="E1820" i="85"/>
  <c r="E1819" i="85"/>
  <c r="E1818" i="85"/>
  <c r="E1817" i="85"/>
  <c r="E1816" i="85"/>
  <c r="E1815" i="85"/>
  <c r="E1814" i="85"/>
  <c r="E1813" i="85"/>
  <c r="E1812" i="85"/>
  <c r="E1811" i="85"/>
  <c r="E1810" i="85"/>
  <c r="E1809" i="85"/>
  <c r="E1808" i="85"/>
  <c r="E1807" i="85"/>
  <c r="E1806" i="85"/>
  <c r="E1805" i="85"/>
  <c r="E1804" i="85"/>
  <c r="E1803" i="85"/>
  <c r="E1802" i="85"/>
  <c r="E1801" i="85"/>
  <c r="E1800" i="85"/>
  <c r="E1799" i="85"/>
  <c r="E1798" i="85"/>
  <c r="E1797" i="85"/>
  <c r="E1796" i="85"/>
  <c r="E1795" i="85"/>
  <c r="E1794" i="85"/>
  <c r="E1793" i="85"/>
  <c r="E1792" i="85"/>
  <c r="E1791" i="85"/>
  <c r="E1790" i="85"/>
  <c r="E1789" i="85"/>
  <c r="E1788" i="85"/>
  <c r="E1787" i="85"/>
  <c r="E1786" i="85"/>
  <c r="E1785" i="85"/>
  <c r="E1784" i="85"/>
  <c r="E1783" i="85"/>
  <c r="E1782" i="85"/>
  <c r="E1781" i="85"/>
  <c r="E1780" i="85"/>
  <c r="E1779" i="85"/>
  <c r="E1778" i="85"/>
  <c r="E1777" i="85"/>
  <c r="E1776" i="85"/>
  <c r="E1775" i="85"/>
  <c r="E1774" i="85"/>
  <c r="E1773" i="85"/>
  <c r="E1772" i="85"/>
  <c r="E1771" i="85"/>
  <c r="E1770" i="85"/>
  <c r="E1769" i="85"/>
  <c r="E1768" i="85"/>
  <c r="E1767" i="85"/>
  <c r="E1766" i="85"/>
  <c r="E1765" i="85"/>
  <c r="E1764" i="85"/>
  <c r="E1763" i="85"/>
  <c r="E1762" i="85"/>
  <c r="E1761" i="85"/>
  <c r="E1760" i="85"/>
  <c r="E1759" i="85"/>
  <c r="E1758" i="85"/>
  <c r="E1757" i="85"/>
  <c r="E1756" i="85"/>
  <c r="E1755" i="85"/>
  <c r="E1754" i="85"/>
  <c r="E1753" i="85"/>
  <c r="E1752" i="85"/>
  <c r="E1751" i="85"/>
  <c r="E1750" i="85"/>
  <c r="E1749" i="85"/>
  <c r="E1748" i="85"/>
  <c r="E1747" i="85"/>
  <c r="E1746" i="85"/>
  <c r="E1745" i="85"/>
  <c r="E1744" i="85"/>
  <c r="E1743" i="85"/>
  <c r="E1742" i="85"/>
  <c r="E1741" i="85"/>
  <c r="E1740" i="85"/>
  <c r="E1739" i="85"/>
  <c r="E1738" i="85"/>
  <c r="E1737" i="85"/>
  <c r="E1736" i="85"/>
  <c r="E1735" i="85"/>
  <c r="E1734" i="85"/>
  <c r="E1733" i="85"/>
  <c r="E1732" i="85"/>
  <c r="E1731" i="85"/>
  <c r="E1730" i="85"/>
  <c r="E1729" i="85"/>
  <c r="E1728" i="85"/>
  <c r="E1727" i="85"/>
  <c r="E1726" i="85"/>
  <c r="E1725" i="85"/>
  <c r="E1724" i="85"/>
  <c r="E1723" i="85"/>
  <c r="E1722" i="85"/>
  <c r="E1721" i="85"/>
  <c r="E1720" i="85"/>
  <c r="E1719" i="85"/>
  <c r="E1718" i="85"/>
  <c r="E1717" i="85"/>
  <c r="E1716" i="85"/>
  <c r="E1715" i="85"/>
  <c r="E1714" i="85"/>
  <c r="E1713" i="85"/>
  <c r="E1712" i="85"/>
  <c r="E1711" i="85"/>
  <c r="E1710" i="85"/>
  <c r="E1709" i="85"/>
  <c r="E1708" i="85"/>
  <c r="E1707" i="85"/>
  <c r="E1706" i="85"/>
  <c r="E1705" i="85"/>
  <c r="E1704" i="85"/>
  <c r="E1703" i="85"/>
  <c r="E1702" i="85"/>
  <c r="E1701" i="85"/>
  <c r="E1700" i="85"/>
  <c r="E1699" i="85"/>
  <c r="E1698" i="85"/>
  <c r="E1697" i="85"/>
  <c r="E1696" i="85"/>
  <c r="E1695" i="85"/>
  <c r="E1694" i="85"/>
  <c r="E1693" i="85"/>
  <c r="E1692" i="85"/>
  <c r="E1691" i="85"/>
  <c r="E1690" i="85"/>
  <c r="E1689" i="85"/>
  <c r="E1688" i="85"/>
  <c r="E1687" i="85"/>
  <c r="E1686" i="85"/>
  <c r="E1685" i="85"/>
  <c r="E1684" i="85"/>
  <c r="E1683" i="85"/>
  <c r="E1682" i="85"/>
  <c r="E1681" i="85"/>
  <c r="E1680" i="85"/>
  <c r="E1679" i="85"/>
  <c r="E1678" i="85"/>
  <c r="E1677" i="85"/>
  <c r="E1676" i="85"/>
  <c r="E1675" i="85"/>
  <c r="E1674" i="85"/>
  <c r="E1673" i="85"/>
  <c r="E1672" i="85"/>
  <c r="E1671" i="85"/>
  <c r="E1670" i="85"/>
  <c r="E1669" i="85"/>
  <c r="E1668" i="85"/>
  <c r="E1667" i="85"/>
  <c r="E1666" i="85"/>
  <c r="E1665" i="85"/>
  <c r="E1664" i="85"/>
  <c r="E1663" i="85"/>
  <c r="E1662" i="85"/>
  <c r="E1661" i="85"/>
  <c r="E1660" i="85"/>
  <c r="E1659" i="85"/>
  <c r="E1658" i="85"/>
  <c r="E1657" i="85"/>
  <c r="E1656" i="85"/>
  <c r="E1655" i="85"/>
  <c r="E1654" i="85"/>
  <c r="E1653" i="85"/>
  <c r="E1652" i="85"/>
  <c r="E1651" i="85"/>
  <c r="E1650" i="85"/>
  <c r="E1649" i="85"/>
  <c r="E1648" i="85"/>
  <c r="E1647" i="85"/>
  <c r="E1646" i="85"/>
  <c r="E1645" i="85"/>
  <c r="E1644" i="85"/>
  <c r="E1643" i="85"/>
  <c r="E1642" i="85"/>
  <c r="E1641" i="85"/>
  <c r="E1640" i="85"/>
  <c r="E1639" i="85"/>
  <c r="E1638" i="85"/>
  <c r="E1637" i="85"/>
  <c r="E1636" i="85"/>
  <c r="E1635" i="85"/>
  <c r="E1634" i="85"/>
  <c r="E1633" i="85"/>
  <c r="E1632" i="85"/>
  <c r="E1631" i="85"/>
  <c r="E1630" i="85"/>
  <c r="E1629" i="85"/>
  <c r="E1628" i="85"/>
  <c r="E1627" i="85"/>
  <c r="E1626" i="85"/>
  <c r="E1625" i="85"/>
  <c r="E1624" i="85"/>
  <c r="E1623" i="85"/>
  <c r="E1622" i="85"/>
  <c r="E1621" i="85"/>
  <c r="E1620" i="85"/>
  <c r="E1619" i="85"/>
  <c r="E1618" i="85"/>
  <c r="E1617" i="85"/>
  <c r="E1616" i="85"/>
  <c r="E1615" i="85"/>
  <c r="E1614" i="85"/>
  <c r="E1613" i="85"/>
  <c r="E1612" i="85"/>
  <c r="E1611" i="85"/>
  <c r="E1610" i="85"/>
  <c r="E1609" i="85"/>
  <c r="E1608" i="85"/>
  <c r="E1607" i="85"/>
  <c r="E1606" i="85"/>
  <c r="E1605" i="85"/>
  <c r="E1604" i="85"/>
  <c r="E1603" i="85"/>
  <c r="E1602" i="85"/>
  <c r="E1601" i="85"/>
  <c r="E1600" i="85"/>
  <c r="E1599" i="85"/>
  <c r="E1598" i="85"/>
  <c r="E1597" i="85"/>
  <c r="E1596" i="85"/>
  <c r="E1595" i="85"/>
  <c r="E1594" i="85"/>
  <c r="E1593" i="85"/>
  <c r="E1592" i="85"/>
  <c r="E1591" i="85"/>
  <c r="E1590" i="85"/>
  <c r="E1589" i="85"/>
  <c r="E1588" i="85"/>
  <c r="E1587" i="85"/>
  <c r="E1586" i="85"/>
  <c r="E1585" i="85"/>
  <c r="E1584" i="85"/>
  <c r="E1583" i="85"/>
  <c r="E1582" i="85"/>
  <c r="E1581" i="85"/>
  <c r="E1580" i="85"/>
  <c r="E1579" i="85"/>
  <c r="E1578" i="85"/>
  <c r="E1577" i="85"/>
  <c r="E1576" i="85"/>
  <c r="E1575" i="85"/>
  <c r="E1574" i="85"/>
  <c r="E1573" i="85"/>
  <c r="E1572" i="85"/>
  <c r="E1571" i="85"/>
  <c r="E1570" i="85"/>
  <c r="E1569" i="85"/>
  <c r="E1568" i="85"/>
  <c r="E1567" i="85"/>
  <c r="E1566" i="85"/>
  <c r="E1565" i="85"/>
  <c r="E1564" i="85"/>
  <c r="E1563" i="85"/>
  <c r="E1562" i="85"/>
  <c r="E1561" i="85"/>
  <c r="E1560" i="85"/>
  <c r="E1559" i="85"/>
  <c r="E1558" i="85"/>
  <c r="E1557" i="85"/>
  <c r="E1556" i="85"/>
  <c r="E1555" i="85"/>
  <c r="E1554" i="85"/>
  <c r="E1553" i="85"/>
  <c r="E1552" i="85"/>
  <c r="E1551" i="85"/>
  <c r="E1550" i="85"/>
  <c r="E1549" i="85"/>
  <c r="E1548" i="85"/>
  <c r="E1547" i="85"/>
  <c r="E1546" i="85"/>
  <c r="E1545" i="85"/>
  <c r="E1544" i="85"/>
  <c r="E1543" i="85"/>
  <c r="E1542" i="85"/>
  <c r="E1541" i="85"/>
  <c r="E1540" i="85"/>
  <c r="E1539" i="85"/>
  <c r="E1538" i="85"/>
  <c r="E1537" i="85"/>
  <c r="E1536" i="85"/>
  <c r="E1535" i="85"/>
  <c r="E1534" i="85"/>
  <c r="E1533" i="85"/>
  <c r="E1532" i="85"/>
  <c r="E1531" i="85"/>
  <c r="E1530" i="85"/>
  <c r="E1529" i="85"/>
  <c r="E1528" i="85"/>
  <c r="E1527" i="85"/>
  <c r="E1526" i="85"/>
  <c r="E1525" i="85"/>
  <c r="E1524" i="85"/>
  <c r="E1523" i="85"/>
  <c r="E1522" i="85"/>
  <c r="E1521" i="85"/>
  <c r="E1520" i="85"/>
  <c r="E1519" i="85"/>
  <c r="E1518" i="85"/>
  <c r="E1517" i="85"/>
  <c r="E1516" i="85"/>
  <c r="E1515" i="85"/>
  <c r="E1514" i="85"/>
  <c r="E1513" i="85"/>
  <c r="E1512" i="85"/>
  <c r="E1511" i="85"/>
  <c r="E1510" i="85"/>
  <c r="E1509" i="85"/>
  <c r="E1508" i="85"/>
  <c r="E1507" i="85"/>
  <c r="E1506" i="85"/>
  <c r="E1505" i="85"/>
  <c r="E1504" i="85"/>
  <c r="E1503" i="85"/>
  <c r="E1502" i="85"/>
  <c r="E1501" i="85"/>
  <c r="E1500" i="85"/>
  <c r="E1499" i="85"/>
  <c r="E1498" i="85"/>
  <c r="E1497" i="85"/>
  <c r="E1496" i="85"/>
  <c r="E1495" i="85"/>
  <c r="E1494" i="85"/>
  <c r="E1493" i="85"/>
  <c r="E1492" i="85"/>
  <c r="E1491" i="85"/>
  <c r="E1490" i="85"/>
  <c r="E1489" i="85"/>
  <c r="E1488" i="85"/>
  <c r="E1487" i="85"/>
  <c r="E1486" i="85"/>
  <c r="E1485" i="85"/>
  <c r="E1484" i="85"/>
  <c r="E1483" i="85"/>
  <c r="E1482" i="85"/>
  <c r="E1481" i="85"/>
  <c r="E1480" i="85"/>
  <c r="E1479" i="85"/>
  <c r="E1478" i="85"/>
  <c r="E1477" i="85"/>
  <c r="E1476" i="85"/>
  <c r="E1475" i="85"/>
  <c r="E1474" i="85"/>
  <c r="E1473" i="85"/>
  <c r="E1472" i="85"/>
  <c r="E1471" i="85"/>
  <c r="E1470" i="85"/>
  <c r="E1469" i="85"/>
  <c r="E1468" i="85"/>
  <c r="E1467" i="85"/>
  <c r="E1466" i="85"/>
  <c r="E1465" i="85"/>
  <c r="E1464" i="85"/>
  <c r="E1463" i="85"/>
  <c r="E1462" i="85"/>
  <c r="E1461" i="85"/>
  <c r="E1460" i="85"/>
  <c r="E1459" i="85"/>
  <c r="E1458" i="85"/>
  <c r="E1457" i="85"/>
  <c r="E1456" i="85"/>
  <c r="E1455" i="85"/>
  <c r="E1454" i="85"/>
  <c r="E1453" i="85"/>
  <c r="E1452" i="85"/>
  <c r="E1451" i="85"/>
  <c r="E1450" i="85"/>
  <c r="E1449" i="85"/>
  <c r="E1448" i="85"/>
  <c r="E1447" i="85"/>
  <c r="E1446" i="85"/>
  <c r="E1445" i="85"/>
  <c r="E1444" i="85"/>
  <c r="E1443" i="85"/>
  <c r="E1442" i="85"/>
  <c r="E1441" i="85"/>
  <c r="E1440" i="85"/>
  <c r="E1439" i="85"/>
  <c r="E1438" i="85"/>
  <c r="E1437" i="85"/>
  <c r="E1436" i="85"/>
  <c r="E1435" i="85"/>
  <c r="E1434" i="85"/>
  <c r="E1433" i="85"/>
  <c r="E1432" i="85"/>
  <c r="E1431" i="85"/>
  <c r="E1430" i="85"/>
  <c r="E1429" i="85"/>
  <c r="E1428" i="85"/>
  <c r="E1427" i="85"/>
  <c r="E1426" i="85"/>
  <c r="E1425" i="85"/>
  <c r="E1424" i="85"/>
  <c r="E1423" i="85"/>
  <c r="E1422" i="85"/>
  <c r="E1421" i="85"/>
  <c r="E1420" i="85"/>
  <c r="E1419" i="85"/>
  <c r="E1418" i="85"/>
  <c r="E1417" i="85"/>
  <c r="E1416" i="85"/>
  <c r="E1415" i="85"/>
  <c r="E1414" i="85"/>
  <c r="E1413" i="85"/>
  <c r="E1412" i="85"/>
  <c r="E1411" i="85"/>
  <c r="E1410" i="85"/>
  <c r="E1409" i="85"/>
  <c r="E1408" i="85"/>
  <c r="E1407" i="85"/>
  <c r="E1406" i="85"/>
  <c r="E1405" i="85"/>
  <c r="E1404" i="85"/>
  <c r="E1403" i="85"/>
  <c r="E1402" i="85"/>
  <c r="E1401" i="85"/>
  <c r="E1400" i="85"/>
  <c r="E1399" i="85"/>
  <c r="E1398" i="85"/>
  <c r="E1397" i="85"/>
  <c r="E1396" i="85"/>
  <c r="E1395" i="85"/>
  <c r="E1394" i="85"/>
  <c r="E1393" i="85"/>
  <c r="E1392" i="85"/>
  <c r="E1391" i="85"/>
  <c r="E1390" i="85"/>
  <c r="E1389" i="85"/>
  <c r="E1388" i="85"/>
  <c r="E1387" i="85"/>
  <c r="E1386" i="85"/>
  <c r="E1385" i="85"/>
  <c r="E1384" i="85"/>
  <c r="E1383" i="85"/>
  <c r="E1382" i="85"/>
  <c r="E1381" i="85"/>
  <c r="E1380" i="85"/>
  <c r="E1379" i="85"/>
  <c r="E1378" i="85"/>
  <c r="E1377" i="85"/>
  <c r="E1376" i="85"/>
  <c r="E1375" i="85"/>
  <c r="E1374" i="85"/>
  <c r="E1373" i="85"/>
  <c r="E1372" i="85"/>
  <c r="E1371" i="85"/>
  <c r="E1370" i="85"/>
  <c r="E1369" i="85"/>
  <c r="E1368" i="85"/>
  <c r="E1367" i="85"/>
  <c r="E1366" i="85"/>
  <c r="E1365" i="85"/>
  <c r="E1364" i="85"/>
  <c r="E1363" i="85"/>
  <c r="E1362" i="85"/>
  <c r="E1361" i="85"/>
  <c r="E1360" i="85"/>
  <c r="E1359" i="85"/>
  <c r="E1358" i="85"/>
  <c r="E1357" i="85"/>
  <c r="E1356" i="85"/>
  <c r="E1355" i="85"/>
  <c r="E1354" i="85"/>
  <c r="E1353" i="85"/>
  <c r="E1352" i="85"/>
  <c r="E1351" i="85"/>
  <c r="E1350" i="85"/>
  <c r="E1349" i="85"/>
  <c r="E1348" i="85"/>
  <c r="E1347" i="85"/>
  <c r="E1346" i="85"/>
  <c r="E1345" i="85"/>
  <c r="E1344" i="85"/>
  <c r="E1343" i="85"/>
  <c r="E1342" i="85"/>
  <c r="E1341" i="85"/>
  <c r="E1340" i="85"/>
  <c r="E1339" i="85"/>
  <c r="E1338" i="85"/>
  <c r="E1337" i="85"/>
  <c r="E1336" i="85"/>
  <c r="E1335" i="85"/>
  <c r="E1334" i="85"/>
  <c r="E1333" i="85"/>
  <c r="E1332" i="85"/>
  <c r="E1331" i="85"/>
  <c r="E1330" i="85"/>
  <c r="E1329" i="85"/>
  <c r="E1328" i="85"/>
  <c r="E1327" i="85"/>
  <c r="E1326" i="85"/>
  <c r="E1325" i="85"/>
  <c r="E1324" i="85"/>
  <c r="E1323" i="85"/>
  <c r="E1322" i="85"/>
  <c r="E1321" i="85"/>
  <c r="E1320" i="85"/>
  <c r="E1319" i="85"/>
  <c r="E1318" i="85"/>
  <c r="E1317" i="85"/>
  <c r="E1316" i="85"/>
  <c r="E1315" i="85"/>
  <c r="E1314" i="85"/>
  <c r="E1313" i="85"/>
  <c r="E1312" i="85"/>
  <c r="E1311" i="85"/>
  <c r="E1310" i="85"/>
  <c r="E1309" i="85"/>
  <c r="E1308" i="85"/>
  <c r="E1307" i="85"/>
  <c r="E1306" i="85"/>
  <c r="E1305" i="85"/>
  <c r="E1304" i="85"/>
  <c r="E1303" i="85"/>
  <c r="E1302" i="85"/>
  <c r="E1301" i="85"/>
  <c r="E1300" i="85"/>
  <c r="E1299" i="85"/>
  <c r="E1298" i="85"/>
  <c r="E1297" i="85"/>
  <c r="E1296" i="85"/>
  <c r="E1295" i="85"/>
  <c r="E1294" i="85"/>
  <c r="E1293" i="85"/>
  <c r="E1292" i="85"/>
  <c r="E1291" i="85"/>
  <c r="E1290" i="85"/>
  <c r="E1289" i="85"/>
  <c r="E1288" i="85"/>
  <c r="E1287" i="85"/>
  <c r="E1286" i="85"/>
  <c r="E1285" i="85"/>
  <c r="E1284" i="85"/>
  <c r="E1283" i="85"/>
  <c r="E1282" i="85"/>
  <c r="E1281" i="85"/>
  <c r="E1280" i="85"/>
  <c r="E1279" i="85"/>
  <c r="E1278" i="85"/>
  <c r="E1277" i="85"/>
  <c r="E1276" i="85"/>
  <c r="E1275" i="85"/>
  <c r="E1274" i="85"/>
  <c r="E1273" i="85"/>
  <c r="E1272" i="85"/>
  <c r="E1271" i="85"/>
  <c r="E1270" i="85"/>
  <c r="E1269" i="85"/>
  <c r="E1268" i="85"/>
  <c r="E1267" i="85"/>
  <c r="E1266" i="85"/>
  <c r="E1265" i="85"/>
  <c r="E1264" i="85"/>
  <c r="E1263" i="85"/>
  <c r="E1262" i="85"/>
  <c r="E1261" i="85"/>
  <c r="E1260" i="85"/>
  <c r="E1259" i="85"/>
  <c r="E1258" i="85"/>
  <c r="E1257" i="85"/>
  <c r="E1256" i="85"/>
  <c r="E1255" i="85"/>
  <c r="E1254" i="85"/>
  <c r="E1253" i="85"/>
  <c r="E1252" i="85"/>
  <c r="E1251" i="85"/>
  <c r="E1250" i="85"/>
  <c r="E1249" i="85"/>
  <c r="E1248" i="85"/>
  <c r="E1247" i="85"/>
  <c r="E1246" i="85"/>
  <c r="E1245" i="85"/>
  <c r="E1244" i="85"/>
  <c r="E1243" i="85"/>
  <c r="E1242" i="85"/>
  <c r="E1241" i="85"/>
  <c r="E1240" i="85"/>
  <c r="E1239" i="85"/>
  <c r="E1238" i="85"/>
  <c r="E1237" i="85"/>
  <c r="E1236" i="85"/>
  <c r="E1235" i="85"/>
  <c r="E1234" i="85"/>
  <c r="E1233" i="85"/>
  <c r="E1232" i="85"/>
  <c r="E1231" i="85"/>
  <c r="E1230" i="85"/>
  <c r="E1229" i="85"/>
  <c r="E1228" i="85"/>
  <c r="E1227" i="85"/>
  <c r="E1226" i="85"/>
  <c r="E1225" i="85"/>
  <c r="E1224" i="85"/>
  <c r="E1223" i="85"/>
  <c r="E1222" i="85"/>
  <c r="E1221" i="85"/>
  <c r="E1220" i="85"/>
  <c r="E1219" i="85"/>
  <c r="E1218" i="85"/>
  <c r="E1217" i="85"/>
  <c r="E1216" i="85"/>
  <c r="E1215" i="85"/>
  <c r="E1214" i="85"/>
  <c r="E1213" i="85"/>
  <c r="E1212" i="85"/>
  <c r="E1211" i="85"/>
  <c r="E1210" i="85"/>
  <c r="E1209" i="85"/>
  <c r="E1208" i="85"/>
  <c r="E1207" i="85"/>
  <c r="E1206" i="85"/>
  <c r="E1205" i="85"/>
  <c r="E1204" i="85"/>
  <c r="E1203" i="85"/>
  <c r="E1202" i="85"/>
  <c r="E1201" i="85"/>
  <c r="E1200" i="85"/>
  <c r="E1199" i="85"/>
  <c r="E1198" i="85"/>
  <c r="E1197" i="85"/>
  <c r="E1196" i="85"/>
  <c r="E1195" i="85"/>
  <c r="E1194" i="85"/>
  <c r="E1193" i="85"/>
  <c r="E1192" i="85"/>
  <c r="E1191" i="85"/>
  <c r="E1190" i="85"/>
  <c r="E1189" i="85"/>
  <c r="E1188" i="85"/>
  <c r="E1187" i="85"/>
  <c r="E1186" i="85"/>
  <c r="E1185" i="85"/>
  <c r="E1184" i="85"/>
  <c r="E1183" i="85"/>
  <c r="E1182" i="85"/>
  <c r="E1181" i="85"/>
  <c r="E1180" i="85"/>
  <c r="E1179" i="85"/>
  <c r="E1178" i="85"/>
  <c r="E1177" i="85"/>
  <c r="E1176" i="85"/>
  <c r="E1175" i="85"/>
  <c r="E1174" i="85"/>
  <c r="E1173" i="85"/>
  <c r="E1172" i="85"/>
  <c r="E1171" i="85"/>
  <c r="E1170" i="85"/>
  <c r="E1169" i="85"/>
  <c r="E1168" i="85"/>
  <c r="E1167" i="85"/>
  <c r="E1166" i="85"/>
  <c r="E1165" i="85"/>
  <c r="E1164" i="85"/>
  <c r="E1163" i="85"/>
  <c r="E1162" i="85"/>
  <c r="E1161" i="85"/>
  <c r="E1160" i="85"/>
  <c r="E1159" i="85"/>
  <c r="E1158" i="85"/>
  <c r="E1157" i="85"/>
  <c r="E1156" i="85"/>
  <c r="E1155" i="85"/>
  <c r="E1154" i="85"/>
  <c r="E1153" i="85"/>
  <c r="E1152" i="85"/>
  <c r="E1151" i="85"/>
  <c r="E1150" i="85"/>
  <c r="E1149" i="85"/>
  <c r="E1148" i="85"/>
  <c r="E1147" i="85"/>
  <c r="E1146" i="85"/>
  <c r="E1145" i="85"/>
  <c r="E1144" i="85"/>
  <c r="E1143" i="85"/>
  <c r="E1142" i="85"/>
  <c r="E1141" i="85"/>
  <c r="E1140" i="85"/>
  <c r="E1139" i="85"/>
  <c r="E1138" i="85"/>
  <c r="E1137" i="85"/>
  <c r="E1136" i="85"/>
  <c r="E1135" i="85"/>
  <c r="E1134" i="85"/>
  <c r="E1133" i="85"/>
  <c r="E1132" i="85"/>
  <c r="E1131" i="85"/>
  <c r="E1130" i="85"/>
  <c r="E1129" i="85"/>
  <c r="E1128" i="85"/>
  <c r="E1127" i="85"/>
  <c r="E1126" i="85"/>
  <c r="E1125" i="85"/>
  <c r="E1124" i="85"/>
  <c r="E1123" i="85"/>
  <c r="E1122" i="85"/>
  <c r="E1121" i="85"/>
  <c r="E1120" i="85"/>
  <c r="E1119" i="85"/>
  <c r="E1118" i="85"/>
  <c r="E1117" i="85"/>
  <c r="E1116" i="85"/>
  <c r="E1115" i="85"/>
  <c r="E1114" i="85"/>
  <c r="E1113" i="85"/>
  <c r="E1112" i="85"/>
  <c r="E1111" i="85"/>
  <c r="E1110" i="85"/>
  <c r="E1109" i="85"/>
  <c r="E1108" i="85"/>
  <c r="E1107" i="85"/>
  <c r="E1106" i="85"/>
  <c r="E1105" i="85"/>
  <c r="E1104" i="85"/>
  <c r="E1103" i="85"/>
  <c r="E1102" i="85"/>
  <c r="E1101" i="85"/>
  <c r="E1100" i="85"/>
  <c r="E1099" i="85"/>
  <c r="E1098" i="85"/>
  <c r="E1097" i="85"/>
  <c r="E1096" i="85"/>
  <c r="E1095" i="85"/>
  <c r="E1094" i="85"/>
  <c r="E1093" i="85"/>
  <c r="E1092" i="85"/>
  <c r="E1091" i="85"/>
  <c r="E1090" i="85"/>
  <c r="E1089" i="85"/>
  <c r="E1088" i="85"/>
  <c r="E1087" i="85"/>
  <c r="E1086" i="85"/>
  <c r="E1085" i="85"/>
  <c r="E1084" i="85"/>
  <c r="E1083" i="85"/>
  <c r="E1082" i="85"/>
  <c r="E1081" i="85"/>
  <c r="E1080" i="85"/>
  <c r="E1079" i="85"/>
  <c r="E1078" i="85"/>
  <c r="E1077" i="85"/>
  <c r="E1076" i="85"/>
  <c r="E1075" i="85"/>
  <c r="E1074" i="85"/>
  <c r="E1073" i="85"/>
  <c r="E1072" i="85"/>
  <c r="E1071" i="85"/>
  <c r="E1070" i="85"/>
  <c r="E1069" i="85"/>
  <c r="E1068" i="85"/>
  <c r="E1067" i="85"/>
  <c r="E1066" i="85"/>
  <c r="E1065" i="85"/>
  <c r="E1064" i="85"/>
  <c r="E1063" i="85"/>
  <c r="E1062" i="85"/>
  <c r="E1061" i="85"/>
  <c r="E1060" i="85"/>
  <c r="E1059" i="85"/>
  <c r="E1058" i="85"/>
  <c r="E1057" i="85"/>
  <c r="E1056" i="85"/>
  <c r="E1055" i="85"/>
  <c r="E1054" i="85"/>
  <c r="E1053" i="85"/>
  <c r="E1052" i="85"/>
  <c r="E1051" i="85"/>
  <c r="E1050" i="85"/>
  <c r="E1049" i="85"/>
  <c r="E1048" i="85"/>
  <c r="E1047" i="85"/>
  <c r="E1046" i="85"/>
  <c r="E1045" i="85"/>
  <c r="E1044" i="85"/>
  <c r="E1043" i="85"/>
  <c r="E1042" i="85"/>
  <c r="E1041" i="85"/>
  <c r="E1040" i="85"/>
  <c r="E1039" i="85"/>
  <c r="E1038" i="85"/>
  <c r="E1037" i="85"/>
  <c r="E1036" i="85"/>
  <c r="E1035" i="85"/>
  <c r="E1034" i="85"/>
  <c r="E1033" i="85"/>
  <c r="E1032" i="85"/>
  <c r="E1031" i="85"/>
  <c r="E1030" i="85"/>
  <c r="E1029" i="85"/>
  <c r="E1028" i="85"/>
  <c r="E1027" i="85"/>
  <c r="E1026" i="85"/>
  <c r="E1025" i="85"/>
  <c r="E1024" i="85"/>
  <c r="E1023" i="85"/>
  <c r="E1022" i="85"/>
  <c r="E1021" i="85"/>
  <c r="E1020" i="85"/>
  <c r="E1019" i="85"/>
  <c r="E1018" i="85"/>
  <c r="E1017" i="85"/>
  <c r="E1016" i="85"/>
  <c r="E1015" i="85"/>
  <c r="E1014" i="85"/>
  <c r="E1013" i="85"/>
  <c r="E1012" i="85"/>
  <c r="E1011" i="85"/>
  <c r="E1010" i="85"/>
  <c r="E1009" i="85"/>
  <c r="E1008" i="85"/>
  <c r="E1007" i="85"/>
  <c r="E1006" i="85"/>
  <c r="E1005" i="85"/>
  <c r="E1004" i="85"/>
  <c r="E1003" i="85"/>
  <c r="E1002" i="85"/>
  <c r="E1001" i="85"/>
  <c r="E1000" i="85"/>
  <c r="E999" i="85"/>
  <c r="E998" i="85"/>
  <c r="E997" i="85"/>
  <c r="E996" i="85"/>
  <c r="E995" i="85"/>
  <c r="E994" i="85"/>
  <c r="E993" i="85"/>
  <c r="E992" i="85"/>
  <c r="E991" i="85"/>
  <c r="E990" i="85"/>
  <c r="E989" i="85"/>
  <c r="E988" i="85"/>
  <c r="E987" i="85"/>
  <c r="E986" i="85"/>
  <c r="E985" i="85"/>
  <c r="E984" i="85"/>
  <c r="E983" i="85"/>
  <c r="E982" i="85"/>
  <c r="E981" i="85"/>
  <c r="E980" i="85"/>
  <c r="E979" i="85"/>
  <c r="E978" i="85"/>
  <c r="E977" i="85"/>
  <c r="E976" i="85"/>
  <c r="E975" i="85"/>
  <c r="E974" i="85"/>
  <c r="E973" i="85"/>
  <c r="E972" i="85"/>
  <c r="E971" i="85"/>
  <c r="E970" i="85"/>
  <c r="E969" i="85"/>
  <c r="E968" i="85"/>
  <c r="E967" i="85"/>
  <c r="E966" i="85"/>
  <c r="E965" i="85"/>
  <c r="E964" i="85"/>
  <c r="E963" i="85"/>
  <c r="E962" i="85"/>
  <c r="E961" i="85"/>
  <c r="E960" i="85"/>
  <c r="E959" i="85"/>
  <c r="E958" i="85"/>
  <c r="E957" i="85"/>
  <c r="E956" i="85"/>
  <c r="E955" i="85"/>
  <c r="E954" i="85"/>
  <c r="E953" i="85"/>
  <c r="E952" i="85"/>
  <c r="E951" i="85"/>
  <c r="E950" i="85"/>
  <c r="E949" i="85"/>
  <c r="E948" i="85"/>
  <c r="E947" i="85"/>
  <c r="E946" i="85"/>
  <c r="E945" i="85"/>
  <c r="E944" i="85"/>
  <c r="E943" i="85"/>
  <c r="E942" i="85"/>
  <c r="E941" i="85"/>
  <c r="E940" i="85"/>
  <c r="E939" i="85"/>
  <c r="E938" i="85"/>
  <c r="E937" i="85"/>
  <c r="E936" i="85"/>
  <c r="E935" i="85"/>
  <c r="E934" i="85"/>
  <c r="E933" i="85"/>
  <c r="E932" i="85"/>
  <c r="E931" i="85"/>
  <c r="E930" i="85"/>
  <c r="E929" i="85"/>
  <c r="E928" i="85"/>
  <c r="E927" i="85"/>
  <c r="E926" i="85"/>
  <c r="E925" i="85"/>
  <c r="E924" i="85"/>
  <c r="E923" i="85"/>
  <c r="E922" i="85"/>
  <c r="E921" i="85"/>
  <c r="E920" i="85"/>
  <c r="E919" i="85"/>
  <c r="E918" i="85"/>
  <c r="E917" i="85"/>
  <c r="E916" i="85"/>
  <c r="E915" i="85"/>
  <c r="E914" i="85"/>
  <c r="E913" i="85"/>
  <c r="E912" i="85"/>
  <c r="E911" i="85"/>
  <c r="E910" i="85"/>
  <c r="E909" i="85"/>
  <c r="E908" i="85"/>
  <c r="E907" i="85"/>
  <c r="E906" i="85"/>
  <c r="E905" i="85"/>
  <c r="E904" i="85"/>
  <c r="E903" i="85"/>
  <c r="E902" i="85"/>
  <c r="E901" i="85"/>
  <c r="E900" i="85"/>
  <c r="E899" i="85"/>
  <c r="E898" i="85"/>
  <c r="E897" i="85"/>
  <c r="E896" i="85"/>
  <c r="E895" i="85"/>
  <c r="E894" i="85"/>
  <c r="E893" i="85"/>
  <c r="E892" i="85"/>
  <c r="E891" i="85"/>
  <c r="E890" i="85"/>
  <c r="E889" i="85"/>
  <c r="E888" i="85"/>
  <c r="E887" i="85"/>
  <c r="E886" i="85"/>
  <c r="E885" i="85"/>
  <c r="E884" i="85"/>
  <c r="E883" i="85"/>
  <c r="E882" i="85"/>
  <c r="E881" i="85"/>
  <c r="E880" i="85"/>
  <c r="E879" i="85"/>
  <c r="E878" i="85"/>
  <c r="E877" i="85"/>
  <c r="E876" i="85"/>
  <c r="E875" i="85"/>
  <c r="E874" i="85"/>
  <c r="E873" i="85"/>
  <c r="E872" i="85"/>
  <c r="E871" i="85"/>
  <c r="E870" i="85"/>
  <c r="E869" i="85"/>
  <c r="E868" i="85"/>
  <c r="E867" i="85"/>
  <c r="E866" i="85"/>
  <c r="E865" i="85"/>
  <c r="E864" i="85"/>
  <c r="E863" i="85"/>
  <c r="E862" i="85"/>
  <c r="E861" i="85"/>
  <c r="E860" i="85"/>
  <c r="E859" i="85"/>
  <c r="E858" i="85"/>
  <c r="E857" i="85"/>
  <c r="E856" i="85"/>
  <c r="E855" i="85"/>
  <c r="E854" i="85"/>
  <c r="E853" i="85"/>
  <c r="E852" i="85"/>
  <c r="E851" i="85"/>
  <c r="E850" i="85"/>
  <c r="E849" i="85"/>
  <c r="E848" i="85"/>
  <c r="E847" i="85"/>
  <c r="E846" i="85"/>
  <c r="E845" i="85"/>
  <c r="E844" i="85"/>
  <c r="E843" i="85"/>
  <c r="E842" i="85"/>
  <c r="E841" i="85"/>
  <c r="E840" i="85"/>
  <c r="E839" i="85"/>
  <c r="E838" i="85"/>
  <c r="E837" i="85"/>
  <c r="E836" i="85"/>
  <c r="E835" i="85"/>
  <c r="E834" i="85"/>
  <c r="E833" i="85"/>
  <c r="E832" i="85"/>
  <c r="E831" i="85"/>
  <c r="E830" i="85"/>
  <c r="E829" i="85"/>
  <c r="E828" i="85"/>
  <c r="E827" i="85"/>
  <c r="E826" i="85"/>
  <c r="E825" i="85"/>
  <c r="E824" i="85"/>
  <c r="E823" i="85"/>
  <c r="E822" i="85"/>
  <c r="E821" i="85"/>
  <c r="E820" i="85"/>
  <c r="E819" i="85"/>
  <c r="E818" i="85"/>
  <c r="E817" i="85"/>
  <c r="E816" i="85"/>
  <c r="E815" i="85"/>
  <c r="E814" i="85"/>
  <c r="E813" i="85"/>
  <c r="E812" i="85"/>
  <c r="E811" i="85"/>
  <c r="E810" i="85"/>
  <c r="E809" i="85"/>
  <c r="E808" i="85"/>
  <c r="E807" i="85"/>
  <c r="E806" i="85"/>
  <c r="E805" i="85"/>
  <c r="E804" i="85"/>
  <c r="E803" i="85"/>
  <c r="E802" i="85"/>
  <c r="E801" i="85"/>
  <c r="E800" i="85"/>
  <c r="E799" i="85"/>
  <c r="E798" i="85"/>
  <c r="E797" i="85"/>
  <c r="E796" i="85"/>
  <c r="E795" i="85"/>
  <c r="E794" i="85"/>
  <c r="E793" i="85"/>
  <c r="E792" i="85"/>
  <c r="E791" i="85"/>
  <c r="E790" i="85"/>
  <c r="E789" i="85"/>
  <c r="E788" i="85"/>
  <c r="E787" i="85"/>
  <c r="E786" i="85"/>
  <c r="E785" i="85"/>
  <c r="E784" i="85"/>
  <c r="E783" i="85"/>
  <c r="E782" i="85"/>
  <c r="E781" i="85"/>
  <c r="E780" i="85"/>
  <c r="E779" i="85"/>
  <c r="E778" i="85"/>
  <c r="E777" i="85"/>
  <c r="E776" i="85"/>
  <c r="E775" i="85"/>
  <c r="E774" i="85"/>
  <c r="E773" i="85"/>
  <c r="E772" i="85"/>
  <c r="E771" i="85"/>
  <c r="E770" i="85"/>
  <c r="E769" i="85"/>
  <c r="E768" i="85"/>
  <c r="E767" i="85"/>
  <c r="E766" i="85"/>
  <c r="E765" i="85"/>
  <c r="E764" i="85"/>
  <c r="E763" i="85"/>
  <c r="E762" i="85"/>
  <c r="E761" i="85"/>
  <c r="E760" i="85"/>
  <c r="E759" i="85"/>
  <c r="E758" i="85"/>
  <c r="E757" i="85"/>
  <c r="E756" i="85"/>
  <c r="E755" i="85"/>
  <c r="E754" i="85"/>
  <c r="E753" i="85"/>
  <c r="E752" i="85"/>
  <c r="E751" i="85"/>
  <c r="E750" i="85"/>
  <c r="E749" i="85"/>
  <c r="E748" i="85"/>
  <c r="E747" i="85"/>
  <c r="E746" i="85"/>
  <c r="E745" i="85"/>
  <c r="E744" i="85"/>
  <c r="E743" i="85"/>
  <c r="E742" i="85"/>
  <c r="E741" i="85"/>
  <c r="E740" i="85"/>
  <c r="E739" i="85"/>
  <c r="E738" i="85"/>
  <c r="E737" i="85"/>
  <c r="E736" i="85"/>
  <c r="E735" i="85"/>
  <c r="E734" i="85"/>
  <c r="E733" i="85"/>
  <c r="E732" i="85"/>
  <c r="E731" i="85"/>
  <c r="E730" i="85"/>
  <c r="E729" i="85"/>
  <c r="E728" i="85"/>
  <c r="E727" i="85"/>
  <c r="E726" i="85"/>
  <c r="E725" i="85"/>
  <c r="E724" i="85"/>
  <c r="E723" i="85"/>
  <c r="E722" i="85"/>
  <c r="E721" i="85"/>
  <c r="E720" i="85"/>
  <c r="E719" i="85"/>
  <c r="E718" i="85"/>
  <c r="E717" i="85"/>
  <c r="E716" i="85"/>
  <c r="E715" i="85"/>
  <c r="E714" i="85"/>
  <c r="E713" i="85"/>
  <c r="E712" i="85"/>
  <c r="E711" i="85"/>
  <c r="E710" i="85"/>
  <c r="E709" i="85"/>
  <c r="E708" i="85"/>
  <c r="E707" i="85"/>
  <c r="E706" i="85"/>
  <c r="E705" i="85"/>
  <c r="E704" i="85"/>
  <c r="E703" i="85"/>
  <c r="E702" i="85"/>
  <c r="E701" i="85"/>
  <c r="E700" i="85"/>
  <c r="E699" i="85"/>
  <c r="E698" i="85"/>
  <c r="E697" i="85"/>
  <c r="E696" i="85"/>
  <c r="E695" i="85"/>
  <c r="E694" i="85"/>
  <c r="E693" i="85"/>
  <c r="E692" i="85"/>
  <c r="E691" i="85"/>
  <c r="E690" i="85"/>
  <c r="E689" i="85"/>
  <c r="E688" i="85"/>
  <c r="E687" i="85"/>
  <c r="E686" i="85"/>
  <c r="E685" i="85"/>
  <c r="E684" i="85"/>
  <c r="E683" i="85"/>
  <c r="E682" i="85"/>
  <c r="E681" i="85"/>
  <c r="E680" i="85"/>
  <c r="E679" i="85"/>
  <c r="E678" i="85"/>
  <c r="E677" i="85"/>
  <c r="E676" i="85"/>
  <c r="E675" i="85"/>
  <c r="E674" i="85"/>
  <c r="E673" i="85"/>
  <c r="E672" i="85"/>
  <c r="E671" i="85"/>
  <c r="E670" i="85"/>
  <c r="E669" i="85"/>
  <c r="E668" i="85"/>
  <c r="E667" i="85"/>
  <c r="E666" i="85"/>
  <c r="E665" i="85"/>
  <c r="E664" i="85"/>
  <c r="E663" i="85"/>
  <c r="E662" i="85"/>
  <c r="E661" i="85"/>
  <c r="E660" i="85"/>
  <c r="E659" i="85"/>
  <c r="E658" i="85"/>
  <c r="E657" i="85"/>
  <c r="E656" i="85"/>
  <c r="E655" i="85"/>
  <c r="E654" i="85"/>
  <c r="E653" i="85"/>
  <c r="E652" i="85"/>
  <c r="E651" i="85"/>
  <c r="E650" i="85"/>
  <c r="E649" i="85"/>
  <c r="E648" i="85"/>
  <c r="E647" i="85"/>
  <c r="E646" i="85"/>
  <c r="E645" i="85"/>
  <c r="E644" i="85"/>
  <c r="E643" i="85"/>
  <c r="E642" i="85"/>
  <c r="E641" i="85"/>
  <c r="E640" i="85"/>
  <c r="E639" i="85"/>
  <c r="E638" i="85"/>
  <c r="E637" i="85"/>
  <c r="E636" i="85"/>
  <c r="E635" i="85"/>
  <c r="E634" i="85"/>
  <c r="E633" i="85"/>
  <c r="E632" i="85"/>
  <c r="E631" i="85"/>
  <c r="E630" i="85"/>
  <c r="E629" i="85"/>
  <c r="E628" i="85"/>
  <c r="E627" i="85"/>
  <c r="E626" i="85"/>
  <c r="E625" i="85"/>
  <c r="E624" i="85"/>
  <c r="E623" i="85"/>
  <c r="E622" i="85"/>
  <c r="E621" i="85"/>
  <c r="E620" i="85"/>
  <c r="E619" i="85"/>
  <c r="E618" i="85"/>
  <c r="E617" i="85"/>
  <c r="E616" i="85"/>
  <c r="E615" i="85"/>
  <c r="E614" i="85"/>
  <c r="E613" i="85"/>
  <c r="E612" i="85"/>
  <c r="E611" i="85"/>
  <c r="E610" i="85"/>
  <c r="E609" i="85"/>
  <c r="E608" i="85"/>
  <c r="E607" i="85"/>
  <c r="E606" i="85"/>
  <c r="E605" i="85"/>
  <c r="E604" i="85"/>
  <c r="E603" i="85"/>
  <c r="E602" i="85"/>
  <c r="E601" i="85"/>
  <c r="E600" i="85"/>
  <c r="E599" i="85"/>
  <c r="E598" i="85"/>
  <c r="E597" i="85"/>
  <c r="E596" i="85"/>
  <c r="E595" i="85"/>
  <c r="E594" i="85"/>
  <c r="E593" i="85"/>
  <c r="E592" i="85"/>
  <c r="E591" i="85"/>
  <c r="E590" i="85"/>
  <c r="E589" i="85"/>
  <c r="E588" i="85"/>
  <c r="E587" i="85"/>
  <c r="E586" i="85"/>
  <c r="E585" i="85"/>
  <c r="E584" i="85"/>
  <c r="E583" i="85"/>
  <c r="E582" i="85"/>
  <c r="E581" i="85"/>
  <c r="E580" i="85"/>
  <c r="E579" i="85"/>
  <c r="E578" i="85"/>
  <c r="E577" i="85"/>
  <c r="E576" i="85"/>
  <c r="E575" i="85"/>
  <c r="E574" i="85"/>
  <c r="E573" i="85"/>
  <c r="E572" i="85"/>
  <c r="E571" i="85"/>
  <c r="E570" i="85"/>
  <c r="E569" i="85"/>
  <c r="E568" i="85"/>
  <c r="E567" i="85"/>
  <c r="E566" i="85"/>
  <c r="E565" i="85"/>
  <c r="E564" i="85"/>
  <c r="E563" i="85"/>
  <c r="E562" i="85"/>
  <c r="E561" i="85"/>
  <c r="E560" i="85"/>
  <c r="E559" i="85"/>
  <c r="E558" i="85"/>
  <c r="E557" i="85"/>
  <c r="E556" i="85"/>
  <c r="E555" i="85"/>
  <c r="E554" i="85"/>
  <c r="E553" i="85"/>
  <c r="E552" i="85"/>
  <c r="E551" i="85"/>
  <c r="E550" i="85"/>
  <c r="E549" i="85"/>
  <c r="E548" i="85"/>
  <c r="E547" i="85"/>
  <c r="E546" i="85"/>
  <c r="E545" i="85"/>
  <c r="E544" i="85"/>
  <c r="E543" i="85"/>
  <c r="E542" i="85"/>
  <c r="E541" i="85"/>
  <c r="E540" i="85"/>
  <c r="E539" i="85"/>
  <c r="E538" i="85"/>
  <c r="E537" i="85"/>
  <c r="E536" i="85"/>
  <c r="E535" i="85"/>
  <c r="E534" i="85"/>
  <c r="E533" i="85"/>
  <c r="E532" i="85"/>
  <c r="E531" i="85"/>
  <c r="E530" i="85"/>
  <c r="E529" i="85"/>
  <c r="E528" i="85"/>
  <c r="E527" i="85"/>
  <c r="E526" i="85"/>
  <c r="E525" i="85"/>
  <c r="E524" i="85"/>
  <c r="E523" i="85"/>
  <c r="E522" i="85"/>
  <c r="E521" i="85"/>
  <c r="E520" i="85"/>
  <c r="E519" i="85"/>
  <c r="E518" i="85"/>
  <c r="E517" i="85"/>
  <c r="E516" i="85"/>
  <c r="E515" i="85"/>
  <c r="E514" i="85"/>
  <c r="E513" i="85"/>
  <c r="E512" i="85"/>
  <c r="E511" i="85"/>
  <c r="E510" i="85"/>
  <c r="E509" i="85"/>
  <c r="E508" i="85"/>
  <c r="E507" i="85"/>
  <c r="E506" i="85"/>
  <c r="E505" i="85"/>
  <c r="E504" i="85"/>
  <c r="E503" i="85"/>
  <c r="E502" i="85"/>
  <c r="E501" i="85"/>
  <c r="E500" i="85"/>
  <c r="E499" i="85"/>
  <c r="E498" i="85"/>
  <c r="E497" i="85"/>
  <c r="E496" i="85"/>
  <c r="E495" i="85"/>
  <c r="E494" i="85"/>
  <c r="E493" i="85"/>
  <c r="E492" i="85"/>
  <c r="E491" i="85"/>
  <c r="E490" i="85"/>
  <c r="E489" i="85"/>
  <c r="E488" i="85"/>
  <c r="E487" i="85"/>
  <c r="E486" i="85"/>
  <c r="E485" i="85"/>
  <c r="E484" i="85"/>
  <c r="E483" i="85"/>
  <c r="E482" i="85"/>
  <c r="E481" i="85"/>
  <c r="E480" i="85"/>
  <c r="E479" i="85"/>
  <c r="E478" i="85"/>
  <c r="E477" i="85"/>
  <c r="E476" i="85"/>
  <c r="E475" i="85"/>
  <c r="E474" i="85"/>
  <c r="E473" i="85"/>
  <c r="E472" i="85"/>
  <c r="E471" i="85"/>
  <c r="E470" i="85"/>
  <c r="E469" i="85"/>
  <c r="E468" i="85"/>
  <c r="E467" i="85"/>
  <c r="E466" i="85"/>
  <c r="E465" i="85"/>
  <c r="E464" i="85"/>
  <c r="E463" i="85"/>
  <c r="E462" i="85"/>
  <c r="E461" i="85"/>
  <c r="E460" i="85"/>
  <c r="E459" i="85"/>
  <c r="E458" i="85"/>
  <c r="E457" i="85"/>
  <c r="E456" i="85"/>
  <c r="E455" i="85"/>
  <c r="E454" i="85"/>
  <c r="E453" i="85"/>
  <c r="E452" i="85"/>
  <c r="E451" i="85"/>
  <c r="E450" i="85"/>
  <c r="E449" i="85"/>
  <c r="E448" i="85"/>
  <c r="E447" i="85"/>
  <c r="E446" i="85"/>
  <c r="E445" i="85"/>
  <c r="E444" i="85"/>
  <c r="E443" i="85"/>
  <c r="E442" i="85"/>
  <c r="E441" i="85"/>
  <c r="E440" i="85"/>
  <c r="E439" i="85"/>
  <c r="E438" i="85"/>
  <c r="E437" i="85"/>
  <c r="E436" i="85"/>
  <c r="E435" i="85"/>
  <c r="E434" i="85"/>
  <c r="E433" i="85"/>
  <c r="E432" i="85"/>
  <c r="E431" i="85"/>
  <c r="E430" i="85"/>
  <c r="E429" i="85"/>
  <c r="E428" i="85"/>
  <c r="E427" i="85"/>
  <c r="E426" i="85"/>
  <c r="E425" i="85"/>
  <c r="E424" i="85"/>
  <c r="E423" i="85"/>
  <c r="E422" i="85"/>
  <c r="E421" i="85"/>
  <c r="E420" i="85"/>
  <c r="E419" i="85"/>
  <c r="E418" i="85"/>
  <c r="E417" i="85"/>
  <c r="E416" i="85"/>
  <c r="E415" i="85"/>
  <c r="E414" i="85"/>
  <c r="E413" i="85"/>
  <c r="E412" i="85"/>
  <c r="E411" i="85"/>
  <c r="E410" i="85"/>
  <c r="E409" i="85"/>
  <c r="E408" i="85"/>
  <c r="E407" i="85"/>
  <c r="E406" i="85"/>
  <c r="E405" i="85"/>
  <c r="E404" i="85"/>
  <c r="E403" i="85"/>
  <c r="E402" i="85"/>
  <c r="E401" i="85"/>
  <c r="E400" i="85"/>
  <c r="E399" i="85"/>
  <c r="E398" i="85"/>
  <c r="E397" i="85"/>
  <c r="E396" i="85"/>
  <c r="E395" i="85"/>
  <c r="E394" i="85"/>
  <c r="E393" i="85"/>
  <c r="E392" i="85"/>
  <c r="E391" i="85"/>
  <c r="E390" i="85"/>
  <c r="E389" i="85"/>
  <c r="E388" i="85"/>
  <c r="E387" i="85"/>
  <c r="E386" i="85"/>
  <c r="E385" i="85"/>
  <c r="E384" i="85"/>
  <c r="E383" i="85"/>
  <c r="E382" i="85"/>
  <c r="E381" i="85"/>
  <c r="E380" i="85"/>
  <c r="E379" i="85"/>
  <c r="E378" i="85"/>
  <c r="E377" i="85"/>
  <c r="E376" i="85"/>
  <c r="E375" i="85"/>
  <c r="E374" i="85"/>
  <c r="E373" i="85"/>
  <c r="E372" i="85"/>
  <c r="E371" i="85"/>
  <c r="E370" i="85"/>
  <c r="E369" i="85"/>
  <c r="E368" i="85"/>
  <c r="E367" i="85"/>
  <c r="E366" i="85"/>
  <c r="E365" i="85"/>
  <c r="E364" i="85"/>
  <c r="E363" i="85"/>
  <c r="E362" i="85"/>
  <c r="E361" i="85"/>
  <c r="E360" i="85"/>
  <c r="E359" i="85"/>
  <c r="E358" i="85"/>
  <c r="E357" i="85"/>
  <c r="E356" i="85"/>
  <c r="E355" i="85"/>
  <c r="E354" i="85"/>
  <c r="E353" i="85"/>
  <c r="E352" i="85"/>
  <c r="E351" i="85"/>
  <c r="E350" i="85"/>
  <c r="E349" i="85"/>
  <c r="E348" i="85"/>
  <c r="E347" i="85"/>
  <c r="E346" i="85"/>
  <c r="E345" i="85"/>
  <c r="E344" i="85"/>
  <c r="E343" i="85"/>
  <c r="E342" i="85"/>
  <c r="E341" i="85"/>
  <c r="E340" i="85"/>
  <c r="E339" i="85"/>
  <c r="E338" i="85"/>
  <c r="E337" i="85"/>
  <c r="E336" i="85"/>
  <c r="E335" i="85"/>
  <c r="E334" i="85"/>
  <c r="E333" i="85"/>
  <c r="E332" i="85"/>
  <c r="E331" i="85"/>
  <c r="E330" i="85"/>
  <c r="E329" i="85"/>
  <c r="E328" i="85"/>
  <c r="E327" i="85"/>
  <c r="E326" i="85"/>
  <c r="E325" i="85"/>
  <c r="E324" i="85"/>
  <c r="E323" i="85"/>
  <c r="E322" i="85"/>
  <c r="E321" i="85"/>
  <c r="E320" i="85"/>
  <c r="E319" i="85"/>
  <c r="E318" i="85"/>
  <c r="E317" i="85"/>
  <c r="E316" i="85"/>
  <c r="E315" i="85"/>
  <c r="E314" i="85"/>
  <c r="E313" i="85"/>
  <c r="E312" i="85"/>
  <c r="E311" i="85"/>
  <c r="E310" i="85"/>
  <c r="E309" i="85"/>
  <c r="E308" i="85"/>
  <c r="E307" i="85"/>
  <c r="E306" i="85"/>
  <c r="E305" i="85"/>
  <c r="E304" i="85"/>
  <c r="E303" i="85"/>
  <c r="E302" i="85"/>
  <c r="E301" i="85"/>
  <c r="E300" i="85"/>
  <c r="E299" i="85"/>
  <c r="E298" i="85"/>
  <c r="E297" i="85"/>
  <c r="E296" i="85"/>
  <c r="E295" i="85"/>
  <c r="E294" i="85"/>
  <c r="E293" i="85"/>
  <c r="E292" i="85"/>
  <c r="E291" i="85"/>
  <c r="E290" i="85"/>
  <c r="E289" i="85"/>
  <c r="E288" i="85"/>
  <c r="E287" i="85"/>
  <c r="E286" i="85"/>
  <c r="E285" i="85"/>
  <c r="E284" i="85"/>
  <c r="E283" i="85"/>
  <c r="E282" i="85"/>
  <c r="E281" i="85"/>
  <c r="E280" i="85"/>
  <c r="E279" i="85"/>
  <c r="E278" i="85"/>
  <c r="E277" i="85"/>
  <c r="E276" i="85"/>
  <c r="E275" i="85"/>
  <c r="E274" i="85"/>
  <c r="E273" i="85"/>
  <c r="E272" i="85"/>
  <c r="E271" i="85"/>
  <c r="E270" i="85"/>
  <c r="E269" i="85"/>
  <c r="E268" i="85"/>
  <c r="E267" i="85"/>
  <c r="E266" i="85"/>
  <c r="E265" i="85"/>
  <c r="E264" i="85"/>
  <c r="E263" i="85"/>
  <c r="E262" i="85"/>
  <c r="E261" i="85"/>
  <c r="E260" i="85"/>
  <c r="E259" i="85"/>
  <c r="E258" i="85"/>
  <c r="E257" i="85"/>
  <c r="E256" i="85"/>
  <c r="E255" i="85"/>
  <c r="E254" i="85"/>
  <c r="E253" i="85"/>
  <c r="E252" i="85"/>
  <c r="E251" i="85"/>
  <c r="E250" i="85"/>
  <c r="E249" i="85"/>
  <c r="E248" i="85"/>
  <c r="E247" i="85"/>
  <c r="E246" i="85"/>
  <c r="E245" i="85"/>
  <c r="E244" i="85"/>
  <c r="E243" i="85"/>
  <c r="E242" i="85"/>
  <c r="E241" i="85"/>
  <c r="E240" i="85"/>
  <c r="E239" i="85"/>
  <c r="E238" i="85"/>
  <c r="E237" i="85"/>
  <c r="E236" i="85"/>
  <c r="E235" i="85"/>
  <c r="E234" i="85"/>
  <c r="E233" i="85"/>
  <c r="E232" i="85"/>
  <c r="E231" i="85"/>
  <c r="E230" i="85"/>
  <c r="E229" i="85"/>
  <c r="E228" i="85"/>
  <c r="E227" i="85"/>
  <c r="E226" i="85"/>
  <c r="E225" i="85"/>
  <c r="E224" i="85"/>
  <c r="E223" i="85"/>
  <c r="E222" i="85"/>
  <c r="E221" i="85"/>
  <c r="E220" i="85"/>
  <c r="E219" i="85"/>
  <c r="E218" i="85"/>
  <c r="E217" i="85"/>
  <c r="E216" i="85"/>
  <c r="E215" i="85"/>
  <c r="E214" i="85"/>
  <c r="E213" i="85"/>
  <c r="E212" i="85"/>
  <c r="E211" i="85"/>
  <c r="E210" i="85"/>
  <c r="E209" i="85"/>
  <c r="E208" i="85"/>
  <c r="E207" i="85"/>
  <c r="E206" i="85"/>
  <c r="E205" i="85"/>
  <c r="E204" i="85"/>
  <c r="E203" i="85"/>
  <c r="E202" i="85"/>
  <c r="E201" i="85"/>
  <c r="E200" i="85"/>
  <c r="E199" i="85"/>
  <c r="E198" i="85"/>
  <c r="E197" i="85"/>
  <c r="E196" i="85"/>
  <c r="E195" i="85"/>
  <c r="E194" i="85"/>
  <c r="E193" i="85"/>
  <c r="E192" i="85"/>
  <c r="E191" i="85"/>
  <c r="E190" i="85"/>
  <c r="E189" i="85"/>
  <c r="E188" i="85"/>
  <c r="E187" i="85"/>
  <c r="E186" i="85"/>
  <c r="E185" i="85"/>
  <c r="E184" i="85"/>
  <c r="E183" i="85"/>
  <c r="E182" i="85"/>
  <c r="E181" i="85"/>
  <c r="E180" i="85"/>
  <c r="E179" i="85"/>
  <c r="E178" i="85"/>
  <c r="E177" i="85"/>
  <c r="E176" i="85"/>
  <c r="E175" i="85"/>
  <c r="E174" i="85"/>
  <c r="E173" i="85"/>
  <c r="E172" i="85"/>
  <c r="E171" i="85"/>
  <c r="E170" i="85"/>
  <c r="E169" i="85"/>
  <c r="E168" i="85"/>
  <c r="E167" i="85"/>
  <c r="E166" i="85"/>
  <c r="E165" i="85"/>
  <c r="E164" i="85"/>
  <c r="E163" i="85"/>
  <c r="E162" i="85"/>
  <c r="E161" i="85"/>
  <c r="E160" i="85"/>
  <c r="E159" i="85"/>
  <c r="E158" i="85"/>
  <c r="E157" i="85"/>
  <c r="E156" i="85"/>
  <c r="E155" i="85"/>
  <c r="E154" i="85"/>
  <c r="E153" i="85"/>
  <c r="E152" i="85"/>
  <c r="E151" i="85"/>
  <c r="E150" i="85"/>
  <c r="E149" i="85"/>
  <c r="E148" i="85"/>
  <c r="E147" i="85"/>
  <c r="E146" i="85"/>
  <c r="E145" i="85"/>
  <c r="E144" i="85"/>
  <c r="E143" i="85"/>
  <c r="E142" i="85"/>
  <c r="E141" i="85"/>
  <c r="E140" i="85"/>
  <c r="E139" i="85"/>
  <c r="E138" i="85"/>
  <c r="E137" i="85"/>
  <c r="E136" i="85"/>
  <c r="E135" i="85"/>
  <c r="E134" i="85"/>
  <c r="E133" i="85"/>
  <c r="E132" i="85"/>
  <c r="E131" i="85"/>
  <c r="E130" i="85"/>
  <c r="E129" i="85"/>
  <c r="E128" i="85"/>
  <c r="E127" i="85"/>
  <c r="E126" i="85"/>
  <c r="E125" i="85"/>
  <c r="E124" i="85"/>
  <c r="E123" i="85"/>
  <c r="E122" i="85"/>
  <c r="E121" i="85"/>
  <c r="E120" i="85"/>
  <c r="E119" i="85"/>
  <c r="E118" i="85"/>
  <c r="E117" i="85"/>
  <c r="E116" i="85"/>
  <c r="E115" i="85"/>
  <c r="E114" i="85"/>
  <c r="E113" i="85"/>
  <c r="E112" i="85"/>
  <c r="E111" i="85"/>
  <c r="E110" i="85"/>
  <c r="E109" i="85"/>
  <c r="E108" i="85"/>
  <c r="E107" i="85"/>
  <c r="E106" i="85"/>
  <c r="E105" i="85"/>
  <c r="E104" i="85"/>
  <c r="E103" i="85"/>
  <c r="E102" i="85"/>
  <c r="E101" i="85"/>
  <c r="E100" i="85"/>
  <c r="E99" i="85"/>
  <c r="E98" i="85"/>
  <c r="E97" i="85"/>
  <c r="E96" i="85"/>
  <c r="E95" i="85"/>
  <c r="E94" i="85"/>
  <c r="E93" i="85"/>
  <c r="E92" i="85"/>
  <c r="E91" i="85"/>
  <c r="E90" i="85"/>
  <c r="E89" i="85"/>
  <c r="E88" i="85"/>
  <c r="E87" i="85"/>
  <c r="E86" i="85"/>
  <c r="E85" i="85"/>
  <c r="E84" i="85"/>
  <c r="E83" i="85"/>
  <c r="E82" i="85"/>
  <c r="E81" i="85"/>
  <c r="E80" i="85"/>
  <c r="E79" i="85"/>
  <c r="E78" i="85"/>
  <c r="E77" i="85"/>
  <c r="E76" i="85"/>
  <c r="E75" i="85"/>
  <c r="E74" i="85"/>
  <c r="E73" i="85"/>
  <c r="E72" i="85"/>
  <c r="E71" i="85"/>
  <c r="E70" i="85"/>
  <c r="E69" i="85"/>
  <c r="E68" i="85"/>
  <c r="E67" i="85"/>
  <c r="E66" i="85"/>
  <c r="E65" i="85"/>
  <c r="E64" i="85"/>
  <c r="E63" i="85"/>
  <c r="E62" i="85"/>
  <c r="E61" i="85"/>
  <c r="E60" i="85"/>
  <c r="E59" i="85"/>
  <c r="E58" i="85"/>
  <c r="E57" i="85"/>
  <c r="E56" i="85"/>
  <c r="E55" i="85"/>
  <c r="E54" i="85"/>
  <c r="E53" i="85"/>
  <c r="E52" i="85"/>
  <c r="E51" i="85"/>
  <c r="E50" i="85"/>
  <c r="E49" i="85"/>
  <c r="E48" i="85"/>
  <c r="E47" i="85"/>
  <c r="E46" i="85"/>
  <c r="E45" i="85"/>
  <c r="E44" i="85"/>
  <c r="E43" i="85"/>
  <c r="E42" i="85"/>
  <c r="E41" i="85"/>
  <c r="Q46" i="88" l="1"/>
  <c r="P46" i="88"/>
  <c r="O46" i="88"/>
  <c r="N46" i="88"/>
  <c r="Q45" i="88"/>
  <c r="P45" i="88"/>
  <c r="O45" i="88"/>
  <c r="N45" i="88"/>
  <c r="Q44" i="88"/>
  <c r="P44" i="88"/>
  <c r="O44" i="88"/>
  <c r="N44" i="88"/>
  <c r="Q43" i="88"/>
  <c r="P43" i="88"/>
  <c r="O43" i="88"/>
  <c r="N43" i="88"/>
  <c r="Q42" i="88"/>
  <c r="P42" i="88"/>
  <c r="O42" i="88"/>
  <c r="N42" i="88"/>
  <c r="Q41" i="88"/>
  <c r="P41" i="88"/>
  <c r="O41" i="88"/>
  <c r="N41" i="88"/>
  <c r="Q40" i="88"/>
  <c r="P40" i="88"/>
  <c r="O40" i="88"/>
  <c r="N40" i="88"/>
  <c r="Q39" i="88"/>
  <c r="P39" i="88"/>
  <c r="O39" i="88"/>
  <c r="N39" i="88"/>
  <c r="Q38" i="88"/>
  <c r="P38" i="88"/>
  <c r="O38" i="88"/>
  <c r="N38" i="88"/>
  <c r="Q37" i="88"/>
  <c r="P37" i="88"/>
  <c r="O37" i="88"/>
  <c r="N37" i="88"/>
  <c r="Q36" i="88"/>
  <c r="P36" i="88"/>
  <c r="O36" i="88"/>
  <c r="N36" i="88"/>
  <c r="Q35" i="88"/>
  <c r="P35" i="88"/>
  <c r="O35" i="88"/>
  <c r="N35" i="88"/>
  <c r="Q34" i="88"/>
  <c r="P34" i="88"/>
  <c r="O34" i="88"/>
  <c r="N34" i="88"/>
  <c r="Q33" i="88"/>
  <c r="P33" i="88"/>
  <c r="O33" i="88"/>
  <c r="N33" i="88"/>
  <c r="Q32" i="88"/>
  <c r="P32" i="88"/>
  <c r="O32" i="88"/>
  <c r="N32" i="88"/>
  <c r="Q31" i="88"/>
  <c r="P31" i="88"/>
  <c r="O31" i="88"/>
  <c r="N31" i="88"/>
  <c r="Q30" i="88"/>
  <c r="P30" i="88"/>
  <c r="O30" i="88"/>
  <c r="N30" i="88"/>
  <c r="Q29" i="88"/>
  <c r="P29" i="88"/>
  <c r="O29" i="88"/>
  <c r="N29" i="88"/>
  <c r="Q28" i="88"/>
  <c r="P28" i="88"/>
  <c r="O28" i="88"/>
  <c r="N28" i="88"/>
  <c r="Q27" i="88"/>
  <c r="P27" i="88"/>
  <c r="O27" i="88"/>
  <c r="N27" i="88"/>
  <c r="Q26" i="88"/>
  <c r="P26" i="88"/>
  <c r="O26" i="88"/>
  <c r="N26" i="88"/>
  <c r="Q25" i="88"/>
  <c r="P25" i="88"/>
  <c r="O25" i="88"/>
  <c r="N25" i="88"/>
  <c r="Q24" i="88"/>
  <c r="P24" i="88"/>
  <c r="O24" i="88"/>
  <c r="N24" i="88"/>
  <c r="Q23" i="88"/>
  <c r="P23" i="88"/>
  <c r="O23" i="88"/>
  <c r="N23" i="88"/>
  <c r="Q22" i="88"/>
  <c r="P22" i="88"/>
  <c r="O22" i="88"/>
  <c r="N22" i="88"/>
  <c r="AL1052" i="79"/>
  <c r="AK1052" i="79"/>
  <c r="AJ1052" i="79"/>
  <c r="AI1052" i="79"/>
  <c r="AH1052" i="79"/>
  <c r="AG1052" i="79"/>
  <c r="AF1052" i="79"/>
  <c r="AE1052" i="79"/>
  <c r="AD1052" i="79"/>
  <c r="AC1052" i="79"/>
  <c r="AB1052" i="79"/>
  <c r="AA1052" i="79"/>
  <c r="Z1052" i="79"/>
  <c r="Y1052" i="79"/>
  <c r="N1052" i="79"/>
  <c r="AM1051" i="79"/>
  <c r="AL1049" i="79"/>
  <c r="AK1049" i="79"/>
  <c r="AJ1049" i="79"/>
  <c r="AI1049" i="79"/>
  <c r="AH1049" i="79"/>
  <c r="AG1049" i="79"/>
  <c r="AF1049" i="79"/>
  <c r="AE1049" i="79"/>
  <c r="AD1049" i="79"/>
  <c r="AC1049" i="79"/>
  <c r="AB1049" i="79"/>
  <c r="AA1049" i="79"/>
  <c r="Z1049" i="79"/>
  <c r="Y1049" i="79"/>
  <c r="N1049" i="79"/>
  <c r="AM1048" i="79"/>
  <c r="O43" i="85" l="1"/>
  <c r="U48" i="85"/>
  <c r="O73" i="85"/>
  <c r="O84" i="85"/>
  <c r="P47" i="85"/>
  <c r="U63" i="85"/>
  <c r="U47" i="85"/>
  <c r="O65" i="85"/>
  <c r="O41" i="85"/>
  <c r="U41" i="85"/>
  <c r="U72" i="85"/>
  <c r="P83" i="85"/>
  <c r="P67" i="85"/>
  <c r="P80" i="85"/>
  <c r="V41" i="85"/>
  <c r="V49" i="85"/>
  <c r="V57" i="85"/>
  <c r="V65" i="85"/>
  <c r="V73" i="85"/>
  <c r="P85" i="85"/>
  <c r="P82" i="85"/>
  <c r="U62" i="85"/>
  <c r="V48" i="85"/>
  <c r="V56" i="85"/>
  <c r="V64" i="85"/>
  <c r="V72" i="85"/>
  <c r="U42" i="85"/>
  <c r="U50" i="85"/>
  <c r="U58" i="85"/>
  <c r="U66" i="85"/>
  <c r="U74" i="85"/>
  <c r="O59" i="85"/>
  <c r="V61" i="85"/>
  <c r="V46" i="85"/>
  <c r="O51" i="85"/>
  <c r="U49" i="85"/>
  <c r="U57" i="85"/>
  <c r="U65" i="85"/>
  <c r="U73" i="85"/>
  <c r="O85" i="85"/>
  <c r="V42" i="85"/>
  <c r="V50" i="85"/>
  <c r="V58" i="85"/>
  <c r="V66" i="85"/>
  <c r="V74" i="85"/>
  <c r="O87" i="85"/>
  <c r="P56" i="85"/>
  <c r="V44" i="85"/>
  <c r="O72" i="85"/>
  <c r="U43" i="85"/>
  <c r="U51" i="85"/>
  <c r="U59" i="85"/>
  <c r="U67" i="85"/>
  <c r="U75" i="85"/>
  <c r="U55" i="85"/>
  <c r="V54" i="85"/>
  <c r="P42" i="85"/>
  <c r="U46" i="85"/>
  <c r="P74" i="85"/>
  <c r="P57" i="85"/>
  <c r="P59" i="85"/>
  <c r="V68" i="85"/>
  <c r="O60" i="85"/>
  <c r="P50" i="85"/>
  <c r="V43" i="85"/>
  <c r="V51" i="85"/>
  <c r="V59" i="85"/>
  <c r="V67" i="85"/>
  <c r="V75" i="85"/>
  <c r="U61" i="85"/>
  <c r="U69" i="85"/>
  <c r="V70" i="85"/>
  <c r="O76" i="85"/>
  <c r="P88" i="85"/>
  <c r="P45" i="85"/>
  <c r="P53" i="85"/>
  <c r="P61" i="85"/>
  <c r="P69" i="85"/>
  <c r="P77" i="85"/>
  <c r="V52" i="85"/>
  <c r="U54" i="85"/>
  <c r="P58" i="85"/>
  <c r="O42" i="85"/>
  <c r="P63" i="85"/>
  <c r="V47" i="85"/>
  <c r="O67" i="85"/>
  <c r="O56" i="85"/>
  <c r="O75" i="85"/>
  <c r="P73" i="85"/>
  <c r="U56" i="85"/>
  <c r="U53" i="85"/>
  <c r="V76" i="85"/>
  <c r="P78" i="85"/>
  <c r="P75" i="85"/>
  <c r="U44" i="85"/>
  <c r="U52" i="85"/>
  <c r="U60" i="85"/>
  <c r="U68" i="85"/>
  <c r="U76" i="85"/>
  <c r="O81" i="85"/>
  <c r="U71" i="85"/>
  <c r="O83" i="85"/>
  <c r="O68" i="85"/>
  <c r="O52" i="85"/>
  <c r="V63" i="85"/>
  <c r="P44" i="85"/>
  <c r="P52" i="85"/>
  <c r="P60" i="85"/>
  <c r="P68" i="85"/>
  <c r="P76" i="85"/>
  <c r="O46" i="85"/>
  <c r="O54" i="85"/>
  <c r="O62" i="85"/>
  <c r="O70" i="85"/>
  <c r="O50" i="85"/>
  <c r="P49" i="85"/>
  <c r="O49" i="85"/>
  <c r="O57" i="85"/>
  <c r="P55" i="85"/>
  <c r="P81" i="85"/>
  <c r="O64" i="85"/>
  <c r="V62" i="85"/>
  <c r="P87" i="85"/>
  <c r="O74" i="85"/>
  <c r="O44" i="85"/>
  <c r="V69" i="85"/>
  <c r="O78" i="85"/>
  <c r="O80" i="85"/>
  <c r="U64" i="85"/>
  <c r="O45" i="85"/>
  <c r="O53" i="85"/>
  <c r="O61" i="85"/>
  <c r="O69" i="85"/>
  <c r="O77" i="85"/>
  <c r="O82" i="85"/>
  <c r="P46" i="85"/>
  <c r="P54" i="85"/>
  <c r="P62" i="85"/>
  <c r="P70" i="85"/>
  <c r="O79" i="85"/>
  <c r="P43" i="85"/>
  <c r="U45" i="85"/>
  <c r="O58" i="85"/>
  <c r="P66" i="85"/>
  <c r="P71" i="85"/>
  <c r="O48" i="85"/>
  <c r="P65" i="85"/>
  <c r="O86" i="85"/>
  <c r="O88" i="85"/>
  <c r="V53" i="85"/>
  <c r="O66" i="85"/>
  <c r="P41" i="85"/>
  <c r="V45" i="85"/>
  <c r="P79" i="85"/>
  <c r="P64" i="85"/>
  <c r="P72" i="85"/>
  <c r="P84" i="85"/>
  <c r="U70" i="85"/>
  <c r="P86" i="85"/>
  <c r="V71" i="85"/>
  <c r="V55" i="85"/>
  <c r="P51" i="85"/>
  <c r="O47" i="85"/>
  <c r="O55" i="85"/>
  <c r="O63" i="85"/>
  <c r="O71" i="85"/>
  <c r="P48" i="85"/>
  <c r="V60" i="85"/>
  <c r="U93" i="85" l="1"/>
  <c r="F36" i="85" s="1"/>
  <c r="O94" i="85"/>
  <c r="O93" i="85"/>
  <c r="O95" i="85"/>
  <c r="P93" i="85"/>
  <c r="K26" i="85" s="1"/>
  <c r="U95" i="85"/>
  <c r="H36" i="85" s="1"/>
  <c r="P95" i="85"/>
  <c r="M26" i="85" s="1"/>
  <c r="U94" i="85"/>
  <c r="P96" i="85"/>
  <c r="N26" i="85" s="1"/>
  <c r="V95" i="85"/>
  <c r="O96" i="85"/>
  <c r="I26" i="85" s="1"/>
  <c r="V94" i="85"/>
  <c r="L36" i="85" s="1"/>
  <c r="P94" i="85"/>
  <c r="V93" i="85"/>
  <c r="K36" i="85" s="1"/>
  <c r="G26" i="85" l="1"/>
  <c r="M36" i="85"/>
  <c r="L26" i="85"/>
  <c r="H26" i="85"/>
  <c r="G36" i="85"/>
  <c r="F26" i="85"/>
  <c r="AL863" i="79"/>
  <c r="AK863" i="79"/>
  <c r="AJ863" i="79"/>
  <c r="AI863" i="79"/>
  <c r="AH863" i="79"/>
  <c r="AG863" i="79"/>
  <c r="AF863" i="79"/>
  <c r="AE863" i="79"/>
  <c r="AD863" i="79"/>
  <c r="Y863" i="79"/>
  <c r="AC862" i="79"/>
  <c r="AC863" i="79" s="1"/>
  <c r="AB862" i="79"/>
  <c r="AB863" i="79" s="1"/>
  <c r="AA862" i="79"/>
  <c r="AA863" i="79" s="1"/>
  <c r="Z862" i="79"/>
  <c r="AM862" i="79" s="1"/>
  <c r="AL860" i="79"/>
  <c r="AK860" i="79"/>
  <c r="AJ860" i="79"/>
  <c r="AI860" i="79"/>
  <c r="AH860" i="79"/>
  <c r="AG860" i="79"/>
  <c r="AF860" i="79"/>
  <c r="AE860" i="79"/>
  <c r="AD860" i="79"/>
  <c r="Y860" i="79"/>
  <c r="AA860" i="79"/>
  <c r="Z863" i="79" l="1"/>
  <c r="AD48" i="79" l="1"/>
  <c r="AC48" i="79"/>
  <c r="AB48" i="79"/>
  <c r="AA48" i="79"/>
  <c r="Z48" i="79"/>
  <c r="Y48" i="79"/>
  <c r="AD45" i="79"/>
  <c r="AC45" i="79"/>
  <c r="AB45" i="79"/>
  <c r="AA45" i="79"/>
  <c r="Z45" i="79"/>
  <c r="Y45" i="79"/>
  <c r="AD42" i="79"/>
  <c r="AC42" i="79"/>
  <c r="AB42" i="79"/>
  <c r="AA42" i="79"/>
  <c r="Z42" i="79"/>
  <c r="Y42" i="79"/>
  <c r="AD39" i="79"/>
  <c r="AC39" i="79"/>
  <c r="AB39" i="79"/>
  <c r="AA39" i="79"/>
  <c r="Z39" i="79"/>
  <c r="Y39" i="79"/>
  <c r="AD124" i="79"/>
  <c r="AD125" i="79" s="1"/>
  <c r="Y124" i="79"/>
  <c r="Y125" i="79" s="1"/>
  <c r="N124" i="79"/>
  <c r="N125" i="79" s="1"/>
  <c r="AD121" i="79"/>
  <c r="AC121" i="79"/>
  <c r="AB121" i="79"/>
  <c r="AA121" i="79"/>
  <c r="Z121" i="79"/>
  <c r="Y121" i="79"/>
  <c r="N121" i="79"/>
  <c r="AD117" i="79"/>
  <c r="AC117" i="79"/>
  <c r="AB117" i="79"/>
  <c r="AA117" i="79"/>
  <c r="Z117" i="79"/>
  <c r="Y117" i="79"/>
  <c r="AD114" i="79"/>
  <c r="AC114" i="79"/>
  <c r="AB114" i="79"/>
  <c r="AA114" i="79"/>
  <c r="Z114" i="79"/>
  <c r="Y114" i="79"/>
  <c r="AD111" i="79"/>
  <c r="AC111" i="79"/>
  <c r="AB111" i="79"/>
  <c r="AA111" i="79"/>
  <c r="Z111" i="79"/>
  <c r="Y111" i="79"/>
  <c r="AD108" i="79"/>
  <c r="AC108" i="79"/>
  <c r="AB108" i="79"/>
  <c r="AA108" i="79"/>
  <c r="Z108" i="79"/>
  <c r="Y108" i="79"/>
  <c r="AD103" i="79"/>
  <c r="AC103" i="79"/>
  <c r="AB103" i="79"/>
  <c r="AA103" i="79"/>
  <c r="Z103" i="79"/>
  <c r="Y103" i="79"/>
  <c r="N103" i="79"/>
  <c r="AD100" i="79"/>
  <c r="AC100" i="79"/>
  <c r="AB100" i="79"/>
  <c r="AA100" i="79"/>
  <c r="Z100" i="79"/>
  <c r="Y100" i="79"/>
  <c r="N100" i="79"/>
  <c r="AD97" i="79"/>
  <c r="AC97" i="79"/>
  <c r="AB97" i="79"/>
  <c r="AA97" i="79"/>
  <c r="Z97" i="79"/>
  <c r="Y97" i="79"/>
  <c r="N97" i="79"/>
  <c r="AD94" i="79"/>
  <c r="AC94" i="79"/>
  <c r="AB94" i="79"/>
  <c r="AA94" i="79"/>
  <c r="Z94" i="79"/>
  <c r="Y94" i="79"/>
  <c r="N94" i="79"/>
  <c r="AD90" i="79"/>
  <c r="AC90" i="79"/>
  <c r="AB90" i="79"/>
  <c r="AA90" i="79"/>
  <c r="Z90" i="79"/>
  <c r="Y90" i="79"/>
  <c r="N90" i="79"/>
  <c r="AD87" i="79"/>
  <c r="AC87" i="79"/>
  <c r="AB87" i="79"/>
  <c r="AA87" i="79"/>
  <c r="Z87" i="79"/>
  <c r="Y87" i="79"/>
  <c r="N87" i="79"/>
  <c r="AD83" i="79"/>
  <c r="AC83" i="79"/>
  <c r="AB83" i="79"/>
  <c r="AA83" i="79"/>
  <c r="Z83" i="79"/>
  <c r="Y83" i="79"/>
  <c r="N83" i="79"/>
  <c r="AD79" i="79"/>
  <c r="Y79" i="79"/>
  <c r="N79" i="79"/>
  <c r="AD76" i="79"/>
  <c r="AC76" i="79"/>
  <c r="AB76" i="79"/>
  <c r="AA76" i="79"/>
  <c r="Z76" i="79"/>
  <c r="Y76" i="79"/>
  <c r="N76" i="79"/>
  <c r="AD73" i="79"/>
  <c r="AC73" i="79"/>
  <c r="AB73" i="79"/>
  <c r="AA73" i="79"/>
  <c r="Z73" i="79"/>
  <c r="Y73" i="79"/>
  <c r="N73" i="79"/>
  <c r="AD69" i="79"/>
  <c r="AC69" i="79"/>
  <c r="AB69" i="79"/>
  <c r="AA69" i="79"/>
  <c r="Z69" i="79"/>
  <c r="Y69" i="79"/>
  <c r="N69" i="79"/>
  <c r="AD66" i="79"/>
  <c r="AC66" i="79"/>
  <c r="AB66" i="79"/>
  <c r="AA66" i="79"/>
  <c r="Z66" i="79"/>
  <c r="Y66" i="79"/>
  <c r="N66" i="79"/>
  <c r="AD63" i="79"/>
  <c r="Y63" i="79"/>
  <c r="N63" i="79"/>
  <c r="AC63" i="79"/>
  <c r="AB63" i="79"/>
  <c r="AA63" i="79"/>
  <c r="Z63" i="79"/>
  <c r="AD59" i="79"/>
  <c r="AD60" i="79" s="1"/>
  <c r="Y59" i="79"/>
  <c r="Y60" i="79" s="1"/>
  <c r="N59" i="79"/>
  <c r="AD56" i="79"/>
  <c r="Y56" i="79"/>
  <c r="N56" i="79"/>
  <c r="AD51" i="79"/>
  <c r="AD52" i="79" s="1"/>
  <c r="AC51" i="79"/>
  <c r="AC52" i="79" s="1"/>
  <c r="AB51" i="79"/>
  <c r="AB52" i="79" s="1"/>
  <c r="AA51" i="79"/>
  <c r="AA52" i="79" s="1"/>
  <c r="Z51" i="79"/>
  <c r="Z52" i="79" s="1"/>
  <c r="Y51" i="79"/>
  <c r="Y52" i="79" s="1"/>
  <c r="H183" i="47"/>
  <c r="H182" i="47"/>
  <c r="H181" i="47"/>
  <c r="H180" i="47"/>
  <c r="H176" i="47"/>
  <c r="H175" i="47"/>
  <c r="H174" i="47"/>
  <c r="H173" i="47"/>
  <c r="H172" i="47"/>
  <c r="H171" i="47"/>
  <c r="AL340" i="79"/>
  <c r="AK340" i="79"/>
  <c r="AJ340" i="79"/>
  <c r="AI340" i="79"/>
  <c r="AH340" i="79"/>
  <c r="AG340" i="79"/>
  <c r="AF340" i="79"/>
  <c r="AE340" i="79"/>
  <c r="AD340" i="79"/>
  <c r="AC340" i="79"/>
  <c r="AB340" i="79"/>
  <c r="AA340" i="79"/>
  <c r="Z340" i="79"/>
  <c r="Y340" i="79"/>
  <c r="N340" i="79"/>
  <c r="AL336" i="79"/>
  <c r="AK336" i="79"/>
  <c r="AJ336" i="79"/>
  <c r="AI336" i="79"/>
  <c r="AH336" i="79"/>
  <c r="AG336" i="79"/>
  <c r="AF336" i="79"/>
  <c r="AE336" i="79"/>
  <c r="AD336" i="79"/>
  <c r="AC336" i="79"/>
  <c r="AB336" i="79"/>
  <c r="AA336" i="79"/>
  <c r="Z336" i="79"/>
  <c r="Y336" i="79"/>
  <c r="N336" i="79"/>
  <c r="AL333" i="79"/>
  <c r="AK333" i="79"/>
  <c r="AJ333" i="79"/>
  <c r="AI333" i="79"/>
  <c r="AH333" i="79"/>
  <c r="AG333" i="79"/>
  <c r="AF333" i="79"/>
  <c r="AE333" i="79"/>
  <c r="AD333" i="79"/>
  <c r="AC333" i="79"/>
  <c r="AB333" i="79"/>
  <c r="AA333" i="79"/>
  <c r="Z333" i="79"/>
  <c r="Y333" i="79"/>
  <c r="N333" i="79"/>
  <c r="AL330" i="79"/>
  <c r="AK330" i="79"/>
  <c r="AJ330" i="79"/>
  <c r="AI330" i="79"/>
  <c r="AH330" i="79"/>
  <c r="AG330" i="79"/>
  <c r="AF330" i="79"/>
  <c r="AE330" i="79"/>
  <c r="AD330" i="79"/>
  <c r="AC330" i="79"/>
  <c r="AB330" i="79"/>
  <c r="AA330" i="79"/>
  <c r="Z330" i="79"/>
  <c r="Y330" i="79"/>
  <c r="N330" i="79"/>
  <c r="AL326" i="79"/>
  <c r="AK326" i="79"/>
  <c r="AJ326" i="79"/>
  <c r="AI326" i="79"/>
  <c r="AH326" i="79"/>
  <c r="AG326" i="79"/>
  <c r="AF326" i="79"/>
  <c r="AE326" i="79"/>
  <c r="AD326" i="79"/>
  <c r="Y326" i="79"/>
  <c r="N326" i="79"/>
  <c r="AL323" i="79"/>
  <c r="AK323" i="79"/>
  <c r="AJ323" i="79"/>
  <c r="AI323" i="79"/>
  <c r="AH323" i="79"/>
  <c r="AG323" i="79"/>
  <c r="AF323" i="79"/>
  <c r="AE323" i="79"/>
  <c r="AD323" i="79"/>
  <c r="AC323" i="79"/>
  <c r="AB323" i="79"/>
  <c r="AA323" i="79"/>
  <c r="Z323" i="79"/>
  <c r="Y323" i="79"/>
  <c r="N323" i="79"/>
  <c r="AL320" i="79"/>
  <c r="AK320" i="79"/>
  <c r="AJ320" i="79"/>
  <c r="AI320" i="79"/>
  <c r="AH320" i="79"/>
  <c r="AG320" i="79"/>
  <c r="AF320" i="79"/>
  <c r="AE320" i="79"/>
  <c r="AD320" i="79"/>
  <c r="AC320" i="79"/>
  <c r="AB320" i="79"/>
  <c r="AA320" i="79"/>
  <c r="Z320" i="79"/>
  <c r="Y320" i="79"/>
  <c r="N320" i="79"/>
  <c r="AL317" i="79"/>
  <c r="AK317" i="79"/>
  <c r="AJ317" i="79"/>
  <c r="AI317" i="79"/>
  <c r="AH317" i="79"/>
  <c r="AG317" i="79"/>
  <c r="AF317" i="79"/>
  <c r="AE317" i="79"/>
  <c r="AD317" i="79"/>
  <c r="AC317" i="79"/>
  <c r="AB317" i="79"/>
  <c r="AA317" i="79"/>
  <c r="Z317" i="79"/>
  <c r="Y317" i="79"/>
  <c r="N317" i="79"/>
  <c r="AL314" i="79"/>
  <c r="AK314" i="79"/>
  <c r="AJ314" i="79"/>
  <c r="AI314" i="79"/>
  <c r="AH314" i="79"/>
  <c r="AG314" i="79"/>
  <c r="AF314" i="79"/>
  <c r="AE314" i="79"/>
  <c r="AD314" i="79"/>
  <c r="Y314" i="79"/>
  <c r="N314" i="79"/>
  <c r="AL311" i="79"/>
  <c r="AK311" i="79"/>
  <c r="AJ311" i="79"/>
  <c r="AI311" i="79"/>
  <c r="AH311" i="79"/>
  <c r="AG311" i="79"/>
  <c r="AF311" i="79"/>
  <c r="AE311" i="79"/>
  <c r="AD311" i="79"/>
  <c r="AC311" i="79"/>
  <c r="AB311" i="79"/>
  <c r="AA311" i="79"/>
  <c r="Z311" i="79"/>
  <c r="Y311" i="79"/>
  <c r="N311" i="79"/>
  <c r="AL308" i="79"/>
  <c r="AK308" i="79"/>
  <c r="AJ308" i="79"/>
  <c r="AI308" i="79"/>
  <c r="AH308" i="79"/>
  <c r="AG308" i="79"/>
  <c r="AF308" i="79"/>
  <c r="AE308" i="79"/>
  <c r="AD308" i="79"/>
  <c r="Y308" i="79"/>
  <c r="N308" i="79"/>
  <c r="AL305" i="79"/>
  <c r="AK305" i="79"/>
  <c r="AJ305" i="79"/>
  <c r="AI305" i="79"/>
  <c r="AH305" i="79"/>
  <c r="AG305" i="79"/>
  <c r="AF305" i="79"/>
  <c r="AE305" i="79"/>
  <c r="AD305" i="79"/>
  <c r="Y305" i="79"/>
  <c r="N305" i="79"/>
  <c r="AL301" i="79"/>
  <c r="AK301" i="79"/>
  <c r="AJ301" i="79"/>
  <c r="AI301" i="79"/>
  <c r="AH301" i="79"/>
  <c r="AG301" i="79"/>
  <c r="AF301" i="79"/>
  <c r="AE301" i="79"/>
  <c r="AD301" i="79"/>
  <c r="AC301" i="79"/>
  <c r="AB301" i="79"/>
  <c r="AA301" i="79"/>
  <c r="Z301" i="79"/>
  <c r="Y301" i="79"/>
  <c r="AL298" i="79"/>
  <c r="AK298" i="79"/>
  <c r="AJ298" i="79"/>
  <c r="AI298" i="79"/>
  <c r="AH298" i="79"/>
  <c r="AG298" i="79"/>
  <c r="AF298" i="79"/>
  <c r="AE298" i="79"/>
  <c r="AD298" i="79"/>
  <c r="AC298" i="79"/>
  <c r="AB298" i="79"/>
  <c r="AA298" i="79"/>
  <c r="Z298" i="79"/>
  <c r="Y298" i="79"/>
  <c r="AL295" i="79"/>
  <c r="AK295" i="79"/>
  <c r="AJ295" i="79"/>
  <c r="AI295" i="79"/>
  <c r="AH295" i="79"/>
  <c r="AG295" i="79"/>
  <c r="AF295" i="79"/>
  <c r="AE295" i="79"/>
  <c r="AD295" i="79"/>
  <c r="AC295" i="79"/>
  <c r="AB295" i="79"/>
  <c r="AA295" i="79"/>
  <c r="Z295" i="79"/>
  <c r="Y295" i="79"/>
  <c r="AL292" i="79"/>
  <c r="AK292" i="79"/>
  <c r="AJ292" i="79"/>
  <c r="AI292" i="79"/>
  <c r="AH292" i="79"/>
  <c r="AG292" i="79"/>
  <c r="AF292" i="79"/>
  <c r="AE292" i="79"/>
  <c r="AD292" i="79"/>
  <c r="AC292" i="79"/>
  <c r="AB292" i="79"/>
  <c r="AA292" i="79"/>
  <c r="Z292" i="79"/>
  <c r="Y292" i="79"/>
  <c r="AE1046" i="79"/>
  <c r="AD1046" i="79"/>
  <c r="Y1046" i="79"/>
  <c r="N1046" i="79"/>
  <c r="AC1046" i="79"/>
  <c r="AB1046" i="79"/>
  <c r="AA1046" i="79"/>
  <c r="AD866" i="79"/>
  <c r="AC866" i="79"/>
  <c r="AB866" i="79"/>
  <c r="AA866" i="79"/>
  <c r="Z866" i="79"/>
  <c r="Y866" i="79"/>
  <c r="N866" i="79"/>
  <c r="AD857" i="79"/>
  <c r="Y857" i="79"/>
  <c r="N857" i="79"/>
  <c r="AD727" i="79"/>
  <c r="AC727" i="79"/>
  <c r="AB727" i="79"/>
  <c r="AA727" i="79"/>
  <c r="Z727" i="79"/>
  <c r="Y727" i="79"/>
  <c r="N727" i="79"/>
  <c r="AD724" i="79"/>
  <c r="AC724" i="79"/>
  <c r="AB724" i="79"/>
  <c r="AA724" i="79"/>
  <c r="Z724" i="79"/>
  <c r="Y724" i="79"/>
  <c r="AD721" i="79"/>
  <c r="AC721" i="79"/>
  <c r="AB721" i="79"/>
  <c r="AA721" i="79"/>
  <c r="Z721" i="79"/>
  <c r="Y721" i="79"/>
  <c r="N721" i="79"/>
  <c r="AD718" i="79"/>
  <c r="AC718" i="79"/>
  <c r="AB718" i="79"/>
  <c r="AA718" i="79"/>
  <c r="Z718" i="79"/>
  <c r="Y718" i="79"/>
  <c r="N718" i="79"/>
  <c r="AD715" i="79"/>
  <c r="AC715" i="79"/>
  <c r="AB715" i="79"/>
  <c r="AA715" i="79"/>
  <c r="Z715" i="79"/>
  <c r="Y715" i="79"/>
  <c r="N715" i="79"/>
  <c r="AD712" i="79"/>
  <c r="AC712" i="79"/>
  <c r="AB712" i="79"/>
  <c r="AA712" i="79"/>
  <c r="Z712" i="79"/>
  <c r="Y712" i="79"/>
  <c r="N712" i="79"/>
  <c r="AD709" i="79"/>
  <c r="AC709" i="79"/>
  <c r="AB709" i="79"/>
  <c r="AA709" i="79"/>
  <c r="Z709" i="79"/>
  <c r="Y709" i="79"/>
  <c r="N709" i="79"/>
  <c r="AD706" i="79"/>
  <c r="AC706" i="79"/>
  <c r="AB706" i="79"/>
  <c r="AA706" i="79"/>
  <c r="Z706" i="79"/>
  <c r="Y706" i="79"/>
  <c r="N706" i="79"/>
  <c r="AD702" i="79"/>
  <c r="AC702" i="79"/>
  <c r="AB702" i="79"/>
  <c r="AA702" i="79"/>
  <c r="Z702" i="79"/>
  <c r="Y702" i="79"/>
  <c r="N702" i="79"/>
  <c r="AD699" i="79"/>
  <c r="AC699" i="79"/>
  <c r="AB699" i="79"/>
  <c r="AA699" i="79"/>
  <c r="Z699" i="79"/>
  <c r="Y699" i="79"/>
  <c r="N699" i="79"/>
  <c r="AD696" i="79"/>
  <c r="AC696" i="79"/>
  <c r="AB696" i="79"/>
  <c r="AA696" i="79"/>
  <c r="Z696" i="79"/>
  <c r="Y696" i="79"/>
  <c r="N696" i="79"/>
  <c r="AD692" i="79"/>
  <c r="AC692" i="79"/>
  <c r="AB692" i="79"/>
  <c r="AA692" i="79"/>
  <c r="Z692" i="79"/>
  <c r="Y692" i="79"/>
  <c r="N692" i="79"/>
  <c r="AD689" i="79"/>
  <c r="AC689" i="79"/>
  <c r="AB689" i="79"/>
  <c r="AA689" i="79"/>
  <c r="Z689" i="79"/>
  <c r="Y689" i="79"/>
  <c r="N689" i="79"/>
  <c r="AD686" i="79"/>
  <c r="Y686" i="79"/>
  <c r="N686" i="79"/>
  <c r="AD683" i="79"/>
  <c r="AC683" i="79"/>
  <c r="AB683" i="79"/>
  <c r="AA683" i="79"/>
  <c r="Z683" i="79"/>
  <c r="Y683" i="79"/>
  <c r="N683" i="79"/>
  <c r="AD680" i="79"/>
  <c r="Y680" i="79"/>
  <c r="N680" i="79"/>
  <c r="AD677" i="79"/>
  <c r="AC677" i="79"/>
  <c r="AB677" i="79"/>
  <c r="AA677" i="79"/>
  <c r="Z677" i="79"/>
  <c r="Y677" i="79"/>
  <c r="N677" i="79"/>
  <c r="AD674" i="79"/>
  <c r="Y674" i="79"/>
  <c r="N674" i="79"/>
  <c r="AD671" i="79"/>
  <c r="AC671" i="79"/>
  <c r="AB671" i="79"/>
  <c r="AA671" i="79"/>
  <c r="Z671" i="79"/>
  <c r="Y671" i="79"/>
  <c r="N671" i="79"/>
  <c r="AD667" i="79"/>
  <c r="AC667" i="79"/>
  <c r="AB667" i="79"/>
  <c r="AA667" i="79"/>
  <c r="Z667" i="79"/>
  <c r="Y667" i="79"/>
  <c r="E666" i="79"/>
  <c r="AD664" i="79"/>
  <c r="AC664" i="79"/>
  <c r="AB664" i="79"/>
  <c r="AA664" i="79"/>
  <c r="Z664" i="79"/>
  <c r="Y664" i="79"/>
  <c r="AD661" i="79"/>
  <c r="AC661" i="79"/>
  <c r="AB661" i="79"/>
  <c r="AA661" i="79"/>
  <c r="Z661" i="79"/>
  <c r="Y661" i="79"/>
  <c r="E660" i="79"/>
  <c r="AD658" i="79"/>
  <c r="AC658" i="79"/>
  <c r="AB658" i="79"/>
  <c r="AA658" i="79"/>
  <c r="Z658" i="79"/>
  <c r="Y658" i="79"/>
  <c r="AE658" i="79"/>
  <c r="AF658" i="79"/>
  <c r="AG658" i="79"/>
  <c r="AE661" i="79"/>
  <c r="AF661" i="79"/>
  <c r="AG661" i="79"/>
  <c r="AE664" i="79"/>
  <c r="AF664" i="79"/>
  <c r="AG664" i="79"/>
  <c r="AE667" i="79"/>
  <c r="AF667" i="79"/>
  <c r="AG667" i="79"/>
  <c r="AE671" i="79"/>
  <c r="AF671" i="79"/>
  <c r="AG671" i="79"/>
  <c r="AE674" i="79"/>
  <c r="AF674" i="79"/>
  <c r="AG674" i="79"/>
  <c r="AE677" i="79"/>
  <c r="AF677" i="79"/>
  <c r="AG677" i="79"/>
  <c r="AE680" i="79"/>
  <c r="AF680" i="79"/>
  <c r="AG680" i="79"/>
  <c r="AE683" i="79"/>
  <c r="AF683" i="79"/>
  <c r="AG683" i="79"/>
  <c r="AE686" i="79"/>
  <c r="AF686" i="79"/>
  <c r="AG686" i="79"/>
  <c r="AE689" i="79"/>
  <c r="AF689" i="79"/>
  <c r="AG689" i="79"/>
  <c r="AE692" i="79"/>
  <c r="AF692" i="79"/>
  <c r="AG692" i="79"/>
  <c r="AE696" i="79"/>
  <c r="AF696" i="79"/>
  <c r="AG696" i="79"/>
  <c r="AE699" i="79"/>
  <c r="AF699" i="79"/>
  <c r="AG699" i="79"/>
  <c r="AE702" i="79"/>
  <c r="AF702" i="79"/>
  <c r="AG702" i="79"/>
  <c r="AE706" i="79"/>
  <c r="AF706" i="79"/>
  <c r="AG706" i="79"/>
  <c r="AE709" i="79"/>
  <c r="AF709" i="79"/>
  <c r="AG709" i="79"/>
  <c r="AE712" i="79"/>
  <c r="AF712" i="79"/>
  <c r="AG712" i="79"/>
  <c r="AH658" i="79"/>
  <c r="AH661" i="79"/>
  <c r="AH664" i="79"/>
  <c r="AH667" i="79"/>
  <c r="AH671" i="79"/>
  <c r="AH674" i="79"/>
  <c r="AH677" i="79"/>
  <c r="AH680" i="79"/>
  <c r="AH683" i="79"/>
  <c r="AH686" i="79"/>
  <c r="AH689" i="79"/>
  <c r="AH692" i="79"/>
  <c r="AH696" i="79"/>
  <c r="AH699" i="79"/>
  <c r="AH702" i="79"/>
  <c r="AH706" i="79"/>
  <c r="AH709" i="79"/>
  <c r="AH712" i="79"/>
  <c r="AG529" i="79"/>
  <c r="AF529" i="79"/>
  <c r="AE529" i="79"/>
  <c r="AD529" i="79"/>
  <c r="AC529" i="79"/>
  <c r="AB529" i="79"/>
  <c r="AA529" i="79"/>
  <c r="Z529" i="79"/>
  <c r="Y529" i="79"/>
  <c r="N529" i="79"/>
  <c r="AG526" i="79"/>
  <c r="AF526" i="79"/>
  <c r="AE526" i="79"/>
  <c r="AD526" i="79"/>
  <c r="AC526" i="79"/>
  <c r="AB526" i="79"/>
  <c r="AA526" i="79"/>
  <c r="Z526" i="79"/>
  <c r="Y526" i="79"/>
  <c r="N526" i="79"/>
  <c r="AG523" i="79"/>
  <c r="AF523" i="79"/>
  <c r="AE523" i="79"/>
  <c r="AD523" i="79"/>
  <c r="AC523" i="79"/>
  <c r="AB523" i="79"/>
  <c r="AA523" i="79"/>
  <c r="Z523" i="79"/>
  <c r="Y523" i="79"/>
  <c r="N523" i="79"/>
  <c r="AG519" i="79"/>
  <c r="AF519" i="79"/>
  <c r="AE519" i="79"/>
  <c r="AD519" i="79"/>
  <c r="AC519" i="79"/>
  <c r="AB519" i="79"/>
  <c r="AA519" i="79"/>
  <c r="Z519" i="79"/>
  <c r="Y519" i="79"/>
  <c r="N519" i="79"/>
  <c r="AG516" i="79"/>
  <c r="AF516" i="79"/>
  <c r="AE516" i="79"/>
  <c r="AD516" i="79"/>
  <c r="AC516" i="79"/>
  <c r="AB516" i="79"/>
  <c r="AA516" i="79"/>
  <c r="Z516" i="79"/>
  <c r="Y516" i="79"/>
  <c r="N516" i="79"/>
  <c r="AG513" i="79"/>
  <c r="AF513" i="79"/>
  <c r="AE513" i="79"/>
  <c r="AD513" i="79"/>
  <c r="AC513" i="79"/>
  <c r="AB513" i="79"/>
  <c r="AA513" i="79"/>
  <c r="Z513" i="79"/>
  <c r="Y513" i="79"/>
  <c r="N513" i="79"/>
  <c r="AG509" i="79"/>
  <c r="AF509" i="79"/>
  <c r="AE509" i="79"/>
  <c r="AD509" i="79"/>
  <c r="Y509" i="79"/>
  <c r="N509" i="79"/>
  <c r="AG506" i="79"/>
  <c r="AF506" i="79"/>
  <c r="AE506" i="79"/>
  <c r="AD506" i="79"/>
  <c r="AC506" i="79"/>
  <c r="AB506" i="79"/>
  <c r="AA506" i="79"/>
  <c r="Z506" i="79"/>
  <c r="Y506" i="79"/>
  <c r="N506" i="79"/>
  <c r="AG503" i="79"/>
  <c r="AF503" i="79"/>
  <c r="AE503" i="79"/>
  <c r="AD503" i="79"/>
  <c r="AC503" i="79"/>
  <c r="AB503" i="79"/>
  <c r="AA503" i="79"/>
  <c r="Z503" i="79"/>
  <c r="Y503" i="79"/>
  <c r="N503" i="79"/>
  <c r="AG500" i="79"/>
  <c r="AF500" i="79"/>
  <c r="AE500" i="79"/>
  <c r="AD500" i="79"/>
  <c r="AC500" i="79"/>
  <c r="AB500" i="79"/>
  <c r="AA500" i="79"/>
  <c r="Z500" i="79"/>
  <c r="Y500" i="79"/>
  <c r="N500" i="79"/>
  <c r="AG497" i="79"/>
  <c r="AF497" i="79"/>
  <c r="AE497" i="79"/>
  <c r="AD497" i="79"/>
  <c r="Y497" i="79"/>
  <c r="N497" i="79"/>
  <c r="AG494" i="79"/>
  <c r="AF494" i="79"/>
  <c r="AE494" i="79"/>
  <c r="AD494" i="79"/>
  <c r="AC494" i="79"/>
  <c r="AB494" i="79"/>
  <c r="AA494" i="79"/>
  <c r="Z494" i="79"/>
  <c r="Y494" i="79"/>
  <c r="N494" i="79"/>
  <c r="AG491" i="79"/>
  <c r="AF491" i="79"/>
  <c r="AE491" i="79"/>
  <c r="AD491" i="79"/>
  <c r="Y491" i="79"/>
  <c r="N491" i="79"/>
  <c r="AG488" i="79"/>
  <c r="AF488" i="79"/>
  <c r="AE488" i="79"/>
  <c r="AD488" i="79"/>
  <c r="AC488" i="79"/>
  <c r="AB488" i="79"/>
  <c r="AA488" i="79"/>
  <c r="Z488" i="79"/>
  <c r="Y488" i="79"/>
  <c r="N488" i="79"/>
  <c r="AG484" i="79"/>
  <c r="AF484" i="79"/>
  <c r="AE484" i="79"/>
  <c r="AD484" i="79"/>
  <c r="AC484" i="79"/>
  <c r="AB484" i="79"/>
  <c r="AA484" i="79"/>
  <c r="Z484" i="79"/>
  <c r="Y484" i="79"/>
  <c r="AG481" i="79"/>
  <c r="AF481" i="79"/>
  <c r="AE481" i="79"/>
  <c r="AD481" i="79"/>
  <c r="AC481" i="79"/>
  <c r="AB481" i="79"/>
  <c r="AA481" i="79"/>
  <c r="Z481" i="79"/>
  <c r="Y481" i="79"/>
  <c r="AG478" i="79"/>
  <c r="AF478" i="79"/>
  <c r="AE478" i="79"/>
  <c r="AD478" i="79"/>
  <c r="AC478" i="79"/>
  <c r="AB478" i="79"/>
  <c r="AA478" i="79"/>
  <c r="Z478" i="79"/>
  <c r="Y478" i="79"/>
  <c r="AG475" i="79"/>
  <c r="AF475" i="79"/>
  <c r="AE475" i="79"/>
  <c r="AD475" i="79"/>
  <c r="AC475" i="79"/>
  <c r="AB475" i="79"/>
  <c r="AA475" i="79"/>
  <c r="Z475" i="79"/>
  <c r="Y475" i="79"/>
  <c r="H475" i="79" l="1"/>
  <c r="G726" i="79"/>
  <c r="H726" i="79" s="1"/>
  <c r="I726" i="79" s="1"/>
  <c r="J726" i="79" s="1"/>
  <c r="K726" i="79" s="1"/>
  <c r="L726" i="79" s="1"/>
  <c r="M726" i="79" s="1"/>
  <c r="O491" i="79"/>
  <c r="P674" i="79"/>
  <c r="E723" i="79"/>
  <c r="E726" i="79"/>
  <c r="E676" i="79"/>
  <c r="G723" i="79"/>
  <c r="H723" i="79" s="1"/>
  <c r="I723" i="79" s="1"/>
  <c r="J723" i="79" s="1"/>
  <c r="K723" i="79" s="1"/>
  <c r="L723" i="79" s="1"/>
  <c r="M723" i="79" s="1"/>
  <c r="G676" i="79"/>
  <c r="H676" i="79" s="1"/>
  <c r="I676" i="79" s="1"/>
  <c r="J676" i="79" s="1"/>
  <c r="K676" i="79" s="1"/>
  <c r="L676" i="79" s="1"/>
  <c r="M676" i="79" s="1"/>
  <c r="G679" i="79"/>
  <c r="H679" i="79" s="1"/>
  <c r="I679" i="79" s="1"/>
  <c r="J679" i="79" s="1"/>
  <c r="K679" i="79" s="1"/>
  <c r="L679" i="79" s="1"/>
  <c r="M679" i="79" s="1"/>
  <c r="P857" i="79"/>
  <c r="Q857" i="79" s="1"/>
  <c r="R857" i="79" s="1"/>
  <c r="S857" i="79" s="1"/>
  <c r="T857" i="79" s="1"/>
  <c r="U857" i="79" s="1"/>
  <c r="V857" i="79" s="1"/>
  <c r="W857" i="79" s="1"/>
  <c r="X857" i="79" s="1"/>
  <c r="E663" i="79"/>
  <c r="O523" i="79"/>
  <c r="G660" i="79"/>
  <c r="H660" i="79" s="1"/>
  <c r="I660" i="79" s="1"/>
  <c r="J660" i="79" s="1"/>
  <c r="K660" i="79" s="1"/>
  <c r="L660" i="79" s="1"/>
  <c r="M660" i="79" s="1"/>
  <c r="G666" i="79"/>
  <c r="H666" i="79" s="1"/>
  <c r="I666" i="79" s="1"/>
  <c r="J666" i="79" s="1"/>
  <c r="K666" i="79" s="1"/>
  <c r="L666" i="79" s="1"/>
  <c r="M666" i="79" s="1"/>
  <c r="G663" i="79"/>
  <c r="H663" i="79" s="1"/>
  <c r="I663" i="79" s="1"/>
  <c r="J663" i="79" s="1"/>
  <c r="K663" i="79" s="1"/>
  <c r="L663" i="79" s="1"/>
  <c r="M663" i="79" s="1"/>
  <c r="G673" i="79"/>
  <c r="H673" i="79" s="1"/>
  <c r="I673" i="79" s="1"/>
  <c r="J673" i="79" s="1"/>
  <c r="K673" i="79" s="1"/>
  <c r="L673" i="79" s="1"/>
  <c r="M673" i="79" s="1"/>
  <c r="R523" i="79"/>
  <c r="H523" i="79"/>
  <c r="S523" i="79" s="1"/>
  <c r="P679" i="79"/>
  <c r="E491" i="79"/>
  <c r="P491" i="79" s="1"/>
  <c r="P856" i="79"/>
  <c r="Q856" i="79" s="1"/>
  <c r="R856" i="79" s="1"/>
  <c r="S856" i="79" s="1"/>
  <c r="T856" i="79" s="1"/>
  <c r="U856" i="79" s="1"/>
  <c r="V856" i="79" s="1"/>
  <c r="W856" i="79" s="1"/>
  <c r="X856" i="79" s="1"/>
  <c r="F865" i="79"/>
  <c r="G865" i="79" s="1"/>
  <c r="H865" i="79" s="1"/>
  <c r="I865" i="79" s="1"/>
  <c r="J865" i="79" s="1"/>
  <c r="K865" i="79" s="1"/>
  <c r="L865" i="79" s="1"/>
  <c r="M865" i="79" s="1"/>
  <c r="E673" i="79"/>
  <c r="H491" i="79"/>
  <c r="I491" i="79" s="1"/>
  <c r="E1046" i="79"/>
  <c r="F1046" i="79" s="1"/>
  <c r="G1046" i="79" s="1"/>
  <c r="H1046" i="79" s="1"/>
  <c r="I1046" i="79" s="1"/>
  <c r="J1046" i="79" s="1"/>
  <c r="K1046" i="79" s="1"/>
  <c r="L1046" i="79" s="1"/>
  <c r="M1046" i="79" s="1"/>
  <c r="R491" i="79"/>
  <c r="O478" i="79"/>
  <c r="O475" i="79"/>
  <c r="R478" i="79"/>
  <c r="F856" i="79"/>
  <c r="G856" i="79" s="1"/>
  <c r="H856" i="79" s="1"/>
  <c r="I856" i="79" s="1"/>
  <c r="J856" i="79" s="1"/>
  <c r="K856" i="79" s="1"/>
  <c r="L856" i="79" s="1"/>
  <c r="M856" i="79" s="1"/>
  <c r="R475" i="79"/>
  <c r="E529" i="79"/>
  <c r="F529" i="79" s="1"/>
  <c r="E857" i="79"/>
  <c r="F857" i="79" s="1"/>
  <c r="G857" i="79" s="1"/>
  <c r="H857" i="79" s="1"/>
  <c r="I857" i="79" s="1"/>
  <c r="J857" i="79" s="1"/>
  <c r="K857" i="79" s="1"/>
  <c r="L857" i="79" s="1"/>
  <c r="M857" i="79" s="1"/>
  <c r="F674" i="79"/>
  <c r="E679" i="79"/>
  <c r="I475" i="79"/>
  <c r="T475" i="79" s="1"/>
  <c r="H478" i="79"/>
  <c r="S478" i="79" s="1"/>
  <c r="E523" i="79"/>
  <c r="P523" i="79" s="1"/>
  <c r="H529" i="79"/>
  <c r="I529" i="79" s="1"/>
  <c r="J529" i="79" s="1"/>
  <c r="K529" i="79" s="1"/>
  <c r="L529" i="79" s="1"/>
  <c r="M529" i="79" s="1"/>
  <c r="S475" i="79"/>
  <c r="E475" i="79"/>
  <c r="F475" i="79" s="1"/>
  <c r="Q475" i="79" s="1"/>
  <c r="E478" i="79"/>
  <c r="P478" i="79" s="1"/>
  <c r="P673" i="79" l="1"/>
  <c r="T491" i="79"/>
  <c r="J491" i="79"/>
  <c r="S491" i="79"/>
  <c r="F491" i="79"/>
  <c r="Q491" i="79" s="1"/>
  <c r="AF1046" i="79"/>
  <c r="Z1046" i="79"/>
  <c r="I523" i="79"/>
  <c r="Q679" i="79"/>
  <c r="R679" i="79" s="1"/>
  <c r="S679" i="79" s="1"/>
  <c r="T679" i="79" s="1"/>
  <c r="U679" i="79" s="1"/>
  <c r="V679" i="79" s="1"/>
  <c r="W679" i="79" s="1"/>
  <c r="X679" i="79" s="1"/>
  <c r="Q673" i="79"/>
  <c r="R673" i="79" s="1"/>
  <c r="S673" i="79" s="1"/>
  <c r="T673" i="79" s="1"/>
  <c r="U673" i="79" s="1"/>
  <c r="V673" i="79" s="1"/>
  <c r="W673" i="79" s="1"/>
  <c r="X673" i="79" s="1"/>
  <c r="I478" i="79"/>
  <c r="J478" i="79" s="1"/>
  <c r="P475" i="79"/>
  <c r="G674" i="79"/>
  <c r="H674" i="79" s="1"/>
  <c r="I674" i="79" s="1"/>
  <c r="J674" i="79" s="1"/>
  <c r="K674" i="79" s="1"/>
  <c r="L674" i="79" s="1"/>
  <c r="M674" i="79" s="1"/>
  <c r="E674" i="79"/>
  <c r="Q674" i="79" s="1"/>
  <c r="R674" i="79" s="1"/>
  <c r="S674" i="79" s="1"/>
  <c r="T674" i="79" s="1"/>
  <c r="U674" i="79" s="1"/>
  <c r="V674" i="79" s="1"/>
  <c r="W674" i="79" s="1"/>
  <c r="X674" i="79" s="1"/>
  <c r="J475" i="79"/>
  <c r="F523" i="79"/>
  <c r="Q523" i="79" s="1"/>
  <c r="F478" i="79"/>
  <c r="Q478" i="79" s="1"/>
  <c r="U491" i="79" l="1"/>
  <c r="K491" i="79"/>
  <c r="J523" i="79"/>
  <c r="T523" i="79"/>
  <c r="T478" i="79"/>
  <c r="K478" i="79"/>
  <c r="U478" i="79"/>
  <c r="U475" i="79"/>
  <c r="K475" i="79"/>
  <c r="AA492" i="46"/>
  <c r="Z492" i="46"/>
  <c r="Y492" i="46"/>
  <c r="N492" i="46"/>
  <c r="AC492" i="46"/>
  <c r="AB492" i="46"/>
  <c r="AC489" i="46"/>
  <c r="AB489" i="46"/>
  <c r="AA489" i="46"/>
  <c r="Z489" i="46"/>
  <c r="Y489" i="46"/>
  <c r="N489" i="46"/>
  <c r="AC485" i="46"/>
  <c r="AB485" i="46"/>
  <c r="AA485" i="46"/>
  <c r="Z485" i="46"/>
  <c r="Y485" i="46"/>
  <c r="N485" i="46"/>
  <c r="AC482" i="46"/>
  <c r="AB482" i="46"/>
  <c r="AA482" i="46"/>
  <c r="Z482" i="46"/>
  <c r="Y482" i="46"/>
  <c r="AC478" i="46"/>
  <c r="AB478" i="46"/>
  <c r="AA478" i="46"/>
  <c r="Z478" i="46"/>
  <c r="Y478" i="46"/>
  <c r="AC474" i="46"/>
  <c r="AB474" i="46"/>
  <c r="AA474" i="46"/>
  <c r="Z474" i="46"/>
  <c r="Y474" i="46"/>
  <c r="AC471" i="46"/>
  <c r="AB471" i="46"/>
  <c r="AA471" i="46"/>
  <c r="Z471" i="46"/>
  <c r="Y471" i="46"/>
  <c r="N471" i="46"/>
  <c r="AC468" i="46"/>
  <c r="AB468" i="46"/>
  <c r="AA468" i="46"/>
  <c r="Z468" i="46"/>
  <c r="Y468" i="46"/>
  <c r="N468" i="46"/>
  <c r="AC465" i="46"/>
  <c r="AB465" i="46"/>
  <c r="AA465" i="46"/>
  <c r="Z465" i="46"/>
  <c r="Y465" i="46"/>
  <c r="N465" i="46"/>
  <c r="AC462" i="46"/>
  <c r="AB462" i="46"/>
  <c r="AA462" i="46"/>
  <c r="Z462" i="46"/>
  <c r="Y462" i="46"/>
  <c r="N462" i="46"/>
  <c r="AC458" i="46"/>
  <c r="AB458" i="46"/>
  <c r="AA458" i="46"/>
  <c r="Z458" i="46"/>
  <c r="Y458" i="46"/>
  <c r="AC455" i="46"/>
  <c r="AB455" i="46"/>
  <c r="AA455" i="46"/>
  <c r="Z455" i="46"/>
  <c r="Y455" i="46"/>
  <c r="AC452" i="46"/>
  <c r="AB452" i="46"/>
  <c r="AA452" i="46"/>
  <c r="Z452" i="46"/>
  <c r="Y452" i="46"/>
  <c r="AC449" i="46"/>
  <c r="AB449" i="46"/>
  <c r="AA449" i="46"/>
  <c r="Z449" i="46"/>
  <c r="Y449" i="46"/>
  <c r="N449" i="46"/>
  <c r="Y446" i="46"/>
  <c r="N446" i="46"/>
  <c r="AC446" i="46"/>
  <c r="AB446" i="46"/>
  <c r="AA446" i="46"/>
  <c r="Z446" i="46"/>
  <c r="AC443" i="46"/>
  <c r="AB443" i="46"/>
  <c r="AA443" i="46"/>
  <c r="Z443" i="46"/>
  <c r="Y443" i="46"/>
  <c r="N443" i="46"/>
  <c r="AC440" i="46"/>
  <c r="AB440" i="46"/>
  <c r="AA440" i="46"/>
  <c r="Z440" i="46"/>
  <c r="Y440" i="46"/>
  <c r="N440" i="46"/>
  <c r="AC437" i="46"/>
  <c r="AB437" i="46"/>
  <c r="AA437" i="46"/>
  <c r="Y437" i="46"/>
  <c r="N437" i="46"/>
  <c r="Z437" i="46"/>
  <c r="AC433" i="46"/>
  <c r="AB433" i="46"/>
  <c r="AA433" i="46"/>
  <c r="Z433" i="46"/>
  <c r="Y433" i="46"/>
  <c r="AC430" i="46"/>
  <c r="AB430" i="46"/>
  <c r="AA430" i="46"/>
  <c r="Z430" i="46"/>
  <c r="Y430" i="46"/>
  <c r="AC427" i="46"/>
  <c r="AB427" i="46"/>
  <c r="AA427" i="46"/>
  <c r="Z427" i="46"/>
  <c r="Y427" i="46"/>
  <c r="AC424" i="46"/>
  <c r="AB424" i="46"/>
  <c r="AA424" i="46"/>
  <c r="Z424" i="46"/>
  <c r="Y424" i="46"/>
  <c r="AC421" i="46"/>
  <c r="AB421" i="46"/>
  <c r="AA421" i="46"/>
  <c r="Z421" i="46"/>
  <c r="Y421" i="46"/>
  <c r="AC418" i="46"/>
  <c r="AB418" i="46"/>
  <c r="AA418" i="46"/>
  <c r="Z418" i="46"/>
  <c r="Y418" i="46"/>
  <c r="AC415" i="46"/>
  <c r="AB415" i="46"/>
  <c r="AA415" i="46"/>
  <c r="Z415" i="46"/>
  <c r="Y415" i="46"/>
  <c r="AC412" i="46"/>
  <c r="AB412" i="46"/>
  <c r="AA412" i="46"/>
  <c r="Z412" i="46"/>
  <c r="Y412" i="46"/>
  <c r="AC409" i="46"/>
  <c r="AB409" i="46"/>
  <c r="AA409" i="46"/>
  <c r="Z409" i="46"/>
  <c r="Y409" i="46"/>
  <c r="AF349" i="46"/>
  <c r="AE349" i="46"/>
  <c r="AD349" i="46"/>
  <c r="AC349" i="46"/>
  <c r="AB349" i="46"/>
  <c r="AA349" i="46"/>
  <c r="Z349" i="46"/>
  <c r="Y349" i="46"/>
  <c r="AF345" i="46"/>
  <c r="AE345" i="46"/>
  <c r="AD345" i="46"/>
  <c r="AC345" i="46"/>
  <c r="AB345" i="46"/>
  <c r="AA345" i="46"/>
  <c r="Z345" i="46"/>
  <c r="Y345" i="46"/>
  <c r="AF342" i="46"/>
  <c r="AE342" i="46"/>
  <c r="AD342" i="46"/>
  <c r="AC342" i="46"/>
  <c r="AB342" i="46"/>
  <c r="AA342" i="46"/>
  <c r="Z342" i="46"/>
  <c r="Y342" i="46"/>
  <c r="N342" i="46"/>
  <c r="AF339" i="46"/>
  <c r="AE339" i="46"/>
  <c r="AD339" i="46"/>
  <c r="AC339" i="46"/>
  <c r="AB339" i="46"/>
  <c r="AA339" i="46"/>
  <c r="Z339" i="46"/>
  <c r="Y339" i="46"/>
  <c r="N339" i="46"/>
  <c r="AF336" i="46"/>
  <c r="AE336" i="46"/>
  <c r="AD336" i="46"/>
  <c r="AC336" i="46"/>
  <c r="AB336" i="46"/>
  <c r="AA336" i="46"/>
  <c r="Z336" i="46"/>
  <c r="Y336" i="46"/>
  <c r="N336" i="46"/>
  <c r="AF333" i="46"/>
  <c r="AE333" i="46"/>
  <c r="AD333" i="46"/>
  <c r="AC333" i="46"/>
  <c r="AB333" i="46"/>
  <c r="AA333" i="46"/>
  <c r="Z333" i="46"/>
  <c r="Y333" i="46"/>
  <c r="N333" i="46"/>
  <c r="AF329" i="46"/>
  <c r="AE329" i="46"/>
  <c r="AD329" i="46"/>
  <c r="AC329" i="46"/>
  <c r="AB329" i="46"/>
  <c r="AA329" i="46"/>
  <c r="Z329" i="46"/>
  <c r="Y329" i="46"/>
  <c r="AF326" i="46"/>
  <c r="AE326" i="46"/>
  <c r="AD326" i="46"/>
  <c r="AC326" i="46"/>
  <c r="AB326" i="46"/>
  <c r="AA326" i="46"/>
  <c r="Z326" i="46"/>
  <c r="Y326" i="46"/>
  <c r="AF323" i="46"/>
  <c r="AE323" i="46"/>
  <c r="AD323" i="46"/>
  <c r="AC323" i="46"/>
  <c r="AB323" i="46"/>
  <c r="AA323" i="46"/>
  <c r="Z323" i="46"/>
  <c r="Y323" i="46"/>
  <c r="AF320" i="46"/>
  <c r="AE320" i="46"/>
  <c r="AD320" i="46"/>
  <c r="AC320" i="46"/>
  <c r="AB320" i="46"/>
  <c r="AA320" i="46"/>
  <c r="Z320" i="46"/>
  <c r="Y320" i="46"/>
  <c r="N320" i="46"/>
  <c r="AF317" i="46"/>
  <c r="AE317" i="46"/>
  <c r="AD317" i="46"/>
  <c r="Y317" i="46"/>
  <c r="N317" i="46"/>
  <c r="AC317" i="46"/>
  <c r="AB317" i="46"/>
  <c r="AA317" i="46"/>
  <c r="Z317" i="46"/>
  <c r="AF314" i="46"/>
  <c r="AE314" i="46"/>
  <c r="AD314" i="46"/>
  <c r="AC314" i="46"/>
  <c r="AB314" i="46"/>
  <c r="AA314" i="46"/>
  <c r="Z314" i="46"/>
  <c r="Y314" i="46"/>
  <c r="N314" i="46"/>
  <c r="AF311" i="46"/>
  <c r="AE311" i="46"/>
  <c r="AD311" i="46"/>
  <c r="AC311" i="46"/>
  <c r="AB311" i="46"/>
  <c r="AA311" i="46"/>
  <c r="Z311" i="46"/>
  <c r="Y311" i="46"/>
  <c r="N311" i="46"/>
  <c r="AF308" i="46"/>
  <c r="AE308" i="46"/>
  <c r="AD308" i="46"/>
  <c r="Y308" i="46"/>
  <c r="N308" i="46"/>
  <c r="AC308" i="46"/>
  <c r="AB308" i="46"/>
  <c r="AA308" i="46"/>
  <c r="Z308" i="46"/>
  <c r="AF304" i="46"/>
  <c r="AE304" i="46"/>
  <c r="AD304" i="46"/>
  <c r="AC304" i="46"/>
  <c r="AB304" i="46"/>
  <c r="AA304" i="46"/>
  <c r="Z304" i="46"/>
  <c r="Y304" i="46"/>
  <c r="AF301" i="46"/>
  <c r="AE301" i="46"/>
  <c r="AD301" i="46"/>
  <c r="AC301" i="46"/>
  <c r="AB301" i="46"/>
  <c r="AA301" i="46"/>
  <c r="Z301" i="46"/>
  <c r="Y301" i="46"/>
  <c r="AF298" i="46"/>
  <c r="AE298" i="46"/>
  <c r="AD298" i="46"/>
  <c r="AC298" i="46"/>
  <c r="AB298" i="46"/>
  <c r="AA298" i="46"/>
  <c r="Z298" i="46"/>
  <c r="Y298" i="46"/>
  <c r="AF295" i="46"/>
  <c r="AE295" i="46"/>
  <c r="AD295" i="46"/>
  <c r="AC295" i="46"/>
  <c r="AB295" i="46"/>
  <c r="AA295" i="46"/>
  <c r="Z295" i="46"/>
  <c r="Y295" i="46"/>
  <c r="AF292" i="46"/>
  <c r="AE292" i="46"/>
  <c r="AD292" i="46"/>
  <c r="AC292" i="46"/>
  <c r="AB292" i="46"/>
  <c r="AA292" i="46"/>
  <c r="Z292" i="46"/>
  <c r="Y292" i="46"/>
  <c r="AF289" i="46"/>
  <c r="AE289" i="46"/>
  <c r="AD289" i="46"/>
  <c r="AC289" i="46"/>
  <c r="AB289" i="46"/>
  <c r="AA289" i="46"/>
  <c r="Z289" i="46"/>
  <c r="Y289" i="46"/>
  <c r="AF286" i="46"/>
  <c r="AE286" i="46"/>
  <c r="AD286" i="46"/>
  <c r="AC286" i="46"/>
  <c r="AB286" i="46"/>
  <c r="AA286" i="46"/>
  <c r="Z286" i="46"/>
  <c r="Y286" i="46"/>
  <c r="AF283" i="46"/>
  <c r="AE283" i="46"/>
  <c r="AD283" i="46"/>
  <c r="AC283" i="46"/>
  <c r="AB283" i="46"/>
  <c r="AA283" i="46"/>
  <c r="Z283" i="46"/>
  <c r="Y283" i="46"/>
  <c r="AF280" i="46"/>
  <c r="AE280" i="46"/>
  <c r="AD280" i="46"/>
  <c r="AC280" i="46"/>
  <c r="AB280" i="46"/>
  <c r="AA280" i="46"/>
  <c r="Z280" i="46"/>
  <c r="Y280" i="46"/>
  <c r="AE234" i="46"/>
  <c r="AD234" i="46"/>
  <c r="AC234" i="46"/>
  <c r="AB234" i="46"/>
  <c r="AA234" i="46"/>
  <c r="Y234" i="46"/>
  <c r="N234" i="46"/>
  <c r="Z234" i="46"/>
  <c r="AE231" i="46"/>
  <c r="AD231" i="46"/>
  <c r="AC231" i="46"/>
  <c r="AB231" i="46"/>
  <c r="AA231" i="46"/>
  <c r="Z231" i="46"/>
  <c r="Y231" i="46"/>
  <c r="N231" i="46"/>
  <c r="AE227" i="46"/>
  <c r="AD227" i="46"/>
  <c r="AC227" i="46"/>
  <c r="AB227" i="46"/>
  <c r="AA227" i="46"/>
  <c r="Z227" i="46"/>
  <c r="Y227" i="46"/>
  <c r="N227" i="46"/>
  <c r="AE224" i="46"/>
  <c r="AD224" i="46"/>
  <c r="AC224" i="46"/>
  <c r="AB224" i="46"/>
  <c r="AA224" i="46"/>
  <c r="Z224" i="46"/>
  <c r="Y224" i="46"/>
  <c r="AE220" i="46"/>
  <c r="AD220" i="46"/>
  <c r="AC220" i="46"/>
  <c r="AB220" i="46"/>
  <c r="AA220" i="46"/>
  <c r="Z220" i="46"/>
  <c r="Y220" i="46"/>
  <c r="AE216" i="46"/>
  <c r="AD216" i="46"/>
  <c r="AC216" i="46"/>
  <c r="AB216" i="46"/>
  <c r="AA216" i="46"/>
  <c r="Z216" i="46"/>
  <c r="Y216" i="46"/>
  <c r="AE213" i="46"/>
  <c r="AD213" i="46"/>
  <c r="AC213" i="46"/>
  <c r="AB213" i="46"/>
  <c r="AA213" i="46"/>
  <c r="Z213" i="46"/>
  <c r="Y213" i="46"/>
  <c r="N213" i="46"/>
  <c r="AE210" i="46"/>
  <c r="AD210" i="46"/>
  <c r="AC210" i="46"/>
  <c r="AB210" i="46"/>
  <c r="AA210" i="46"/>
  <c r="Z210" i="46"/>
  <c r="Y210" i="46"/>
  <c r="N210" i="46"/>
  <c r="AE207" i="46"/>
  <c r="AD207" i="46"/>
  <c r="AC207" i="46"/>
  <c r="AB207" i="46"/>
  <c r="AA207" i="46"/>
  <c r="Z207" i="46"/>
  <c r="Y207" i="46"/>
  <c r="N207" i="46"/>
  <c r="AE204" i="46"/>
  <c r="AD204" i="46"/>
  <c r="AC204" i="46"/>
  <c r="AB204" i="46"/>
  <c r="AA204" i="46"/>
  <c r="Z204" i="46"/>
  <c r="Y204" i="46"/>
  <c r="N204" i="46"/>
  <c r="AE200" i="46"/>
  <c r="AD200" i="46"/>
  <c r="AC200" i="46"/>
  <c r="AB200" i="46"/>
  <c r="AA200" i="46"/>
  <c r="Z200" i="46"/>
  <c r="Y200" i="46"/>
  <c r="AE197" i="46"/>
  <c r="AD197" i="46"/>
  <c r="AC197" i="46"/>
  <c r="AB197" i="46"/>
  <c r="AA197" i="46"/>
  <c r="Z197" i="46"/>
  <c r="Y197" i="46"/>
  <c r="AE194" i="46"/>
  <c r="AD194" i="46"/>
  <c r="AC194" i="46"/>
  <c r="AB194" i="46"/>
  <c r="AA194" i="46"/>
  <c r="Z194" i="46"/>
  <c r="Y194" i="46"/>
  <c r="AE191" i="46"/>
  <c r="AD191" i="46"/>
  <c r="AC191" i="46"/>
  <c r="AB191" i="46"/>
  <c r="AA191" i="46"/>
  <c r="Z191" i="46"/>
  <c r="Y191" i="46"/>
  <c r="N191" i="46"/>
  <c r="AE188" i="46"/>
  <c r="AD188" i="46"/>
  <c r="AC188" i="46"/>
  <c r="AB188" i="46"/>
  <c r="AA188" i="46"/>
  <c r="Z188" i="46"/>
  <c r="Y188" i="46"/>
  <c r="N188" i="46"/>
  <c r="AE185" i="46"/>
  <c r="AD185" i="46"/>
  <c r="AC185" i="46"/>
  <c r="AB185" i="46"/>
  <c r="AA185" i="46"/>
  <c r="Z185" i="46"/>
  <c r="Y185" i="46"/>
  <c r="N185" i="46"/>
  <c r="AE182" i="46"/>
  <c r="AD182" i="46"/>
  <c r="AC182" i="46"/>
  <c r="AB182" i="46"/>
  <c r="AA182" i="46"/>
  <c r="Z182" i="46"/>
  <c r="Y182" i="46"/>
  <c r="N182" i="46"/>
  <c r="AE179" i="46"/>
  <c r="AD179" i="46"/>
  <c r="Z179" i="46"/>
  <c r="Y179" i="46"/>
  <c r="N179" i="46"/>
  <c r="AC179" i="46"/>
  <c r="AB179" i="46"/>
  <c r="AA179" i="46"/>
  <c r="AE175" i="46"/>
  <c r="AD175" i="46"/>
  <c r="AC175" i="46"/>
  <c r="AB175" i="46"/>
  <c r="AA175" i="46"/>
  <c r="Z175" i="46"/>
  <c r="Y175" i="46"/>
  <c r="AE172" i="46"/>
  <c r="AD172" i="46"/>
  <c r="AC172" i="46"/>
  <c r="AB172" i="46"/>
  <c r="AA172" i="46"/>
  <c r="Z172" i="46"/>
  <c r="Y172" i="46"/>
  <c r="AE169" i="46"/>
  <c r="AD169" i="46"/>
  <c r="AC169" i="46"/>
  <c r="AB169" i="46"/>
  <c r="AA169" i="46"/>
  <c r="Z169" i="46"/>
  <c r="Y169" i="46"/>
  <c r="AE166" i="46"/>
  <c r="AD166" i="46"/>
  <c r="AC166" i="46"/>
  <c r="AB166" i="46"/>
  <c r="AA166" i="46"/>
  <c r="Z166" i="46"/>
  <c r="Y166" i="46"/>
  <c r="AE163" i="46"/>
  <c r="AD163" i="46"/>
  <c r="AC163" i="46"/>
  <c r="AB163" i="46"/>
  <c r="AA163" i="46"/>
  <c r="Z163" i="46"/>
  <c r="Y163" i="46"/>
  <c r="AE160" i="46"/>
  <c r="AD160" i="46"/>
  <c r="AC160" i="46"/>
  <c r="AB160" i="46"/>
  <c r="AA160" i="46"/>
  <c r="Z160" i="46"/>
  <c r="Y160" i="46"/>
  <c r="AE157" i="46"/>
  <c r="AD157" i="46"/>
  <c r="AC157" i="46"/>
  <c r="AB157" i="46"/>
  <c r="AA157" i="46"/>
  <c r="Z157" i="46"/>
  <c r="Y157" i="46"/>
  <c r="AE154" i="46"/>
  <c r="AD154" i="46"/>
  <c r="AC154" i="46"/>
  <c r="AB154" i="46"/>
  <c r="AA154" i="46"/>
  <c r="Z154" i="46"/>
  <c r="Y154" i="46"/>
  <c r="AE151" i="46"/>
  <c r="AD151" i="46"/>
  <c r="AC151" i="46"/>
  <c r="AB151" i="46"/>
  <c r="AA151" i="46"/>
  <c r="Z151" i="46"/>
  <c r="Y151" i="46"/>
  <c r="AL106" i="46"/>
  <c r="AK106" i="46"/>
  <c r="AJ106" i="46"/>
  <c r="AI106" i="46"/>
  <c r="AH106" i="46"/>
  <c r="AG106" i="46"/>
  <c r="AF106" i="46"/>
  <c r="AE106" i="46"/>
  <c r="AD106" i="46"/>
  <c r="Y106" i="46"/>
  <c r="N106" i="46"/>
  <c r="AC106" i="46"/>
  <c r="AB106" i="46"/>
  <c r="AA106" i="46"/>
  <c r="Z106" i="46"/>
  <c r="AL103" i="46"/>
  <c r="AK103" i="46"/>
  <c r="AJ103" i="46"/>
  <c r="AI103" i="46"/>
  <c r="AH103" i="46"/>
  <c r="AG103" i="46"/>
  <c r="AF103" i="46"/>
  <c r="AE103" i="46"/>
  <c r="AD103" i="46"/>
  <c r="Y103" i="46"/>
  <c r="N103" i="46"/>
  <c r="AC103" i="46"/>
  <c r="AB103" i="46"/>
  <c r="AA103" i="46"/>
  <c r="Z103" i="46"/>
  <c r="AL85" i="46"/>
  <c r="AK85" i="46"/>
  <c r="AJ85" i="46"/>
  <c r="AI85" i="46"/>
  <c r="AH85" i="46"/>
  <c r="AG85" i="46"/>
  <c r="AF85" i="46"/>
  <c r="AE85" i="46"/>
  <c r="AD85" i="46"/>
  <c r="AB85" i="46"/>
  <c r="AA85" i="46"/>
  <c r="Z85" i="46"/>
  <c r="Y85" i="46"/>
  <c r="N85" i="46"/>
  <c r="AC85" i="46"/>
  <c r="AL54" i="46"/>
  <c r="AK54" i="46"/>
  <c r="AJ54" i="46"/>
  <c r="AI54" i="46"/>
  <c r="AH54" i="46"/>
  <c r="AG54" i="46"/>
  <c r="AF54" i="46"/>
  <c r="AE54" i="46"/>
  <c r="AD54" i="46"/>
  <c r="AC54" i="46"/>
  <c r="AB54" i="46"/>
  <c r="AA54" i="46"/>
  <c r="Z54" i="46"/>
  <c r="Y54" i="46"/>
  <c r="N54" i="46"/>
  <c r="AL51" i="46"/>
  <c r="AK51" i="46"/>
  <c r="AJ51" i="46"/>
  <c r="AI51" i="46"/>
  <c r="AH51" i="46"/>
  <c r="AG51" i="46"/>
  <c r="AF51" i="46"/>
  <c r="AE51" i="46"/>
  <c r="AD51" i="46"/>
  <c r="AA51" i="46"/>
  <c r="Z51" i="46"/>
  <c r="Y51" i="46"/>
  <c r="N51" i="46"/>
  <c r="AC51" i="46"/>
  <c r="AB51" i="46"/>
  <c r="V491" i="79" l="1"/>
  <c r="L491" i="79"/>
  <c r="U523" i="79"/>
  <c r="K523" i="79"/>
  <c r="L475" i="79"/>
  <c r="V475" i="79"/>
  <c r="V478" i="79"/>
  <c r="L478" i="79"/>
  <c r="M491" i="79" l="1"/>
  <c r="X491" i="79" s="1"/>
  <c r="W491" i="79"/>
  <c r="L523" i="79"/>
  <c r="V523" i="79"/>
  <c r="W478" i="79"/>
  <c r="M478" i="79"/>
  <c r="X478" i="79" s="1"/>
  <c r="W475" i="79"/>
  <c r="M475" i="79"/>
  <c r="X475" i="79" s="1"/>
  <c r="W523" i="79" l="1"/>
  <c r="M523" i="79"/>
  <c r="X523" i="79" s="1"/>
  <c r="Y35" i="46" l="1"/>
  <c r="Y32" i="46"/>
  <c r="Y29" i="46"/>
  <c r="Y26" i="46"/>
  <c r="Y23" i="46"/>
  <c r="N71" i="45"/>
  <c r="M71" i="45"/>
  <c r="N72" i="45" s="1"/>
  <c r="L71" i="45"/>
  <c r="M72" i="45" s="1"/>
  <c r="K71" i="45"/>
  <c r="L72" i="45" s="1"/>
  <c r="J71" i="45"/>
  <c r="K72" i="45" s="1"/>
  <c r="I71" i="45"/>
  <c r="J72" i="45" s="1"/>
  <c r="H71" i="45"/>
  <c r="I72" i="45" s="1"/>
  <c r="N64" i="45"/>
  <c r="M64" i="45"/>
  <c r="N65" i="45" s="1"/>
  <c r="L64" i="45"/>
  <c r="M65" i="45" s="1"/>
  <c r="K64" i="45"/>
  <c r="L65" i="45" s="1"/>
  <c r="J64" i="45"/>
  <c r="K65" i="45" s="1"/>
  <c r="I64" i="45"/>
  <c r="J65" i="45" s="1"/>
  <c r="H64" i="45"/>
  <c r="I65" i="45" s="1"/>
  <c r="L58" i="45"/>
  <c r="N57" i="45"/>
  <c r="M57" i="45"/>
  <c r="N58" i="45" s="1"/>
  <c r="L57" i="45"/>
  <c r="M58" i="45" s="1"/>
  <c r="K57" i="45"/>
  <c r="J57" i="45"/>
  <c r="K58" i="45" s="1"/>
  <c r="I57" i="45"/>
  <c r="J58" i="45" s="1"/>
  <c r="H57" i="45"/>
  <c r="I58" i="45" s="1"/>
  <c r="N50" i="45"/>
  <c r="M50" i="45"/>
  <c r="N51" i="45" s="1"/>
  <c r="L50" i="45"/>
  <c r="M51" i="45" s="1"/>
  <c r="K50" i="45"/>
  <c r="L51" i="45" s="1"/>
  <c r="J50" i="45"/>
  <c r="K51" i="45" s="1"/>
  <c r="I50" i="45"/>
  <c r="J51" i="45" s="1"/>
  <c r="H50" i="45"/>
  <c r="H51" i="45" s="1"/>
  <c r="N43" i="45"/>
  <c r="M43" i="45"/>
  <c r="N44" i="45" s="1"/>
  <c r="L43" i="45"/>
  <c r="M44" i="45" s="1"/>
  <c r="K43" i="45"/>
  <c r="L44" i="45" s="1"/>
  <c r="J43" i="45"/>
  <c r="K44" i="45" s="1"/>
  <c r="I43" i="45"/>
  <c r="J44" i="45" s="1"/>
  <c r="H43" i="45"/>
  <c r="I44" i="45" s="1"/>
  <c r="N36" i="45"/>
  <c r="M36" i="45"/>
  <c r="N37" i="45" s="1"/>
  <c r="L36" i="45"/>
  <c r="M37" i="45" s="1"/>
  <c r="K36" i="45"/>
  <c r="L37" i="45" s="1"/>
  <c r="J36" i="45"/>
  <c r="K37" i="45" s="1"/>
  <c r="I36" i="45"/>
  <c r="J37" i="45" s="1"/>
  <c r="H33" i="45"/>
  <c r="H36" i="45" s="1"/>
  <c r="N30" i="45"/>
  <c r="N29" i="45"/>
  <c r="M29" i="45"/>
  <c r="L29" i="45"/>
  <c r="M30" i="45" s="1"/>
  <c r="K29" i="45"/>
  <c r="L30" i="45" s="1"/>
  <c r="J29" i="45"/>
  <c r="K30" i="45" s="1"/>
  <c r="I29" i="45"/>
  <c r="J30" i="45" s="1"/>
  <c r="H29" i="45"/>
  <c r="I30" i="45" s="1"/>
  <c r="N22" i="45"/>
  <c r="M22" i="45"/>
  <c r="N23" i="45" s="1"/>
  <c r="L22" i="45"/>
  <c r="M23" i="45" s="1"/>
  <c r="K22" i="45"/>
  <c r="L23" i="45" s="1"/>
  <c r="J22" i="45"/>
  <c r="K23" i="45" s="1"/>
  <c r="I22" i="45"/>
  <c r="J23" i="45" s="1"/>
  <c r="H22" i="45"/>
  <c r="I23" i="45" s="1"/>
  <c r="N17" i="45"/>
  <c r="M17" i="45"/>
  <c r="L17" i="45"/>
  <c r="K17" i="45"/>
  <c r="J17" i="45"/>
  <c r="I17" i="45"/>
  <c r="H17" i="45"/>
  <c r="H23" i="45" s="1"/>
  <c r="H31" i="44"/>
  <c r="G31" i="44"/>
  <c r="F31" i="44"/>
  <c r="H30" i="44"/>
  <c r="G30" i="44"/>
  <c r="F30" i="44"/>
  <c r="E30" i="44"/>
  <c r="D30" i="44"/>
  <c r="G79" i="44"/>
  <c r="G81" i="44" s="1"/>
  <c r="F79" i="44"/>
  <c r="F81" i="44" s="1"/>
  <c r="E79" i="44"/>
  <c r="H78" i="44"/>
  <c r="G78" i="44"/>
  <c r="F78" i="44"/>
  <c r="E78" i="44"/>
  <c r="D78" i="44"/>
  <c r="H77" i="44"/>
  <c r="G77" i="44"/>
  <c r="F77" i="44"/>
  <c r="E77" i="44"/>
  <c r="D77" i="44"/>
  <c r="C77" i="44"/>
  <c r="C71" i="44"/>
  <c r="D70" i="44"/>
  <c r="C70" i="44"/>
  <c r="D69" i="44"/>
  <c r="D71" i="44" s="1"/>
  <c r="C69" i="44"/>
  <c r="E69" i="44" s="1"/>
  <c r="E68" i="44"/>
  <c r="E70" i="44" s="1"/>
  <c r="E71" i="44" s="1"/>
  <c r="E67" i="44"/>
  <c r="H79" i="44" s="1"/>
  <c r="H81" i="44" s="1"/>
  <c r="E66" i="44"/>
  <c r="E65" i="44"/>
  <c r="E64" i="44"/>
  <c r="E63" i="44"/>
  <c r="D79" i="44" s="1"/>
  <c r="AA685" i="79" l="1"/>
  <c r="AA686" i="79" s="1"/>
  <c r="AA508" i="79"/>
  <c r="AA509" i="79" s="1"/>
  <c r="AA490" i="79"/>
  <c r="AA491" i="79" s="1"/>
  <c r="AA307" i="79"/>
  <c r="AA304" i="79"/>
  <c r="AA305" i="79" s="1"/>
  <c r="AA124" i="79"/>
  <c r="AA60" i="79"/>
  <c r="AA58" i="79"/>
  <c r="AA55" i="79"/>
  <c r="AA56" i="79" s="1"/>
  <c r="Z508" i="79"/>
  <c r="Z509" i="79" s="1"/>
  <c r="Z490" i="79"/>
  <c r="Z491" i="79" s="1"/>
  <c r="Z307" i="79"/>
  <c r="Z304" i="79"/>
  <c r="Z305" i="79" s="1"/>
  <c r="Z124" i="79"/>
  <c r="Z55" i="79"/>
  <c r="Z56" i="79" s="1"/>
  <c r="AA59" i="79"/>
  <c r="AC679" i="79"/>
  <c r="AC680" i="79" s="1"/>
  <c r="AC496" i="79"/>
  <c r="AC497" i="79" s="1"/>
  <c r="AC308" i="79"/>
  <c r="AC314" i="79"/>
  <c r="AC326" i="79"/>
  <c r="AC125" i="79"/>
  <c r="AC123" i="79"/>
  <c r="AC59" i="79"/>
  <c r="AC78" i="79"/>
  <c r="AC79" i="79" s="1"/>
  <c r="Z314" i="79"/>
  <c r="AB679" i="79"/>
  <c r="AB680" i="79" s="1"/>
  <c r="AB496" i="79"/>
  <c r="AB497" i="79" s="1"/>
  <c r="AB308" i="79"/>
  <c r="AB314" i="79"/>
  <c r="AB326" i="79"/>
  <c r="AB125" i="79"/>
  <c r="AB123" i="79"/>
  <c r="AB59" i="79"/>
  <c r="AB78" i="79"/>
  <c r="AB79" i="79" s="1"/>
  <c r="AA679" i="79"/>
  <c r="AA680" i="79" s="1"/>
  <c r="AA308" i="79"/>
  <c r="AA326" i="79"/>
  <c r="AA123" i="79"/>
  <c r="AA78" i="79"/>
  <c r="AA79" i="79" s="1"/>
  <c r="Z308" i="79"/>
  <c r="Z123" i="79"/>
  <c r="AC55" i="79"/>
  <c r="AC56" i="79" s="1"/>
  <c r="AA496" i="79"/>
  <c r="AA497" i="79" s="1"/>
  <c r="AA314" i="79"/>
  <c r="AA125" i="79"/>
  <c r="Z125" i="79"/>
  <c r="Z326" i="79"/>
  <c r="Z78" i="79"/>
  <c r="Z79" i="79" s="1"/>
  <c r="AC859" i="79"/>
  <c r="AC860" i="79" s="1"/>
  <c r="AC685" i="79"/>
  <c r="AC686" i="79" s="1"/>
  <c r="AC508" i="79"/>
  <c r="AC509" i="79" s="1"/>
  <c r="AC490" i="79"/>
  <c r="AC491" i="79" s="1"/>
  <c r="AC307" i="79"/>
  <c r="AC304" i="79"/>
  <c r="AC305" i="79" s="1"/>
  <c r="AC124" i="79"/>
  <c r="AC60" i="79"/>
  <c r="AC58" i="79"/>
  <c r="AB859" i="79"/>
  <c r="AB860" i="79" s="1"/>
  <c r="AB685" i="79"/>
  <c r="AB686" i="79" s="1"/>
  <c r="AB508" i="79"/>
  <c r="AB509" i="79" s="1"/>
  <c r="AB490" i="79"/>
  <c r="AB491" i="79" s="1"/>
  <c r="AB307" i="79"/>
  <c r="AB304" i="79"/>
  <c r="AB305" i="79" s="1"/>
  <c r="AB124" i="79"/>
  <c r="AB60" i="79"/>
  <c r="AB58" i="79"/>
  <c r="AB55" i="79"/>
  <c r="AB56" i="79" s="1"/>
  <c r="I37" i="45"/>
  <c r="H37" i="45"/>
  <c r="I51" i="45"/>
  <c r="H44" i="45"/>
  <c r="H72" i="45"/>
  <c r="H65" i="45"/>
  <c r="H30" i="45"/>
  <c r="H58" i="45"/>
  <c r="C81" i="44"/>
  <c r="C79" i="44"/>
  <c r="C133" i="45"/>
  <c r="N114" i="45"/>
  <c r="N107" i="45"/>
  <c r="N100" i="45"/>
  <c r="N93" i="45"/>
  <c r="N79" i="45"/>
  <c r="AM859" i="79" l="1"/>
  <c r="Z860" i="79"/>
  <c r="AB856" i="79"/>
  <c r="AB857" i="79" s="1"/>
  <c r="AB673" i="79"/>
  <c r="AB674" i="79" s="1"/>
  <c r="R24" i="88"/>
  <c r="Z58" i="79"/>
  <c r="R40" i="88"/>
  <c r="Z685" i="79"/>
  <c r="Z686" i="79" s="1"/>
  <c r="R25" i="88"/>
  <c r="Z59" i="79"/>
  <c r="R26" i="88"/>
  <c r="Z60" i="79"/>
  <c r="R42" i="88"/>
  <c r="R37" i="88"/>
  <c r="Z496" i="79"/>
  <c r="Z497" i="79" s="1"/>
  <c r="R41" i="88"/>
  <c r="Z856" i="79"/>
  <c r="Z857" i="79" s="1"/>
  <c r="Z673" i="79"/>
  <c r="Z674" i="79" s="1"/>
  <c r="R39" i="88"/>
  <c r="Z679" i="79"/>
  <c r="Z680" i="79" s="1"/>
  <c r="AC856" i="79"/>
  <c r="AC857" i="79" s="1"/>
  <c r="AC673" i="79"/>
  <c r="AC674" i="79" s="1"/>
  <c r="AA673" i="79"/>
  <c r="AA674" i="79" s="1"/>
  <c r="AA856" i="79"/>
  <c r="AA857" i="79" s="1"/>
  <c r="R33" i="88"/>
  <c r="R28" i="88"/>
  <c r="R44" i="88"/>
  <c r="R43" i="88"/>
  <c r="R30" i="88"/>
  <c r="R46" i="88"/>
  <c r="R32" i="88"/>
  <c r="R27" i="88"/>
  <c r="R34" i="88"/>
  <c r="R45" i="88"/>
  <c r="R23" i="88"/>
  <c r="R29" i="88"/>
  <c r="R35" i="88"/>
  <c r="R36" i="88"/>
  <c r="R31" i="88"/>
  <c r="R22" i="88"/>
  <c r="R38" i="88"/>
  <c r="AM962" i="79"/>
  <c r="AM965" i="79"/>
  <c r="AM968" i="79"/>
  <c r="AM971" i="79"/>
  <c r="AM974" i="79"/>
  <c r="AM978" i="79"/>
  <c r="AM981" i="79"/>
  <c r="AM984" i="79"/>
  <c r="AM987" i="79"/>
  <c r="AM990" i="79"/>
  <c r="AM994" i="79"/>
  <c r="AM997" i="79"/>
  <c r="AM1000" i="79"/>
  <c r="AM1004" i="79"/>
  <c r="AM1008" i="79"/>
  <c r="AM1011" i="79"/>
  <c r="AM1015" i="79"/>
  <c r="AM1018" i="79"/>
  <c r="AM1021" i="79"/>
  <c r="AM1024" i="79"/>
  <c r="AM1029" i="79"/>
  <c r="AM1032" i="79"/>
  <c r="AM1035" i="79"/>
  <c r="AM1038" i="79"/>
  <c r="AM1042" i="79"/>
  <c r="AM1045" i="79"/>
  <c r="AM1054" i="79"/>
  <c r="AM1057" i="79"/>
  <c r="AM1060" i="79"/>
  <c r="AM1063" i="79"/>
  <c r="AM1066" i="79"/>
  <c r="AM1069" i="79"/>
  <c r="AM1073" i="79"/>
  <c r="AM1076" i="79"/>
  <c r="AM1079" i="79"/>
  <c r="AM1083" i="79"/>
  <c r="AM1086" i="79"/>
  <c r="AM1089" i="79"/>
  <c r="AM1092" i="79"/>
  <c r="AM1095" i="79"/>
  <c r="AM1098" i="79"/>
  <c r="AM1101" i="79"/>
  <c r="AM1104" i="79"/>
  <c r="AM1107" i="79"/>
  <c r="AM1110" i="79"/>
  <c r="AM1113" i="79"/>
  <c r="AM1116" i="79"/>
  <c r="AM1119" i="79"/>
  <c r="AM1122" i="79"/>
  <c r="H169" i="47" l="1"/>
  <c r="H170" i="47"/>
  <c r="H168" i="47"/>
  <c r="H166" i="47"/>
  <c r="H167" i="47"/>
  <c r="H165" i="47"/>
  <c r="H161" i="47"/>
  <c r="H160" i="47"/>
  <c r="H159" i="47"/>
  <c r="H158" i="47"/>
  <c r="H157" i="47"/>
  <c r="H156" i="47"/>
  <c r="H155" i="47"/>
  <c r="H154" i="47"/>
  <c r="H153" i="47"/>
  <c r="O1046" i="79" l="1"/>
  <c r="P1046" i="79" s="1"/>
  <c r="Q1046" i="79" s="1"/>
  <c r="R1046" i="79" s="1"/>
  <c r="S1046" i="79" s="1"/>
  <c r="T1046" i="79" s="1"/>
  <c r="U1046" i="79" s="1"/>
  <c r="V1046" i="79" s="1"/>
  <c r="W1046" i="79" s="1"/>
  <c r="X1046" i="79" s="1"/>
  <c r="I50" i="44"/>
  <c r="H50" i="44"/>
  <c r="G50" i="44"/>
  <c r="F50" i="44"/>
  <c r="E50" i="44"/>
  <c r="D50" i="44"/>
  <c r="N187" i="79" l="1"/>
  <c r="D22" i="45" l="1"/>
  <c r="E44" i="44" l="1"/>
  <c r="AM142" i="79" l="1"/>
  <c r="Q46" i="44"/>
  <c r="P46" i="44"/>
  <c r="O46" i="44"/>
  <c r="N46" i="44"/>
  <c r="M46" i="44"/>
  <c r="L46" i="44"/>
  <c r="K46" i="44"/>
  <c r="J46" i="44"/>
  <c r="I46" i="44"/>
  <c r="H46" i="44"/>
  <c r="G46" i="44"/>
  <c r="F46" i="44"/>
  <c r="E46" i="44"/>
  <c r="D46" i="44"/>
  <c r="O747" i="79" l="1"/>
  <c r="O564" i="79"/>
  <c r="O381" i="79"/>
  <c r="O198" i="79"/>
  <c r="O513" i="46"/>
  <c r="O127" i="46"/>
  <c r="D198" i="79"/>
  <c r="N623" i="79" l="1"/>
  <c r="N440" i="79"/>
  <c r="N257" i="79"/>
  <c r="F22" i="45" l="1"/>
  <c r="Q52" i="43" l="1"/>
  <c r="N511" i="46" l="1"/>
  <c r="N508" i="46"/>
  <c r="N505" i="46"/>
  <c r="N501" i="46"/>
  <c r="N498" i="46"/>
  <c r="N495" i="46"/>
  <c r="N382" i="46"/>
  <c r="N379" i="46"/>
  <c r="N376" i="46"/>
  <c r="N372" i="46"/>
  <c r="N369" i="46"/>
  <c r="N366" i="46"/>
  <c r="N363" i="46"/>
  <c r="N360" i="46"/>
  <c r="N356" i="46"/>
  <c r="N253" i="46"/>
  <c r="N250" i="46"/>
  <c r="N247" i="46"/>
  <c r="N243" i="46"/>
  <c r="N240" i="46"/>
  <c r="N237" i="46"/>
  <c r="N125" i="46"/>
  <c r="N122" i="46"/>
  <c r="N119" i="46"/>
  <c r="N115" i="46"/>
  <c r="N112" i="46"/>
  <c r="N63" i="46"/>
  <c r="N1123" i="79"/>
  <c r="N1120" i="79"/>
  <c r="N1117" i="79"/>
  <c r="N1114" i="79"/>
  <c r="N1111" i="79"/>
  <c r="N1108" i="79"/>
  <c r="N1105" i="79"/>
  <c r="N1099" i="79"/>
  <c r="N1096" i="79"/>
  <c r="N1093" i="79"/>
  <c r="N1090" i="79"/>
  <c r="N1087" i="79"/>
  <c r="N1084" i="79"/>
  <c r="N1080" i="79"/>
  <c r="N1077" i="79"/>
  <c r="N1074" i="79"/>
  <c r="N1070" i="79"/>
  <c r="N1067" i="79"/>
  <c r="N1064" i="79"/>
  <c r="N1061" i="79"/>
  <c r="N1058" i="79"/>
  <c r="N1055" i="79"/>
  <c r="N1043" i="79"/>
  <c r="N1025" i="79"/>
  <c r="N1022" i="79"/>
  <c r="N1019" i="79"/>
  <c r="N1016" i="79"/>
  <c r="N1012" i="79"/>
  <c r="N1009" i="79"/>
  <c r="N1005" i="79"/>
  <c r="N1001" i="79"/>
  <c r="N998" i="79"/>
  <c r="N995" i="79"/>
  <c r="N991" i="79"/>
  <c r="N988" i="79"/>
  <c r="N985" i="79"/>
  <c r="N982" i="79"/>
  <c r="N979" i="79"/>
  <c r="N934" i="79"/>
  <c r="N931" i="79"/>
  <c r="N928" i="79"/>
  <c r="N925" i="79"/>
  <c r="N922" i="79"/>
  <c r="N919" i="79"/>
  <c r="N916" i="79"/>
  <c r="N910" i="79"/>
  <c r="N907" i="79"/>
  <c r="N904" i="79"/>
  <c r="N901" i="79"/>
  <c r="N898" i="79"/>
  <c r="N895" i="79"/>
  <c r="N891" i="79"/>
  <c r="N888" i="79"/>
  <c r="N885" i="79"/>
  <c r="N881" i="79"/>
  <c r="N878" i="79"/>
  <c r="N875" i="79"/>
  <c r="N872" i="79"/>
  <c r="N869" i="79"/>
  <c r="N854" i="79"/>
  <c r="N836" i="79"/>
  <c r="N833" i="79"/>
  <c r="N830" i="79"/>
  <c r="N827" i="79"/>
  <c r="N823" i="79"/>
  <c r="N820" i="79"/>
  <c r="N816" i="79"/>
  <c r="N812" i="79"/>
  <c r="N809" i="79"/>
  <c r="N806" i="79"/>
  <c r="N802" i="79"/>
  <c r="N799" i="79"/>
  <c r="N796" i="79"/>
  <c r="N793" i="79"/>
  <c r="N790" i="79"/>
  <c r="N745" i="79"/>
  <c r="N742" i="79"/>
  <c r="N739" i="79"/>
  <c r="N736" i="79"/>
  <c r="N733" i="79"/>
  <c r="N730" i="79"/>
  <c r="N653" i="79"/>
  <c r="N650" i="79"/>
  <c r="N647" i="79"/>
  <c r="N644" i="79"/>
  <c r="N640" i="79"/>
  <c r="N637" i="79"/>
  <c r="N633" i="79"/>
  <c r="N629" i="79"/>
  <c r="N626" i="79"/>
  <c r="N619" i="79"/>
  <c r="N616" i="79"/>
  <c r="N613" i="79"/>
  <c r="N610" i="79"/>
  <c r="N607" i="79"/>
  <c r="N562" i="79"/>
  <c r="N559" i="79"/>
  <c r="N556" i="79"/>
  <c r="N553" i="79"/>
  <c r="N550" i="79"/>
  <c r="N547" i="79"/>
  <c r="N544" i="79"/>
  <c r="N538" i="79"/>
  <c r="N535" i="79"/>
  <c r="N532" i="79"/>
  <c r="N470" i="79"/>
  <c r="N467" i="79"/>
  <c r="N464" i="79"/>
  <c r="N461" i="79"/>
  <c r="N457" i="79"/>
  <c r="N454" i="79"/>
  <c r="N450" i="79"/>
  <c r="N446" i="79"/>
  <c r="N443" i="79"/>
  <c r="N436" i="79"/>
  <c r="N433" i="79"/>
  <c r="N430" i="79"/>
  <c r="N427" i="79"/>
  <c r="N424" i="79"/>
  <c r="N379" i="79"/>
  <c r="N376" i="79"/>
  <c r="N373" i="79"/>
  <c r="N370" i="79"/>
  <c r="N367" i="79"/>
  <c r="N364" i="79"/>
  <c r="N361" i="79"/>
  <c r="N355" i="79"/>
  <c r="N352" i="79"/>
  <c r="N349" i="79"/>
  <c r="N346" i="79"/>
  <c r="N343" i="79"/>
  <c r="N287" i="79"/>
  <c r="N284" i="79"/>
  <c r="N281" i="79"/>
  <c r="N278" i="79"/>
  <c r="N274" i="79"/>
  <c r="N271" i="79"/>
  <c r="N267" i="79"/>
  <c r="N263" i="79"/>
  <c r="N260" i="79"/>
  <c r="N253" i="79"/>
  <c r="N250" i="79"/>
  <c r="N247" i="79"/>
  <c r="N244" i="79"/>
  <c r="N241" i="79"/>
  <c r="N196" i="79"/>
  <c r="N193" i="79"/>
  <c r="N190" i="79"/>
  <c r="N184" i="79"/>
  <c r="N181" i="79"/>
  <c r="N178" i="79"/>
  <c r="N172" i="79"/>
  <c r="N169" i="79"/>
  <c r="N166" i="79"/>
  <c r="N163" i="79"/>
  <c r="N160" i="79"/>
  <c r="N157" i="79"/>
  <c r="N153" i="79"/>
  <c r="N150" i="79"/>
  <c r="N143" i="79"/>
  <c r="N140" i="79"/>
  <c r="N131" i="79"/>
  <c r="N128" i="79"/>
  <c r="AE1058" i="79" l="1"/>
  <c r="Z1058" i="79"/>
  <c r="Y1039" i="79"/>
  <c r="Y1036" i="79"/>
  <c r="AD1009" i="79"/>
  <c r="Z1009" i="79"/>
  <c r="Y1009" i="79"/>
  <c r="Y1016" i="79"/>
  <c r="AL1012" i="79"/>
  <c r="AK1012" i="79"/>
  <c r="AJ1012" i="79"/>
  <c r="AI1012" i="79"/>
  <c r="AH1012" i="79"/>
  <c r="AG1012" i="79"/>
  <c r="AF1012" i="79"/>
  <c r="AE1012" i="79"/>
  <c r="AD1012" i="79"/>
  <c r="AC1012" i="79"/>
  <c r="AB1012" i="79"/>
  <c r="AA1012" i="79"/>
  <c r="Z1012" i="79"/>
  <c r="Y1012" i="79"/>
  <c r="AL1009" i="79"/>
  <c r="AK1009" i="79"/>
  <c r="AJ1009" i="79"/>
  <c r="AI1009" i="79"/>
  <c r="AH1009" i="79"/>
  <c r="AG1009" i="79"/>
  <c r="AF1009" i="79"/>
  <c r="AE1009" i="79"/>
  <c r="AC1009" i="79"/>
  <c r="AB1009" i="79"/>
  <c r="AA1009" i="79"/>
  <c r="Y1005" i="79"/>
  <c r="Y998" i="79"/>
  <c r="Y995" i="79"/>
  <c r="Y991" i="79"/>
  <c r="Y982" i="79"/>
  <c r="Y979" i="79"/>
  <c r="Y975" i="79"/>
  <c r="Y885" i="79"/>
  <c r="AL881" i="79"/>
  <c r="Y854" i="79"/>
  <c r="Y836" i="79"/>
  <c r="Y823" i="79"/>
  <c r="AL823" i="79"/>
  <c r="AK823" i="79"/>
  <c r="AJ823" i="79"/>
  <c r="AI823" i="79"/>
  <c r="AH823" i="79"/>
  <c r="AG823" i="79"/>
  <c r="AF823" i="79"/>
  <c r="AE823" i="79"/>
  <c r="AD823" i="79"/>
  <c r="AC823" i="79"/>
  <c r="AB823" i="79"/>
  <c r="AA823" i="79"/>
  <c r="Z823" i="79"/>
  <c r="AM822" i="79"/>
  <c r="AL820" i="79"/>
  <c r="AK820" i="79"/>
  <c r="AJ820" i="79"/>
  <c r="AI820" i="79"/>
  <c r="AH820" i="79"/>
  <c r="AG820" i="79"/>
  <c r="AF820" i="79"/>
  <c r="AE820" i="79"/>
  <c r="AD820" i="79"/>
  <c r="AC820" i="79"/>
  <c r="AB820" i="79"/>
  <c r="AA820" i="79"/>
  <c r="Z820" i="79"/>
  <c r="Y820" i="79"/>
  <c r="AM819" i="79"/>
  <c r="Y816" i="79"/>
  <c r="AM663" i="79"/>
  <c r="AM660" i="79"/>
  <c r="AM657" i="79"/>
  <c r="Y653" i="79"/>
  <c r="Y650" i="79"/>
  <c r="Y640" i="79"/>
  <c r="Y637" i="79"/>
  <c r="Y633" i="79"/>
  <c r="AL640" i="79"/>
  <c r="AK640" i="79"/>
  <c r="AJ640" i="79"/>
  <c r="AI640" i="79"/>
  <c r="AH640" i="79"/>
  <c r="AG640" i="79"/>
  <c r="AF640" i="79"/>
  <c r="AE640" i="79"/>
  <c r="AD640" i="79"/>
  <c r="AC640" i="79"/>
  <c r="AB640" i="79"/>
  <c r="AA640" i="79"/>
  <c r="Z640" i="79"/>
  <c r="AM639" i="79"/>
  <c r="AL637" i="79"/>
  <c r="AK637" i="79"/>
  <c r="AJ637" i="79"/>
  <c r="AI637" i="79"/>
  <c r="AH637" i="79"/>
  <c r="AG637" i="79"/>
  <c r="AF637" i="79"/>
  <c r="AE637" i="79"/>
  <c r="AD637" i="79"/>
  <c r="AC637" i="79"/>
  <c r="AB637" i="79"/>
  <c r="AA637" i="79"/>
  <c r="Z637" i="79"/>
  <c r="AM636" i="79"/>
  <c r="Y619" i="79"/>
  <c r="Y610" i="79"/>
  <c r="AM522" i="79"/>
  <c r="AM518" i="79"/>
  <c r="Y454" i="79"/>
  <c r="Y457" i="79"/>
  <c r="AL457" i="79"/>
  <c r="AK457" i="79"/>
  <c r="AJ457" i="79"/>
  <c r="AI457" i="79"/>
  <c r="AH457" i="79"/>
  <c r="AG457" i="79"/>
  <c r="AF457" i="79"/>
  <c r="AE457" i="79"/>
  <c r="AD457" i="79"/>
  <c r="AC457" i="79"/>
  <c r="AB457" i="79"/>
  <c r="AA457" i="79"/>
  <c r="Z457" i="79"/>
  <c r="AM456" i="79"/>
  <c r="AL454" i="79"/>
  <c r="AK454" i="79"/>
  <c r="AJ454" i="79"/>
  <c r="AI454" i="79"/>
  <c r="AH454" i="79"/>
  <c r="AG454" i="79"/>
  <c r="AF454" i="79"/>
  <c r="AE454" i="79"/>
  <c r="AD454" i="79"/>
  <c r="AC454" i="79"/>
  <c r="AB454" i="79"/>
  <c r="AA454" i="79"/>
  <c r="Z454" i="79"/>
  <c r="AM453" i="79"/>
  <c r="Y450" i="79"/>
  <c r="Y373" i="79"/>
  <c r="Y379" i="79"/>
  <c r="AL274" i="79"/>
  <c r="AK274" i="79"/>
  <c r="AJ274" i="79"/>
  <c r="AI274" i="79"/>
  <c r="AH274" i="79"/>
  <c r="AG274" i="79"/>
  <c r="AF274" i="79"/>
  <c r="AE274" i="79"/>
  <c r="AD274" i="79"/>
  <c r="AC274" i="79"/>
  <c r="AB274" i="79"/>
  <c r="AA274" i="79"/>
  <c r="Z274" i="79"/>
  <c r="Y274" i="79"/>
  <c r="AM273" i="79"/>
  <c r="AL271" i="79"/>
  <c r="AK271" i="79"/>
  <c r="AJ271" i="79"/>
  <c r="AI271" i="79"/>
  <c r="AH271" i="79"/>
  <c r="AG271" i="79"/>
  <c r="AF271" i="79"/>
  <c r="AE271" i="79"/>
  <c r="AD271" i="79"/>
  <c r="AC271" i="79"/>
  <c r="AB271" i="79"/>
  <c r="AA271" i="79"/>
  <c r="Z271" i="79"/>
  <c r="Y271" i="79"/>
  <c r="AM270" i="79"/>
  <c r="Y267" i="79"/>
  <c r="Y237" i="79"/>
  <c r="Y228" i="79"/>
  <c r="Y225" i="79"/>
  <c r="Y157" i="79"/>
  <c r="AM89" i="79"/>
  <c r="AL90" i="79"/>
  <c r="AK90" i="79"/>
  <c r="AJ90" i="79"/>
  <c r="AI90" i="79"/>
  <c r="AH90" i="79"/>
  <c r="AG90" i="79"/>
  <c r="AF90" i="79"/>
  <c r="AE90" i="79"/>
  <c r="AM82" i="79"/>
  <c r="AL87" i="79"/>
  <c r="AK87" i="79"/>
  <c r="AJ87" i="79"/>
  <c r="AI87" i="79"/>
  <c r="AH87" i="79"/>
  <c r="AG87" i="79"/>
  <c r="AF87" i="79"/>
  <c r="AE87" i="79"/>
  <c r="AM86" i="79"/>
  <c r="AM933" i="79"/>
  <c r="AM930" i="79"/>
  <c r="AM927" i="79"/>
  <c r="AM924" i="79"/>
  <c r="AM921" i="79"/>
  <c r="AM918" i="79"/>
  <c r="AM915" i="79"/>
  <c r="AM912" i="79"/>
  <c r="AM909" i="79"/>
  <c r="AM906" i="79"/>
  <c r="AM903" i="79"/>
  <c r="AM900" i="79"/>
  <c r="AM897" i="79"/>
  <c r="AM894" i="79"/>
  <c r="AM890" i="79"/>
  <c r="AM887" i="79"/>
  <c r="AM884" i="79"/>
  <c r="AM880" i="79"/>
  <c r="AM877" i="79"/>
  <c r="AM874" i="79"/>
  <c r="AM871" i="79"/>
  <c r="AM868" i="79"/>
  <c r="AM865" i="79"/>
  <c r="AM856" i="79"/>
  <c r="AM853" i="79"/>
  <c r="AM849" i="79"/>
  <c r="AM846" i="79"/>
  <c r="AM843" i="79"/>
  <c r="AM840" i="79"/>
  <c r="AM835" i="79"/>
  <c r="AM832" i="79"/>
  <c r="AM829" i="79"/>
  <c r="AM826" i="79"/>
  <c r="AM815" i="79"/>
  <c r="AM811" i="79"/>
  <c r="AM808" i="79"/>
  <c r="AM805" i="79"/>
  <c r="AM801" i="79"/>
  <c r="AM798" i="79"/>
  <c r="AM795" i="79"/>
  <c r="AM792" i="79"/>
  <c r="AM789" i="79"/>
  <c r="AM785" i="79"/>
  <c r="AM782" i="79"/>
  <c r="AM779" i="79"/>
  <c r="AM776" i="79"/>
  <c r="AM773" i="79"/>
  <c r="AM744" i="79"/>
  <c r="AM741" i="79"/>
  <c r="AM738" i="79"/>
  <c r="AM735" i="79"/>
  <c r="AM732" i="79"/>
  <c r="AM729" i="79"/>
  <c r="AM726" i="79"/>
  <c r="AM723" i="79"/>
  <c r="AM720" i="79"/>
  <c r="AM717" i="79"/>
  <c r="AM714" i="79"/>
  <c r="AM711" i="79"/>
  <c r="AM708" i="79"/>
  <c r="AM705" i="79"/>
  <c r="AM701" i="79"/>
  <c r="AM698" i="79"/>
  <c r="AM695" i="79"/>
  <c r="AM691" i="79"/>
  <c r="AM688" i="79"/>
  <c r="AM685" i="79"/>
  <c r="AM682" i="79"/>
  <c r="AM679" i="79"/>
  <c r="AM676" i="79"/>
  <c r="AM673" i="79"/>
  <c r="AM670" i="79"/>
  <c r="AM666" i="79"/>
  <c r="AM652" i="79"/>
  <c r="AM649" i="79"/>
  <c r="AM646" i="79"/>
  <c r="AM643" i="79"/>
  <c r="AM632" i="79"/>
  <c r="AM628" i="79"/>
  <c r="AM625" i="79"/>
  <c r="AM622" i="79"/>
  <c r="AM618" i="79"/>
  <c r="AM615" i="79"/>
  <c r="AM612" i="79"/>
  <c r="AM609" i="79"/>
  <c r="AM606" i="79"/>
  <c r="AM602" i="79"/>
  <c r="AM599" i="79"/>
  <c r="AM596" i="79"/>
  <c r="AM593" i="79"/>
  <c r="AM590" i="79"/>
  <c r="AM561" i="79"/>
  <c r="AM558" i="79"/>
  <c r="AM555" i="79"/>
  <c r="AM552" i="79"/>
  <c r="AM549" i="79"/>
  <c r="AM546" i="79"/>
  <c r="AM543" i="79"/>
  <c r="AM540" i="79"/>
  <c r="AM537" i="79"/>
  <c r="AM534" i="79"/>
  <c r="AM531" i="79"/>
  <c r="AM528" i="79"/>
  <c r="AM525" i="79"/>
  <c r="AM515" i="79"/>
  <c r="AM512" i="79"/>
  <c r="AM508" i="79"/>
  <c r="AM505" i="79"/>
  <c r="AM502" i="79"/>
  <c r="AM499" i="79"/>
  <c r="AM496" i="79"/>
  <c r="AM493" i="79"/>
  <c r="AM490" i="79"/>
  <c r="AM487" i="79"/>
  <c r="AM483" i="79"/>
  <c r="AM480" i="79"/>
  <c r="AM477" i="79"/>
  <c r="AM474" i="79"/>
  <c r="AM469" i="79"/>
  <c r="AM466" i="79"/>
  <c r="AM463" i="79"/>
  <c r="AM460" i="79"/>
  <c r="AM449" i="79"/>
  <c r="AM445" i="79"/>
  <c r="AM442" i="79"/>
  <c r="AM439" i="79"/>
  <c r="AM435" i="79"/>
  <c r="AM432" i="79"/>
  <c r="AM429" i="79"/>
  <c r="AM426" i="79"/>
  <c r="AM423" i="79"/>
  <c r="AM419" i="79"/>
  <c r="AM416" i="79"/>
  <c r="AM413" i="79"/>
  <c r="AM410" i="79"/>
  <c r="AM407" i="79"/>
  <c r="AM378" i="79"/>
  <c r="AM372" i="79"/>
  <c r="AM375" i="79"/>
  <c r="AM369" i="79"/>
  <c r="AM366" i="79"/>
  <c r="AM363" i="79"/>
  <c r="AM360" i="79"/>
  <c r="AM357" i="79"/>
  <c r="AM354" i="79"/>
  <c r="AM351" i="79"/>
  <c r="AM348" i="79"/>
  <c r="AM345" i="79"/>
  <c r="AM342" i="79"/>
  <c r="AM339" i="79"/>
  <c r="AM335" i="79"/>
  <c r="AM332" i="79"/>
  <c r="AM329" i="79"/>
  <c r="AM325" i="79"/>
  <c r="AM322" i="79"/>
  <c r="AM319" i="79"/>
  <c r="AM316" i="79"/>
  <c r="AM313" i="79"/>
  <c r="AM310" i="79"/>
  <c r="AM307" i="79"/>
  <c r="AM304" i="79"/>
  <c r="AM300" i="79"/>
  <c r="AM297" i="79"/>
  <c r="AM294" i="79"/>
  <c r="AM291" i="79"/>
  <c r="AM286" i="79"/>
  <c r="AM283" i="79"/>
  <c r="AM280" i="79"/>
  <c r="AM277" i="79"/>
  <c r="AM266" i="79"/>
  <c r="AM262" i="79"/>
  <c r="AM259" i="79"/>
  <c r="AM256" i="79"/>
  <c r="AM252" i="79"/>
  <c r="AM249" i="79"/>
  <c r="AM246" i="79"/>
  <c r="AM243" i="79"/>
  <c r="AM240" i="79"/>
  <c r="AM236" i="79"/>
  <c r="AM233" i="79"/>
  <c r="AM230" i="79"/>
  <c r="AM227" i="79"/>
  <c r="AM224" i="79"/>
  <c r="AM195" i="79"/>
  <c r="AM189" i="79"/>
  <c r="AM192" i="79"/>
  <c r="AM186" i="79"/>
  <c r="AM183" i="79"/>
  <c r="AM180" i="79"/>
  <c r="AM177" i="79"/>
  <c r="AM174" i="79"/>
  <c r="AM171" i="79"/>
  <c r="AM168" i="79"/>
  <c r="AM165" i="79"/>
  <c r="AM162" i="79"/>
  <c r="AM159" i="79"/>
  <c r="AM156" i="79"/>
  <c r="AM152" i="79"/>
  <c r="AM149" i="79"/>
  <c r="AM146" i="79"/>
  <c r="AM139" i="79"/>
  <c r="AM136" i="79"/>
  <c r="AM133" i="79"/>
  <c r="AM130" i="79"/>
  <c r="AM127" i="79"/>
  <c r="AM123" i="79"/>
  <c r="AM120" i="79"/>
  <c r="AM116" i="79"/>
  <c r="AM113" i="79"/>
  <c r="AM110" i="79"/>
  <c r="AM107" i="79"/>
  <c r="AM102" i="79"/>
  <c r="AM78" i="79"/>
  <c r="AM96" i="79"/>
  <c r="AM99" i="79"/>
  <c r="AM93" i="79"/>
  <c r="AM75" i="79"/>
  <c r="AM72" i="79"/>
  <c r="AM68" i="79"/>
  <c r="AM65" i="79"/>
  <c r="AM62" i="79"/>
  <c r="AM58" i="79"/>
  <c r="AM55" i="79"/>
  <c r="AM50" i="79"/>
  <c r="AM47" i="79"/>
  <c r="AM44" i="79"/>
  <c r="AM41" i="79"/>
  <c r="AM38" i="79"/>
  <c r="AL1025" i="79"/>
  <c r="AK1025" i="79"/>
  <c r="AJ1025" i="79"/>
  <c r="AI1025" i="79"/>
  <c r="AH1025" i="79"/>
  <c r="AG1025" i="79"/>
  <c r="AF1025" i="79"/>
  <c r="AE1025" i="79"/>
  <c r="AD1025" i="79"/>
  <c r="AC1025" i="79"/>
  <c r="AB1025" i="79"/>
  <c r="AA1025" i="79"/>
  <c r="Z1025" i="79"/>
  <c r="Y1025" i="79"/>
  <c r="AL1022" i="79"/>
  <c r="AK1022" i="79"/>
  <c r="AJ1022" i="79"/>
  <c r="AI1022" i="79"/>
  <c r="AH1022" i="79"/>
  <c r="AG1022" i="79"/>
  <c r="AF1022" i="79"/>
  <c r="AE1022" i="79"/>
  <c r="AD1022" i="79"/>
  <c r="AC1022" i="79"/>
  <c r="AB1022" i="79"/>
  <c r="AA1022" i="79"/>
  <c r="Z1022" i="79"/>
  <c r="Y1022" i="79"/>
  <c r="AL1019" i="79"/>
  <c r="AK1019" i="79"/>
  <c r="AJ1019" i="79"/>
  <c r="AI1019" i="79"/>
  <c r="AH1019" i="79"/>
  <c r="AG1019" i="79"/>
  <c r="AF1019" i="79"/>
  <c r="AE1019" i="79"/>
  <c r="AD1019" i="79"/>
  <c r="AC1019" i="79"/>
  <c r="AB1019" i="79"/>
  <c r="AA1019" i="79"/>
  <c r="Z1019" i="79"/>
  <c r="Y1019" i="79"/>
  <c r="AL1016" i="79"/>
  <c r="AK1016" i="79"/>
  <c r="AJ1016" i="79"/>
  <c r="AI1016" i="79"/>
  <c r="AH1016" i="79"/>
  <c r="AG1016" i="79"/>
  <c r="AF1016" i="79"/>
  <c r="AE1016" i="79"/>
  <c r="AD1016" i="79"/>
  <c r="AC1016" i="79"/>
  <c r="AB1016" i="79"/>
  <c r="AA1016" i="79"/>
  <c r="Z1016" i="79"/>
  <c r="AL836" i="79"/>
  <c r="AK836" i="79"/>
  <c r="AJ836" i="79"/>
  <c r="AI836" i="79"/>
  <c r="AH836" i="79"/>
  <c r="AG836" i="79"/>
  <c r="AF836" i="79"/>
  <c r="AE836" i="79"/>
  <c r="AD836" i="79"/>
  <c r="AC836" i="79"/>
  <c r="AB836" i="79"/>
  <c r="AA836" i="79"/>
  <c r="Z836" i="79"/>
  <c r="AL833" i="79"/>
  <c r="AK833" i="79"/>
  <c r="AJ833" i="79"/>
  <c r="AI833" i="79"/>
  <c r="AH833" i="79"/>
  <c r="AG833" i="79"/>
  <c r="AF833" i="79"/>
  <c r="AE833" i="79"/>
  <c r="AD833" i="79"/>
  <c r="AC833" i="79"/>
  <c r="AB833" i="79"/>
  <c r="AA833" i="79"/>
  <c r="Z833" i="79"/>
  <c r="Y833" i="79"/>
  <c r="AL830" i="79"/>
  <c r="AK830" i="79"/>
  <c r="AJ830" i="79"/>
  <c r="AI830" i="79"/>
  <c r="AH830" i="79"/>
  <c r="AG830" i="79"/>
  <c r="AF830" i="79"/>
  <c r="AE830" i="79"/>
  <c r="AD830" i="79"/>
  <c r="AC830" i="79"/>
  <c r="AB830" i="79"/>
  <c r="AA830" i="79"/>
  <c r="Z830" i="79"/>
  <c r="Y830" i="79"/>
  <c r="AL827" i="79"/>
  <c r="AK827" i="79"/>
  <c r="AJ827" i="79"/>
  <c r="AI827" i="79"/>
  <c r="AH827" i="79"/>
  <c r="AG827" i="79"/>
  <c r="AF827" i="79"/>
  <c r="AE827" i="79"/>
  <c r="AD827" i="79"/>
  <c r="AC827" i="79"/>
  <c r="AB827" i="79"/>
  <c r="AA827" i="79"/>
  <c r="Z827" i="79"/>
  <c r="Y827" i="79"/>
  <c r="N109" i="46" l="1"/>
  <c r="N99" i="46"/>
  <c r="N82" i="46"/>
  <c r="N79" i="46"/>
  <c r="N76" i="46"/>
  <c r="AL653" i="79"/>
  <c r="AK653" i="79"/>
  <c r="AJ653" i="79"/>
  <c r="AI653" i="79"/>
  <c r="AH653" i="79"/>
  <c r="AG653" i="79"/>
  <c r="AF653" i="79"/>
  <c r="AE653" i="79"/>
  <c r="AD653" i="79"/>
  <c r="AC653" i="79"/>
  <c r="AB653" i="79"/>
  <c r="AA653" i="79"/>
  <c r="Z653" i="79"/>
  <c r="AL650" i="79"/>
  <c r="AK650" i="79"/>
  <c r="AJ650" i="79"/>
  <c r="AI650" i="79"/>
  <c r="AH650" i="79"/>
  <c r="AG650" i="79"/>
  <c r="AF650" i="79"/>
  <c r="AE650" i="79"/>
  <c r="AD650" i="79"/>
  <c r="AC650" i="79"/>
  <c r="AB650" i="79"/>
  <c r="AA650" i="79"/>
  <c r="Z650" i="79"/>
  <c r="AL647" i="79"/>
  <c r="AK647" i="79"/>
  <c r="AJ647" i="79"/>
  <c r="AI647" i="79"/>
  <c r="AH647" i="79"/>
  <c r="AG647" i="79"/>
  <c r="AF647" i="79"/>
  <c r="AE647" i="79"/>
  <c r="AD647" i="79"/>
  <c r="AC647" i="79"/>
  <c r="AB647" i="79"/>
  <c r="AA647" i="79"/>
  <c r="Z647" i="79"/>
  <c r="Y647" i="79"/>
  <c r="AL644" i="79"/>
  <c r="AK644" i="79"/>
  <c r="AJ644" i="79"/>
  <c r="AI644" i="79"/>
  <c r="AH644" i="79"/>
  <c r="AG644" i="79"/>
  <c r="AF644" i="79"/>
  <c r="AE644" i="79"/>
  <c r="AD644" i="79"/>
  <c r="AC644" i="79"/>
  <c r="AB644" i="79"/>
  <c r="AA644" i="79"/>
  <c r="Z644" i="79"/>
  <c r="Y644" i="79"/>
  <c r="AL470" i="79"/>
  <c r="AK470" i="79"/>
  <c r="AJ470" i="79"/>
  <c r="AI470" i="79"/>
  <c r="AH470" i="79"/>
  <c r="AG470" i="79"/>
  <c r="AF470" i="79"/>
  <c r="AE470" i="79"/>
  <c r="AD470" i="79"/>
  <c r="AC470" i="79"/>
  <c r="AB470" i="79"/>
  <c r="AA470" i="79"/>
  <c r="Z470" i="79"/>
  <c r="Y470" i="79"/>
  <c r="AL467" i="79"/>
  <c r="AK467" i="79"/>
  <c r="AJ467" i="79"/>
  <c r="AI467" i="79"/>
  <c r="AH467" i="79"/>
  <c r="AG467" i="79"/>
  <c r="AF467" i="79"/>
  <c r="AE467" i="79"/>
  <c r="AD467" i="79"/>
  <c r="AC467" i="79"/>
  <c r="AB467" i="79"/>
  <c r="AA467" i="79"/>
  <c r="Z467" i="79"/>
  <c r="Y467" i="79"/>
  <c r="AL464" i="79"/>
  <c r="AK464" i="79"/>
  <c r="AJ464" i="79"/>
  <c r="AI464" i="79"/>
  <c r="AH464" i="79"/>
  <c r="AG464" i="79"/>
  <c r="AF464" i="79"/>
  <c r="AE464" i="79"/>
  <c r="AD464" i="79"/>
  <c r="AC464" i="79"/>
  <c r="AB464" i="79"/>
  <c r="AA464" i="79"/>
  <c r="Z464" i="79"/>
  <c r="Y464" i="79"/>
  <c r="AL461" i="79"/>
  <c r="AK461" i="79"/>
  <c r="AJ461" i="79"/>
  <c r="AI461" i="79"/>
  <c r="AH461" i="79"/>
  <c r="AG461" i="79"/>
  <c r="AF461" i="79"/>
  <c r="AE461" i="79"/>
  <c r="AD461" i="79"/>
  <c r="AC461" i="79"/>
  <c r="AB461" i="79"/>
  <c r="AA461" i="79"/>
  <c r="Z461" i="79"/>
  <c r="Y461" i="79"/>
  <c r="AL287" i="79"/>
  <c r="AK287" i="79"/>
  <c r="AJ287" i="79"/>
  <c r="AI287" i="79"/>
  <c r="AH287" i="79"/>
  <c r="AG287" i="79"/>
  <c r="AF287" i="79"/>
  <c r="AE287" i="79"/>
  <c r="AD287" i="79"/>
  <c r="AC287" i="79"/>
  <c r="AB287" i="79"/>
  <c r="AA287" i="79"/>
  <c r="Z287" i="79"/>
  <c r="Y287" i="79"/>
  <c r="AL284" i="79"/>
  <c r="AK284" i="79"/>
  <c r="AJ284" i="79"/>
  <c r="AI284" i="79"/>
  <c r="AH284" i="79"/>
  <c r="AG284" i="79"/>
  <c r="AF284" i="79"/>
  <c r="AE284" i="79"/>
  <c r="AD284" i="79"/>
  <c r="AC284" i="79"/>
  <c r="AB284" i="79"/>
  <c r="AA284" i="79"/>
  <c r="Z284" i="79"/>
  <c r="Y284" i="79"/>
  <c r="AL281" i="79"/>
  <c r="AK281" i="79"/>
  <c r="AJ281" i="79"/>
  <c r="AI281" i="79"/>
  <c r="AH281" i="79"/>
  <c r="AG281" i="79"/>
  <c r="AF281" i="79"/>
  <c r="AE281" i="79"/>
  <c r="AD281" i="79"/>
  <c r="AC281" i="79"/>
  <c r="AB281" i="79"/>
  <c r="AA281" i="79"/>
  <c r="Z281" i="79"/>
  <c r="Y281" i="79"/>
  <c r="AL278" i="79"/>
  <c r="AK278" i="79"/>
  <c r="AJ278" i="79"/>
  <c r="AI278" i="79"/>
  <c r="AH278" i="79"/>
  <c r="AG278" i="79"/>
  <c r="AF278" i="79"/>
  <c r="AE278" i="79"/>
  <c r="AD278" i="79"/>
  <c r="AC278" i="79"/>
  <c r="AB278" i="79"/>
  <c r="AA278" i="79"/>
  <c r="Z278" i="79"/>
  <c r="Y278" i="79"/>
  <c r="AM510" i="46" l="1"/>
  <c r="AL511" i="46"/>
  <c r="AM507" i="46"/>
  <c r="AM504" i="46"/>
  <c r="AM500" i="46"/>
  <c r="AM497" i="46"/>
  <c r="AM494" i="46"/>
  <c r="AM491" i="46"/>
  <c r="AM488" i="46"/>
  <c r="AM484" i="46"/>
  <c r="AM481" i="46"/>
  <c r="AM477" i="46"/>
  <c r="AM473" i="46"/>
  <c r="AM470" i="46"/>
  <c r="AM467" i="46"/>
  <c r="AM464" i="46"/>
  <c r="AM461" i="46"/>
  <c r="AM457" i="46"/>
  <c r="AM454" i="46"/>
  <c r="AM451" i="46"/>
  <c r="AM448" i="46"/>
  <c r="AM445" i="46"/>
  <c r="AM442" i="46"/>
  <c r="AM439" i="46"/>
  <c r="AM436" i="46"/>
  <c r="AM432" i="46"/>
  <c r="AM429" i="46"/>
  <c r="AM426" i="46"/>
  <c r="AM423" i="46"/>
  <c r="AM420" i="46"/>
  <c r="AM417" i="46"/>
  <c r="AM414" i="46"/>
  <c r="AM411" i="46"/>
  <c r="AM408" i="46"/>
  <c r="AM381" i="46"/>
  <c r="Z498" i="46"/>
  <c r="AA498" i="46"/>
  <c r="AB498" i="46"/>
  <c r="AC498" i="46"/>
  <c r="AD498" i="46"/>
  <c r="AE498" i="46"/>
  <c r="AF498" i="46"/>
  <c r="AG498" i="46"/>
  <c r="AH498" i="46"/>
  <c r="AI498" i="46"/>
  <c r="AJ498" i="46"/>
  <c r="AK498" i="46"/>
  <c r="AL498" i="46"/>
  <c r="Z501" i="46"/>
  <c r="AA501" i="46"/>
  <c r="AB501" i="46"/>
  <c r="AC501" i="46"/>
  <c r="AD501" i="46"/>
  <c r="AE501" i="46"/>
  <c r="AF501" i="46"/>
  <c r="AG501" i="46"/>
  <c r="AH501" i="46"/>
  <c r="AI501" i="46"/>
  <c r="AJ501" i="46"/>
  <c r="AK501" i="46"/>
  <c r="AL501" i="46"/>
  <c r="Z505" i="46"/>
  <c r="AA505" i="46"/>
  <c r="AB505" i="46"/>
  <c r="AC505" i="46"/>
  <c r="AD505" i="46"/>
  <c r="AE505" i="46"/>
  <c r="AF505" i="46"/>
  <c r="AG505" i="46"/>
  <c r="AH505" i="46"/>
  <c r="AI505" i="46"/>
  <c r="AJ505" i="46"/>
  <c r="AK505" i="46"/>
  <c r="AL505" i="46"/>
  <c r="Z508" i="46"/>
  <c r="AA508" i="46"/>
  <c r="AB508" i="46"/>
  <c r="AC508" i="46"/>
  <c r="AD508" i="46"/>
  <c r="AE508" i="46"/>
  <c r="AF508" i="46"/>
  <c r="AG508" i="46"/>
  <c r="AH508" i="46"/>
  <c r="AI508" i="46"/>
  <c r="AJ508" i="46"/>
  <c r="AK508" i="46"/>
  <c r="AL508" i="46"/>
  <c r="Z511" i="46"/>
  <c r="AA511" i="46"/>
  <c r="AB511" i="46"/>
  <c r="AC511" i="46"/>
  <c r="AD511" i="46"/>
  <c r="AE511" i="46"/>
  <c r="AF511" i="46"/>
  <c r="AG511" i="46"/>
  <c r="AH511" i="46"/>
  <c r="AI511" i="46"/>
  <c r="AJ511" i="46"/>
  <c r="AK511" i="46"/>
  <c r="Y505" i="46"/>
  <c r="Y508" i="46"/>
  <c r="Y511" i="46"/>
  <c r="Y501" i="46"/>
  <c r="Y498" i="46"/>
  <c r="AL382" i="46"/>
  <c r="AM378" i="46"/>
  <c r="AM375" i="46"/>
  <c r="AM371" i="46"/>
  <c r="AM368" i="46"/>
  <c r="AM365" i="46"/>
  <c r="AM362" i="46"/>
  <c r="AM359" i="46"/>
  <c r="AM355" i="46"/>
  <c r="AM352" i="46"/>
  <c r="AM348" i="46"/>
  <c r="AM344" i="46"/>
  <c r="AM341" i="46"/>
  <c r="AM338" i="46"/>
  <c r="AM335" i="46"/>
  <c r="AM332" i="46"/>
  <c r="AM328" i="46"/>
  <c r="AM325" i="46"/>
  <c r="AM322" i="46"/>
  <c r="AM319" i="46"/>
  <c r="AM316" i="46"/>
  <c r="AM313" i="46"/>
  <c r="AM310" i="46"/>
  <c r="AM307" i="46"/>
  <c r="AM303" i="46"/>
  <c r="AM300" i="46"/>
  <c r="AM297" i="46"/>
  <c r="AM294" i="46"/>
  <c r="AM291" i="46"/>
  <c r="AM288" i="46"/>
  <c r="AM285" i="46"/>
  <c r="AM282" i="46"/>
  <c r="AM279" i="46"/>
  <c r="AM252" i="46"/>
  <c r="Z369" i="46"/>
  <c r="AA369" i="46"/>
  <c r="AB369" i="46"/>
  <c r="AC369" i="46"/>
  <c r="AD369" i="46"/>
  <c r="AE369" i="46"/>
  <c r="AF369" i="46"/>
  <c r="AG369" i="46"/>
  <c r="AH369" i="46"/>
  <c r="AI369" i="46"/>
  <c r="AJ369" i="46"/>
  <c r="AK369" i="46"/>
  <c r="AL369" i="46"/>
  <c r="Z372" i="46"/>
  <c r="AA372" i="46"/>
  <c r="AB372" i="46"/>
  <c r="AC372" i="46"/>
  <c r="AD372" i="46"/>
  <c r="AE372" i="46"/>
  <c r="AF372" i="46"/>
  <c r="AG372" i="46"/>
  <c r="AH372" i="46"/>
  <c r="AI372" i="46"/>
  <c r="AJ372" i="46"/>
  <c r="AK372" i="46"/>
  <c r="AL372" i="46"/>
  <c r="Z376" i="46"/>
  <c r="AA376" i="46"/>
  <c r="AB376" i="46"/>
  <c r="AC376" i="46"/>
  <c r="AD376" i="46"/>
  <c r="AE376" i="46"/>
  <c r="AF376" i="46"/>
  <c r="AG376" i="46"/>
  <c r="AH376" i="46"/>
  <c r="AI376" i="46"/>
  <c r="AJ376" i="46"/>
  <c r="AK376" i="46"/>
  <c r="AL376" i="46"/>
  <c r="Z379" i="46"/>
  <c r="AA379" i="46"/>
  <c r="AB379" i="46"/>
  <c r="AC379" i="46"/>
  <c r="AD379" i="46"/>
  <c r="AE379" i="46"/>
  <c r="AF379" i="46"/>
  <c r="AG379" i="46"/>
  <c r="AH379" i="46"/>
  <c r="AI379" i="46"/>
  <c r="AJ379" i="46"/>
  <c r="AK379" i="46"/>
  <c r="AL379" i="46"/>
  <c r="Z382" i="46"/>
  <c r="AA382" i="46"/>
  <c r="AB382" i="46"/>
  <c r="AC382" i="46"/>
  <c r="AD382" i="46"/>
  <c r="AE382" i="46"/>
  <c r="AF382" i="46"/>
  <c r="AG382" i="46"/>
  <c r="AH382" i="46"/>
  <c r="AI382" i="46"/>
  <c r="AJ382" i="46"/>
  <c r="AK382" i="46"/>
  <c r="Y382" i="46"/>
  <c r="Y379" i="46"/>
  <c r="Y376" i="46"/>
  <c r="Y372" i="46"/>
  <c r="Y369" i="46"/>
  <c r="Y363" i="46"/>
  <c r="Y366" i="46"/>
  <c r="AM249" i="46"/>
  <c r="AM246" i="46"/>
  <c r="AM242" i="46"/>
  <c r="Z240" i="46"/>
  <c r="AA240" i="46"/>
  <c r="AB240" i="46"/>
  <c r="AC240" i="46"/>
  <c r="AD240" i="46"/>
  <c r="AE240" i="46"/>
  <c r="AF240" i="46"/>
  <c r="AG240" i="46"/>
  <c r="AH240" i="46"/>
  <c r="AI240" i="46"/>
  <c r="AJ240" i="46"/>
  <c r="AK240" i="46"/>
  <c r="AL240" i="46"/>
  <c r="Z243" i="46"/>
  <c r="AA243" i="46"/>
  <c r="AB243" i="46"/>
  <c r="AC243" i="46"/>
  <c r="AD243" i="46"/>
  <c r="AE243" i="46"/>
  <c r="AF243" i="46"/>
  <c r="AG243" i="46"/>
  <c r="AH243" i="46"/>
  <c r="AI243" i="46"/>
  <c r="AJ243" i="46"/>
  <c r="AK243" i="46"/>
  <c r="AL243" i="46"/>
  <c r="Z247" i="46"/>
  <c r="AA247" i="46"/>
  <c r="AB247" i="46"/>
  <c r="AC247" i="46"/>
  <c r="AD247" i="46"/>
  <c r="AE247" i="46"/>
  <c r="AF247" i="46"/>
  <c r="AG247" i="46"/>
  <c r="AH247" i="46"/>
  <c r="AI247" i="46"/>
  <c r="AJ247" i="46"/>
  <c r="AK247" i="46"/>
  <c r="AL247" i="46"/>
  <c r="Z250" i="46"/>
  <c r="AA250" i="46"/>
  <c r="AB250" i="46"/>
  <c r="AC250" i="46"/>
  <c r="AD250" i="46"/>
  <c r="AE250" i="46"/>
  <c r="AF250" i="46"/>
  <c r="AG250" i="46"/>
  <c r="AH250" i="46"/>
  <c r="AI250" i="46"/>
  <c r="AJ250" i="46"/>
  <c r="AK250" i="46"/>
  <c r="AL250" i="46"/>
  <c r="Z253" i="46"/>
  <c r="AA253" i="46"/>
  <c r="AB253" i="46"/>
  <c r="AC253" i="46"/>
  <c r="AD253" i="46"/>
  <c r="AE253" i="46"/>
  <c r="AF253" i="46"/>
  <c r="AG253" i="46"/>
  <c r="AH253" i="46"/>
  <c r="AI253" i="46"/>
  <c r="AJ253" i="46"/>
  <c r="AK253" i="46"/>
  <c r="AL253" i="46"/>
  <c r="Y253" i="46"/>
  <c r="Y250" i="46"/>
  <c r="Y247" i="46"/>
  <c r="Y243" i="46"/>
  <c r="Y240" i="46"/>
  <c r="Y237" i="46"/>
  <c r="AM171" i="46"/>
  <c r="AM168" i="46"/>
  <c r="AM124" i="46"/>
  <c r="AM239" i="46" l="1"/>
  <c r="AM236" i="46"/>
  <c r="AM233" i="46"/>
  <c r="AM230" i="46"/>
  <c r="AM226" i="46"/>
  <c r="AM223" i="46"/>
  <c r="AM219" i="46"/>
  <c r="AM215" i="46"/>
  <c r="AM212" i="46"/>
  <c r="AM209" i="46"/>
  <c r="AM206" i="46"/>
  <c r="AM203" i="46"/>
  <c r="AM199" i="46"/>
  <c r="AM196" i="46"/>
  <c r="AM193" i="46"/>
  <c r="AM190" i="46"/>
  <c r="AM187" i="46"/>
  <c r="AM184" i="46"/>
  <c r="AM181" i="46"/>
  <c r="AM178" i="46"/>
  <c r="AM174" i="46"/>
  <c r="AM165" i="46"/>
  <c r="AM162" i="46"/>
  <c r="AM159" i="46"/>
  <c r="AM156" i="46"/>
  <c r="AM153" i="46"/>
  <c r="AM150" i="46"/>
  <c r="Z125" i="46"/>
  <c r="AA125" i="46"/>
  <c r="AB125" i="46"/>
  <c r="AC125" i="46"/>
  <c r="AD125" i="46"/>
  <c r="AE125" i="46"/>
  <c r="AF125" i="46"/>
  <c r="AG125" i="46"/>
  <c r="AH125" i="46"/>
  <c r="AI125" i="46"/>
  <c r="AJ125" i="46"/>
  <c r="AK125" i="46"/>
  <c r="AL125" i="46"/>
  <c r="Y125" i="46"/>
  <c r="AM121" i="46"/>
  <c r="Z122" i="46"/>
  <c r="AA122" i="46"/>
  <c r="AB122" i="46"/>
  <c r="AC122" i="46"/>
  <c r="AD122" i="46"/>
  <c r="AE122" i="46"/>
  <c r="AF122" i="46"/>
  <c r="AG122" i="46"/>
  <c r="AH122" i="46"/>
  <c r="AI122" i="46"/>
  <c r="AJ122" i="46"/>
  <c r="AK122" i="46"/>
  <c r="AL122" i="46"/>
  <c r="Y122" i="46"/>
  <c r="Y119" i="46"/>
  <c r="AM118" i="46"/>
  <c r="Z119" i="46"/>
  <c r="AA119" i="46"/>
  <c r="AB119" i="46"/>
  <c r="AC119" i="46"/>
  <c r="AD119" i="46"/>
  <c r="AE119" i="46"/>
  <c r="AF119" i="46"/>
  <c r="AG119" i="46"/>
  <c r="AH119" i="46"/>
  <c r="AI119" i="46"/>
  <c r="AJ119" i="46"/>
  <c r="AK119" i="46"/>
  <c r="AL119" i="46"/>
  <c r="Y115" i="46"/>
  <c r="AM108" i="46"/>
  <c r="AM111" i="46"/>
  <c r="AM114" i="46"/>
  <c r="AM105" i="46"/>
  <c r="AM102" i="46"/>
  <c r="AM98" i="46"/>
  <c r="AM95" i="46"/>
  <c r="AM91" i="46"/>
  <c r="AM87" i="46"/>
  <c r="AM84" i="46"/>
  <c r="AM81" i="46"/>
  <c r="AM78" i="46"/>
  <c r="AM75" i="46"/>
  <c r="AM71" i="46"/>
  <c r="AM68" i="46"/>
  <c r="AM65" i="46"/>
  <c r="AM62" i="46"/>
  <c r="AM59" i="46"/>
  <c r="AM56" i="46"/>
  <c r="AM53" i="46"/>
  <c r="AM50" i="46"/>
  <c r="AM46" i="46"/>
  <c r="AM43" i="46"/>
  <c r="AM40" i="46"/>
  <c r="AM37" i="46"/>
  <c r="AM34" i="46"/>
  <c r="AM31" i="46"/>
  <c r="AM28" i="46"/>
  <c r="AM25" i="46"/>
  <c r="AM22" i="46"/>
  <c r="Z115" i="46" l="1"/>
  <c r="AA115" i="46"/>
  <c r="AB115" i="46"/>
  <c r="AC115" i="46"/>
  <c r="AD115" i="46"/>
  <c r="AE115" i="46"/>
  <c r="AF115" i="46"/>
  <c r="AG115" i="46"/>
  <c r="AH115" i="46"/>
  <c r="AI115" i="46"/>
  <c r="AJ115" i="46"/>
  <c r="AK115" i="46"/>
  <c r="AL115" i="46"/>
  <c r="Y112" i="46"/>
  <c r="AL109" i="46"/>
  <c r="AL112" i="46"/>
  <c r="Z112" i="46"/>
  <c r="AA112" i="46"/>
  <c r="AB112" i="46"/>
  <c r="AC112" i="46"/>
  <c r="AD112" i="46"/>
  <c r="AE112" i="46"/>
  <c r="AF112" i="46"/>
  <c r="AG112" i="46"/>
  <c r="AH112" i="46"/>
  <c r="AI112" i="46"/>
  <c r="AJ112" i="46"/>
  <c r="AK112" i="46"/>
  <c r="Y109" i="46"/>
  <c r="AL79" i="79" l="1"/>
  <c r="AK79" i="79"/>
  <c r="AJ79" i="79"/>
  <c r="AI79" i="79"/>
  <c r="AH79" i="79"/>
  <c r="AG79" i="79"/>
  <c r="AF79" i="79"/>
  <c r="AE79" i="79"/>
  <c r="AL100" i="79"/>
  <c r="AK100" i="79"/>
  <c r="AJ100" i="79"/>
  <c r="AI100" i="79"/>
  <c r="AH100" i="79"/>
  <c r="AG100" i="79"/>
  <c r="AF100" i="79"/>
  <c r="AE100" i="79"/>
  <c r="AL94" i="79"/>
  <c r="AK94" i="79"/>
  <c r="AJ94" i="79"/>
  <c r="AI94" i="79"/>
  <c r="AH94" i="79"/>
  <c r="AG94" i="79"/>
  <c r="AF94" i="79"/>
  <c r="AE94" i="79"/>
  <c r="AL485" i="46"/>
  <c r="AK485" i="46"/>
  <c r="AJ485" i="46"/>
  <c r="AI485" i="46"/>
  <c r="AH485" i="46"/>
  <c r="AG485" i="46"/>
  <c r="AF485" i="46"/>
  <c r="AE485" i="46"/>
  <c r="AD485" i="46"/>
  <c r="AL482" i="46"/>
  <c r="AK482" i="46"/>
  <c r="AJ482" i="46"/>
  <c r="AI482" i="46"/>
  <c r="AH482" i="46"/>
  <c r="AG482" i="46"/>
  <c r="AF482" i="46"/>
  <c r="AE482" i="46"/>
  <c r="AD482" i="46"/>
  <c r="AL455" i="46"/>
  <c r="AK455" i="46"/>
  <c r="AJ455" i="46"/>
  <c r="AI455" i="46"/>
  <c r="AH455" i="46"/>
  <c r="AG455" i="46"/>
  <c r="AF455" i="46"/>
  <c r="AE455" i="46"/>
  <c r="AD455" i="46"/>
  <c r="AL452" i="46"/>
  <c r="AK452" i="46"/>
  <c r="AJ452" i="46"/>
  <c r="AI452" i="46"/>
  <c r="AH452" i="46"/>
  <c r="AG452" i="46"/>
  <c r="AF452" i="46"/>
  <c r="AE452" i="46"/>
  <c r="AD452" i="46"/>
  <c r="AL430" i="46"/>
  <c r="AK430" i="46"/>
  <c r="AJ430" i="46"/>
  <c r="AI430" i="46"/>
  <c r="AH430" i="46"/>
  <c r="AG430" i="46"/>
  <c r="AF430" i="46"/>
  <c r="AE430" i="46"/>
  <c r="AD430" i="46"/>
  <c r="AL356" i="46"/>
  <c r="AK356" i="46"/>
  <c r="AJ356" i="46"/>
  <c r="AI356" i="46"/>
  <c r="AH356" i="46"/>
  <c r="AG356" i="46"/>
  <c r="AF356" i="46"/>
  <c r="AE356" i="46"/>
  <c r="AD356" i="46"/>
  <c r="AC356" i="46"/>
  <c r="AB356" i="46"/>
  <c r="AA356" i="46"/>
  <c r="Z356" i="46"/>
  <c r="Y356" i="46"/>
  <c r="AL353" i="46"/>
  <c r="AK353" i="46"/>
  <c r="AJ353" i="46"/>
  <c r="AI353" i="46"/>
  <c r="AH353" i="46"/>
  <c r="AG353" i="46"/>
  <c r="AF353" i="46"/>
  <c r="AE353" i="46"/>
  <c r="AD353" i="46"/>
  <c r="AC353" i="46"/>
  <c r="AB353" i="46"/>
  <c r="AA353" i="46"/>
  <c r="Z353" i="46"/>
  <c r="Y353" i="46"/>
  <c r="AL326" i="46"/>
  <c r="AK326" i="46"/>
  <c r="AJ326" i="46"/>
  <c r="AI326" i="46"/>
  <c r="AH326" i="46"/>
  <c r="AG326" i="46"/>
  <c r="AL323" i="46"/>
  <c r="AK323" i="46"/>
  <c r="AJ323" i="46"/>
  <c r="AI323" i="46"/>
  <c r="AH323" i="46"/>
  <c r="AG323" i="46"/>
  <c r="AL301" i="46"/>
  <c r="AK301" i="46"/>
  <c r="AJ301" i="46"/>
  <c r="AI301" i="46"/>
  <c r="AH301" i="46"/>
  <c r="AG301" i="46"/>
  <c r="C31" i="44"/>
  <c r="C30" i="44"/>
  <c r="C16" i="44"/>
  <c r="C15" i="44"/>
  <c r="AL227" i="46"/>
  <c r="AK227" i="46"/>
  <c r="AJ227" i="46"/>
  <c r="AI227" i="46"/>
  <c r="AH227" i="46"/>
  <c r="AG227" i="46"/>
  <c r="AF227" i="46"/>
  <c r="AL224" i="46"/>
  <c r="AK224" i="46"/>
  <c r="AJ224" i="46"/>
  <c r="AI224" i="46"/>
  <c r="AH224" i="46"/>
  <c r="AG224" i="46"/>
  <c r="AF224" i="46"/>
  <c r="AL197" i="46"/>
  <c r="AK197" i="46"/>
  <c r="AJ197" i="46"/>
  <c r="AI197" i="46"/>
  <c r="AH197" i="46"/>
  <c r="AG197" i="46"/>
  <c r="AF197" i="46"/>
  <c r="AL194" i="46"/>
  <c r="AK194" i="46"/>
  <c r="AJ194" i="46"/>
  <c r="AI194" i="46"/>
  <c r="AH194" i="46"/>
  <c r="AG194" i="46"/>
  <c r="AF194" i="46"/>
  <c r="AL172" i="46"/>
  <c r="AK172" i="46"/>
  <c r="AJ172" i="46"/>
  <c r="AI172" i="46"/>
  <c r="AH172" i="46"/>
  <c r="AG172" i="46"/>
  <c r="AF172" i="46"/>
  <c r="AL99" i="46"/>
  <c r="AK99" i="46"/>
  <c r="AJ99" i="46"/>
  <c r="AI99" i="46"/>
  <c r="AH99" i="46"/>
  <c r="AG99" i="46"/>
  <c r="AF99" i="46"/>
  <c r="AE99" i="46"/>
  <c r="AD99" i="46"/>
  <c r="AC99" i="46"/>
  <c r="AB99" i="46"/>
  <c r="AA99" i="46"/>
  <c r="Z99" i="46"/>
  <c r="Y99" i="46"/>
  <c r="AL96" i="46"/>
  <c r="AK96" i="46"/>
  <c r="AJ96" i="46"/>
  <c r="AI96" i="46"/>
  <c r="AH96" i="46"/>
  <c r="AG96" i="46"/>
  <c r="AF96" i="46"/>
  <c r="AE96" i="46"/>
  <c r="AD96" i="46"/>
  <c r="AC96" i="46"/>
  <c r="AB96" i="46"/>
  <c r="AA96" i="46"/>
  <c r="Z96" i="46"/>
  <c r="Y96" i="46"/>
  <c r="AL69" i="46"/>
  <c r="AK69" i="46"/>
  <c r="AJ69" i="46"/>
  <c r="AI69" i="46"/>
  <c r="AH69" i="46"/>
  <c r="AG69" i="46"/>
  <c r="AF69" i="46"/>
  <c r="AE69" i="46"/>
  <c r="AD69" i="46"/>
  <c r="AC69" i="46"/>
  <c r="AB69" i="46"/>
  <c r="AA69" i="46"/>
  <c r="Z69" i="46"/>
  <c r="Y69" i="46"/>
  <c r="AL44" i="46"/>
  <c r="AK44" i="46"/>
  <c r="AJ44" i="46"/>
  <c r="AI44" i="46"/>
  <c r="AH44" i="46"/>
  <c r="AG44" i="46"/>
  <c r="AF44" i="46"/>
  <c r="AE44" i="46"/>
  <c r="AD44" i="46"/>
  <c r="AC44" i="46"/>
  <c r="AB44" i="46"/>
  <c r="AA44" i="46"/>
  <c r="Z44" i="46"/>
  <c r="Y44" i="46"/>
  <c r="N147" i="79" l="1"/>
  <c r="AL1123" i="79" l="1"/>
  <c r="AK1123" i="79"/>
  <c r="AJ1123" i="79"/>
  <c r="AI1123" i="79"/>
  <c r="AH1123" i="79"/>
  <c r="AG1123" i="79"/>
  <c r="AF1123" i="79"/>
  <c r="AE1123" i="79"/>
  <c r="AD1123" i="79"/>
  <c r="AC1123" i="79"/>
  <c r="AB1123" i="79"/>
  <c r="AA1123" i="79"/>
  <c r="Z1123" i="79"/>
  <c r="Y1123" i="79"/>
  <c r="AL1120" i="79"/>
  <c r="AK1120" i="79"/>
  <c r="AJ1120" i="79"/>
  <c r="AI1120" i="79"/>
  <c r="AH1120" i="79"/>
  <c r="AG1120" i="79"/>
  <c r="AF1120" i="79"/>
  <c r="AE1120" i="79"/>
  <c r="AD1120" i="79"/>
  <c r="AC1120" i="79"/>
  <c r="AB1120" i="79"/>
  <c r="AA1120" i="79"/>
  <c r="Z1120" i="79"/>
  <c r="Y1120" i="79"/>
  <c r="AL1117" i="79"/>
  <c r="AK1117" i="79"/>
  <c r="AJ1117" i="79"/>
  <c r="AI1117" i="79"/>
  <c r="AH1117" i="79"/>
  <c r="AG1117" i="79"/>
  <c r="AF1117" i="79"/>
  <c r="AE1117" i="79"/>
  <c r="AD1117" i="79"/>
  <c r="AC1117" i="79"/>
  <c r="AB1117" i="79"/>
  <c r="AA1117" i="79"/>
  <c r="Z1117" i="79"/>
  <c r="Y1117" i="79"/>
  <c r="AL1114" i="79"/>
  <c r="AK1114" i="79"/>
  <c r="AJ1114" i="79"/>
  <c r="AI1114" i="79"/>
  <c r="AH1114" i="79"/>
  <c r="AG1114" i="79"/>
  <c r="AF1114" i="79"/>
  <c r="AE1114" i="79"/>
  <c r="AD1114" i="79"/>
  <c r="AC1114" i="79"/>
  <c r="AB1114" i="79"/>
  <c r="AA1114" i="79"/>
  <c r="Z1114" i="79"/>
  <c r="Y1114" i="79"/>
  <c r="AL1111" i="79"/>
  <c r="AK1111" i="79"/>
  <c r="AJ1111" i="79"/>
  <c r="AI1111" i="79"/>
  <c r="AH1111" i="79"/>
  <c r="AG1111" i="79"/>
  <c r="AF1111" i="79"/>
  <c r="AE1111" i="79"/>
  <c r="AD1111" i="79"/>
  <c r="AC1111" i="79"/>
  <c r="AB1111" i="79"/>
  <c r="AA1111" i="79"/>
  <c r="Z1111" i="79"/>
  <c r="Y1111" i="79"/>
  <c r="AL1108" i="79"/>
  <c r="AK1108" i="79"/>
  <c r="AJ1108" i="79"/>
  <c r="AI1108" i="79"/>
  <c r="AH1108" i="79"/>
  <c r="AG1108" i="79"/>
  <c r="AF1108" i="79"/>
  <c r="AE1108" i="79"/>
  <c r="AD1108" i="79"/>
  <c r="AC1108" i="79"/>
  <c r="AB1108" i="79"/>
  <c r="AA1108" i="79"/>
  <c r="Z1108" i="79"/>
  <c r="Y1108" i="79"/>
  <c r="AL1105" i="79"/>
  <c r="AK1105" i="79"/>
  <c r="AJ1105" i="79"/>
  <c r="AI1105" i="79"/>
  <c r="AH1105" i="79"/>
  <c r="AG1105" i="79"/>
  <c r="AF1105" i="79"/>
  <c r="AE1105" i="79"/>
  <c r="AD1105" i="79"/>
  <c r="AC1105" i="79"/>
  <c r="AB1105" i="79"/>
  <c r="AA1105" i="79"/>
  <c r="Z1105" i="79"/>
  <c r="Y1105" i="79"/>
  <c r="AL1102" i="79"/>
  <c r="AK1102" i="79"/>
  <c r="AJ1102" i="79"/>
  <c r="AI1102" i="79"/>
  <c r="AH1102" i="79"/>
  <c r="AG1102" i="79"/>
  <c r="AF1102" i="79"/>
  <c r="AE1102" i="79"/>
  <c r="AD1102" i="79"/>
  <c r="AC1102" i="79"/>
  <c r="AB1102" i="79"/>
  <c r="AA1102" i="79"/>
  <c r="Z1102" i="79"/>
  <c r="Y1102" i="79"/>
  <c r="AL1099" i="79"/>
  <c r="AK1099" i="79"/>
  <c r="AJ1099" i="79"/>
  <c r="AI1099" i="79"/>
  <c r="AH1099" i="79"/>
  <c r="AG1099" i="79"/>
  <c r="AF1099" i="79"/>
  <c r="AE1099" i="79"/>
  <c r="AD1099" i="79"/>
  <c r="AC1099" i="79"/>
  <c r="AB1099" i="79"/>
  <c r="AA1099" i="79"/>
  <c r="Z1099" i="79"/>
  <c r="Y1099" i="79"/>
  <c r="AL1096" i="79"/>
  <c r="AK1096" i="79"/>
  <c r="AJ1096" i="79"/>
  <c r="AI1096" i="79"/>
  <c r="AH1096" i="79"/>
  <c r="AG1096" i="79"/>
  <c r="AF1096" i="79"/>
  <c r="AE1096" i="79"/>
  <c r="AD1096" i="79"/>
  <c r="AC1096" i="79"/>
  <c r="AB1096" i="79"/>
  <c r="AA1096" i="79"/>
  <c r="Z1096" i="79"/>
  <c r="Y1096" i="79"/>
  <c r="AL1093" i="79"/>
  <c r="AK1093" i="79"/>
  <c r="AJ1093" i="79"/>
  <c r="AI1093" i="79"/>
  <c r="AH1093" i="79"/>
  <c r="AG1093" i="79"/>
  <c r="AF1093" i="79"/>
  <c r="AE1093" i="79"/>
  <c r="AD1093" i="79"/>
  <c r="AC1093" i="79"/>
  <c r="AB1093" i="79"/>
  <c r="AA1093" i="79"/>
  <c r="Z1093" i="79"/>
  <c r="Y1093" i="79"/>
  <c r="AL1090" i="79"/>
  <c r="AK1090" i="79"/>
  <c r="AJ1090" i="79"/>
  <c r="AI1090" i="79"/>
  <c r="AH1090" i="79"/>
  <c r="AG1090" i="79"/>
  <c r="AF1090" i="79"/>
  <c r="AE1090" i="79"/>
  <c r="AD1090" i="79"/>
  <c r="AC1090" i="79"/>
  <c r="AB1090" i="79"/>
  <c r="AA1090" i="79"/>
  <c r="Z1090" i="79"/>
  <c r="Y1090" i="79"/>
  <c r="AL1087" i="79"/>
  <c r="AK1087" i="79"/>
  <c r="AJ1087" i="79"/>
  <c r="AI1087" i="79"/>
  <c r="AH1087" i="79"/>
  <c r="AG1087" i="79"/>
  <c r="AF1087" i="79"/>
  <c r="AE1087" i="79"/>
  <c r="AD1087" i="79"/>
  <c r="AC1087" i="79"/>
  <c r="AB1087" i="79"/>
  <c r="AA1087" i="79"/>
  <c r="Z1087" i="79"/>
  <c r="Y1087" i="79"/>
  <c r="AL1084" i="79"/>
  <c r="AK1084" i="79"/>
  <c r="AJ1084" i="79"/>
  <c r="AI1084" i="79"/>
  <c r="AH1084" i="79"/>
  <c r="AG1084" i="79"/>
  <c r="AF1084" i="79"/>
  <c r="AE1084" i="79"/>
  <c r="AD1084" i="79"/>
  <c r="AC1084" i="79"/>
  <c r="AB1084" i="79"/>
  <c r="AA1084" i="79"/>
  <c r="Z1084" i="79"/>
  <c r="Y1084" i="79"/>
  <c r="AL1080" i="79"/>
  <c r="AK1080" i="79"/>
  <c r="AJ1080" i="79"/>
  <c r="AI1080" i="79"/>
  <c r="AH1080" i="79"/>
  <c r="AG1080" i="79"/>
  <c r="AF1080" i="79"/>
  <c r="AE1080" i="79"/>
  <c r="AD1080" i="79"/>
  <c r="AC1080" i="79"/>
  <c r="AB1080" i="79"/>
  <c r="AA1080" i="79"/>
  <c r="Z1080" i="79"/>
  <c r="Y1080" i="79"/>
  <c r="AL1077" i="79"/>
  <c r="AK1077" i="79"/>
  <c r="AJ1077" i="79"/>
  <c r="AI1077" i="79"/>
  <c r="AH1077" i="79"/>
  <c r="AG1077" i="79"/>
  <c r="AF1077" i="79"/>
  <c r="AE1077" i="79"/>
  <c r="AD1077" i="79"/>
  <c r="AC1077" i="79"/>
  <c r="AB1077" i="79"/>
  <c r="AA1077" i="79"/>
  <c r="Z1077" i="79"/>
  <c r="Y1077" i="79"/>
  <c r="AL1074" i="79"/>
  <c r="AK1074" i="79"/>
  <c r="AJ1074" i="79"/>
  <c r="AI1074" i="79"/>
  <c r="AH1074" i="79"/>
  <c r="AG1074" i="79"/>
  <c r="AF1074" i="79"/>
  <c r="AE1074" i="79"/>
  <c r="AD1074" i="79"/>
  <c r="AC1074" i="79"/>
  <c r="AB1074" i="79"/>
  <c r="AA1074" i="79"/>
  <c r="Z1074" i="79"/>
  <c r="Y1074" i="79"/>
  <c r="AL1070" i="79"/>
  <c r="AK1070" i="79"/>
  <c r="AJ1070" i="79"/>
  <c r="AI1070" i="79"/>
  <c r="AH1070" i="79"/>
  <c r="AG1070" i="79"/>
  <c r="AF1070" i="79"/>
  <c r="AE1070" i="79"/>
  <c r="AD1070" i="79"/>
  <c r="AC1070" i="79"/>
  <c r="AB1070" i="79"/>
  <c r="AA1070" i="79"/>
  <c r="Z1070" i="79"/>
  <c r="Y1070" i="79"/>
  <c r="AL1067" i="79"/>
  <c r="AK1067" i="79"/>
  <c r="AJ1067" i="79"/>
  <c r="AI1067" i="79"/>
  <c r="AH1067" i="79"/>
  <c r="AG1067" i="79"/>
  <c r="AF1067" i="79"/>
  <c r="AE1067" i="79"/>
  <c r="AD1067" i="79"/>
  <c r="AC1067" i="79"/>
  <c r="AB1067" i="79"/>
  <c r="AA1067" i="79"/>
  <c r="Z1067" i="79"/>
  <c r="Y1067" i="79"/>
  <c r="AL1064" i="79"/>
  <c r="AK1064" i="79"/>
  <c r="AJ1064" i="79"/>
  <c r="AI1064" i="79"/>
  <c r="AH1064" i="79"/>
  <c r="AG1064" i="79"/>
  <c r="AF1064" i="79"/>
  <c r="AE1064" i="79"/>
  <c r="AD1064" i="79"/>
  <c r="AC1064" i="79"/>
  <c r="AB1064" i="79"/>
  <c r="AA1064" i="79"/>
  <c r="Z1064" i="79"/>
  <c r="Y1064" i="79"/>
  <c r="AL1061" i="79"/>
  <c r="AK1061" i="79"/>
  <c r="AJ1061" i="79"/>
  <c r="AI1061" i="79"/>
  <c r="AH1061" i="79"/>
  <c r="AG1061" i="79"/>
  <c r="AF1061" i="79"/>
  <c r="AE1061" i="79"/>
  <c r="AD1061" i="79"/>
  <c r="AC1061" i="79"/>
  <c r="AB1061" i="79"/>
  <c r="AA1061" i="79"/>
  <c r="Z1061" i="79"/>
  <c r="Y1061" i="79"/>
  <c r="AL1058" i="79"/>
  <c r="AK1058" i="79"/>
  <c r="AJ1058" i="79"/>
  <c r="AI1058" i="79"/>
  <c r="AH1058" i="79"/>
  <c r="AG1058" i="79"/>
  <c r="AF1058" i="79"/>
  <c r="AD1058" i="79"/>
  <c r="AC1058" i="79"/>
  <c r="AB1058" i="79"/>
  <c r="AA1058" i="79"/>
  <c r="Y1058" i="79"/>
  <c r="AL1055" i="79"/>
  <c r="AK1055" i="79"/>
  <c r="AJ1055" i="79"/>
  <c r="AI1055" i="79"/>
  <c r="AH1055" i="79"/>
  <c r="AG1055" i="79"/>
  <c r="AF1055" i="79"/>
  <c r="AE1055" i="79"/>
  <c r="AD1055" i="79"/>
  <c r="AC1055" i="79"/>
  <c r="AB1055" i="79"/>
  <c r="AA1055" i="79"/>
  <c r="Z1055" i="79"/>
  <c r="Y1055" i="79"/>
  <c r="AL1046" i="79"/>
  <c r="AK1046" i="79"/>
  <c r="AJ1046" i="79"/>
  <c r="AI1046" i="79"/>
  <c r="AH1046" i="79"/>
  <c r="AG1046" i="79"/>
  <c r="AL1043" i="79"/>
  <c r="AK1043" i="79"/>
  <c r="AJ1043" i="79"/>
  <c r="AI1043" i="79"/>
  <c r="AH1043" i="79"/>
  <c r="AG1043" i="79"/>
  <c r="AF1043" i="79"/>
  <c r="AE1043" i="79"/>
  <c r="AD1043" i="79"/>
  <c r="AC1043" i="79"/>
  <c r="AB1043" i="79"/>
  <c r="AA1043" i="79"/>
  <c r="Z1043" i="79"/>
  <c r="Y1043" i="79"/>
  <c r="AL1039" i="79"/>
  <c r="AK1039" i="79"/>
  <c r="AJ1039" i="79"/>
  <c r="AI1039" i="79"/>
  <c r="AH1039" i="79"/>
  <c r="AG1039" i="79"/>
  <c r="AF1039" i="79"/>
  <c r="AE1039" i="79"/>
  <c r="AD1039" i="79"/>
  <c r="AC1039" i="79"/>
  <c r="AB1039" i="79"/>
  <c r="AA1039" i="79"/>
  <c r="Z1039" i="79"/>
  <c r="AL1036" i="79"/>
  <c r="AK1036" i="79"/>
  <c r="AJ1036" i="79"/>
  <c r="AI1036" i="79"/>
  <c r="AH1036" i="79"/>
  <c r="AG1036" i="79"/>
  <c r="AF1036" i="79"/>
  <c r="AE1036" i="79"/>
  <c r="AD1036" i="79"/>
  <c r="AC1036" i="79"/>
  <c r="AB1036" i="79"/>
  <c r="AA1036" i="79"/>
  <c r="Z1036" i="79"/>
  <c r="AL1033" i="79"/>
  <c r="AK1033" i="79"/>
  <c r="AJ1033" i="79"/>
  <c r="AI1033" i="79"/>
  <c r="AH1033" i="79"/>
  <c r="AG1033" i="79"/>
  <c r="AF1033" i="79"/>
  <c r="AE1033" i="79"/>
  <c r="AD1033" i="79"/>
  <c r="AC1033" i="79"/>
  <c r="AB1033" i="79"/>
  <c r="AA1033" i="79"/>
  <c r="Z1033" i="79"/>
  <c r="Y1033" i="79"/>
  <c r="AL1030" i="79"/>
  <c r="AK1030" i="79"/>
  <c r="AJ1030" i="79"/>
  <c r="AI1030" i="79"/>
  <c r="AH1030" i="79"/>
  <c r="AG1030" i="79"/>
  <c r="AF1030" i="79"/>
  <c r="AE1030" i="79"/>
  <c r="AD1030" i="79"/>
  <c r="AC1030" i="79"/>
  <c r="AB1030" i="79"/>
  <c r="AA1030" i="79"/>
  <c r="Z1030" i="79"/>
  <c r="Y1030" i="79"/>
  <c r="AL1005" i="79"/>
  <c r="AK1005" i="79"/>
  <c r="AJ1005" i="79"/>
  <c r="AI1005" i="79"/>
  <c r="AH1005" i="79"/>
  <c r="AG1005" i="79"/>
  <c r="AF1005" i="79"/>
  <c r="AE1005" i="79"/>
  <c r="AD1005" i="79"/>
  <c r="AC1005" i="79"/>
  <c r="AB1005" i="79"/>
  <c r="AA1005" i="79"/>
  <c r="Z1005" i="79"/>
  <c r="AL1001" i="79"/>
  <c r="AK1001" i="79"/>
  <c r="AJ1001" i="79"/>
  <c r="AI1001" i="79"/>
  <c r="AH1001" i="79"/>
  <c r="AG1001" i="79"/>
  <c r="AF1001" i="79"/>
  <c r="AE1001" i="79"/>
  <c r="AD1001" i="79"/>
  <c r="AC1001" i="79"/>
  <c r="AB1001" i="79"/>
  <c r="AA1001" i="79"/>
  <c r="Z1001" i="79"/>
  <c r="Y1001" i="79"/>
  <c r="AL998" i="79"/>
  <c r="AK998" i="79"/>
  <c r="AJ998" i="79"/>
  <c r="AI998" i="79"/>
  <c r="AH998" i="79"/>
  <c r="AG998" i="79"/>
  <c r="AF998" i="79"/>
  <c r="AE998" i="79"/>
  <c r="AD998" i="79"/>
  <c r="AC998" i="79"/>
  <c r="AB998" i="79"/>
  <c r="AA998" i="79"/>
  <c r="Z998" i="79"/>
  <c r="AL995" i="79"/>
  <c r="AK995" i="79"/>
  <c r="AJ995" i="79"/>
  <c r="AI995" i="79"/>
  <c r="AH995" i="79"/>
  <c r="AG995" i="79"/>
  <c r="AF995" i="79"/>
  <c r="AE995" i="79"/>
  <c r="AD995" i="79"/>
  <c r="AC995" i="79"/>
  <c r="AB995" i="79"/>
  <c r="AA995" i="79"/>
  <c r="Z995" i="79"/>
  <c r="AL991" i="79"/>
  <c r="AK991" i="79"/>
  <c r="AJ991" i="79"/>
  <c r="AI991" i="79"/>
  <c r="AH991" i="79"/>
  <c r="AG991" i="79"/>
  <c r="AF991" i="79"/>
  <c r="AE991" i="79"/>
  <c r="AD991" i="79"/>
  <c r="AC991" i="79"/>
  <c r="AB991" i="79"/>
  <c r="AA991" i="79"/>
  <c r="Z991" i="79"/>
  <c r="AL988" i="79"/>
  <c r="AK988" i="79"/>
  <c r="AJ988" i="79"/>
  <c r="AI988" i="79"/>
  <c r="AH988" i="79"/>
  <c r="AG988" i="79"/>
  <c r="AF988" i="79"/>
  <c r="AE988" i="79"/>
  <c r="AD988" i="79"/>
  <c r="AC988" i="79"/>
  <c r="AB988" i="79"/>
  <c r="AA988" i="79"/>
  <c r="Z988" i="79"/>
  <c r="Y988" i="79"/>
  <c r="AL985" i="79"/>
  <c r="AK985" i="79"/>
  <c r="AJ985" i="79"/>
  <c r="AI985" i="79"/>
  <c r="AH985" i="79"/>
  <c r="AG985" i="79"/>
  <c r="AF985" i="79"/>
  <c r="AE985" i="79"/>
  <c r="AD985" i="79"/>
  <c r="AC985" i="79"/>
  <c r="AB985" i="79"/>
  <c r="AA985" i="79"/>
  <c r="Z985" i="79"/>
  <c r="Y985" i="79"/>
  <c r="AL982" i="79"/>
  <c r="AK982" i="79"/>
  <c r="AJ982" i="79"/>
  <c r="AI982" i="79"/>
  <c r="AH982" i="79"/>
  <c r="AG982" i="79"/>
  <c r="AF982" i="79"/>
  <c r="AE982" i="79"/>
  <c r="AD982" i="79"/>
  <c r="AC982" i="79"/>
  <c r="AB982" i="79"/>
  <c r="AA982" i="79"/>
  <c r="Z982" i="79"/>
  <c r="AL979" i="79"/>
  <c r="AK979" i="79"/>
  <c r="AJ979" i="79"/>
  <c r="AI979" i="79"/>
  <c r="AH979" i="79"/>
  <c r="AG979" i="79"/>
  <c r="AF979" i="79"/>
  <c r="AE979" i="79"/>
  <c r="AD979" i="79"/>
  <c r="AC979" i="79"/>
  <c r="AB979" i="79"/>
  <c r="AA979" i="79"/>
  <c r="Z979" i="79"/>
  <c r="AL975" i="79"/>
  <c r="AK975" i="79"/>
  <c r="AJ975" i="79"/>
  <c r="AI975" i="79"/>
  <c r="AH975" i="79"/>
  <c r="AG975" i="79"/>
  <c r="AF975" i="79"/>
  <c r="AE975" i="79"/>
  <c r="AD975" i="79"/>
  <c r="AC975" i="79"/>
  <c r="AB975" i="79"/>
  <c r="AA975" i="79"/>
  <c r="Z975" i="79"/>
  <c r="AL972" i="79"/>
  <c r="AK972" i="79"/>
  <c r="AJ972" i="79"/>
  <c r="AI972" i="79"/>
  <c r="AH972" i="79"/>
  <c r="AG972" i="79"/>
  <c r="AF972" i="79"/>
  <c r="AE972" i="79"/>
  <c r="AD972" i="79"/>
  <c r="AC972" i="79"/>
  <c r="AB972" i="79"/>
  <c r="AA972" i="79"/>
  <c r="Z972" i="79"/>
  <c r="Y972" i="79"/>
  <c r="AL969" i="79"/>
  <c r="AK969" i="79"/>
  <c r="AJ969" i="79"/>
  <c r="AI969" i="79"/>
  <c r="AH969" i="79"/>
  <c r="AG969" i="79"/>
  <c r="AF969" i="79"/>
  <c r="AE969" i="79"/>
  <c r="AD969" i="79"/>
  <c r="AC969" i="79"/>
  <c r="AB969" i="79"/>
  <c r="AA969" i="79"/>
  <c r="Z969" i="79"/>
  <c r="Y969" i="79"/>
  <c r="AL966" i="79"/>
  <c r="AK966" i="79"/>
  <c r="AJ966" i="79"/>
  <c r="AI966" i="79"/>
  <c r="AH966" i="79"/>
  <c r="AG966" i="79"/>
  <c r="AF966" i="79"/>
  <c r="AE966" i="79"/>
  <c r="AD966" i="79"/>
  <c r="AC966" i="79"/>
  <c r="AB966" i="79"/>
  <c r="AA966" i="79"/>
  <c r="Z966" i="79"/>
  <c r="Y966" i="79"/>
  <c r="AL963" i="79"/>
  <c r="AK963" i="79"/>
  <c r="AJ963" i="79"/>
  <c r="AI963" i="79"/>
  <c r="AH963" i="79"/>
  <c r="AG963" i="79"/>
  <c r="AF963" i="79"/>
  <c r="AE963" i="79"/>
  <c r="AD963" i="79"/>
  <c r="AC963" i="79"/>
  <c r="AB963" i="79"/>
  <c r="AA963" i="79"/>
  <c r="Z963" i="79"/>
  <c r="Y963" i="79"/>
  <c r="AL934" i="79"/>
  <c r="AK934" i="79"/>
  <c r="AJ934" i="79"/>
  <c r="AI934" i="79"/>
  <c r="AH934" i="79"/>
  <c r="AG934" i="79"/>
  <c r="AF934" i="79"/>
  <c r="AE934" i="79"/>
  <c r="AD934" i="79"/>
  <c r="AC934" i="79"/>
  <c r="AB934" i="79"/>
  <c r="AA934" i="79"/>
  <c r="Z934" i="79"/>
  <c r="Y934" i="79"/>
  <c r="AL931" i="79"/>
  <c r="AK931" i="79"/>
  <c r="AJ931" i="79"/>
  <c r="AI931" i="79"/>
  <c r="AH931" i="79"/>
  <c r="AG931" i="79"/>
  <c r="AF931" i="79"/>
  <c r="AE931" i="79"/>
  <c r="AD931" i="79"/>
  <c r="AC931" i="79"/>
  <c r="AB931" i="79"/>
  <c r="AA931" i="79"/>
  <c r="Z931" i="79"/>
  <c r="Y931" i="79"/>
  <c r="AL928" i="79"/>
  <c r="AK928" i="79"/>
  <c r="AJ928" i="79"/>
  <c r="AI928" i="79"/>
  <c r="AH928" i="79"/>
  <c r="AG928" i="79"/>
  <c r="AF928" i="79"/>
  <c r="AE928" i="79"/>
  <c r="AD928" i="79"/>
  <c r="AC928" i="79"/>
  <c r="AB928" i="79"/>
  <c r="AA928" i="79"/>
  <c r="Z928" i="79"/>
  <c r="Y928" i="79"/>
  <c r="AL925" i="79"/>
  <c r="AK925" i="79"/>
  <c r="AJ925" i="79"/>
  <c r="AI925" i="79"/>
  <c r="AH925" i="79"/>
  <c r="AG925" i="79"/>
  <c r="AF925" i="79"/>
  <c r="AE925" i="79"/>
  <c r="AD925" i="79"/>
  <c r="AC925" i="79"/>
  <c r="AB925" i="79"/>
  <c r="AA925" i="79"/>
  <c r="Z925" i="79"/>
  <c r="Y925" i="79"/>
  <c r="AL922" i="79"/>
  <c r="AK922" i="79"/>
  <c r="AJ922" i="79"/>
  <c r="AI922" i="79"/>
  <c r="AH922" i="79"/>
  <c r="AG922" i="79"/>
  <c r="AF922" i="79"/>
  <c r="AE922" i="79"/>
  <c r="AD922" i="79"/>
  <c r="AC922" i="79"/>
  <c r="AB922" i="79"/>
  <c r="AA922" i="79"/>
  <c r="Z922" i="79"/>
  <c r="Y922" i="79"/>
  <c r="AL919" i="79"/>
  <c r="AK919" i="79"/>
  <c r="AJ919" i="79"/>
  <c r="AI919" i="79"/>
  <c r="AH919" i="79"/>
  <c r="AG919" i="79"/>
  <c r="AF919" i="79"/>
  <c r="AE919" i="79"/>
  <c r="AD919" i="79"/>
  <c r="AC919" i="79"/>
  <c r="AB919" i="79"/>
  <c r="AA919" i="79"/>
  <c r="Z919" i="79"/>
  <c r="Y919" i="79"/>
  <c r="AL916" i="79"/>
  <c r="AK916" i="79"/>
  <c r="AJ916" i="79"/>
  <c r="AI916" i="79"/>
  <c r="AH916" i="79"/>
  <c r="AG916" i="79"/>
  <c r="AF916" i="79"/>
  <c r="AE916" i="79"/>
  <c r="AD916" i="79"/>
  <c r="AC916" i="79"/>
  <c r="AB916" i="79"/>
  <c r="AA916" i="79"/>
  <c r="Z916" i="79"/>
  <c r="Y916" i="79"/>
  <c r="AL913" i="79"/>
  <c r="AK913" i="79"/>
  <c r="AJ913" i="79"/>
  <c r="AI913" i="79"/>
  <c r="AH913" i="79"/>
  <c r="AG913" i="79"/>
  <c r="AF913" i="79"/>
  <c r="AE913" i="79"/>
  <c r="AD913" i="79"/>
  <c r="AC913" i="79"/>
  <c r="AB913" i="79"/>
  <c r="AA913" i="79"/>
  <c r="Z913" i="79"/>
  <c r="Y913" i="79"/>
  <c r="AL910" i="79"/>
  <c r="AK910" i="79"/>
  <c r="AJ910" i="79"/>
  <c r="AI910" i="79"/>
  <c r="AH910" i="79"/>
  <c r="AG910" i="79"/>
  <c r="AF910" i="79"/>
  <c r="AE910" i="79"/>
  <c r="AD910" i="79"/>
  <c r="AC910" i="79"/>
  <c r="AB910" i="79"/>
  <c r="AA910" i="79"/>
  <c r="Z910" i="79"/>
  <c r="Y910" i="79"/>
  <c r="AL907" i="79"/>
  <c r="AK907" i="79"/>
  <c r="AJ907" i="79"/>
  <c r="AI907" i="79"/>
  <c r="AH907" i="79"/>
  <c r="AG907" i="79"/>
  <c r="AF907" i="79"/>
  <c r="AE907" i="79"/>
  <c r="AD907" i="79"/>
  <c r="AC907" i="79"/>
  <c r="AB907" i="79"/>
  <c r="AA907" i="79"/>
  <c r="Z907" i="79"/>
  <c r="Y907" i="79"/>
  <c r="AL904" i="79"/>
  <c r="AK904" i="79"/>
  <c r="AJ904" i="79"/>
  <c r="AI904" i="79"/>
  <c r="AH904" i="79"/>
  <c r="AG904" i="79"/>
  <c r="AF904" i="79"/>
  <c r="AE904" i="79"/>
  <c r="AD904" i="79"/>
  <c r="AC904" i="79"/>
  <c r="AB904" i="79"/>
  <c r="AA904" i="79"/>
  <c r="Z904" i="79"/>
  <c r="Y904" i="79"/>
  <c r="AL901" i="79"/>
  <c r="AK901" i="79"/>
  <c r="AJ901" i="79"/>
  <c r="AI901" i="79"/>
  <c r="AH901" i="79"/>
  <c r="AG901" i="79"/>
  <c r="AF901" i="79"/>
  <c r="AE901" i="79"/>
  <c r="AD901" i="79"/>
  <c r="AC901" i="79"/>
  <c r="AB901" i="79"/>
  <c r="AA901" i="79"/>
  <c r="Z901" i="79"/>
  <c r="Y901" i="79"/>
  <c r="AL898" i="79"/>
  <c r="AK898" i="79"/>
  <c r="AJ898" i="79"/>
  <c r="AI898" i="79"/>
  <c r="AH898" i="79"/>
  <c r="AG898" i="79"/>
  <c r="AF898" i="79"/>
  <c r="AE898" i="79"/>
  <c r="AD898" i="79"/>
  <c r="AC898" i="79"/>
  <c r="AB898" i="79"/>
  <c r="AA898" i="79"/>
  <c r="Z898" i="79"/>
  <c r="Y898" i="79"/>
  <c r="AL895" i="79"/>
  <c r="AK895" i="79"/>
  <c r="AJ895" i="79"/>
  <c r="AI895" i="79"/>
  <c r="AH895" i="79"/>
  <c r="AG895" i="79"/>
  <c r="AF895" i="79"/>
  <c r="AE895" i="79"/>
  <c r="AD895" i="79"/>
  <c r="AC895" i="79"/>
  <c r="AB895" i="79"/>
  <c r="AA895" i="79"/>
  <c r="Z895" i="79"/>
  <c r="Y895" i="79"/>
  <c r="AL891" i="79"/>
  <c r="AK891" i="79"/>
  <c r="AJ891" i="79"/>
  <c r="AI891" i="79"/>
  <c r="AH891" i="79"/>
  <c r="AG891" i="79"/>
  <c r="AF891" i="79"/>
  <c r="AE891" i="79"/>
  <c r="AD891" i="79"/>
  <c r="AC891" i="79"/>
  <c r="AB891" i="79"/>
  <c r="AA891" i="79"/>
  <c r="Z891" i="79"/>
  <c r="Y891" i="79"/>
  <c r="AL888" i="79"/>
  <c r="AK888" i="79"/>
  <c r="AJ888" i="79"/>
  <c r="AI888" i="79"/>
  <c r="AH888" i="79"/>
  <c r="AG888" i="79"/>
  <c r="AF888" i="79"/>
  <c r="AE888" i="79"/>
  <c r="AD888" i="79"/>
  <c r="AC888" i="79"/>
  <c r="AB888" i="79"/>
  <c r="AA888" i="79"/>
  <c r="Z888" i="79"/>
  <c r="Y888" i="79"/>
  <c r="AL885" i="79"/>
  <c r="AK885" i="79"/>
  <c r="AJ885" i="79"/>
  <c r="AI885" i="79"/>
  <c r="AH885" i="79"/>
  <c r="AG885" i="79"/>
  <c r="AF885" i="79"/>
  <c r="AE885" i="79"/>
  <c r="AD885" i="79"/>
  <c r="AC885" i="79"/>
  <c r="AB885" i="79"/>
  <c r="AA885" i="79"/>
  <c r="Z885" i="79"/>
  <c r="AK881" i="79"/>
  <c r="AJ881" i="79"/>
  <c r="AI881" i="79"/>
  <c r="AH881" i="79"/>
  <c r="AG881" i="79"/>
  <c r="AF881" i="79"/>
  <c r="AE881" i="79"/>
  <c r="AD881" i="79"/>
  <c r="AC881" i="79"/>
  <c r="AB881" i="79"/>
  <c r="AA881" i="79"/>
  <c r="Z881" i="79"/>
  <c r="Y881" i="79"/>
  <c r="AL878" i="79"/>
  <c r="AK878" i="79"/>
  <c r="AJ878" i="79"/>
  <c r="AI878" i="79"/>
  <c r="AH878" i="79"/>
  <c r="AG878" i="79"/>
  <c r="AF878" i="79"/>
  <c r="AE878" i="79"/>
  <c r="AD878" i="79"/>
  <c r="AC878" i="79"/>
  <c r="AB878" i="79"/>
  <c r="AA878" i="79"/>
  <c r="Z878" i="79"/>
  <c r="Y878" i="79"/>
  <c r="AL875" i="79"/>
  <c r="AK875" i="79"/>
  <c r="AJ875" i="79"/>
  <c r="AI875" i="79"/>
  <c r="AH875" i="79"/>
  <c r="AG875" i="79"/>
  <c r="AF875" i="79"/>
  <c r="AE875" i="79"/>
  <c r="AD875" i="79"/>
  <c r="AC875" i="79"/>
  <c r="AB875" i="79"/>
  <c r="AA875" i="79"/>
  <c r="Z875" i="79"/>
  <c r="Y875" i="79"/>
  <c r="AL872" i="79"/>
  <c r="AK872" i="79"/>
  <c r="AJ872" i="79"/>
  <c r="AI872" i="79"/>
  <c r="AH872" i="79"/>
  <c r="AG872" i="79"/>
  <c r="AF872" i="79"/>
  <c r="AE872" i="79"/>
  <c r="AD872" i="79"/>
  <c r="AC872" i="79"/>
  <c r="AB872" i="79"/>
  <c r="AA872" i="79"/>
  <c r="Z872" i="79"/>
  <c r="Y872" i="79"/>
  <c r="AL869" i="79"/>
  <c r="AK869" i="79"/>
  <c r="AJ869" i="79"/>
  <c r="AI869" i="79"/>
  <c r="AH869" i="79"/>
  <c r="AG869" i="79"/>
  <c r="AF869" i="79"/>
  <c r="AE869" i="79"/>
  <c r="AD869" i="79"/>
  <c r="AC869" i="79"/>
  <c r="AB869" i="79"/>
  <c r="AA869" i="79"/>
  <c r="Z869" i="79"/>
  <c r="Y869" i="79"/>
  <c r="AL866" i="79"/>
  <c r="AK866" i="79"/>
  <c r="AJ866" i="79"/>
  <c r="AI866" i="79"/>
  <c r="AH866" i="79"/>
  <c r="AG866" i="79"/>
  <c r="AF866" i="79"/>
  <c r="AE866" i="79"/>
  <c r="AL857" i="79"/>
  <c r="AK857" i="79"/>
  <c r="AJ857" i="79"/>
  <c r="AI857" i="79"/>
  <c r="AH857" i="79"/>
  <c r="AG857" i="79"/>
  <c r="AF857" i="79"/>
  <c r="AE857" i="79"/>
  <c r="AL854" i="79"/>
  <c r="AK854" i="79"/>
  <c r="AJ854" i="79"/>
  <c r="AI854" i="79"/>
  <c r="AH854" i="79"/>
  <c r="AG854" i="79"/>
  <c r="AF854" i="79"/>
  <c r="AE854" i="79"/>
  <c r="AD854" i="79"/>
  <c r="AC854" i="79"/>
  <c r="AB854" i="79"/>
  <c r="AA854" i="79"/>
  <c r="Z854" i="79"/>
  <c r="AL850" i="79"/>
  <c r="AK850" i="79"/>
  <c r="AJ850" i="79"/>
  <c r="AI850" i="79"/>
  <c r="AH850" i="79"/>
  <c r="AG850" i="79"/>
  <c r="AF850" i="79"/>
  <c r="AE850" i="79"/>
  <c r="AD850" i="79"/>
  <c r="AC850" i="79"/>
  <c r="AB850" i="79"/>
  <c r="AA850" i="79"/>
  <c r="Z850" i="79"/>
  <c r="Y850" i="79"/>
  <c r="AL847" i="79"/>
  <c r="AK847" i="79"/>
  <c r="AJ847" i="79"/>
  <c r="AI847" i="79"/>
  <c r="AH847" i="79"/>
  <c r="AG847" i="79"/>
  <c r="AF847" i="79"/>
  <c r="AE847" i="79"/>
  <c r="AD847" i="79"/>
  <c r="AC847" i="79"/>
  <c r="AB847" i="79"/>
  <c r="AA847" i="79"/>
  <c r="Z847" i="79"/>
  <c r="Y847" i="79"/>
  <c r="AL844" i="79"/>
  <c r="AK844" i="79"/>
  <c r="AJ844" i="79"/>
  <c r="AI844" i="79"/>
  <c r="AH844" i="79"/>
  <c r="AG844" i="79"/>
  <c r="AF844" i="79"/>
  <c r="AE844" i="79"/>
  <c r="AD844" i="79"/>
  <c r="AC844" i="79"/>
  <c r="AB844" i="79"/>
  <c r="AA844" i="79"/>
  <c r="Z844" i="79"/>
  <c r="Y844" i="79"/>
  <c r="AL841" i="79"/>
  <c r="AK841" i="79"/>
  <c r="AJ841" i="79"/>
  <c r="AI841" i="79"/>
  <c r="AH841" i="79"/>
  <c r="AG841" i="79"/>
  <c r="AF841" i="79"/>
  <c r="AE841" i="79"/>
  <c r="AD841" i="79"/>
  <c r="AC841" i="79"/>
  <c r="AB841" i="79"/>
  <c r="AA841" i="79"/>
  <c r="Z841" i="79"/>
  <c r="Y841" i="79"/>
  <c r="AL816" i="79"/>
  <c r="AK816" i="79"/>
  <c r="AJ816" i="79"/>
  <c r="AI816" i="79"/>
  <c r="AH816" i="79"/>
  <c r="AG816" i="79"/>
  <c r="AF816" i="79"/>
  <c r="AE816" i="79"/>
  <c r="AD816" i="79"/>
  <c r="AC816" i="79"/>
  <c r="AB816" i="79"/>
  <c r="AA816" i="79"/>
  <c r="Z816" i="79"/>
  <c r="AL812" i="79"/>
  <c r="AK812" i="79"/>
  <c r="AJ812" i="79"/>
  <c r="AI812" i="79"/>
  <c r="AH812" i="79"/>
  <c r="AG812" i="79"/>
  <c r="AF812" i="79"/>
  <c r="AE812" i="79"/>
  <c r="AD812" i="79"/>
  <c r="AC812" i="79"/>
  <c r="AB812" i="79"/>
  <c r="AA812" i="79"/>
  <c r="Z812" i="79"/>
  <c r="Y812" i="79"/>
  <c r="AL809" i="79"/>
  <c r="AK809" i="79"/>
  <c r="AJ809" i="79"/>
  <c r="AI809" i="79"/>
  <c r="AH809" i="79"/>
  <c r="AG809" i="79"/>
  <c r="AF809" i="79"/>
  <c r="AE809" i="79"/>
  <c r="AD809" i="79"/>
  <c r="AC809" i="79"/>
  <c r="AB809" i="79"/>
  <c r="AA809" i="79"/>
  <c r="Z809" i="79"/>
  <c r="Y809" i="79"/>
  <c r="AL806" i="79"/>
  <c r="AK806" i="79"/>
  <c r="AJ806" i="79"/>
  <c r="AI806" i="79"/>
  <c r="AH806" i="79"/>
  <c r="AG806" i="79"/>
  <c r="AF806" i="79"/>
  <c r="AE806" i="79"/>
  <c r="AD806" i="79"/>
  <c r="AC806" i="79"/>
  <c r="AB806" i="79"/>
  <c r="AA806" i="79"/>
  <c r="Z806" i="79"/>
  <c r="Y806" i="79"/>
  <c r="AL802" i="79"/>
  <c r="AK802" i="79"/>
  <c r="AJ802" i="79"/>
  <c r="AI802" i="79"/>
  <c r="AH802" i="79"/>
  <c r="AG802" i="79"/>
  <c r="AF802" i="79"/>
  <c r="AE802" i="79"/>
  <c r="AD802" i="79"/>
  <c r="AC802" i="79"/>
  <c r="AB802" i="79"/>
  <c r="AA802" i="79"/>
  <c r="Z802" i="79"/>
  <c r="Y802" i="79"/>
  <c r="AL799" i="79"/>
  <c r="AK799" i="79"/>
  <c r="AJ799" i="79"/>
  <c r="AI799" i="79"/>
  <c r="AH799" i="79"/>
  <c r="AG799" i="79"/>
  <c r="AF799" i="79"/>
  <c r="AE799" i="79"/>
  <c r="AD799" i="79"/>
  <c r="AC799" i="79"/>
  <c r="AB799" i="79"/>
  <c r="AA799" i="79"/>
  <c r="Z799" i="79"/>
  <c r="Y799" i="79"/>
  <c r="AL796" i="79"/>
  <c r="AK796" i="79"/>
  <c r="AJ796" i="79"/>
  <c r="AI796" i="79"/>
  <c r="AH796" i="79"/>
  <c r="AG796" i="79"/>
  <c r="AF796" i="79"/>
  <c r="AE796" i="79"/>
  <c r="AD796" i="79"/>
  <c r="AC796" i="79"/>
  <c r="AB796" i="79"/>
  <c r="AA796" i="79"/>
  <c r="Z796" i="79"/>
  <c r="Y796" i="79"/>
  <c r="AL793" i="79"/>
  <c r="AK793" i="79"/>
  <c r="AJ793" i="79"/>
  <c r="AI793" i="79"/>
  <c r="AH793" i="79"/>
  <c r="AG793" i="79"/>
  <c r="AF793" i="79"/>
  <c r="AE793" i="79"/>
  <c r="AD793" i="79"/>
  <c r="AC793" i="79"/>
  <c r="AB793" i="79"/>
  <c r="AA793" i="79"/>
  <c r="Z793" i="79"/>
  <c r="Y793" i="79"/>
  <c r="AL790" i="79"/>
  <c r="AK790" i="79"/>
  <c r="AJ790" i="79"/>
  <c r="AI790" i="79"/>
  <c r="AH790" i="79"/>
  <c r="AG790" i="79"/>
  <c r="AF790" i="79"/>
  <c r="AE790" i="79"/>
  <c r="AD790" i="79"/>
  <c r="AC790" i="79"/>
  <c r="AB790" i="79"/>
  <c r="AA790" i="79"/>
  <c r="Z790" i="79"/>
  <c r="Y790" i="79"/>
  <c r="AL786" i="79"/>
  <c r="AK786" i="79"/>
  <c r="AJ786" i="79"/>
  <c r="AI786" i="79"/>
  <c r="AH786" i="79"/>
  <c r="AG786" i="79"/>
  <c r="AF786" i="79"/>
  <c r="AE786" i="79"/>
  <c r="AD786" i="79"/>
  <c r="AC786" i="79"/>
  <c r="AB786" i="79"/>
  <c r="AA786" i="79"/>
  <c r="Z786" i="79"/>
  <c r="Y786" i="79"/>
  <c r="AL783" i="79"/>
  <c r="AK783" i="79"/>
  <c r="AJ783" i="79"/>
  <c r="AI783" i="79"/>
  <c r="AH783" i="79"/>
  <c r="AG783" i="79"/>
  <c r="AF783" i="79"/>
  <c r="AE783" i="79"/>
  <c r="AD783" i="79"/>
  <c r="AC783" i="79"/>
  <c r="AB783" i="79"/>
  <c r="AA783" i="79"/>
  <c r="Z783" i="79"/>
  <c r="Y783" i="79"/>
  <c r="AL780" i="79"/>
  <c r="AK780" i="79"/>
  <c r="AJ780" i="79"/>
  <c r="AI780" i="79"/>
  <c r="AH780" i="79"/>
  <c r="AG780" i="79"/>
  <c r="AF780" i="79"/>
  <c r="AE780" i="79"/>
  <c r="AD780" i="79"/>
  <c r="AC780" i="79"/>
  <c r="AB780" i="79"/>
  <c r="AA780" i="79"/>
  <c r="Z780" i="79"/>
  <c r="Y780" i="79"/>
  <c r="AL777" i="79"/>
  <c r="AK777" i="79"/>
  <c r="AJ777" i="79"/>
  <c r="AI777" i="79"/>
  <c r="AH777" i="79"/>
  <c r="AG777" i="79"/>
  <c r="AF777" i="79"/>
  <c r="AE777" i="79"/>
  <c r="AD777" i="79"/>
  <c r="AC777" i="79"/>
  <c r="AB777" i="79"/>
  <c r="AA777" i="79"/>
  <c r="Z777" i="79"/>
  <c r="Y777" i="79"/>
  <c r="AL774" i="79"/>
  <c r="AK774" i="79"/>
  <c r="AJ774" i="79"/>
  <c r="AI774" i="79"/>
  <c r="AH774" i="79"/>
  <c r="AG774" i="79"/>
  <c r="AF774" i="79"/>
  <c r="AE774" i="79"/>
  <c r="AD774" i="79"/>
  <c r="AC774" i="79"/>
  <c r="AB774" i="79"/>
  <c r="AA774" i="79"/>
  <c r="Z774" i="79"/>
  <c r="Y774" i="79"/>
  <c r="AL745" i="79"/>
  <c r="AK745" i="79"/>
  <c r="AJ745" i="79"/>
  <c r="AI745" i="79"/>
  <c r="AH745" i="79"/>
  <c r="AG745" i="79"/>
  <c r="AF745" i="79"/>
  <c r="AE745" i="79"/>
  <c r="AD745" i="79"/>
  <c r="AC745" i="79"/>
  <c r="AB745" i="79"/>
  <c r="AA745" i="79"/>
  <c r="Z745" i="79"/>
  <c r="Y745" i="79"/>
  <c r="AL742" i="79"/>
  <c r="AK742" i="79"/>
  <c r="AJ742" i="79"/>
  <c r="AI742" i="79"/>
  <c r="AH742" i="79"/>
  <c r="AG742" i="79"/>
  <c r="AF742" i="79"/>
  <c r="AE742" i="79"/>
  <c r="AD742" i="79"/>
  <c r="AC742" i="79"/>
  <c r="AB742" i="79"/>
  <c r="AA742" i="79"/>
  <c r="Z742" i="79"/>
  <c r="Y742" i="79"/>
  <c r="AL739" i="79"/>
  <c r="AK739" i="79"/>
  <c r="AJ739" i="79"/>
  <c r="AI739" i="79"/>
  <c r="AH739" i="79"/>
  <c r="AG739" i="79"/>
  <c r="AF739" i="79"/>
  <c r="AE739" i="79"/>
  <c r="AD739" i="79"/>
  <c r="AC739" i="79"/>
  <c r="AB739" i="79"/>
  <c r="AA739" i="79"/>
  <c r="Z739" i="79"/>
  <c r="Y739" i="79"/>
  <c r="AL736" i="79"/>
  <c r="AK736" i="79"/>
  <c r="AJ736" i="79"/>
  <c r="AI736" i="79"/>
  <c r="AH736" i="79"/>
  <c r="AG736" i="79"/>
  <c r="AF736" i="79"/>
  <c r="AE736" i="79"/>
  <c r="AD736" i="79"/>
  <c r="AC736" i="79"/>
  <c r="AB736" i="79"/>
  <c r="AA736" i="79"/>
  <c r="Z736" i="79"/>
  <c r="Y736" i="79"/>
  <c r="AL733" i="79"/>
  <c r="AK733" i="79"/>
  <c r="AJ733" i="79"/>
  <c r="AI733" i="79"/>
  <c r="AH733" i="79"/>
  <c r="AG733" i="79"/>
  <c r="AF733" i="79"/>
  <c r="AE733" i="79"/>
  <c r="AD733" i="79"/>
  <c r="AC733" i="79"/>
  <c r="AB733" i="79"/>
  <c r="AA733" i="79"/>
  <c r="Z733" i="79"/>
  <c r="Y733" i="79"/>
  <c r="AL730" i="79"/>
  <c r="AK730" i="79"/>
  <c r="AJ730" i="79"/>
  <c r="AI730" i="79"/>
  <c r="AH730" i="79"/>
  <c r="AG730" i="79"/>
  <c r="AF730" i="79"/>
  <c r="AE730" i="79"/>
  <c r="AD730" i="79"/>
  <c r="AC730" i="79"/>
  <c r="AB730" i="79"/>
  <c r="AA730" i="79"/>
  <c r="Z730" i="79"/>
  <c r="Y730" i="79"/>
  <c r="AL727" i="79"/>
  <c r="AK727" i="79"/>
  <c r="AJ727" i="79"/>
  <c r="AI727" i="79"/>
  <c r="AH727" i="79"/>
  <c r="AG727" i="79"/>
  <c r="AF727" i="79"/>
  <c r="AE727" i="79"/>
  <c r="AL724" i="79"/>
  <c r="AK724" i="79"/>
  <c r="AJ724" i="79"/>
  <c r="AI724" i="79"/>
  <c r="AH724" i="79"/>
  <c r="AG724" i="79"/>
  <c r="AF724" i="79"/>
  <c r="AE724" i="79"/>
  <c r="AL721" i="79"/>
  <c r="AK721" i="79"/>
  <c r="AJ721" i="79"/>
  <c r="AI721" i="79"/>
  <c r="AH721" i="79"/>
  <c r="AG721" i="79"/>
  <c r="AF721" i="79"/>
  <c r="AE721" i="79"/>
  <c r="AL718" i="79"/>
  <c r="AK718" i="79"/>
  <c r="AJ718" i="79"/>
  <c r="AI718" i="79"/>
  <c r="AH718" i="79"/>
  <c r="AG718" i="79"/>
  <c r="AF718" i="79"/>
  <c r="AE718" i="79"/>
  <c r="AL715" i="79"/>
  <c r="AK715" i="79"/>
  <c r="AJ715" i="79"/>
  <c r="AI715" i="79"/>
  <c r="AH715" i="79"/>
  <c r="AG715" i="79"/>
  <c r="AF715" i="79"/>
  <c r="AE715" i="79"/>
  <c r="AL712" i="79"/>
  <c r="AK712" i="79"/>
  <c r="AJ712" i="79"/>
  <c r="AI712" i="79"/>
  <c r="AL709" i="79"/>
  <c r="AK709" i="79"/>
  <c r="AJ709" i="79"/>
  <c r="AI709" i="79"/>
  <c r="AL706" i="79"/>
  <c r="AK706" i="79"/>
  <c r="AJ706" i="79"/>
  <c r="AI706" i="79"/>
  <c r="AL702" i="79"/>
  <c r="AK702" i="79"/>
  <c r="AJ702" i="79"/>
  <c r="AI702" i="79"/>
  <c r="AL699" i="79"/>
  <c r="AK699" i="79"/>
  <c r="AJ699" i="79"/>
  <c r="AI699" i="79"/>
  <c r="AL696" i="79"/>
  <c r="AK696" i="79"/>
  <c r="AJ696" i="79"/>
  <c r="AI696" i="79"/>
  <c r="AL692" i="79"/>
  <c r="AK692" i="79"/>
  <c r="AJ692" i="79"/>
  <c r="AI692" i="79"/>
  <c r="AL689" i="79"/>
  <c r="AK689" i="79"/>
  <c r="AJ689" i="79"/>
  <c r="AI689" i="79"/>
  <c r="AL686" i="79"/>
  <c r="AK686" i="79"/>
  <c r="AJ686" i="79"/>
  <c r="AI686" i="79"/>
  <c r="AL683" i="79"/>
  <c r="AK683" i="79"/>
  <c r="AJ683" i="79"/>
  <c r="AI683" i="79"/>
  <c r="AL680" i="79"/>
  <c r="AK680" i="79"/>
  <c r="AJ680" i="79"/>
  <c r="AI680" i="79"/>
  <c r="AL677" i="79"/>
  <c r="AK677" i="79"/>
  <c r="AJ677" i="79"/>
  <c r="AI677" i="79"/>
  <c r="AL674" i="79"/>
  <c r="AK674" i="79"/>
  <c r="AJ674" i="79"/>
  <c r="AI674" i="79"/>
  <c r="AL671" i="79"/>
  <c r="AK671" i="79"/>
  <c r="AJ671" i="79"/>
  <c r="AI671" i="79"/>
  <c r="AL667" i="79"/>
  <c r="AK667" i="79"/>
  <c r="AJ667" i="79"/>
  <c r="AI667" i="79"/>
  <c r="AL664" i="79"/>
  <c r="AK664" i="79"/>
  <c r="AJ664" i="79"/>
  <c r="AI664" i="79"/>
  <c r="AL661" i="79"/>
  <c r="AK661" i="79"/>
  <c r="AJ661" i="79"/>
  <c r="AI661" i="79"/>
  <c r="AL658" i="79"/>
  <c r="AK658" i="79"/>
  <c r="AJ658" i="79"/>
  <c r="AI658" i="79"/>
  <c r="AL633" i="79"/>
  <c r="AK633" i="79"/>
  <c r="AJ633" i="79"/>
  <c r="AI633" i="79"/>
  <c r="AH633" i="79"/>
  <c r="AG633" i="79"/>
  <c r="AF633" i="79"/>
  <c r="AE633" i="79"/>
  <c r="AD633" i="79"/>
  <c r="AC633" i="79"/>
  <c r="AB633" i="79"/>
  <c r="AA633" i="79"/>
  <c r="Z633" i="79"/>
  <c r="AL629" i="79"/>
  <c r="AK629" i="79"/>
  <c r="AJ629" i="79"/>
  <c r="AI629" i="79"/>
  <c r="AH629" i="79"/>
  <c r="AG629" i="79"/>
  <c r="AF629" i="79"/>
  <c r="AE629" i="79"/>
  <c r="AD629" i="79"/>
  <c r="AC629" i="79"/>
  <c r="AB629" i="79"/>
  <c r="AA629" i="79"/>
  <c r="Z629" i="79"/>
  <c r="Y629" i="79"/>
  <c r="AL626" i="79"/>
  <c r="AK626" i="79"/>
  <c r="AJ626" i="79"/>
  <c r="AI626" i="79"/>
  <c r="AH626" i="79"/>
  <c r="AG626" i="79"/>
  <c r="AF626" i="79"/>
  <c r="AE626" i="79"/>
  <c r="AD626" i="79"/>
  <c r="AC626" i="79"/>
  <c r="AB626" i="79"/>
  <c r="AA626" i="79"/>
  <c r="Z626" i="79"/>
  <c r="Y626" i="79"/>
  <c r="AL623" i="79"/>
  <c r="AK623" i="79"/>
  <c r="AJ623" i="79"/>
  <c r="AI623" i="79"/>
  <c r="AH623" i="79"/>
  <c r="AG623" i="79"/>
  <c r="AF623" i="79"/>
  <c r="AE623" i="79"/>
  <c r="AD623" i="79"/>
  <c r="AC623" i="79"/>
  <c r="AB623" i="79"/>
  <c r="AA623" i="79"/>
  <c r="Z623" i="79"/>
  <c r="Y623" i="79"/>
  <c r="AL619" i="79"/>
  <c r="AK619" i="79"/>
  <c r="AJ619" i="79"/>
  <c r="AI619" i="79"/>
  <c r="AH619" i="79"/>
  <c r="AG619" i="79"/>
  <c r="AF619" i="79"/>
  <c r="AE619" i="79"/>
  <c r="AD619" i="79"/>
  <c r="AC619" i="79"/>
  <c r="AB619" i="79"/>
  <c r="AA619" i="79"/>
  <c r="Z619" i="79"/>
  <c r="AL616" i="79"/>
  <c r="AK616" i="79"/>
  <c r="AJ616" i="79"/>
  <c r="AI616" i="79"/>
  <c r="AH616" i="79"/>
  <c r="AG616" i="79"/>
  <c r="AF616" i="79"/>
  <c r="AE616" i="79"/>
  <c r="AD616" i="79"/>
  <c r="AC616" i="79"/>
  <c r="AB616" i="79"/>
  <c r="AA616" i="79"/>
  <c r="Z616" i="79"/>
  <c r="Y616" i="79"/>
  <c r="AL613" i="79"/>
  <c r="AK613" i="79"/>
  <c r="AJ613" i="79"/>
  <c r="AI613" i="79"/>
  <c r="AH613" i="79"/>
  <c r="AG613" i="79"/>
  <c r="AF613" i="79"/>
  <c r="AE613" i="79"/>
  <c r="AD613" i="79"/>
  <c r="AC613" i="79"/>
  <c r="AB613" i="79"/>
  <c r="AA613" i="79"/>
  <c r="Z613" i="79"/>
  <c r="Y613" i="79"/>
  <c r="AL610" i="79"/>
  <c r="AK610" i="79"/>
  <c r="AJ610" i="79"/>
  <c r="AI610" i="79"/>
  <c r="AH610" i="79"/>
  <c r="AG610" i="79"/>
  <c r="AF610" i="79"/>
  <c r="AE610" i="79"/>
  <c r="AD610" i="79"/>
  <c r="AC610" i="79"/>
  <c r="AB610" i="79"/>
  <c r="AA610" i="79"/>
  <c r="Z610" i="79"/>
  <c r="AL607" i="79"/>
  <c r="AK607" i="79"/>
  <c r="AJ607" i="79"/>
  <c r="AI607" i="79"/>
  <c r="AH607" i="79"/>
  <c r="AG607" i="79"/>
  <c r="AF607" i="79"/>
  <c r="AE607" i="79"/>
  <c r="AD607" i="79"/>
  <c r="AC607" i="79"/>
  <c r="AB607" i="79"/>
  <c r="AA607" i="79"/>
  <c r="Z607" i="79"/>
  <c r="Y607" i="79"/>
  <c r="AL603" i="79"/>
  <c r="AK603" i="79"/>
  <c r="AJ603" i="79"/>
  <c r="AI603" i="79"/>
  <c r="AH603" i="79"/>
  <c r="AG603" i="79"/>
  <c r="AF603" i="79"/>
  <c r="AE603" i="79"/>
  <c r="AD603" i="79"/>
  <c r="AC603" i="79"/>
  <c r="AB603" i="79"/>
  <c r="AA603" i="79"/>
  <c r="Z603" i="79"/>
  <c r="Y603" i="79"/>
  <c r="AL600" i="79"/>
  <c r="AK600" i="79"/>
  <c r="AJ600" i="79"/>
  <c r="AI600" i="79"/>
  <c r="AH600" i="79"/>
  <c r="AG600" i="79"/>
  <c r="AF600" i="79"/>
  <c r="AE600" i="79"/>
  <c r="AD600" i="79"/>
  <c r="AC600" i="79"/>
  <c r="AB600" i="79"/>
  <c r="AA600" i="79"/>
  <c r="Z600" i="79"/>
  <c r="Y600" i="79"/>
  <c r="AL597" i="79"/>
  <c r="AK597" i="79"/>
  <c r="AJ597" i="79"/>
  <c r="AI597" i="79"/>
  <c r="AH597" i="79"/>
  <c r="AG597" i="79"/>
  <c r="AF597" i="79"/>
  <c r="AE597" i="79"/>
  <c r="AD597" i="79"/>
  <c r="AC597" i="79"/>
  <c r="AB597" i="79"/>
  <c r="AA597" i="79"/>
  <c r="Z597" i="79"/>
  <c r="Y597" i="79"/>
  <c r="AL594" i="79"/>
  <c r="AK594" i="79"/>
  <c r="AJ594" i="79"/>
  <c r="AI594" i="79"/>
  <c r="AH594" i="79"/>
  <c r="AG594" i="79"/>
  <c r="AF594" i="79"/>
  <c r="AE594" i="79"/>
  <c r="AD594" i="79"/>
  <c r="AC594" i="79"/>
  <c r="AB594" i="79"/>
  <c r="AA594" i="79"/>
  <c r="Z594" i="79"/>
  <c r="Y594" i="79"/>
  <c r="AL591" i="79"/>
  <c r="AK591" i="79"/>
  <c r="AJ591" i="79"/>
  <c r="AI591" i="79"/>
  <c r="AH591" i="79"/>
  <c r="AG591" i="79"/>
  <c r="AF591" i="79"/>
  <c r="AE591" i="79"/>
  <c r="AD591" i="79"/>
  <c r="AC591" i="79"/>
  <c r="AB591" i="79"/>
  <c r="AA591" i="79"/>
  <c r="Z591" i="79"/>
  <c r="Y591" i="79"/>
  <c r="AL562" i="79"/>
  <c r="AK562" i="79"/>
  <c r="AJ562" i="79"/>
  <c r="AI562" i="79"/>
  <c r="AH562" i="79"/>
  <c r="AG562" i="79"/>
  <c r="AF562" i="79"/>
  <c r="AE562" i="79"/>
  <c r="AD562" i="79"/>
  <c r="AC562" i="79"/>
  <c r="AB562" i="79"/>
  <c r="AA562" i="79"/>
  <c r="Z562" i="79"/>
  <c r="Y562" i="79"/>
  <c r="AL559" i="79"/>
  <c r="AK559" i="79"/>
  <c r="AJ559" i="79"/>
  <c r="AI559" i="79"/>
  <c r="AH559" i="79"/>
  <c r="AG559" i="79"/>
  <c r="AF559" i="79"/>
  <c r="AE559" i="79"/>
  <c r="AD559" i="79"/>
  <c r="AC559" i="79"/>
  <c r="AB559" i="79"/>
  <c r="AA559" i="79"/>
  <c r="Z559" i="79"/>
  <c r="Y559" i="79"/>
  <c r="AL556" i="79"/>
  <c r="AK556" i="79"/>
  <c r="AJ556" i="79"/>
  <c r="AI556" i="79"/>
  <c r="AH556" i="79"/>
  <c r="AG556" i="79"/>
  <c r="AF556" i="79"/>
  <c r="AE556" i="79"/>
  <c r="AD556" i="79"/>
  <c r="AC556" i="79"/>
  <c r="AB556" i="79"/>
  <c r="AA556" i="79"/>
  <c r="Z556" i="79"/>
  <c r="Y556" i="79"/>
  <c r="AL553" i="79"/>
  <c r="AK553" i="79"/>
  <c r="AJ553" i="79"/>
  <c r="AI553" i="79"/>
  <c r="AH553" i="79"/>
  <c r="AG553" i="79"/>
  <c r="AF553" i="79"/>
  <c r="AE553" i="79"/>
  <c r="AD553" i="79"/>
  <c r="AC553" i="79"/>
  <c r="AB553" i="79"/>
  <c r="AA553" i="79"/>
  <c r="Z553" i="79"/>
  <c r="Y553" i="79"/>
  <c r="AL550" i="79"/>
  <c r="AK550" i="79"/>
  <c r="AJ550" i="79"/>
  <c r="AI550" i="79"/>
  <c r="AH550" i="79"/>
  <c r="AG550" i="79"/>
  <c r="AF550" i="79"/>
  <c r="AE550" i="79"/>
  <c r="AD550" i="79"/>
  <c r="AC550" i="79"/>
  <c r="AB550" i="79"/>
  <c r="AA550" i="79"/>
  <c r="Z550" i="79"/>
  <c r="Y550" i="79"/>
  <c r="AL547" i="79"/>
  <c r="AK547" i="79"/>
  <c r="AJ547" i="79"/>
  <c r="AI547" i="79"/>
  <c r="AH547" i="79"/>
  <c r="AG547" i="79"/>
  <c r="AF547" i="79"/>
  <c r="AE547" i="79"/>
  <c r="AD547" i="79"/>
  <c r="AC547" i="79"/>
  <c r="AB547" i="79"/>
  <c r="AA547" i="79"/>
  <c r="Z547" i="79"/>
  <c r="Y547" i="79"/>
  <c r="AL544" i="79"/>
  <c r="AK544" i="79"/>
  <c r="AJ544" i="79"/>
  <c r="AI544" i="79"/>
  <c r="AH544" i="79"/>
  <c r="AG544" i="79"/>
  <c r="AF544" i="79"/>
  <c r="AE544" i="79"/>
  <c r="AD544" i="79"/>
  <c r="AC544" i="79"/>
  <c r="AB544" i="79"/>
  <c r="AA544" i="79"/>
  <c r="Z544" i="79"/>
  <c r="Y544" i="79"/>
  <c r="AL541" i="79"/>
  <c r="AK541" i="79"/>
  <c r="AJ541" i="79"/>
  <c r="AI541" i="79"/>
  <c r="AH541" i="79"/>
  <c r="AG541" i="79"/>
  <c r="AF541" i="79"/>
  <c r="AE541" i="79"/>
  <c r="AD541" i="79"/>
  <c r="AC541" i="79"/>
  <c r="AB541" i="79"/>
  <c r="AA541" i="79"/>
  <c r="Z541" i="79"/>
  <c r="Y541" i="79"/>
  <c r="AL538" i="79"/>
  <c r="AK538" i="79"/>
  <c r="AJ538" i="79"/>
  <c r="AI538" i="79"/>
  <c r="AH538" i="79"/>
  <c r="AG538" i="79"/>
  <c r="AF538" i="79"/>
  <c r="AE538" i="79"/>
  <c r="AD538" i="79"/>
  <c r="AC538" i="79"/>
  <c r="AB538" i="79"/>
  <c r="AA538" i="79"/>
  <c r="Z538" i="79"/>
  <c r="Y538" i="79"/>
  <c r="AL535" i="79"/>
  <c r="AK535" i="79"/>
  <c r="AJ535" i="79"/>
  <c r="AI535" i="79"/>
  <c r="AH535" i="79"/>
  <c r="AG535" i="79"/>
  <c r="AF535" i="79"/>
  <c r="AE535" i="79"/>
  <c r="AD535" i="79"/>
  <c r="AC535" i="79"/>
  <c r="AB535" i="79"/>
  <c r="AA535" i="79"/>
  <c r="Z535" i="79"/>
  <c r="Y535" i="79"/>
  <c r="AL532" i="79"/>
  <c r="AK532" i="79"/>
  <c r="AJ532" i="79"/>
  <c r="AI532" i="79"/>
  <c r="AH532" i="79"/>
  <c r="AG532" i="79"/>
  <c r="AF532" i="79"/>
  <c r="AE532" i="79"/>
  <c r="AD532" i="79"/>
  <c r="AC532" i="79"/>
  <c r="AB532" i="79"/>
  <c r="AA532" i="79"/>
  <c r="Z532" i="79"/>
  <c r="Y532" i="79"/>
  <c r="AL529" i="79"/>
  <c r="AK529" i="79"/>
  <c r="AJ529" i="79"/>
  <c r="AI529" i="79"/>
  <c r="AH529" i="79"/>
  <c r="AL526" i="79"/>
  <c r="AK526" i="79"/>
  <c r="AJ526" i="79"/>
  <c r="AI526" i="79"/>
  <c r="AH526" i="79"/>
  <c r="AL523" i="79"/>
  <c r="AK523" i="79"/>
  <c r="AJ523" i="79"/>
  <c r="AI523" i="79"/>
  <c r="AH523" i="79"/>
  <c r="AL519" i="79"/>
  <c r="AK519" i="79"/>
  <c r="AJ519" i="79"/>
  <c r="AI519" i="79"/>
  <c r="AH519" i="79"/>
  <c r="AL516" i="79"/>
  <c r="AK516" i="79"/>
  <c r="AJ516" i="79"/>
  <c r="AI516" i="79"/>
  <c r="AH516" i="79"/>
  <c r="AL513" i="79"/>
  <c r="AK513" i="79"/>
  <c r="AJ513" i="79"/>
  <c r="AI513" i="79"/>
  <c r="AH513" i="79"/>
  <c r="AL509" i="79"/>
  <c r="AK509" i="79"/>
  <c r="AJ509" i="79"/>
  <c r="AI509" i="79"/>
  <c r="AH509" i="79"/>
  <c r="AL506" i="79"/>
  <c r="AK506" i="79"/>
  <c r="AJ506" i="79"/>
  <c r="AI506" i="79"/>
  <c r="AH506" i="79"/>
  <c r="AL503" i="79"/>
  <c r="AK503" i="79"/>
  <c r="AJ503" i="79"/>
  <c r="AI503" i="79"/>
  <c r="AH503" i="79"/>
  <c r="AL500" i="79"/>
  <c r="AK500" i="79"/>
  <c r="AJ500" i="79"/>
  <c r="AI500" i="79"/>
  <c r="AH500" i="79"/>
  <c r="AL497" i="79"/>
  <c r="AK497" i="79"/>
  <c r="AJ497" i="79"/>
  <c r="AI497" i="79"/>
  <c r="AH497" i="79"/>
  <c r="AL494" i="79"/>
  <c r="AK494" i="79"/>
  <c r="AJ494" i="79"/>
  <c r="AI494" i="79"/>
  <c r="AH494" i="79"/>
  <c r="AL491" i="79"/>
  <c r="AK491" i="79"/>
  <c r="AJ491" i="79"/>
  <c r="AI491" i="79"/>
  <c r="AH491" i="79"/>
  <c r="AL488" i="79"/>
  <c r="AK488" i="79"/>
  <c r="AJ488" i="79"/>
  <c r="AI488" i="79"/>
  <c r="AH488" i="79"/>
  <c r="AL484" i="79"/>
  <c r="AK484" i="79"/>
  <c r="AJ484" i="79"/>
  <c r="AI484" i="79"/>
  <c r="AH484" i="79"/>
  <c r="AL481" i="79"/>
  <c r="AK481" i="79"/>
  <c r="AJ481" i="79"/>
  <c r="AI481" i="79"/>
  <c r="AH481" i="79"/>
  <c r="AL478" i="79"/>
  <c r="AK478" i="79"/>
  <c r="AJ478" i="79"/>
  <c r="AI478" i="79"/>
  <c r="AH478" i="79"/>
  <c r="AL475" i="79"/>
  <c r="AK475" i="79"/>
  <c r="AJ475" i="79"/>
  <c r="AI475" i="79"/>
  <c r="AH475" i="79"/>
  <c r="AL450" i="79"/>
  <c r="AK450" i="79"/>
  <c r="AJ450" i="79"/>
  <c r="AI450" i="79"/>
  <c r="AH450" i="79"/>
  <c r="AG450" i="79"/>
  <c r="AF450" i="79"/>
  <c r="AE450" i="79"/>
  <c r="AD450" i="79"/>
  <c r="AC450" i="79"/>
  <c r="AB450" i="79"/>
  <c r="AA450" i="79"/>
  <c r="Z450" i="79"/>
  <c r="AL446" i="79"/>
  <c r="AK446" i="79"/>
  <c r="AJ446" i="79"/>
  <c r="AI446" i="79"/>
  <c r="AH446" i="79"/>
  <c r="AG446" i="79"/>
  <c r="AF446" i="79"/>
  <c r="AE446" i="79"/>
  <c r="AD446" i="79"/>
  <c r="AC446" i="79"/>
  <c r="AB446" i="79"/>
  <c r="AA446" i="79"/>
  <c r="Z446" i="79"/>
  <c r="Y446" i="79"/>
  <c r="AL443" i="79"/>
  <c r="AK443" i="79"/>
  <c r="AJ443" i="79"/>
  <c r="AI443" i="79"/>
  <c r="AH443" i="79"/>
  <c r="AG443" i="79"/>
  <c r="AF443" i="79"/>
  <c r="AE443" i="79"/>
  <c r="AD443" i="79"/>
  <c r="AC443" i="79"/>
  <c r="AB443" i="79"/>
  <c r="AA443" i="79"/>
  <c r="Z443" i="79"/>
  <c r="Y443" i="79"/>
  <c r="AL440" i="79"/>
  <c r="AK440" i="79"/>
  <c r="AJ440" i="79"/>
  <c r="AI440" i="79"/>
  <c r="AH440" i="79"/>
  <c r="AG440" i="79"/>
  <c r="AF440" i="79"/>
  <c r="AE440" i="79"/>
  <c r="AD440" i="79"/>
  <c r="AC440" i="79"/>
  <c r="AB440" i="79"/>
  <c r="AA440" i="79"/>
  <c r="Z440" i="79"/>
  <c r="Y440" i="79"/>
  <c r="AL436" i="79"/>
  <c r="AK436" i="79"/>
  <c r="AJ436" i="79"/>
  <c r="AI436" i="79"/>
  <c r="AH436" i="79"/>
  <c r="AG436" i="79"/>
  <c r="AF436" i="79"/>
  <c r="AE436" i="79"/>
  <c r="AD436" i="79"/>
  <c r="AC436" i="79"/>
  <c r="AB436" i="79"/>
  <c r="AA436" i="79"/>
  <c r="Z436" i="79"/>
  <c r="Y436" i="79"/>
  <c r="AL433" i="79"/>
  <c r="AK433" i="79"/>
  <c r="AJ433" i="79"/>
  <c r="AI433" i="79"/>
  <c r="AH433" i="79"/>
  <c r="AG433" i="79"/>
  <c r="AF433" i="79"/>
  <c r="AE433" i="79"/>
  <c r="AD433" i="79"/>
  <c r="AC433" i="79"/>
  <c r="AB433" i="79"/>
  <c r="AA433" i="79"/>
  <c r="Z433" i="79"/>
  <c r="Y433" i="79"/>
  <c r="AL430" i="79"/>
  <c r="AK430" i="79"/>
  <c r="AJ430" i="79"/>
  <c r="AI430" i="79"/>
  <c r="AH430" i="79"/>
  <c r="AG430" i="79"/>
  <c r="AF430" i="79"/>
  <c r="AE430" i="79"/>
  <c r="AD430" i="79"/>
  <c r="AC430" i="79"/>
  <c r="AB430" i="79"/>
  <c r="AA430" i="79"/>
  <c r="Z430" i="79"/>
  <c r="Y430" i="79"/>
  <c r="AL427" i="79"/>
  <c r="AK427" i="79"/>
  <c r="AJ427" i="79"/>
  <c r="AI427" i="79"/>
  <c r="AH427" i="79"/>
  <c r="AG427" i="79"/>
  <c r="AF427" i="79"/>
  <c r="AE427" i="79"/>
  <c r="AD427" i="79"/>
  <c r="AC427" i="79"/>
  <c r="AB427" i="79"/>
  <c r="AA427" i="79"/>
  <c r="Z427" i="79"/>
  <c r="Y427" i="79"/>
  <c r="AL424" i="79"/>
  <c r="AK424" i="79"/>
  <c r="AJ424" i="79"/>
  <c r="AI424" i="79"/>
  <c r="AH424" i="79"/>
  <c r="AG424" i="79"/>
  <c r="AF424" i="79"/>
  <c r="AE424" i="79"/>
  <c r="AD424" i="79"/>
  <c r="AC424" i="79"/>
  <c r="AB424" i="79"/>
  <c r="AA424" i="79"/>
  <c r="Z424" i="79"/>
  <c r="Y424" i="79"/>
  <c r="AL420" i="79"/>
  <c r="AK420" i="79"/>
  <c r="AJ420" i="79"/>
  <c r="AI420" i="79"/>
  <c r="AH420" i="79"/>
  <c r="AG420" i="79"/>
  <c r="AF420" i="79"/>
  <c r="AE420" i="79"/>
  <c r="AD420" i="79"/>
  <c r="AC420" i="79"/>
  <c r="AB420" i="79"/>
  <c r="AA420" i="79"/>
  <c r="Z420" i="79"/>
  <c r="Y420" i="79"/>
  <c r="AL417" i="79"/>
  <c r="AK417" i="79"/>
  <c r="AJ417" i="79"/>
  <c r="AI417" i="79"/>
  <c r="AH417" i="79"/>
  <c r="AG417" i="79"/>
  <c r="AF417" i="79"/>
  <c r="AE417" i="79"/>
  <c r="AD417" i="79"/>
  <c r="AC417" i="79"/>
  <c r="AB417" i="79"/>
  <c r="AA417" i="79"/>
  <c r="Z417" i="79"/>
  <c r="Y417" i="79"/>
  <c r="AL414" i="79"/>
  <c r="AK414" i="79"/>
  <c r="AJ414" i="79"/>
  <c r="AI414" i="79"/>
  <c r="AH414" i="79"/>
  <c r="AG414" i="79"/>
  <c r="AF414" i="79"/>
  <c r="AE414" i="79"/>
  <c r="AD414" i="79"/>
  <c r="AC414" i="79"/>
  <c r="AB414" i="79"/>
  <c r="AA414" i="79"/>
  <c r="Z414" i="79"/>
  <c r="Y414" i="79"/>
  <c r="AL411" i="79"/>
  <c r="AK411" i="79"/>
  <c r="AJ411" i="79"/>
  <c r="AI411" i="79"/>
  <c r="AH411" i="79"/>
  <c r="AG411" i="79"/>
  <c r="AF411" i="79"/>
  <c r="AE411" i="79"/>
  <c r="AD411" i="79"/>
  <c r="AC411" i="79"/>
  <c r="AB411" i="79"/>
  <c r="AA411" i="79"/>
  <c r="Z411" i="79"/>
  <c r="Y411" i="79"/>
  <c r="AL408" i="79"/>
  <c r="AK408" i="79"/>
  <c r="AJ408" i="79"/>
  <c r="AI408" i="79"/>
  <c r="AH408" i="79"/>
  <c r="AG408" i="79"/>
  <c r="AF408" i="79"/>
  <c r="AE408" i="79"/>
  <c r="AD408" i="79"/>
  <c r="AC408" i="79"/>
  <c r="AB408" i="79"/>
  <c r="AA408" i="79"/>
  <c r="Z408" i="79"/>
  <c r="Y408" i="79"/>
  <c r="AL379" i="79"/>
  <c r="AK379" i="79"/>
  <c r="AJ379" i="79"/>
  <c r="AI379" i="79"/>
  <c r="AH379" i="79"/>
  <c r="AG379" i="79"/>
  <c r="AF379" i="79"/>
  <c r="AE379" i="79"/>
  <c r="AD379" i="79"/>
  <c r="AC379" i="79"/>
  <c r="AB379" i="79"/>
  <c r="AA379" i="79"/>
  <c r="Z379" i="79"/>
  <c r="AL376" i="79"/>
  <c r="AK376" i="79"/>
  <c r="AJ376" i="79"/>
  <c r="AI376" i="79"/>
  <c r="AH376" i="79"/>
  <c r="AG376" i="79"/>
  <c r="AF376" i="79"/>
  <c r="AE376" i="79"/>
  <c r="AD376" i="79"/>
  <c r="AC376" i="79"/>
  <c r="AB376" i="79"/>
  <c r="AA376" i="79"/>
  <c r="Z376" i="79"/>
  <c r="Y376" i="79"/>
  <c r="AL373" i="79"/>
  <c r="AK373" i="79"/>
  <c r="AJ373" i="79"/>
  <c r="AI373" i="79"/>
  <c r="AH373" i="79"/>
  <c r="AG373" i="79"/>
  <c r="AF373" i="79"/>
  <c r="AE373" i="79"/>
  <c r="AD373" i="79"/>
  <c r="AC373" i="79"/>
  <c r="AB373" i="79"/>
  <c r="AA373" i="79"/>
  <c r="Z373" i="79"/>
  <c r="AL370" i="79"/>
  <c r="AK370" i="79"/>
  <c r="AJ370" i="79"/>
  <c r="AI370" i="79"/>
  <c r="AH370" i="79"/>
  <c r="AG370" i="79"/>
  <c r="AF370" i="79"/>
  <c r="AE370" i="79"/>
  <c r="AD370" i="79"/>
  <c r="AC370" i="79"/>
  <c r="AB370" i="79"/>
  <c r="AA370" i="79"/>
  <c r="Z370" i="79"/>
  <c r="Y370" i="79"/>
  <c r="AL367" i="79"/>
  <c r="AK367" i="79"/>
  <c r="AJ367" i="79"/>
  <c r="AI367" i="79"/>
  <c r="AH367" i="79"/>
  <c r="AG367" i="79"/>
  <c r="AF367" i="79"/>
  <c r="AE367" i="79"/>
  <c r="AD367" i="79"/>
  <c r="AC367" i="79"/>
  <c r="AB367" i="79"/>
  <c r="AA367" i="79"/>
  <c r="Z367" i="79"/>
  <c r="Y367" i="79"/>
  <c r="AL364" i="79"/>
  <c r="AK364" i="79"/>
  <c r="AJ364" i="79"/>
  <c r="AI364" i="79"/>
  <c r="AH364" i="79"/>
  <c r="AG364" i="79"/>
  <c r="AF364" i="79"/>
  <c r="AE364" i="79"/>
  <c r="AD364" i="79"/>
  <c r="AC364" i="79"/>
  <c r="AB364" i="79"/>
  <c r="AA364" i="79"/>
  <c r="Z364" i="79"/>
  <c r="Y364" i="79"/>
  <c r="AL361" i="79"/>
  <c r="AK361" i="79"/>
  <c r="AJ361" i="79"/>
  <c r="AI361" i="79"/>
  <c r="AH361" i="79"/>
  <c r="AG361" i="79"/>
  <c r="AF361" i="79"/>
  <c r="AE361" i="79"/>
  <c r="AD361" i="79"/>
  <c r="AC361" i="79"/>
  <c r="AB361" i="79"/>
  <c r="AA361" i="79"/>
  <c r="Z361" i="79"/>
  <c r="Y361" i="79"/>
  <c r="AL358" i="79"/>
  <c r="AK358" i="79"/>
  <c r="AJ358" i="79"/>
  <c r="AI358" i="79"/>
  <c r="AH358" i="79"/>
  <c r="AG358" i="79"/>
  <c r="AF358" i="79"/>
  <c r="AE358" i="79"/>
  <c r="AD358" i="79"/>
  <c r="AC358" i="79"/>
  <c r="AB358" i="79"/>
  <c r="AA358" i="79"/>
  <c r="Z358" i="79"/>
  <c r="Y358" i="79"/>
  <c r="AL355" i="79"/>
  <c r="AK355" i="79"/>
  <c r="AJ355" i="79"/>
  <c r="AI355" i="79"/>
  <c r="AH355" i="79"/>
  <c r="AG355" i="79"/>
  <c r="AF355" i="79"/>
  <c r="AE355" i="79"/>
  <c r="AD355" i="79"/>
  <c r="AC355" i="79"/>
  <c r="AB355" i="79"/>
  <c r="AA355" i="79"/>
  <c r="Z355" i="79"/>
  <c r="Y355" i="79"/>
  <c r="AL352" i="79"/>
  <c r="AK352" i="79"/>
  <c r="AJ352" i="79"/>
  <c r="AI352" i="79"/>
  <c r="AH352" i="79"/>
  <c r="AG352" i="79"/>
  <c r="AF352" i="79"/>
  <c r="AE352" i="79"/>
  <c r="AD352" i="79"/>
  <c r="AC352" i="79"/>
  <c r="AB352" i="79"/>
  <c r="AA352" i="79"/>
  <c r="Z352" i="79"/>
  <c r="Y352" i="79"/>
  <c r="AL349" i="79"/>
  <c r="AK349" i="79"/>
  <c r="AJ349" i="79"/>
  <c r="AI349" i="79"/>
  <c r="AH349" i="79"/>
  <c r="AG349" i="79"/>
  <c r="AF349" i="79"/>
  <c r="AE349" i="79"/>
  <c r="AD349" i="79"/>
  <c r="AC349" i="79"/>
  <c r="AB349" i="79"/>
  <c r="AA349" i="79"/>
  <c r="Z349" i="79"/>
  <c r="Y349" i="79"/>
  <c r="AL346" i="79"/>
  <c r="AK346" i="79"/>
  <c r="AJ346" i="79"/>
  <c r="AI346" i="79"/>
  <c r="AH346" i="79"/>
  <c r="AG346" i="79"/>
  <c r="AF346" i="79"/>
  <c r="AE346" i="79"/>
  <c r="AD346" i="79"/>
  <c r="AC346" i="79"/>
  <c r="AB346" i="79"/>
  <c r="AA346" i="79"/>
  <c r="Z346" i="79"/>
  <c r="Y346" i="79"/>
  <c r="AL343" i="79"/>
  <c r="AK343" i="79"/>
  <c r="AJ343" i="79"/>
  <c r="AI343" i="79"/>
  <c r="AH343" i="79"/>
  <c r="AG343" i="79"/>
  <c r="AF343" i="79"/>
  <c r="AE343" i="79"/>
  <c r="AD343" i="79"/>
  <c r="AC343" i="79"/>
  <c r="AB343" i="79"/>
  <c r="AA343" i="79"/>
  <c r="Z343" i="79"/>
  <c r="Y343" i="79"/>
  <c r="AL267" i="79"/>
  <c r="AK267" i="79"/>
  <c r="AJ267" i="79"/>
  <c r="AI267" i="79"/>
  <c r="AH267" i="79"/>
  <c r="AG267" i="79"/>
  <c r="AF267" i="79"/>
  <c r="AE267" i="79"/>
  <c r="AD267" i="79"/>
  <c r="AC267" i="79"/>
  <c r="AB267" i="79"/>
  <c r="AA267" i="79"/>
  <c r="Z267" i="79"/>
  <c r="AL263" i="79"/>
  <c r="AK263" i="79"/>
  <c r="AJ263" i="79"/>
  <c r="AI263" i="79"/>
  <c r="AH263" i="79"/>
  <c r="AG263" i="79"/>
  <c r="AF263" i="79"/>
  <c r="AE263" i="79"/>
  <c r="AD263" i="79"/>
  <c r="AC263" i="79"/>
  <c r="AB263" i="79"/>
  <c r="AA263" i="79"/>
  <c r="Z263" i="79"/>
  <c r="Y263" i="79"/>
  <c r="AL260" i="79"/>
  <c r="AK260" i="79"/>
  <c r="AJ260" i="79"/>
  <c r="AI260" i="79"/>
  <c r="AH260" i="79"/>
  <c r="AG260" i="79"/>
  <c r="AF260" i="79"/>
  <c r="AE260" i="79"/>
  <c r="AD260" i="79"/>
  <c r="AC260" i="79"/>
  <c r="AB260" i="79"/>
  <c r="AA260" i="79"/>
  <c r="Z260" i="79"/>
  <c r="Y260" i="79"/>
  <c r="AL257" i="79"/>
  <c r="AK257" i="79"/>
  <c r="AJ257" i="79"/>
  <c r="AI257" i="79"/>
  <c r="AH257" i="79"/>
  <c r="AG257" i="79"/>
  <c r="AF257" i="79"/>
  <c r="AE257" i="79"/>
  <c r="AD257" i="79"/>
  <c r="AC257" i="79"/>
  <c r="AB257" i="79"/>
  <c r="AA257" i="79"/>
  <c r="Z257" i="79"/>
  <c r="Y257" i="79"/>
  <c r="AL253" i="79"/>
  <c r="AK253" i="79"/>
  <c r="AJ253" i="79"/>
  <c r="AI253" i="79"/>
  <c r="AH253" i="79"/>
  <c r="AG253" i="79"/>
  <c r="AF253" i="79"/>
  <c r="AE253" i="79"/>
  <c r="AD253" i="79"/>
  <c r="AC253" i="79"/>
  <c r="AB253" i="79"/>
  <c r="AA253" i="79"/>
  <c r="Z253" i="79"/>
  <c r="Y253" i="79"/>
  <c r="AL250" i="79"/>
  <c r="AK250" i="79"/>
  <c r="AJ250" i="79"/>
  <c r="AI250" i="79"/>
  <c r="AH250" i="79"/>
  <c r="AG250" i="79"/>
  <c r="AF250" i="79"/>
  <c r="AE250" i="79"/>
  <c r="AD250" i="79"/>
  <c r="AC250" i="79"/>
  <c r="AB250" i="79"/>
  <c r="AA250" i="79"/>
  <c r="Z250" i="79"/>
  <c r="Y250" i="79"/>
  <c r="AL247" i="79"/>
  <c r="AK247" i="79"/>
  <c r="AJ247" i="79"/>
  <c r="AI247" i="79"/>
  <c r="AH247" i="79"/>
  <c r="AG247" i="79"/>
  <c r="AF247" i="79"/>
  <c r="AE247" i="79"/>
  <c r="AD247" i="79"/>
  <c r="AC247" i="79"/>
  <c r="AB247" i="79"/>
  <c r="AA247" i="79"/>
  <c r="Z247" i="79"/>
  <c r="Y247" i="79"/>
  <c r="AL244" i="79"/>
  <c r="AK244" i="79"/>
  <c r="AJ244" i="79"/>
  <c r="AI244" i="79"/>
  <c r="AH244" i="79"/>
  <c r="AG244" i="79"/>
  <c r="AF244" i="79"/>
  <c r="AE244" i="79"/>
  <c r="AD244" i="79"/>
  <c r="AC244" i="79"/>
  <c r="AB244" i="79"/>
  <c r="AA244" i="79"/>
  <c r="Z244" i="79"/>
  <c r="Y244" i="79"/>
  <c r="AL241" i="79"/>
  <c r="AK241" i="79"/>
  <c r="AJ241" i="79"/>
  <c r="AI241" i="79"/>
  <c r="AH241" i="79"/>
  <c r="AG241" i="79"/>
  <c r="AF241" i="79"/>
  <c r="AE241" i="79"/>
  <c r="AD241" i="79"/>
  <c r="AC241" i="79"/>
  <c r="AB241" i="79"/>
  <c r="AA241" i="79"/>
  <c r="Z241" i="79"/>
  <c r="Y241" i="79"/>
  <c r="AL237" i="79"/>
  <c r="AK237" i="79"/>
  <c r="AJ237" i="79"/>
  <c r="AI237" i="79"/>
  <c r="AH237" i="79"/>
  <c r="AG237" i="79"/>
  <c r="AF237" i="79"/>
  <c r="AE237" i="79"/>
  <c r="AD237" i="79"/>
  <c r="AC237" i="79"/>
  <c r="AB237" i="79"/>
  <c r="AA237" i="79"/>
  <c r="Z237" i="79"/>
  <c r="AL234" i="79"/>
  <c r="AK234" i="79"/>
  <c r="AJ234" i="79"/>
  <c r="AI234" i="79"/>
  <c r="AH234" i="79"/>
  <c r="AG234" i="79"/>
  <c r="AF234" i="79"/>
  <c r="AE234" i="79"/>
  <c r="AD234" i="79"/>
  <c r="AC234" i="79"/>
  <c r="AB234" i="79"/>
  <c r="AA234" i="79"/>
  <c r="Z234" i="79"/>
  <c r="Y234" i="79"/>
  <c r="AL231" i="79"/>
  <c r="AK231" i="79"/>
  <c r="AJ231" i="79"/>
  <c r="AI231" i="79"/>
  <c r="AH231" i="79"/>
  <c r="AG231" i="79"/>
  <c r="AF231" i="79"/>
  <c r="AE231" i="79"/>
  <c r="AD231" i="79"/>
  <c r="AC231" i="79"/>
  <c r="AB231" i="79"/>
  <c r="AA231" i="79"/>
  <c r="Z231" i="79"/>
  <c r="Y231" i="79"/>
  <c r="AL228" i="79"/>
  <c r="AK228" i="79"/>
  <c r="AJ228" i="79"/>
  <c r="AI228" i="79"/>
  <c r="AH228" i="79"/>
  <c r="AG228" i="79"/>
  <c r="AF228" i="79"/>
  <c r="AE228" i="79"/>
  <c r="AD228" i="79"/>
  <c r="AC228" i="79"/>
  <c r="AB228" i="79"/>
  <c r="AA228" i="79"/>
  <c r="Z228" i="79"/>
  <c r="AL225" i="79"/>
  <c r="AK225" i="79"/>
  <c r="AJ225" i="79"/>
  <c r="AI225" i="79"/>
  <c r="AH225" i="79"/>
  <c r="AG225" i="79"/>
  <c r="AF225" i="79"/>
  <c r="AE225" i="79"/>
  <c r="AD225" i="79"/>
  <c r="AC225" i="79"/>
  <c r="AB225" i="79"/>
  <c r="AA225" i="79"/>
  <c r="Z225" i="79"/>
  <c r="AL196" i="79"/>
  <c r="AK196" i="79"/>
  <c r="AJ196" i="79"/>
  <c r="AI196" i="79"/>
  <c r="AH196" i="79"/>
  <c r="AG196" i="79"/>
  <c r="AF196" i="79"/>
  <c r="AE196" i="79"/>
  <c r="AD196" i="79"/>
  <c r="AC196" i="79"/>
  <c r="AB196" i="79"/>
  <c r="AA196" i="79"/>
  <c r="Z196" i="79"/>
  <c r="Y196" i="79"/>
  <c r="AL193" i="79"/>
  <c r="AK193" i="79"/>
  <c r="AJ193" i="79"/>
  <c r="AI193" i="79"/>
  <c r="AH193" i="79"/>
  <c r="AG193" i="79"/>
  <c r="AF193" i="79"/>
  <c r="AE193" i="79"/>
  <c r="AD193" i="79"/>
  <c r="AC193" i="79"/>
  <c r="AB193" i="79"/>
  <c r="AA193" i="79"/>
  <c r="Z193" i="79"/>
  <c r="Y193" i="79"/>
  <c r="AL190" i="79"/>
  <c r="AK190" i="79"/>
  <c r="AJ190" i="79"/>
  <c r="AI190" i="79"/>
  <c r="AH190" i="79"/>
  <c r="AG190" i="79"/>
  <c r="AF190" i="79"/>
  <c r="AE190" i="79"/>
  <c r="AD190" i="79"/>
  <c r="AC190" i="79"/>
  <c r="AB190" i="79"/>
  <c r="AA190" i="79"/>
  <c r="Z190" i="79"/>
  <c r="Y190" i="79"/>
  <c r="AL187" i="79"/>
  <c r="AK187" i="79"/>
  <c r="AJ187" i="79"/>
  <c r="AI187" i="79"/>
  <c r="AH187" i="79"/>
  <c r="AG187" i="79"/>
  <c r="AF187" i="79"/>
  <c r="AE187" i="79"/>
  <c r="AD187" i="79"/>
  <c r="AC187" i="79"/>
  <c r="AB187" i="79"/>
  <c r="AA187" i="79"/>
  <c r="Z187" i="79"/>
  <c r="Y187" i="79"/>
  <c r="AL184" i="79"/>
  <c r="AK184" i="79"/>
  <c r="AJ184" i="79"/>
  <c r="AI184" i="79"/>
  <c r="AH184" i="79"/>
  <c r="AG184" i="79"/>
  <c r="AF184" i="79"/>
  <c r="AE184" i="79"/>
  <c r="AD184" i="79"/>
  <c r="AC184" i="79"/>
  <c r="AB184" i="79"/>
  <c r="AA184" i="79"/>
  <c r="Z184" i="79"/>
  <c r="Y184" i="79"/>
  <c r="AL181" i="79"/>
  <c r="AK181" i="79"/>
  <c r="AJ181" i="79"/>
  <c r="AI181" i="79"/>
  <c r="AH181" i="79"/>
  <c r="AG181" i="79"/>
  <c r="AF181" i="79"/>
  <c r="AE181" i="79"/>
  <c r="AD181" i="79"/>
  <c r="AC181" i="79"/>
  <c r="AB181" i="79"/>
  <c r="AA181" i="79"/>
  <c r="Z181" i="79"/>
  <c r="Y181" i="79"/>
  <c r="AL178" i="79"/>
  <c r="AK178" i="79"/>
  <c r="AJ178" i="79"/>
  <c r="AI178" i="79"/>
  <c r="AH178" i="79"/>
  <c r="AG178" i="79"/>
  <c r="AF178" i="79"/>
  <c r="AE178" i="79"/>
  <c r="AD178" i="79"/>
  <c r="AC178" i="79"/>
  <c r="AB178" i="79"/>
  <c r="AA178" i="79"/>
  <c r="Z178" i="79"/>
  <c r="Y178" i="79"/>
  <c r="AL175" i="79"/>
  <c r="AK175" i="79"/>
  <c r="AJ175" i="79"/>
  <c r="AI175" i="79"/>
  <c r="AH175" i="79"/>
  <c r="AG175" i="79"/>
  <c r="AF175" i="79"/>
  <c r="AE175" i="79"/>
  <c r="AD175" i="79"/>
  <c r="AC175" i="79"/>
  <c r="AB175" i="79"/>
  <c r="AA175" i="79"/>
  <c r="Z175" i="79"/>
  <c r="Y175" i="79"/>
  <c r="AL172" i="79"/>
  <c r="AK172" i="79"/>
  <c r="AJ172" i="79"/>
  <c r="AI172" i="79"/>
  <c r="AH172" i="79"/>
  <c r="AG172" i="79"/>
  <c r="AF172" i="79"/>
  <c r="AE172" i="79"/>
  <c r="AD172" i="79"/>
  <c r="AC172" i="79"/>
  <c r="AB172" i="79"/>
  <c r="AA172" i="79"/>
  <c r="Z172" i="79"/>
  <c r="Y172" i="79"/>
  <c r="AL169" i="79"/>
  <c r="AK169" i="79"/>
  <c r="AJ169" i="79"/>
  <c r="AI169" i="79"/>
  <c r="AH169" i="79"/>
  <c r="AG169" i="79"/>
  <c r="AF169" i="79"/>
  <c r="AE169" i="79"/>
  <c r="AD169" i="79"/>
  <c r="AC169" i="79"/>
  <c r="AB169" i="79"/>
  <c r="AA169" i="79"/>
  <c r="Z169" i="79"/>
  <c r="Y169" i="79"/>
  <c r="AL166" i="79"/>
  <c r="AK166" i="79"/>
  <c r="AJ166" i="79"/>
  <c r="AI166" i="79"/>
  <c r="AH166" i="79"/>
  <c r="AG166" i="79"/>
  <c r="AF166" i="79"/>
  <c r="AE166" i="79"/>
  <c r="AD166" i="79"/>
  <c r="AC166" i="79"/>
  <c r="AB166" i="79"/>
  <c r="AA166" i="79"/>
  <c r="Z166" i="79"/>
  <c r="Y166" i="79"/>
  <c r="AL163" i="79"/>
  <c r="AK163" i="79"/>
  <c r="AJ163" i="79"/>
  <c r="AI163" i="79"/>
  <c r="AH163" i="79"/>
  <c r="AG163" i="79"/>
  <c r="AF163" i="79"/>
  <c r="AE163" i="79"/>
  <c r="AD163" i="79"/>
  <c r="AC163" i="79"/>
  <c r="AB163" i="79"/>
  <c r="AA163" i="79"/>
  <c r="Z163" i="79"/>
  <c r="Y163" i="79"/>
  <c r="AL160" i="79"/>
  <c r="AK160" i="79"/>
  <c r="AJ160" i="79"/>
  <c r="AI160" i="79"/>
  <c r="AH160" i="79"/>
  <c r="AG160" i="79"/>
  <c r="AF160" i="79"/>
  <c r="AE160" i="79"/>
  <c r="AD160" i="79"/>
  <c r="AC160" i="79"/>
  <c r="AB160" i="79"/>
  <c r="AA160" i="79"/>
  <c r="Z160" i="79"/>
  <c r="Y160" i="79"/>
  <c r="AL157" i="79"/>
  <c r="AK157" i="79"/>
  <c r="AJ157" i="79"/>
  <c r="AI157" i="79"/>
  <c r="AH157" i="79"/>
  <c r="AG157" i="79"/>
  <c r="AF157" i="79"/>
  <c r="AE157" i="79"/>
  <c r="AD157" i="79"/>
  <c r="AC157" i="79"/>
  <c r="AB157" i="79"/>
  <c r="AA157" i="79"/>
  <c r="Z157" i="79"/>
  <c r="AL153" i="79"/>
  <c r="AK153" i="79"/>
  <c r="AJ153" i="79"/>
  <c r="AI153" i="79"/>
  <c r="AH153" i="79"/>
  <c r="AG153" i="79"/>
  <c r="AF153" i="79"/>
  <c r="AE153" i="79"/>
  <c r="AD153" i="79"/>
  <c r="AC153" i="79"/>
  <c r="AB153" i="79"/>
  <c r="AA153" i="79"/>
  <c r="Z153" i="79"/>
  <c r="Y153" i="79"/>
  <c r="AL150" i="79"/>
  <c r="AK150" i="79"/>
  <c r="AJ150" i="79"/>
  <c r="AI150" i="79"/>
  <c r="AH150" i="79"/>
  <c r="AG150" i="79"/>
  <c r="AF150" i="79"/>
  <c r="AE150" i="79"/>
  <c r="AD150" i="79"/>
  <c r="AC150" i="79"/>
  <c r="AB150" i="79"/>
  <c r="AA150" i="79"/>
  <c r="Z150" i="79"/>
  <c r="Y150" i="79"/>
  <c r="AL147" i="79"/>
  <c r="AK147" i="79"/>
  <c r="AJ147" i="79"/>
  <c r="AI147" i="79"/>
  <c r="AH147" i="79"/>
  <c r="AG147" i="79"/>
  <c r="AF147" i="79"/>
  <c r="AE147" i="79"/>
  <c r="AD147" i="79"/>
  <c r="AC147" i="79"/>
  <c r="AB147" i="79"/>
  <c r="AA147" i="79"/>
  <c r="Z147" i="79"/>
  <c r="Y147" i="79"/>
  <c r="AL143" i="79"/>
  <c r="AK143" i="79"/>
  <c r="AJ143" i="79"/>
  <c r="AI143" i="79"/>
  <c r="AH143" i="79"/>
  <c r="AG143" i="79"/>
  <c r="AF143" i="79"/>
  <c r="AE143" i="79"/>
  <c r="AD143" i="79"/>
  <c r="AC143" i="79"/>
  <c r="AB143" i="79"/>
  <c r="AA143" i="79"/>
  <c r="Z143" i="79"/>
  <c r="Y143" i="79"/>
  <c r="AL140" i="79"/>
  <c r="AK140" i="79"/>
  <c r="AJ140" i="79"/>
  <c r="AI140" i="79"/>
  <c r="AH140" i="79"/>
  <c r="AG140" i="79"/>
  <c r="AF140" i="79"/>
  <c r="AE140" i="79"/>
  <c r="AD140" i="79"/>
  <c r="AC140" i="79"/>
  <c r="AB140" i="79"/>
  <c r="AA140" i="79"/>
  <c r="Z140" i="79"/>
  <c r="Y140" i="79"/>
  <c r="AL137" i="79"/>
  <c r="AK137" i="79"/>
  <c r="AJ137" i="79"/>
  <c r="AI137" i="79"/>
  <c r="AH137" i="79"/>
  <c r="AG137" i="79"/>
  <c r="AF137" i="79"/>
  <c r="AE137" i="79"/>
  <c r="AD137" i="79"/>
  <c r="AC137" i="79"/>
  <c r="AB137" i="79"/>
  <c r="AA137" i="79"/>
  <c r="Z137" i="79"/>
  <c r="Y137" i="79"/>
  <c r="AL134" i="79"/>
  <c r="AK134" i="79"/>
  <c r="AJ134" i="79"/>
  <c r="AI134" i="79"/>
  <c r="AH134" i="79"/>
  <c r="AG134" i="79"/>
  <c r="AF134" i="79"/>
  <c r="AE134" i="79"/>
  <c r="AD134" i="79"/>
  <c r="AC134" i="79"/>
  <c r="AB134" i="79"/>
  <c r="AA134" i="79"/>
  <c r="Z134" i="79"/>
  <c r="Y134" i="79"/>
  <c r="AL131" i="79"/>
  <c r="AK131" i="79"/>
  <c r="AJ131" i="79"/>
  <c r="AI131" i="79"/>
  <c r="AH131" i="79"/>
  <c r="AG131" i="79"/>
  <c r="AF131" i="79"/>
  <c r="AE131" i="79"/>
  <c r="AD131" i="79"/>
  <c r="AC131" i="79"/>
  <c r="AB131" i="79"/>
  <c r="AA131" i="79"/>
  <c r="Z131" i="79"/>
  <c r="Y131" i="79"/>
  <c r="AL128" i="79"/>
  <c r="AK128" i="79"/>
  <c r="AJ128" i="79"/>
  <c r="AI128" i="79"/>
  <c r="AH128" i="79"/>
  <c r="AG128" i="79"/>
  <c r="AF128" i="79"/>
  <c r="AE128" i="79"/>
  <c r="AD128" i="79"/>
  <c r="AC128" i="79"/>
  <c r="AB128" i="79"/>
  <c r="AA128" i="79"/>
  <c r="Z128" i="79"/>
  <c r="Y128" i="79"/>
  <c r="AL124" i="79"/>
  <c r="AK124" i="79"/>
  <c r="AJ124" i="79"/>
  <c r="AI124" i="79"/>
  <c r="AH124" i="79"/>
  <c r="AG124" i="79"/>
  <c r="AF124" i="79"/>
  <c r="AE124" i="79"/>
  <c r="AE125" i="79" s="1"/>
  <c r="AL121" i="79"/>
  <c r="AK121" i="79"/>
  <c r="AJ121" i="79"/>
  <c r="AI121" i="79"/>
  <c r="AH121" i="79"/>
  <c r="AG121" i="79"/>
  <c r="AF121" i="79"/>
  <c r="AE121" i="79"/>
  <c r="AL117" i="79"/>
  <c r="AK117" i="79"/>
  <c r="AJ117" i="79"/>
  <c r="AI117" i="79"/>
  <c r="AH117" i="79"/>
  <c r="AG117" i="79"/>
  <c r="AF117" i="79"/>
  <c r="AE117" i="79"/>
  <c r="AL114" i="79"/>
  <c r="AK114" i="79"/>
  <c r="AJ114" i="79"/>
  <c r="AI114" i="79"/>
  <c r="AH114" i="79"/>
  <c r="AG114" i="79"/>
  <c r="AF114" i="79"/>
  <c r="AE114" i="79"/>
  <c r="AL111" i="79"/>
  <c r="AK111" i="79"/>
  <c r="AJ111" i="79"/>
  <c r="AI111" i="79"/>
  <c r="AH111" i="79"/>
  <c r="AG111" i="79"/>
  <c r="AF111" i="79"/>
  <c r="AE111" i="79"/>
  <c r="AL108" i="79"/>
  <c r="AK108" i="79"/>
  <c r="AJ108" i="79"/>
  <c r="AI108" i="79"/>
  <c r="AH108" i="79"/>
  <c r="AG108" i="79"/>
  <c r="AF108" i="79"/>
  <c r="AE108" i="79"/>
  <c r="AL103" i="79"/>
  <c r="AK103" i="79"/>
  <c r="AJ103" i="79"/>
  <c r="AI103" i="79"/>
  <c r="AH103" i="79"/>
  <c r="AG103" i="79"/>
  <c r="AF103" i="79"/>
  <c r="AE103" i="79"/>
  <c r="AL97" i="79"/>
  <c r="AK97" i="79"/>
  <c r="AJ97" i="79"/>
  <c r="AI97" i="79"/>
  <c r="AH97" i="79"/>
  <c r="AG97" i="79"/>
  <c r="AF97" i="79"/>
  <c r="AE97" i="79"/>
  <c r="AL83" i="79"/>
  <c r="AK83" i="79"/>
  <c r="AJ83" i="79"/>
  <c r="AI83" i="79"/>
  <c r="AH83" i="79"/>
  <c r="AG83" i="79"/>
  <c r="AF83" i="79"/>
  <c r="AE83" i="79"/>
  <c r="AL76" i="79"/>
  <c r="AK76" i="79"/>
  <c r="AJ76" i="79"/>
  <c r="AI76" i="79"/>
  <c r="AH76" i="79"/>
  <c r="AG76" i="79"/>
  <c r="AF76" i="79"/>
  <c r="AE76" i="79"/>
  <c r="AL73" i="79"/>
  <c r="AK73" i="79"/>
  <c r="AJ73" i="79"/>
  <c r="AI73" i="79"/>
  <c r="AH73" i="79"/>
  <c r="AG73" i="79"/>
  <c r="AF73" i="79"/>
  <c r="AE73" i="79"/>
  <c r="AL69" i="79"/>
  <c r="AK69" i="79"/>
  <c r="AJ69" i="79"/>
  <c r="AI69" i="79"/>
  <c r="AH69" i="79"/>
  <c r="AG69" i="79"/>
  <c r="AF69" i="79"/>
  <c r="AE69" i="79"/>
  <c r="AL66" i="79"/>
  <c r="AK66" i="79"/>
  <c r="AJ66" i="79"/>
  <c r="AI66" i="79"/>
  <c r="AH66" i="79"/>
  <c r="AG66" i="79"/>
  <c r="AF66" i="79"/>
  <c r="AE66" i="79"/>
  <c r="AL63" i="79"/>
  <c r="AK63" i="79"/>
  <c r="AJ63" i="79"/>
  <c r="AI63" i="79"/>
  <c r="AH63" i="79"/>
  <c r="AG63" i="79"/>
  <c r="AF63" i="79"/>
  <c r="AE63" i="79"/>
  <c r="AL59" i="79"/>
  <c r="AL60" i="79" s="1"/>
  <c r="AK59" i="79"/>
  <c r="AK60" i="79" s="1"/>
  <c r="AJ59" i="79"/>
  <c r="AJ60" i="79" s="1"/>
  <c r="AI59" i="79"/>
  <c r="AI60" i="79" s="1"/>
  <c r="AH59" i="79"/>
  <c r="AH60" i="79" s="1"/>
  <c r="AG59" i="79"/>
  <c r="AG60" i="79" s="1"/>
  <c r="AF59" i="79"/>
  <c r="AF60" i="79" s="1"/>
  <c r="AE59" i="79"/>
  <c r="AE60" i="79" s="1"/>
  <c r="AL56" i="79"/>
  <c r="AK56" i="79"/>
  <c r="AJ56" i="79"/>
  <c r="AI56" i="79"/>
  <c r="AH56" i="79"/>
  <c r="AG56" i="79"/>
  <c r="AF56" i="79"/>
  <c r="AE56" i="79"/>
  <c r="AL51" i="79"/>
  <c r="AL52" i="79" s="1"/>
  <c r="AK51" i="79"/>
  <c r="AK52" i="79" s="1"/>
  <c r="AJ51" i="79"/>
  <c r="AJ52" i="79" s="1"/>
  <c r="AI51" i="79"/>
  <c r="AI52" i="79" s="1"/>
  <c r="AH51" i="79"/>
  <c r="AH52" i="79" s="1"/>
  <c r="AG51" i="79"/>
  <c r="AG52" i="79" s="1"/>
  <c r="AF51" i="79"/>
  <c r="AF52" i="79" s="1"/>
  <c r="AE51" i="79"/>
  <c r="AE52" i="79" s="1"/>
  <c r="AL48" i="79"/>
  <c r="AK48" i="79"/>
  <c r="AJ48" i="79"/>
  <c r="AI48" i="79"/>
  <c r="AH48" i="79"/>
  <c r="AG48" i="79"/>
  <c r="AF48" i="79"/>
  <c r="AE48" i="79"/>
  <c r="AL45" i="79"/>
  <c r="AK45" i="79"/>
  <c r="AJ45" i="79"/>
  <c r="AI45" i="79"/>
  <c r="AH45" i="79"/>
  <c r="AG45" i="79"/>
  <c r="AF45" i="79"/>
  <c r="AE45" i="79"/>
  <c r="AL42" i="79"/>
  <c r="AK42" i="79"/>
  <c r="AJ42" i="79"/>
  <c r="AI42" i="79"/>
  <c r="AH42" i="79"/>
  <c r="AG42" i="79"/>
  <c r="AF42" i="79"/>
  <c r="AE42" i="79"/>
  <c r="AL39" i="79"/>
  <c r="AK39" i="79"/>
  <c r="AJ39" i="79"/>
  <c r="AI39" i="79"/>
  <c r="AH39" i="79"/>
  <c r="AG39" i="79"/>
  <c r="AF39" i="79"/>
  <c r="AE39" i="79"/>
  <c r="N137" i="79"/>
  <c r="N134" i="79"/>
  <c r="AL495" i="46"/>
  <c r="AK495" i="46"/>
  <c r="AJ495" i="46"/>
  <c r="AI495" i="46"/>
  <c r="AH495" i="46"/>
  <c r="AG495" i="46"/>
  <c r="AF495" i="46"/>
  <c r="AE495" i="46"/>
  <c r="AD495" i="46"/>
  <c r="AC495" i="46"/>
  <c r="AB495" i="46"/>
  <c r="AA495" i="46"/>
  <c r="Z495" i="46"/>
  <c r="Y495" i="46"/>
  <c r="AL492" i="46"/>
  <c r="AK492" i="46"/>
  <c r="AJ492" i="46"/>
  <c r="AI492" i="46"/>
  <c r="AH492" i="46"/>
  <c r="AG492" i="46"/>
  <c r="AF492" i="46"/>
  <c r="AE492" i="46"/>
  <c r="AD492" i="46"/>
  <c r="AL489" i="46"/>
  <c r="AK489" i="46"/>
  <c r="AJ489" i="46"/>
  <c r="AI489" i="46"/>
  <c r="AH489" i="46"/>
  <c r="AG489" i="46"/>
  <c r="AF489" i="46"/>
  <c r="AE489" i="46"/>
  <c r="AD489" i="46"/>
  <c r="AL478" i="46"/>
  <c r="AK478" i="46"/>
  <c r="AJ478" i="46"/>
  <c r="AI478" i="46"/>
  <c r="AH478" i="46"/>
  <c r="AG478" i="46"/>
  <c r="AF478" i="46"/>
  <c r="AE478" i="46"/>
  <c r="AD478" i="46"/>
  <c r="AL474" i="46"/>
  <c r="AK474" i="46"/>
  <c r="AJ474" i="46"/>
  <c r="AI474" i="46"/>
  <c r="AH474" i="46"/>
  <c r="AG474" i="46"/>
  <c r="AF474" i="46"/>
  <c r="AE474" i="46"/>
  <c r="AD474" i="46"/>
  <c r="AL471" i="46"/>
  <c r="AK471" i="46"/>
  <c r="AJ471" i="46"/>
  <c r="AI471" i="46"/>
  <c r="AH471" i="46"/>
  <c r="AG471" i="46"/>
  <c r="AF471" i="46"/>
  <c r="AE471" i="46"/>
  <c r="AD471" i="46"/>
  <c r="AL468" i="46"/>
  <c r="AK468" i="46"/>
  <c r="AJ468" i="46"/>
  <c r="AI468" i="46"/>
  <c r="AH468" i="46"/>
  <c r="AG468" i="46"/>
  <c r="AF468" i="46"/>
  <c r="AE468" i="46"/>
  <c r="AD468" i="46"/>
  <c r="AL465" i="46"/>
  <c r="AK465" i="46"/>
  <c r="AJ465" i="46"/>
  <c r="AI465" i="46"/>
  <c r="AH465" i="46"/>
  <c r="AG465" i="46"/>
  <c r="AF465" i="46"/>
  <c r="AE465" i="46"/>
  <c r="AD465" i="46"/>
  <c r="AL462" i="46"/>
  <c r="AK462" i="46"/>
  <c r="AJ462" i="46"/>
  <c r="AI462" i="46"/>
  <c r="AH462" i="46"/>
  <c r="AG462" i="46"/>
  <c r="AF462" i="46"/>
  <c r="AE462" i="46"/>
  <c r="AD462" i="46"/>
  <c r="AL458" i="46"/>
  <c r="AK458" i="46"/>
  <c r="AJ458" i="46"/>
  <c r="AI458" i="46"/>
  <c r="AH458" i="46"/>
  <c r="AG458" i="46"/>
  <c r="AF458" i="46"/>
  <c r="AE458" i="46"/>
  <c r="AD458" i="46"/>
  <c r="AL449" i="46"/>
  <c r="AK449" i="46"/>
  <c r="AJ449" i="46"/>
  <c r="AI449" i="46"/>
  <c r="AH449" i="46"/>
  <c r="AG449" i="46"/>
  <c r="AF449" i="46"/>
  <c r="AE449" i="46"/>
  <c r="AD449" i="46"/>
  <c r="AL446" i="46"/>
  <c r="AK446" i="46"/>
  <c r="AJ446" i="46"/>
  <c r="AI446" i="46"/>
  <c r="AH446" i="46"/>
  <c r="AG446" i="46"/>
  <c r="AF446" i="46"/>
  <c r="AE446" i="46"/>
  <c r="AD446" i="46"/>
  <c r="AL443" i="46"/>
  <c r="AK443" i="46"/>
  <c r="AJ443" i="46"/>
  <c r="AI443" i="46"/>
  <c r="AH443" i="46"/>
  <c r="AG443" i="46"/>
  <c r="AF443" i="46"/>
  <c r="AE443" i="46"/>
  <c r="AD443" i="46"/>
  <c r="AL440" i="46"/>
  <c r="AK440" i="46"/>
  <c r="AJ440" i="46"/>
  <c r="AI440" i="46"/>
  <c r="AH440" i="46"/>
  <c r="AG440" i="46"/>
  <c r="AF440" i="46"/>
  <c r="AE440" i="46"/>
  <c r="AD440" i="46"/>
  <c r="AL437" i="46"/>
  <c r="AK437" i="46"/>
  <c r="AJ437" i="46"/>
  <c r="AI437" i="46"/>
  <c r="AH437" i="46"/>
  <c r="AG437" i="46"/>
  <c r="AF437" i="46"/>
  <c r="AE437" i="46"/>
  <c r="AD437" i="46"/>
  <c r="AL433" i="46"/>
  <c r="AK433" i="46"/>
  <c r="AJ433" i="46"/>
  <c r="AI433" i="46"/>
  <c r="AH433" i="46"/>
  <c r="AG433" i="46"/>
  <c r="AF433" i="46"/>
  <c r="AE433" i="46"/>
  <c r="AD433" i="46"/>
  <c r="AL427" i="46"/>
  <c r="AK427" i="46"/>
  <c r="AJ427" i="46"/>
  <c r="AI427" i="46"/>
  <c r="AH427" i="46"/>
  <c r="AG427" i="46"/>
  <c r="AF427" i="46"/>
  <c r="AE427" i="46"/>
  <c r="AD427" i="46"/>
  <c r="AL424" i="46"/>
  <c r="AK424" i="46"/>
  <c r="AJ424" i="46"/>
  <c r="AI424" i="46"/>
  <c r="AH424" i="46"/>
  <c r="AG424" i="46"/>
  <c r="AF424" i="46"/>
  <c r="AE424" i="46"/>
  <c r="AD424" i="46"/>
  <c r="AL421" i="46"/>
  <c r="AK421" i="46"/>
  <c r="AJ421" i="46"/>
  <c r="AI421" i="46"/>
  <c r="AH421" i="46"/>
  <c r="AG421" i="46"/>
  <c r="AF421" i="46"/>
  <c r="AE421" i="46"/>
  <c r="AD421" i="46"/>
  <c r="AL418" i="46"/>
  <c r="AK418" i="46"/>
  <c r="AJ418" i="46"/>
  <c r="AI418" i="46"/>
  <c r="AH418" i="46"/>
  <c r="AG418" i="46"/>
  <c r="AF418" i="46"/>
  <c r="AE418" i="46"/>
  <c r="AD418" i="46"/>
  <c r="AL415" i="46"/>
  <c r="AK415" i="46"/>
  <c r="AJ415" i="46"/>
  <c r="AI415" i="46"/>
  <c r="AH415" i="46"/>
  <c r="AG415" i="46"/>
  <c r="AF415" i="46"/>
  <c r="AE415" i="46"/>
  <c r="AD415" i="46"/>
  <c r="AL412" i="46"/>
  <c r="AK412" i="46"/>
  <c r="AJ412" i="46"/>
  <c r="AI412" i="46"/>
  <c r="AH412" i="46"/>
  <c r="AG412" i="46"/>
  <c r="AF412" i="46"/>
  <c r="AE412" i="46"/>
  <c r="AD412" i="46"/>
  <c r="AL409" i="46"/>
  <c r="AK409" i="46"/>
  <c r="AJ409" i="46"/>
  <c r="AI409" i="46"/>
  <c r="AH409" i="46"/>
  <c r="AG409" i="46"/>
  <c r="AF409" i="46"/>
  <c r="AE409" i="46"/>
  <c r="AD409" i="46"/>
  <c r="AL366" i="46"/>
  <c r="AK366" i="46"/>
  <c r="AJ366" i="46"/>
  <c r="AI366" i="46"/>
  <c r="AH366" i="46"/>
  <c r="AG366" i="46"/>
  <c r="AF366" i="46"/>
  <c r="AE366" i="46"/>
  <c r="AD366" i="46"/>
  <c r="AC366" i="46"/>
  <c r="AB366" i="46"/>
  <c r="AA366" i="46"/>
  <c r="Z366" i="46"/>
  <c r="AL363" i="46"/>
  <c r="AK363" i="46"/>
  <c r="AJ363" i="46"/>
  <c r="AI363" i="46"/>
  <c r="AH363" i="46"/>
  <c r="AG363" i="46"/>
  <c r="AF363" i="46"/>
  <c r="AE363" i="46"/>
  <c r="AD363" i="46"/>
  <c r="AC363" i="46"/>
  <c r="AB363" i="46"/>
  <c r="AA363" i="46"/>
  <c r="Z363" i="46"/>
  <c r="AL360" i="46"/>
  <c r="AK360" i="46"/>
  <c r="AJ360" i="46"/>
  <c r="AI360" i="46"/>
  <c r="AH360" i="46"/>
  <c r="AG360" i="46"/>
  <c r="AF360" i="46"/>
  <c r="AE360" i="46"/>
  <c r="AD360" i="46"/>
  <c r="AC360" i="46"/>
  <c r="AB360" i="46"/>
  <c r="AA360" i="46"/>
  <c r="Z360" i="46"/>
  <c r="Y360" i="46"/>
  <c r="AL349" i="46"/>
  <c r="AK349" i="46"/>
  <c r="AJ349" i="46"/>
  <c r="AI349" i="46"/>
  <c r="AH349" i="46"/>
  <c r="AG349" i="46"/>
  <c r="AL345" i="46"/>
  <c r="AK345" i="46"/>
  <c r="AJ345" i="46"/>
  <c r="AI345" i="46"/>
  <c r="AH345" i="46"/>
  <c r="AG345" i="46"/>
  <c r="AL342" i="46"/>
  <c r="AK342" i="46"/>
  <c r="AJ342" i="46"/>
  <c r="AI342" i="46"/>
  <c r="AH342" i="46"/>
  <c r="AG342" i="46"/>
  <c r="AL339" i="46"/>
  <c r="AK339" i="46"/>
  <c r="AJ339" i="46"/>
  <c r="AI339" i="46"/>
  <c r="AH339" i="46"/>
  <c r="AG339" i="46"/>
  <c r="AL336" i="46"/>
  <c r="AK336" i="46"/>
  <c r="AJ336" i="46"/>
  <c r="AI336" i="46"/>
  <c r="AH336" i="46"/>
  <c r="AG336" i="46"/>
  <c r="AL333" i="46"/>
  <c r="AK333" i="46"/>
  <c r="AJ333" i="46"/>
  <c r="AI333" i="46"/>
  <c r="AH333" i="46"/>
  <c r="AG333" i="46"/>
  <c r="AL329" i="46"/>
  <c r="AK329" i="46"/>
  <c r="AJ329" i="46"/>
  <c r="AI329" i="46"/>
  <c r="AH329" i="46"/>
  <c r="AG329" i="46"/>
  <c r="AL320" i="46"/>
  <c r="AK320" i="46"/>
  <c r="AJ320" i="46"/>
  <c r="AI320" i="46"/>
  <c r="AH320" i="46"/>
  <c r="AG320" i="46"/>
  <c r="AL317" i="46"/>
  <c r="AK317" i="46"/>
  <c r="AJ317" i="46"/>
  <c r="AI317" i="46"/>
  <c r="AH317" i="46"/>
  <c r="AG317" i="46"/>
  <c r="AL314" i="46"/>
  <c r="AK314" i="46"/>
  <c r="AJ314" i="46"/>
  <c r="AI314" i="46"/>
  <c r="AH314" i="46"/>
  <c r="AG314" i="46"/>
  <c r="AL311" i="46"/>
  <c r="AK311" i="46"/>
  <c r="AJ311" i="46"/>
  <c r="AI311" i="46"/>
  <c r="AH311" i="46"/>
  <c r="AG311" i="46"/>
  <c r="AL308" i="46"/>
  <c r="AK308" i="46"/>
  <c r="AJ308" i="46"/>
  <c r="AI308" i="46"/>
  <c r="AH308" i="46"/>
  <c r="AG308" i="46"/>
  <c r="AL304" i="46"/>
  <c r="AK304" i="46"/>
  <c r="AJ304" i="46"/>
  <c r="AI304" i="46"/>
  <c r="AH304" i="46"/>
  <c r="AG304" i="46"/>
  <c r="AL298" i="46"/>
  <c r="AK298" i="46"/>
  <c r="AJ298" i="46"/>
  <c r="AI298" i="46"/>
  <c r="AH298" i="46"/>
  <c r="AG298" i="46"/>
  <c r="AL295" i="46"/>
  <c r="AK295" i="46"/>
  <c r="AJ295" i="46"/>
  <c r="AI295" i="46"/>
  <c r="AH295" i="46"/>
  <c r="AG295" i="46"/>
  <c r="AL292" i="46"/>
  <c r="AK292" i="46"/>
  <c r="AJ292" i="46"/>
  <c r="AI292" i="46"/>
  <c r="AH292" i="46"/>
  <c r="AG292" i="46"/>
  <c r="AL289" i="46"/>
  <c r="AK289" i="46"/>
  <c r="AJ289" i="46"/>
  <c r="AI289" i="46"/>
  <c r="AH289" i="46"/>
  <c r="AG289" i="46"/>
  <c r="AL286" i="46"/>
  <c r="AK286" i="46"/>
  <c r="AJ286" i="46"/>
  <c r="AI286" i="46"/>
  <c r="AH286" i="46"/>
  <c r="AG286" i="46"/>
  <c r="AL283" i="46"/>
  <c r="AK283" i="46"/>
  <c r="AJ283" i="46"/>
  <c r="AI283" i="46"/>
  <c r="AH283" i="46"/>
  <c r="AG283" i="46"/>
  <c r="AL280" i="46"/>
  <c r="AK280" i="46"/>
  <c r="AJ280" i="46"/>
  <c r="AI280" i="46"/>
  <c r="AH280" i="46"/>
  <c r="AG280" i="46"/>
  <c r="AL237" i="46"/>
  <c r="AK237" i="46"/>
  <c r="AJ237" i="46"/>
  <c r="AI237" i="46"/>
  <c r="AH237" i="46"/>
  <c r="AG237" i="46"/>
  <c r="AF237" i="46"/>
  <c r="AE237" i="46"/>
  <c r="AD237" i="46"/>
  <c r="AC237" i="46"/>
  <c r="AB237" i="46"/>
  <c r="AA237" i="46"/>
  <c r="Z237" i="46"/>
  <c r="AL234" i="46"/>
  <c r="AK234" i="46"/>
  <c r="AJ234" i="46"/>
  <c r="AI234" i="46"/>
  <c r="AH234" i="46"/>
  <c r="AG234" i="46"/>
  <c r="AF234" i="46"/>
  <c r="AL231" i="46"/>
  <c r="AK231" i="46"/>
  <c r="AJ231" i="46"/>
  <c r="AI231" i="46"/>
  <c r="AH231" i="46"/>
  <c r="AG231" i="46"/>
  <c r="AF231" i="46"/>
  <c r="AL220" i="46"/>
  <c r="AK220" i="46"/>
  <c r="AJ220" i="46"/>
  <c r="AI220" i="46"/>
  <c r="AH220" i="46"/>
  <c r="AG220" i="46"/>
  <c r="AF220" i="46"/>
  <c r="AL216" i="46"/>
  <c r="AK216" i="46"/>
  <c r="AJ216" i="46"/>
  <c r="AI216" i="46"/>
  <c r="AH216" i="46"/>
  <c r="AG216" i="46"/>
  <c r="AF216" i="46"/>
  <c r="AL213" i="46"/>
  <c r="AK213" i="46"/>
  <c r="AJ213" i="46"/>
  <c r="AI213" i="46"/>
  <c r="AH213" i="46"/>
  <c r="AG213" i="46"/>
  <c r="AF213" i="46"/>
  <c r="AL210" i="46"/>
  <c r="AK210" i="46"/>
  <c r="AJ210" i="46"/>
  <c r="AI210" i="46"/>
  <c r="AH210" i="46"/>
  <c r="AG210" i="46"/>
  <c r="AF210" i="46"/>
  <c r="AL207" i="46"/>
  <c r="AK207" i="46"/>
  <c r="AJ207" i="46"/>
  <c r="AI207" i="46"/>
  <c r="AH207" i="46"/>
  <c r="AG207" i="46"/>
  <c r="AF207" i="46"/>
  <c r="AL204" i="46"/>
  <c r="AK204" i="46"/>
  <c r="AJ204" i="46"/>
  <c r="AI204" i="46"/>
  <c r="AH204" i="46"/>
  <c r="AG204" i="46"/>
  <c r="AF204" i="46"/>
  <c r="AL200" i="46"/>
  <c r="AK200" i="46"/>
  <c r="AJ200" i="46"/>
  <c r="AI200" i="46"/>
  <c r="AH200" i="46"/>
  <c r="AG200" i="46"/>
  <c r="AF200" i="46"/>
  <c r="AL191" i="46"/>
  <c r="AK191" i="46"/>
  <c r="AJ191" i="46"/>
  <c r="AI191" i="46"/>
  <c r="AH191" i="46"/>
  <c r="AG191" i="46"/>
  <c r="AF191" i="46"/>
  <c r="AL188" i="46"/>
  <c r="AK188" i="46"/>
  <c r="AJ188" i="46"/>
  <c r="AI188" i="46"/>
  <c r="AH188" i="46"/>
  <c r="AG188" i="46"/>
  <c r="AF188" i="46"/>
  <c r="AL185" i="46"/>
  <c r="AK185" i="46"/>
  <c r="AJ185" i="46"/>
  <c r="AI185" i="46"/>
  <c r="AH185" i="46"/>
  <c r="AG185" i="46"/>
  <c r="AF185" i="46"/>
  <c r="AL182" i="46"/>
  <c r="AK182" i="46"/>
  <c r="AJ182" i="46"/>
  <c r="AI182" i="46"/>
  <c r="AH182" i="46"/>
  <c r="AG182" i="46"/>
  <c r="AF182" i="46"/>
  <c r="AL179" i="46"/>
  <c r="AK179" i="46"/>
  <c r="AJ179" i="46"/>
  <c r="AI179" i="46"/>
  <c r="AH179" i="46"/>
  <c r="AG179" i="46"/>
  <c r="AF179" i="46"/>
  <c r="AL175" i="46"/>
  <c r="AK175" i="46"/>
  <c r="AJ175" i="46"/>
  <c r="AI175" i="46"/>
  <c r="AH175" i="46"/>
  <c r="AG175" i="46"/>
  <c r="AF175" i="46"/>
  <c r="AL169" i="46"/>
  <c r="AK169" i="46"/>
  <c r="AJ169" i="46"/>
  <c r="AI169" i="46"/>
  <c r="AH169" i="46"/>
  <c r="AG169" i="46"/>
  <c r="AF169" i="46"/>
  <c r="AL166" i="46"/>
  <c r="AK166" i="46"/>
  <c r="AJ166" i="46"/>
  <c r="AI166" i="46"/>
  <c r="AH166" i="46"/>
  <c r="AG166" i="46"/>
  <c r="AF166" i="46"/>
  <c r="AL163" i="46"/>
  <c r="AK163" i="46"/>
  <c r="AJ163" i="46"/>
  <c r="AI163" i="46"/>
  <c r="AH163" i="46"/>
  <c r="AG163" i="46"/>
  <c r="AF163" i="46"/>
  <c r="AL160" i="46"/>
  <c r="AK160" i="46"/>
  <c r="AJ160" i="46"/>
  <c r="AI160" i="46"/>
  <c r="AH160" i="46"/>
  <c r="AG160" i="46"/>
  <c r="AF160" i="46"/>
  <c r="AL157" i="46"/>
  <c r="AK157" i="46"/>
  <c r="AJ157" i="46"/>
  <c r="AI157" i="46"/>
  <c r="AH157" i="46"/>
  <c r="AG157" i="46"/>
  <c r="AF157" i="46"/>
  <c r="AL154" i="46"/>
  <c r="AK154" i="46"/>
  <c r="AJ154" i="46"/>
  <c r="AI154" i="46"/>
  <c r="AH154" i="46"/>
  <c r="AG154" i="46"/>
  <c r="AF154" i="46"/>
  <c r="AL151" i="46"/>
  <c r="AK151" i="46"/>
  <c r="AJ151" i="46"/>
  <c r="AI151" i="46"/>
  <c r="AH151" i="46"/>
  <c r="AG151" i="46"/>
  <c r="AF151" i="46"/>
  <c r="AK109" i="46"/>
  <c r="AJ109" i="46"/>
  <c r="AI109" i="46"/>
  <c r="AH109" i="46"/>
  <c r="AG109" i="46"/>
  <c r="AF109" i="46"/>
  <c r="AE109" i="46"/>
  <c r="AD109" i="46"/>
  <c r="AC109" i="46"/>
  <c r="AB109" i="46"/>
  <c r="AA109" i="46"/>
  <c r="Z109" i="46"/>
  <c r="AL92" i="46"/>
  <c r="AK92" i="46"/>
  <c r="AJ92" i="46"/>
  <c r="AI92" i="46"/>
  <c r="AH92" i="46"/>
  <c r="AG92" i="46"/>
  <c r="AF92" i="46"/>
  <c r="AE92" i="46"/>
  <c r="AD92" i="46"/>
  <c r="AC92" i="46"/>
  <c r="AB92" i="46"/>
  <c r="AA92" i="46"/>
  <c r="Z92" i="46"/>
  <c r="Y92" i="46"/>
  <c r="AL88" i="46"/>
  <c r="AK88" i="46"/>
  <c r="AJ88" i="46"/>
  <c r="AI88" i="46"/>
  <c r="AH88" i="46"/>
  <c r="AG88" i="46"/>
  <c r="AF88" i="46"/>
  <c r="AE88" i="46"/>
  <c r="AD88" i="46"/>
  <c r="AC88" i="46"/>
  <c r="AB88" i="46"/>
  <c r="AA88" i="46"/>
  <c r="Z88" i="46"/>
  <c r="Y88" i="46"/>
  <c r="AL82" i="46"/>
  <c r="AK82" i="46"/>
  <c r="AJ82" i="46"/>
  <c r="AI82" i="46"/>
  <c r="AH82" i="46"/>
  <c r="AG82" i="46"/>
  <c r="AF82" i="46"/>
  <c r="AE82" i="46"/>
  <c r="AD82" i="46"/>
  <c r="AC82" i="46"/>
  <c r="AB82" i="46"/>
  <c r="AA82" i="46"/>
  <c r="Z82" i="46"/>
  <c r="Y82" i="46"/>
  <c r="AL79" i="46"/>
  <c r="AK79" i="46"/>
  <c r="AJ79" i="46"/>
  <c r="AI79" i="46"/>
  <c r="AH79" i="46"/>
  <c r="AG79" i="46"/>
  <c r="AF79" i="46"/>
  <c r="AE79" i="46"/>
  <c r="AD79" i="46"/>
  <c r="AC79" i="46"/>
  <c r="AB79" i="46"/>
  <c r="AA79" i="46"/>
  <c r="Z79" i="46"/>
  <c r="Y79" i="46"/>
  <c r="AL76" i="46"/>
  <c r="AK76" i="46"/>
  <c r="AJ76" i="46"/>
  <c r="AI76" i="46"/>
  <c r="AH76" i="46"/>
  <c r="AG76" i="46"/>
  <c r="AF76" i="46"/>
  <c r="AE76" i="46"/>
  <c r="AD76" i="46"/>
  <c r="AC76" i="46"/>
  <c r="AB76" i="46"/>
  <c r="AA76" i="46"/>
  <c r="Z76" i="46"/>
  <c r="Y76" i="46"/>
  <c r="AL72" i="46"/>
  <c r="AK72" i="46"/>
  <c r="AJ72" i="46"/>
  <c r="AI72" i="46"/>
  <c r="AH72" i="46"/>
  <c r="AG72" i="46"/>
  <c r="AF72" i="46"/>
  <c r="AE72" i="46"/>
  <c r="AD72" i="46"/>
  <c r="AC72" i="46"/>
  <c r="AB72" i="46"/>
  <c r="AA72" i="46"/>
  <c r="Z72" i="46"/>
  <c r="Y72" i="46"/>
  <c r="AL66" i="46"/>
  <c r="AK66" i="46"/>
  <c r="AJ66" i="46"/>
  <c r="AI66" i="46"/>
  <c r="AH66" i="46"/>
  <c r="AG66" i="46"/>
  <c r="AF66" i="46"/>
  <c r="AE66" i="46"/>
  <c r="AD66" i="46"/>
  <c r="AC66" i="46"/>
  <c r="AB66" i="46"/>
  <c r="AA66" i="46"/>
  <c r="Z66" i="46"/>
  <c r="Y66" i="46"/>
  <c r="AL63" i="46"/>
  <c r="AK63" i="46"/>
  <c r="AJ63" i="46"/>
  <c r="AI63" i="46"/>
  <c r="AH63" i="46"/>
  <c r="AG63" i="46"/>
  <c r="AF63" i="46"/>
  <c r="AE63" i="46"/>
  <c r="AD63" i="46"/>
  <c r="AC63" i="46"/>
  <c r="AB63" i="46"/>
  <c r="AA63" i="46"/>
  <c r="Z63" i="46"/>
  <c r="Y63" i="46"/>
  <c r="AL60" i="46"/>
  <c r="AK60" i="46"/>
  <c r="AJ60" i="46"/>
  <c r="AI60" i="46"/>
  <c r="AH60" i="46"/>
  <c r="AG60" i="46"/>
  <c r="AF60" i="46"/>
  <c r="AE60" i="46"/>
  <c r="AD60" i="46"/>
  <c r="AC60" i="46"/>
  <c r="AB60" i="46"/>
  <c r="AA60" i="46"/>
  <c r="Z60" i="46"/>
  <c r="Y60" i="46"/>
  <c r="AL57" i="46"/>
  <c r="AK57" i="46"/>
  <c r="AJ57" i="46"/>
  <c r="AI57" i="46"/>
  <c r="AH57" i="46"/>
  <c r="AG57" i="46"/>
  <c r="AF57" i="46"/>
  <c r="AE57" i="46"/>
  <c r="AD57" i="46"/>
  <c r="AC57" i="46"/>
  <c r="AB57" i="46"/>
  <c r="AA57" i="46"/>
  <c r="Z57" i="46"/>
  <c r="Y57" i="46"/>
  <c r="AL47" i="46"/>
  <c r="AK47" i="46"/>
  <c r="AJ47" i="46"/>
  <c r="AI47" i="46"/>
  <c r="AH47" i="46"/>
  <c r="AG47" i="46"/>
  <c r="AF47" i="46"/>
  <c r="AE47" i="46"/>
  <c r="AD47" i="46"/>
  <c r="AC47" i="46"/>
  <c r="AB47" i="46"/>
  <c r="AA47" i="46"/>
  <c r="Z47" i="46"/>
  <c r="Y47" i="46"/>
  <c r="AL41" i="46"/>
  <c r="AK41" i="46"/>
  <c r="AJ41" i="46"/>
  <c r="AI41" i="46"/>
  <c r="AH41" i="46"/>
  <c r="AG41" i="46"/>
  <c r="AF41" i="46"/>
  <c r="AE41" i="46"/>
  <c r="AD41" i="46"/>
  <c r="AC41" i="46"/>
  <c r="AB41" i="46"/>
  <c r="AA41" i="46"/>
  <c r="Z41" i="46"/>
  <c r="Y41" i="46"/>
  <c r="AL38" i="46"/>
  <c r="AK38" i="46"/>
  <c r="AJ38" i="46"/>
  <c r="AI38" i="46"/>
  <c r="AH38" i="46"/>
  <c r="AG38" i="46"/>
  <c r="AF38" i="46"/>
  <c r="AE38" i="46"/>
  <c r="AD38" i="46"/>
  <c r="AC38" i="46"/>
  <c r="AB38" i="46"/>
  <c r="AA38" i="46"/>
  <c r="Z38" i="46"/>
  <c r="Y38" i="46"/>
  <c r="AL35" i="46"/>
  <c r="AK35" i="46"/>
  <c r="AJ35" i="46"/>
  <c r="AI35" i="46"/>
  <c r="AH35" i="46"/>
  <c r="AG35" i="46"/>
  <c r="AF35" i="46"/>
  <c r="AE35" i="46"/>
  <c r="AD35" i="46"/>
  <c r="AC35" i="46"/>
  <c r="AB35" i="46"/>
  <c r="AA35" i="46"/>
  <c r="Z35" i="46"/>
  <c r="AL32" i="46"/>
  <c r="AK32" i="46"/>
  <c r="AJ32" i="46"/>
  <c r="AI32" i="46"/>
  <c r="AH32" i="46"/>
  <c r="AG32" i="46"/>
  <c r="AF32" i="46"/>
  <c r="AE32" i="46"/>
  <c r="AD32" i="46"/>
  <c r="AC32" i="46"/>
  <c r="AB32" i="46"/>
  <c r="AA32" i="46"/>
  <c r="Z32" i="46"/>
  <c r="AL29" i="46"/>
  <c r="AK29" i="46"/>
  <c r="AJ29" i="46"/>
  <c r="AI29" i="46"/>
  <c r="AH29" i="46"/>
  <c r="AG29" i="46"/>
  <c r="AF29" i="46"/>
  <c r="AE29" i="46"/>
  <c r="AD29" i="46"/>
  <c r="AC29" i="46"/>
  <c r="AB29" i="46"/>
  <c r="AA29" i="46"/>
  <c r="Z29" i="46"/>
  <c r="AL26" i="46"/>
  <c r="AK26" i="46"/>
  <c r="AJ26" i="46"/>
  <c r="AI26" i="46"/>
  <c r="AH26" i="46"/>
  <c r="AG26" i="46"/>
  <c r="AF26" i="46"/>
  <c r="AE26" i="46"/>
  <c r="AD26" i="46"/>
  <c r="AC26" i="46"/>
  <c r="AB26" i="46"/>
  <c r="AA26" i="46"/>
  <c r="Z26" i="46"/>
  <c r="Z579" i="79" l="1"/>
  <c r="Y763" i="79"/>
  <c r="Y268" i="46"/>
  <c r="Y265" i="46"/>
  <c r="Y526" i="46"/>
  <c r="Y395" i="46"/>
  <c r="Y135" i="46"/>
  <c r="E3" i="80"/>
  <c r="E2" i="80"/>
  <c r="P52" i="43" l="1"/>
  <c r="O52" i="43"/>
  <c r="N52" i="43"/>
  <c r="M52" i="43"/>
  <c r="L52" i="43"/>
  <c r="K52" i="43"/>
  <c r="J52" i="43"/>
  <c r="I52" i="43"/>
  <c r="H52" i="43"/>
  <c r="G52" i="43"/>
  <c r="F52" i="43"/>
  <c r="E52" i="43"/>
  <c r="D52" i="43"/>
  <c r="Z23" i="46" l="1"/>
  <c r="AA23" i="46"/>
  <c r="AB23" i="46"/>
  <c r="AC23" i="46"/>
  <c r="AD23" i="46"/>
  <c r="AE23" i="46"/>
  <c r="AF23" i="46"/>
  <c r="AG23" i="46"/>
  <c r="AH23" i="46"/>
  <c r="AI23" i="46"/>
  <c r="AJ23" i="46"/>
  <c r="AK23" i="46"/>
  <c r="AL23" i="46"/>
  <c r="E22" i="45"/>
  <c r="E36" i="45"/>
  <c r="Z138" i="46" l="1"/>
  <c r="Z140" i="46"/>
  <c r="Z142" i="46"/>
  <c r="Z139" i="46"/>
  <c r="Z141" i="46"/>
  <c r="Z143" i="46"/>
  <c r="Y581" i="79"/>
  <c r="Y579" i="79"/>
  <c r="Y580" i="79"/>
  <c r="Y395" i="79"/>
  <c r="Y398" i="79"/>
  <c r="Y397" i="79"/>
  <c r="Y396" i="79"/>
  <c r="Z397" i="79"/>
  <c r="Z395" i="79"/>
  <c r="Z396" i="79"/>
  <c r="Y531" i="46"/>
  <c r="Z529" i="46"/>
  <c r="Z531" i="46"/>
  <c r="Z530" i="46"/>
  <c r="Z526" i="46"/>
  <c r="Z528" i="46"/>
  <c r="Z527" i="46"/>
  <c r="Y527" i="46"/>
  <c r="Y528" i="46"/>
  <c r="Y530" i="46"/>
  <c r="Y529" i="46"/>
  <c r="Z396" i="46"/>
  <c r="Z398" i="46"/>
  <c r="Z397" i="46"/>
  <c r="Z399" i="46"/>
  <c r="Z395" i="46"/>
  <c r="Z401" i="46"/>
  <c r="Z400" i="46"/>
  <c r="Y266" i="46"/>
  <c r="Y272" i="46"/>
  <c r="Y271" i="46"/>
  <c r="Y269" i="46"/>
  <c r="Y267" i="46"/>
  <c r="Y270" i="46"/>
  <c r="Z270" i="46"/>
  <c r="Z268" i="46"/>
  <c r="Z265" i="46"/>
  <c r="Z271" i="46"/>
  <c r="Z269" i="46"/>
  <c r="Z267" i="46"/>
  <c r="Z266" i="46"/>
  <c r="Z272" i="46"/>
  <c r="Z135" i="46"/>
  <c r="Z137" i="46"/>
  <c r="Z136" i="46"/>
  <c r="AM959" i="79" l="1"/>
  <c r="AM770" i="79"/>
  <c r="AM587" i="79"/>
  <c r="AM404" i="79"/>
  <c r="AM221" i="79"/>
  <c r="AM35" i="79"/>
  <c r="AM406" i="46"/>
  <c r="AM277" i="46"/>
  <c r="AM148" i="46"/>
  <c r="AM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G71" i="45"/>
  <c r="E71" i="45"/>
  <c r="D71" i="45"/>
  <c r="C28" i="44"/>
  <c r="C13" i="44"/>
  <c r="Q53" i="43"/>
  <c r="P123" i="45" s="1"/>
  <c r="P53" i="43"/>
  <c r="O123" i="45" s="1"/>
  <c r="O53" i="43"/>
  <c r="N123" i="45" s="1"/>
  <c r="N53" i="43"/>
  <c r="N43" i="44" s="1"/>
  <c r="M53" i="43"/>
  <c r="M14" i="44" s="1"/>
  <c r="M18" i="44" s="1"/>
  <c r="L53" i="43"/>
  <c r="L29" i="44" s="1"/>
  <c r="L33" i="44" s="1"/>
  <c r="K53" i="43"/>
  <c r="K29" i="44" s="1"/>
  <c r="K33" i="44" s="1"/>
  <c r="Q13" i="44"/>
  <c r="P42" i="44"/>
  <c r="O42" i="44"/>
  <c r="N42" i="44"/>
  <c r="L122" i="45"/>
  <c r="L28" i="44"/>
  <c r="K42" i="44"/>
  <c r="C88" i="45" l="1"/>
  <c r="AI21" i="46"/>
  <c r="M123" i="45"/>
  <c r="AG21" i="46"/>
  <c r="Q14" i="44"/>
  <c r="Q18" i="44" s="1"/>
  <c r="Q29" i="44"/>
  <c r="Q33" i="44" s="1"/>
  <c r="Q43" i="44"/>
  <c r="C109" i="45" s="1"/>
  <c r="AJ21" i="46"/>
  <c r="AJ149" i="46"/>
  <c r="AF149" i="46"/>
  <c r="AJ278" i="46"/>
  <c r="AF278" i="46"/>
  <c r="AJ407" i="46"/>
  <c r="AF407" i="46"/>
  <c r="AJ36" i="79"/>
  <c r="AJ211" i="79" s="1"/>
  <c r="AF36" i="79"/>
  <c r="AJ222" i="79"/>
  <c r="AF222" i="79"/>
  <c r="AJ405" i="79"/>
  <c r="AF405" i="79"/>
  <c r="AJ588" i="79"/>
  <c r="AF588" i="79"/>
  <c r="AJ771" i="79"/>
  <c r="AF771" i="79"/>
  <c r="AJ960" i="79"/>
  <c r="AF960" i="79"/>
  <c r="K14" i="44"/>
  <c r="K18" i="44" s="1"/>
  <c r="O14" i="44"/>
  <c r="O18" i="44" s="1"/>
  <c r="O29" i="44"/>
  <c r="O33" i="44" s="1"/>
  <c r="O43" i="44"/>
  <c r="C95" i="45" s="1"/>
  <c r="AF21" i="46"/>
  <c r="AI149" i="46"/>
  <c r="AI278" i="46"/>
  <c r="AI407" i="46"/>
  <c r="AI36" i="79"/>
  <c r="AI222" i="79"/>
  <c r="AI405" i="79"/>
  <c r="AI588" i="79"/>
  <c r="AI771" i="79"/>
  <c r="AI960" i="79"/>
  <c r="M43" i="44"/>
  <c r="AL21" i="46"/>
  <c r="AL149" i="46"/>
  <c r="AH149" i="46"/>
  <c r="AL278" i="46"/>
  <c r="AH278" i="46"/>
  <c r="AL407" i="46"/>
  <c r="AH407" i="46"/>
  <c r="AL36" i="79"/>
  <c r="AH36" i="79"/>
  <c r="AL222" i="79"/>
  <c r="AH222" i="79"/>
  <c r="AL405" i="79"/>
  <c r="AH405" i="79"/>
  <c r="AL588" i="79"/>
  <c r="AH588" i="79"/>
  <c r="AL771" i="79"/>
  <c r="AH771" i="79"/>
  <c r="AL960" i="79"/>
  <c r="AH960" i="79"/>
  <c r="N29" i="44"/>
  <c r="N33" i="44" s="1"/>
  <c r="K43" i="44"/>
  <c r="K53" i="44" s="1"/>
  <c r="AH21" i="46"/>
  <c r="AK21" i="46"/>
  <c r="AK149" i="46"/>
  <c r="AG149" i="46"/>
  <c r="AK278" i="46"/>
  <c r="AG278" i="46"/>
  <c r="AK407" i="46"/>
  <c r="AG407" i="46"/>
  <c r="AK36" i="79"/>
  <c r="AG36" i="79"/>
  <c r="AK222" i="79"/>
  <c r="AG222" i="79"/>
  <c r="AK405" i="79"/>
  <c r="AG405" i="79"/>
  <c r="AK588" i="79"/>
  <c r="AG588" i="79"/>
  <c r="AK771" i="79"/>
  <c r="AG771" i="79"/>
  <c r="AK960" i="79"/>
  <c r="AG960" i="79"/>
  <c r="K122" i="45"/>
  <c r="AK404" i="79"/>
  <c r="AJ20" i="46"/>
  <c r="AG587" i="79"/>
  <c r="AG148" i="46"/>
  <c r="AK406" i="46"/>
  <c r="AF770" i="79"/>
  <c r="AG35" i="79"/>
  <c r="L13" i="44"/>
  <c r="P13" i="44"/>
  <c r="S14" i="47"/>
  <c r="AF148" i="46"/>
  <c r="AK277" i="46"/>
  <c r="AG406" i="46"/>
  <c r="AF35" i="79"/>
  <c r="AI404" i="79"/>
  <c r="AK770" i="79"/>
  <c r="AJ959" i="79"/>
  <c r="N28" i="44"/>
  <c r="Q14" i="47"/>
  <c r="AI20" i="46"/>
  <c r="AK148" i="46"/>
  <c r="AI277" i="46"/>
  <c r="AK35" i="79"/>
  <c r="AJ221" i="79"/>
  <c r="AG404" i="79"/>
  <c r="AJ770" i="79"/>
  <c r="AF959" i="79"/>
  <c r="O122" i="45"/>
  <c r="U14" i="47"/>
  <c r="AG20" i="46"/>
  <c r="AK20" i="46"/>
  <c r="AJ148" i="46"/>
  <c r="AG277" i="46"/>
  <c r="AJ35" i="79"/>
  <c r="AF221" i="79"/>
  <c r="AK587" i="79"/>
  <c r="AG770" i="79"/>
  <c r="V14" i="47"/>
  <c r="AL406" i="46"/>
  <c r="AH406" i="46"/>
  <c r="AL587" i="79"/>
  <c r="AH587" i="79"/>
  <c r="N13" i="44"/>
  <c r="M122" i="45"/>
  <c r="M28" i="44"/>
  <c r="Q42" i="44"/>
  <c r="R14" i="47"/>
  <c r="AH20" i="46"/>
  <c r="AL277" i="46"/>
  <c r="AH277" i="46"/>
  <c r="AI221" i="79"/>
  <c r="AL404" i="79"/>
  <c r="AH404" i="79"/>
  <c r="AI959" i="79"/>
  <c r="Q28" i="44"/>
  <c r="M42" i="44"/>
  <c r="AI148" i="46"/>
  <c r="AJ406" i="46"/>
  <c r="AF406" i="46"/>
  <c r="AI35" i="79"/>
  <c r="AL221" i="79"/>
  <c r="AH221" i="79"/>
  <c r="AJ587" i="79"/>
  <c r="AF587" i="79"/>
  <c r="AI770" i="79"/>
  <c r="AL959" i="79"/>
  <c r="AH959" i="79"/>
  <c r="T14" i="47"/>
  <c r="P14" i="47"/>
  <c r="AF20" i="46"/>
  <c r="AL20" i="46"/>
  <c r="AL148" i="46"/>
  <c r="AH148" i="46"/>
  <c r="AJ277" i="46"/>
  <c r="AF277" i="46"/>
  <c r="AI406" i="46"/>
  <c r="AL35" i="79"/>
  <c r="AH35" i="79"/>
  <c r="AK221" i="79"/>
  <c r="AG221" i="79"/>
  <c r="AJ404" i="79"/>
  <c r="AF404" i="79"/>
  <c r="AI587" i="79"/>
  <c r="AL770" i="79"/>
  <c r="AH770" i="79"/>
  <c r="AK959" i="79"/>
  <c r="AG959" i="79"/>
  <c r="K13" i="44"/>
  <c r="L123" i="45"/>
  <c r="N122" i="45"/>
  <c r="J122" i="45"/>
  <c r="M29" i="44"/>
  <c r="M33" i="44" s="1"/>
  <c r="O13" i="44"/>
  <c r="P28" i="44"/>
  <c r="N14" i="44"/>
  <c r="N18" i="44" s="1"/>
  <c r="M13" i="44"/>
  <c r="J123" i="45"/>
  <c r="P122" i="45"/>
  <c r="K28" i="44"/>
  <c r="L14" i="44"/>
  <c r="L18" i="44" s="1"/>
  <c r="P14" i="44"/>
  <c r="P18" i="44" s="1"/>
  <c r="P29" i="44"/>
  <c r="P33" i="44" s="1"/>
  <c r="P43" i="44"/>
  <c r="C102" i="45" s="1"/>
  <c r="L43" i="44"/>
  <c r="L53" i="44" s="1"/>
  <c r="L42" i="44"/>
  <c r="K123" i="45"/>
  <c r="O28" i="44"/>
  <c r="H130" i="47"/>
  <c r="H131" i="47"/>
  <c r="H129" i="47"/>
  <c r="AL531" i="46" l="1"/>
  <c r="AL529" i="46"/>
  <c r="P53" i="44"/>
  <c r="O53" i="44"/>
  <c r="M53" i="44"/>
  <c r="N53" i="44"/>
  <c r="AK138" i="46"/>
  <c r="AK141" i="46"/>
  <c r="AK140" i="46"/>
  <c r="AK143" i="46"/>
  <c r="AK142" i="46"/>
  <c r="AK139" i="46"/>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K44" i="44"/>
  <c r="K45" i="44"/>
  <c r="O45" i="44"/>
  <c r="O44" i="44"/>
  <c r="C74" i="45"/>
  <c r="L44" i="44"/>
  <c r="L45" i="44"/>
  <c r="C81" i="45"/>
  <c r="M44" i="44"/>
  <c r="M45" i="44"/>
  <c r="N44" i="44"/>
  <c r="Q44" i="44"/>
  <c r="Q45" i="44"/>
  <c r="P45" i="44"/>
  <c r="P44" i="44"/>
  <c r="AK581" i="79"/>
  <c r="AK580" i="79"/>
  <c r="AK564" i="79"/>
  <c r="AK579" i="79"/>
  <c r="AK215" i="79"/>
  <c r="AK214" i="79"/>
  <c r="AK198" i="79"/>
  <c r="AK213" i="79"/>
  <c r="AK212" i="79"/>
  <c r="AK211" i="79"/>
  <c r="AK747" i="79"/>
  <c r="AK763" i="79"/>
  <c r="AK396" i="79"/>
  <c r="AK398" i="79"/>
  <c r="AK397" i="79"/>
  <c r="AK381" i="79"/>
  <c r="AK395" i="79"/>
  <c r="AK528" i="46"/>
  <c r="AK527" i="46"/>
  <c r="AK530" i="46"/>
  <c r="AK526" i="46"/>
  <c r="AK529" i="46"/>
  <c r="AK531" i="46"/>
  <c r="AK399" i="46"/>
  <c r="AK400" i="46"/>
  <c r="AK401" i="46"/>
  <c r="AK398" i="46"/>
  <c r="AK397" i="46"/>
  <c r="AK396" i="46"/>
  <c r="AK395" i="46"/>
  <c r="AK266" i="46"/>
  <c r="AK271" i="46"/>
  <c r="AK270" i="46"/>
  <c r="AK269" i="46"/>
  <c r="AK268" i="46"/>
  <c r="AK267" i="46"/>
  <c r="AK272" i="46"/>
  <c r="AK265" i="46"/>
  <c r="H85" i="47"/>
  <c r="H86" i="47"/>
  <c r="H82" i="47"/>
  <c r="H83" i="47"/>
  <c r="H84" i="47"/>
  <c r="H81" i="47"/>
  <c r="H79" i="47"/>
  <c r="H80" i="47"/>
  <c r="H76" i="47"/>
  <c r="H77" i="47"/>
  <c r="E64" i="45" l="1"/>
  <c r="F64" i="45"/>
  <c r="G64" i="45"/>
  <c r="E57" i="45"/>
  <c r="F57" i="45"/>
  <c r="G57" i="45"/>
  <c r="E50" i="45"/>
  <c r="F50" i="45"/>
  <c r="G50" i="45"/>
  <c r="E43" i="45"/>
  <c r="F43" i="45"/>
  <c r="G43" i="45"/>
  <c r="F36" i="45"/>
  <c r="G36" i="45"/>
  <c r="E29" i="45"/>
  <c r="F29" i="45"/>
  <c r="G29" i="45"/>
  <c r="G22" i="45"/>
  <c r="D64" i="45"/>
  <c r="D57" i="45"/>
  <c r="D50" i="45"/>
  <c r="D43" i="45"/>
  <c r="D36" i="45"/>
  <c r="D29" i="45"/>
  <c r="D747" i="79"/>
  <c r="D564" i="79"/>
  <c r="D381" i="79"/>
  <c r="AL381" i="79" l="1"/>
  <c r="AL396" i="79"/>
  <c r="AL395" i="79"/>
  <c r="AL397" i="79"/>
  <c r="AL398" i="79"/>
  <c r="AL580" i="79"/>
  <c r="AL579" i="79"/>
  <c r="AL581" i="79"/>
  <c r="AL564" i="79"/>
  <c r="AL747" i="79"/>
  <c r="AL763" i="79"/>
  <c r="AF763" i="79"/>
  <c r="AJ763" i="79"/>
  <c r="AG763" i="79"/>
  <c r="AI763" i="79"/>
  <c r="AF764" i="79"/>
  <c r="AH763" i="79"/>
  <c r="AJ747" i="79"/>
  <c r="AF747" i="79"/>
  <c r="AG747" i="79"/>
  <c r="AI747" i="79"/>
  <c r="AH747" i="79"/>
  <c r="AH579" i="79"/>
  <c r="AI580" i="79"/>
  <c r="AF581" i="79"/>
  <c r="AJ581" i="79"/>
  <c r="AJ564" i="79"/>
  <c r="AF564" i="79"/>
  <c r="AJ580" i="79"/>
  <c r="AG581" i="79"/>
  <c r="AJ579" i="79"/>
  <c r="AG580" i="79"/>
  <c r="AH564" i="79"/>
  <c r="AG579" i="79"/>
  <c r="AH580" i="79"/>
  <c r="AI581" i="79"/>
  <c r="AG564" i="79"/>
  <c r="AI579" i="79"/>
  <c r="AF580" i="79"/>
  <c r="AI564" i="79"/>
  <c r="AF579" i="79"/>
  <c r="AH581" i="79"/>
  <c r="AI398" i="79"/>
  <c r="AH397" i="79"/>
  <c r="AG396" i="79"/>
  <c r="AI395" i="79"/>
  <c r="AJ397" i="79"/>
  <c r="AI396" i="79"/>
  <c r="AG395" i="79"/>
  <c r="AH398" i="79"/>
  <c r="AG397" i="79"/>
  <c r="AJ396" i="79"/>
  <c r="AH395" i="79"/>
  <c r="AF398" i="79"/>
  <c r="AJ398" i="79"/>
  <c r="AI397" i="79"/>
  <c r="AH396" i="79"/>
  <c r="AF395" i="79"/>
  <c r="AJ395" i="79"/>
  <c r="AG398" i="79"/>
  <c r="AF397" i="79"/>
  <c r="AF396" i="79"/>
  <c r="AI381" i="79"/>
  <c r="AH381" i="79"/>
  <c r="AJ381" i="79"/>
  <c r="AF381" i="79"/>
  <c r="AG381" i="79"/>
  <c r="Z763" i="79"/>
  <c r="Z398" i="79"/>
  <c r="Z580" i="79"/>
  <c r="Z581" i="79"/>
  <c r="Y211" i="79" l="1"/>
  <c r="B60" i="45"/>
  <c r="B53" i="45"/>
  <c r="B46" i="45"/>
  <c r="B39" i="45"/>
  <c r="B32" i="45"/>
  <c r="B25" i="45"/>
  <c r="B18" i="45"/>
  <c r="AL215" i="79" l="1"/>
  <c r="AL198" i="79"/>
  <c r="AL212" i="79"/>
  <c r="AL213" i="79"/>
  <c r="AL211" i="79"/>
  <c r="AL214" i="79"/>
  <c r="AI215" i="79"/>
  <c r="AI214" i="79"/>
  <c r="AI213" i="79"/>
  <c r="AI212" i="79"/>
  <c r="AI211" i="79"/>
  <c r="AJ198" i="79"/>
  <c r="AF198" i="79"/>
  <c r="AH214" i="79"/>
  <c r="AH212" i="79"/>
  <c r="AG214" i="79"/>
  <c r="AG212" i="79"/>
  <c r="AH198" i="79"/>
  <c r="AJ215" i="79"/>
  <c r="AF215" i="79"/>
  <c r="AJ214" i="79"/>
  <c r="AF214" i="79"/>
  <c r="AJ213" i="79"/>
  <c r="AF213" i="79"/>
  <c r="AJ212" i="79"/>
  <c r="AF212" i="79"/>
  <c r="AF211" i="79"/>
  <c r="AG198" i="79"/>
  <c r="AH215" i="79"/>
  <c r="AH213" i="79"/>
  <c r="AH211" i="79"/>
  <c r="AI198" i="79"/>
  <c r="AG215" i="79"/>
  <c r="AG213" i="79"/>
  <c r="AG211" i="79"/>
  <c r="Z211" i="79"/>
  <c r="Z215" i="79"/>
  <c r="Z214" i="79"/>
  <c r="Z213" i="79"/>
  <c r="Z212" i="79"/>
  <c r="Y212" i="79"/>
  <c r="Y213" i="79"/>
  <c r="Y214" i="79"/>
  <c r="Y215" i="79"/>
  <c r="D513" i="46"/>
  <c r="O384" i="46"/>
  <c r="D384" i="46"/>
  <c r="Y401" i="46"/>
  <c r="J53" i="43"/>
  <c r="J29" i="44" s="1"/>
  <c r="J33" i="44" s="1"/>
  <c r="I53" i="43"/>
  <c r="I29" i="44" s="1"/>
  <c r="I33" i="44" s="1"/>
  <c r="H53" i="43"/>
  <c r="H29" i="44" s="1"/>
  <c r="H33" i="44" s="1"/>
  <c r="G53" i="43"/>
  <c r="F53" i="43"/>
  <c r="E53" i="43"/>
  <c r="E29" i="44" s="1"/>
  <c r="E33" i="44" s="1"/>
  <c r="D53" i="43"/>
  <c r="Y21" i="46" s="1"/>
  <c r="O255" i="46"/>
  <c r="D255" i="46"/>
  <c r="J28" i="44"/>
  <c r="I28" i="44"/>
  <c r="H28" i="44"/>
  <c r="G28" i="44"/>
  <c r="F28" i="44"/>
  <c r="E28" i="44"/>
  <c r="D28" i="44"/>
  <c r="AL268" i="46" l="1"/>
  <c r="AL272" i="46"/>
  <c r="AL265" i="46"/>
  <c r="AL266" i="46"/>
  <c r="AL271" i="46"/>
  <c r="AL267" i="46"/>
  <c r="AL269" i="46"/>
  <c r="AL270" i="46"/>
  <c r="AL396" i="46"/>
  <c r="AL398" i="46"/>
  <c r="AL401" i="46"/>
  <c r="AL397" i="46"/>
  <c r="AL400" i="46"/>
  <c r="AL395" i="46"/>
  <c r="AL399" i="46"/>
  <c r="AL530" i="46"/>
  <c r="AL526" i="46"/>
  <c r="AL528" i="46"/>
  <c r="AL527" i="46"/>
  <c r="AJ529" i="46"/>
  <c r="AH528" i="46"/>
  <c r="AH531" i="46"/>
  <c r="AG529" i="46"/>
  <c r="AI530" i="46"/>
  <c r="AI527" i="46"/>
  <c r="AF528" i="46"/>
  <c r="AJ530" i="46"/>
  <c r="AG527" i="46"/>
  <c r="AG530" i="46"/>
  <c r="AF531" i="46"/>
  <c r="AJ526" i="46"/>
  <c r="AH526" i="46"/>
  <c r="AF527" i="46"/>
  <c r="AF529" i="46"/>
  <c r="AJ531" i="46"/>
  <c r="AJ528" i="46"/>
  <c r="AH527" i="46"/>
  <c r="AG528" i="46"/>
  <c r="AG531" i="46"/>
  <c r="AI526" i="46"/>
  <c r="AI529" i="46"/>
  <c r="AF530" i="46"/>
  <c r="AJ527" i="46"/>
  <c r="AH530" i="46"/>
  <c r="AI528" i="46"/>
  <c r="AF526" i="46"/>
  <c r="AH529" i="46"/>
  <c r="AG526" i="46"/>
  <c r="AI531" i="46"/>
  <c r="AF395" i="46"/>
  <c r="AH395" i="46"/>
  <c r="AG399" i="46"/>
  <c r="AG397" i="46"/>
  <c r="AF399" i="46"/>
  <c r="AJ399" i="46"/>
  <c r="AI399" i="46"/>
  <c r="AH399" i="46"/>
  <c r="AG396" i="46"/>
  <c r="AJ400" i="46"/>
  <c r="AI398" i="46"/>
  <c r="AI395" i="46"/>
  <c r="AF401" i="46"/>
  <c r="AJ397" i="46"/>
  <c r="AI396" i="46"/>
  <c r="AH397" i="46"/>
  <c r="AG398" i="46"/>
  <c r="AF398" i="46"/>
  <c r="AF396" i="46"/>
  <c r="AJ398" i="46"/>
  <c r="AJ396" i="46"/>
  <c r="AI397" i="46"/>
  <c r="AI401" i="46"/>
  <c r="AH400" i="46"/>
  <c r="AJ395" i="46"/>
  <c r="AG400" i="46"/>
  <c r="AF400" i="46"/>
  <c r="AH396" i="46"/>
  <c r="AH398" i="46"/>
  <c r="AG401" i="46"/>
  <c r="AF397" i="46"/>
  <c r="AJ401" i="46"/>
  <c r="AI400" i="46"/>
  <c r="AH401" i="46"/>
  <c r="AG395" i="46"/>
  <c r="Y399" i="46"/>
  <c r="Y396" i="46"/>
  <c r="Y398" i="46"/>
  <c r="Y397" i="46"/>
  <c r="Y400" i="46"/>
  <c r="AI272" i="46"/>
  <c r="AF272" i="46"/>
  <c r="AF271" i="46"/>
  <c r="AJ271" i="46"/>
  <c r="AH270" i="46"/>
  <c r="AF269" i="46"/>
  <c r="AJ269" i="46"/>
  <c r="AH268" i="46"/>
  <c r="AF267" i="46"/>
  <c r="AJ267" i="46"/>
  <c r="AG266" i="46"/>
  <c r="AF270" i="46"/>
  <c r="AH269" i="46"/>
  <c r="AF268" i="46"/>
  <c r="AH267" i="46"/>
  <c r="AJ265" i="46"/>
  <c r="AF265" i="46"/>
  <c r="AI271" i="46"/>
  <c r="AF266" i="46"/>
  <c r="AG265" i="46"/>
  <c r="AI265" i="46"/>
  <c r="AG272" i="46"/>
  <c r="AG271" i="46"/>
  <c r="AI270" i="46"/>
  <c r="AG269" i="46"/>
  <c r="AI268" i="46"/>
  <c r="AG267" i="46"/>
  <c r="AH266" i="46"/>
  <c r="AH265" i="46"/>
  <c r="AH272" i="46"/>
  <c r="AH271" i="46"/>
  <c r="AJ270" i="46"/>
  <c r="AJ268" i="46"/>
  <c r="AI266" i="46"/>
  <c r="AJ272" i="46"/>
  <c r="AG270" i="46"/>
  <c r="AI269" i="46"/>
  <c r="AG268" i="46"/>
  <c r="AI267" i="46"/>
  <c r="AJ266" i="46"/>
  <c r="AK255" i="46"/>
  <c r="AL255" i="46"/>
  <c r="AK384" i="46"/>
  <c r="AL384" i="46"/>
  <c r="AJ384" i="46"/>
  <c r="AK513" i="46"/>
  <c r="AL513" i="46"/>
  <c r="AJ513" i="46"/>
  <c r="AI384" i="46"/>
  <c r="AG384" i="46"/>
  <c r="AF384" i="46"/>
  <c r="AH384" i="46"/>
  <c r="AF513" i="46"/>
  <c r="AG513" i="46"/>
  <c r="AH513" i="46"/>
  <c r="AI513" i="46"/>
  <c r="AJ255" i="46"/>
  <c r="AH255" i="46"/>
  <c r="AF255" i="46"/>
  <c r="AI255" i="46"/>
  <c r="AG255" i="46"/>
  <c r="F29" i="44"/>
  <c r="F33" i="44" s="1"/>
  <c r="AA21" i="46"/>
  <c r="D29" i="44"/>
  <c r="D33" i="44" s="1"/>
  <c r="AA407" i="46"/>
  <c r="AB278" i="46"/>
  <c r="G29" i="44"/>
  <c r="G33" i="44" s="1"/>
  <c r="Z277" i="46"/>
  <c r="E13" i="44"/>
  <c r="Z404" i="79"/>
  <c r="Z770" i="79"/>
  <c r="Z221" i="79"/>
  <c r="Z959" i="79"/>
  <c r="Z587" i="79"/>
  <c r="Z35" i="79"/>
  <c r="D123" i="45"/>
  <c r="E14" i="44"/>
  <c r="E18" i="44" s="1"/>
  <c r="Z588" i="79"/>
  <c r="Z747" i="79" s="1"/>
  <c r="Z222" i="79"/>
  <c r="Z381" i="79" s="1"/>
  <c r="Z405" i="79"/>
  <c r="Z564" i="79" s="1"/>
  <c r="Z771" i="79"/>
  <c r="Z960" i="79"/>
  <c r="Z36" i="79"/>
  <c r="Z198" i="79" s="1"/>
  <c r="AE406" i="46"/>
  <c r="J13" i="44"/>
  <c r="AE959" i="79"/>
  <c r="AE404" i="79"/>
  <c r="AE770" i="79"/>
  <c r="AE587" i="79"/>
  <c r="AE221" i="79"/>
  <c r="AE35" i="79"/>
  <c r="J43" i="44"/>
  <c r="J53" i="44" s="1"/>
  <c r="J14" i="44"/>
  <c r="J18" i="44" s="1"/>
  <c r="AE405" i="79"/>
  <c r="AE588" i="79"/>
  <c r="AE960" i="79"/>
  <c r="AE771" i="79"/>
  <c r="AE222" i="79"/>
  <c r="AE36" i="79"/>
  <c r="Y277" i="46"/>
  <c r="D13" i="44"/>
  <c r="Y770" i="79"/>
  <c r="Y587" i="79"/>
  <c r="Y221" i="79"/>
  <c r="Y959" i="79"/>
  <c r="Y404" i="79"/>
  <c r="Y35" i="79"/>
  <c r="AC148" i="46"/>
  <c r="H13" i="44"/>
  <c r="AC770" i="79"/>
  <c r="AC959" i="79"/>
  <c r="AC404" i="79"/>
  <c r="AC587" i="79"/>
  <c r="AC221" i="79"/>
  <c r="AC35" i="79"/>
  <c r="Y407" i="46"/>
  <c r="Y513" i="46" s="1"/>
  <c r="D14" i="44"/>
  <c r="D18" i="44" s="1"/>
  <c r="Y960" i="79"/>
  <c r="Y405" i="79"/>
  <c r="Y564" i="79" s="1"/>
  <c r="Y771" i="79"/>
  <c r="Y588" i="79"/>
  <c r="Y747" i="79" s="1"/>
  <c r="Y222" i="79"/>
  <c r="Y381" i="79" s="1"/>
  <c r="Y36" i="79"/>
  <c r="Y198" i="79" s="1"/>
  <c r="AC278" i="46"/>
  <c r="AC395" i="46" s="1"/>
  <c r="H14" i="44"/>
  <c r="H18" i="44" s="1"/>
  <c r="AC771" i="79"/>
  <c r="AC588" i="79"/>
  <c r="AC222" i="79"/>
  <c r="AC960" i="79"/>
  <c r="AC405" i="79"/>
  <c r="AC36" i="79"/>
  <c r="AD148" i="46"/>
  <c r="I13" i="44"/>
  <c r="AD404" i="79"/>
  <c r="AD587" i="79"/>
  <c r="AD959" i="79"/>
  <c r="AD770" i="79"/>
  <c r="AD221" i="79"/>
  <c r="AD35" i="79"/>
  <c r="H123" i="45"/>
  <c r="I14" i="44"/>
  <c r="I18" i="44" s="1"/>
  <c r="AD771" i="79"/>
  <c r="AD960" i="79"/>
  <c r="AD405" i="79"/>
  <c r="AD579" i="79" s="1"/>
  <c r="AD588" i="79"/>
  <c r="AD222" i="79"/>
  <c r="AD395" i="79" s="1"/>
  <c r="AD36" i="79"/>
  <c r="AA406" i="46"/>
  <c r="F13" i="44"/>
  <c r="AA959" i="79"/>
  <c r="AA770" i="79"/>
  <c r="AA587" i="79"/>
  <c r="AA221" i="79"/>
  <c r="AA404" i="79"/>
  <c r="AA35" i="79"/>
  <c r="F43" i="44"/>
  <c r="F53" i="44" s="1"/>
  <c r="F14" i="44"/>
  <c r="F18" i="44" s="1"/>
  <c r="AA405" i="79"/>
  <c r="AA579" i="79" s="1"/>
  <c r="AA771" i="79"/>
  <c r="AA222" i="79"/>
  <c r="AA960" i="79"/>
  <c r="AA588" i="79"/>
  <c r="AA36" i="79"/>
  <c r="AA211" i="79" s="1"/>
  <c r="AB406" i="46"/>
  <c r="G13" i="44"/>
  <c r="AB770" i="79"/>
  <c r="AB587" i="79"/>
  <c r="AB221" i="79"/>
  <c r="AB959" i="79"/>
  <c r="AB404" i="79"/>
  <c r="AB35" i="79"/>
  <c r="AB407" i="46"/>
  <c r="G14" i="44"/>
  <c r="G18" i="44" s="1"/>
  <c r="AB960" i="79"/>
  <c r="AB771" i="79"/>
  <c r="AB588" i="79"/>
  <c r="AB222" i="79"/>
  <c r="AB405" i="79"/>
  <c r="AB579" i="79" s="1"/>
  <c r="AB36" i="79"/>
  <c r="AB21" i="46"/>
  <c r="Y278" i="46"/>
  <c r="Y384" i="46" s="1"/>
  <c r="AE149" i="46"/>
  <c r="AE255" i="46" s="1"/>
  <c r="AB148" i="46"/>
  <c r="G123" i="45"/>
  <c r="AA149" i="46"/>
  <c r="AA255" i="46" s="1"/>
  <c r="AE407" i="46"/>
  <c r="I43" i="44"/>
  <c r="I53" i="44" s="1"/>
  <c r="E43" i="44"/>
  <c r="E53" i="44" s="1"/>
  <c r="Z406" i="46"/>
  <c r="AE148" i="46"/>
  <c r="AA148" i="46"/>
  <c r="H43" i="44"/>
  <c r="H53" i="44" s="1"/>
  <c r="C123" i="45"/>
  <c r="F123" i="45"/>
  <c r="AE21" i="46"/>
  <c r="AD149" i="46"/>
  <c r="Z149" i="46"/>
  <c r="Z255" i="46" s="1"/>
  <c r="AE278" i="46"/>
  <c r="AA278" i="46"/>
  <c r="AC277" i="46"/>
  <c r="AD407" i="46"/>
  <c r="Z407" i="46"/>
  <c r="Z513" i="46" s="1"/>
  <c r="AC406" i="46"/>
  <c r="AD277" i="46"/>
  <c r="AD406" i="46"/>
  <c r="Z148" i="46"/>
  <c r="D43" i="44"/>
  <c r="G43" i="44"/>
  <c r="G53" i="44" s="1"/>
  <c r="I123" i="45"/>
  <c r="E123" i="45"/>
  <c r="AD21" i="46"/>
  <c r="Z21" i="46"/>
  <c r="Z127" i="46" s="1"/>
  <c r="AC149" i="46"/>
  <c r="AC255" i="46" s="1"/>
  <c r="AD278" i="46"/>
  <c r="Z278" i="46"/>
  <c r="Z384" i="46" s="1"/>
  <c r="AB277" i="46"/>
  <c r="Y406" i="46"/>
  <c r="AC407" i="46"/>
  <c r="Y148" i="46"/>
  <c r="AC21" i="46"/>
  <c r="Y149" i="46"/>
  <c r="Y255" i="46" s="1"/>
  <c r="AB149" i="46"/>
  <c r="AB255" i="46" s="1"/>
  <c r="AE277" i="46"/>
  <c r="AA277" i="46"/>
  <c r="AC581" i="79" l="1"/>
  <c r="AC580" i="79"/>
  <c r="AC579" i="79"/>
  <c r="D53" i="44"/>
  <c r="AD215" i="79"/>
  <c r="AD211" i="79"/>
  <c r="AD214" i="79"/>
  <c r="AD213" i="79"/>
  <c r="AD212" i="79"/>
  <c r="AD127" i="46"/>
  <c r="AD138" i="46"/>
  <c r="AD141" i="46"/>
  <c r="AD140" i="46"/>
  <c r="AD143" i="46"/>
  <c r="AD142" i="46"/>
  <c r="AD139" i="46"/>
  <c r="G49" i="44"/>
  <c r="G47" i="44"/>
  <c r="G52" i="44"/>
  <c r="G48" i="44"/>
  <c r="G51" i="44"/>
  <c r="H51" i="44"/>
  <c r="H47" i="44"/>
  <c r="H52" i="44"/>
  <c r="H49" i="44"/>
  <c r="H48" i="44"/>
  <c r="E52" i="44"/>
  <c r="E48" i="44"/>
  <c r="E49" i="44"/>
  <c r="E51" i="44"/>
  <c r="E47" i="44"/>
  <c r="F49" i="44"/>
  <c r="F52" i="44"/>
  <c r="F48" i="44"/>
  <c r="F47" i="44"/>
  <c r="F51" i="44"/>
  <c r="J49" i="44"/>
  <c r="J52" i="44"/>
  <c r="J48" i="44"/>
  <c r="J50" i="44"/>
  <c r="J51" i="44"/>
  <c r="J47" i="44"/>
  <c r="D52" i="44"/>
  <c r="D48" i="44"/>
  <c r="D51" i="44"/>
  <c r="D47" i="44"/>
  <c r="D49" i="44"/>
  <c r="I52" i="44"/>
  <c r="I48" i="44"/>
  <c r="I51" i="44"/>
  <c r="I47" i="44"/>
  <c r="I49" i="44"/>
  <c r="J45" i="44"/>
  <c r="J44" i="44"/>
  <c r="D44" i="44"/>
  <c r="D45" i="44"/>
  <c r="G45" i="44"/>
  <c r="G44" i="44"/>
  <c r="H45" i="44"/>
  <c r="H44" i="44"/>
  <c r="E45" i="44"/>
  <c r="F45" i="44"/>
  <c r="F44" i="44"/>
  <c r="I44" i="44"/>
  <c r="I45" i="44"/>
  <c r="AB395" i="79"/>
  <c r="AB397" i="79"/>
  <c r="AB381" i="79"/>
  <c r="AB396" i="79"/>
  <c r="AB398" i="79"/>
  <c r="AB763" i="79"/>
  <c r="AB764" i="79"/>
  <c r="AB747" i="79"/>
  <c r="AD580" i="79"/>
  <c r="AD564" i="79"/>
  <c r="AD581" i="79"/>
  <c r="AC395" i="79"/>
  <c r="AC397" i="79"/>
  <c r="AC381" i="79"/>
  <c r="AC396" i="79"/>
  <c r="AC398" i="79"/>
  <c r="AB580" i="79"/>
  <c r="AB581" i="79"/>
  <c r="AB564" i="79"/>
  <c r="AA763" i="79"/>
  <c r="AA747" i="79"/>
  <c r="AA764" i="79"/>
  <c r="AA581" i="79"/>
  <c r="AA580" i="79"/>
  <c r="AA564" i="79"/>
  <c r="AD396" i="79"/>
  <c r="AD398" i="79"/>
  <c r="AD397" i="79"/>
  <c r="AD381" i="79"/>
  <c r="AC564" i="79"/>
  <c r="AE395" i="79"/>
  <c r="AE381" i="79"/>
  <c r="AE397" i="79"/>
  <c r="AE396" i="79"/>
  <c r="AE398" i="79"/>
  <c r="AE564" i="79"/>
  <c r="AE581" i="79"/>
  <c r="AE580" i="79"/>
  <c r="AE579" i="79"/>
  <c r="AD747" i="79"/>
  <c r="AD763" i="79"/>
  <c r="AA398" i="79"/>
  <c r="AA381" i="79"/>
  <c r="AA397" i="79"/>
  <c r="AA395" i="79"/>
  <c r="AA396" i="79"/>
  <c r="AB214" i="79"/>
  <c r="AB198" i="79"/>
  <c r="AB215" i="79"/>
  <c r="AB211" i="79"/>
  <c r="AB213" i="79"/>
  <c r="AB212" i="79"/>
  <c r="AA213" i="79"/>
  <c r="AA198" i="79"/>
  <c r="AA212" i="79"/>
  <c r="AA214" i="79"/>
  <c r="AA215" i="79"/>
  <c r="AD198" i="79"/>
  <c r="AC212" i="79"/>
  <c r="AC215" i="79"/>
  <c r="AC211" i="79"/>
  <c r="AC213" i="79"/>
  <c r="AC198" i="79"/>
  <c r="AC214" i="79"/>
  <c r="AC764" i="79"/>
  <c r="AC747" i="79"/>
  <c r="AC763" i="79"/>
  <c r="AE214" i="79"/>
  <c r="AE198" i="79"/>
  <c r="AE211" i="79"/>
  <c r="AE212" i="79"/>
  <c r="AE213" i="79"/>
  <c r="AE215" i="79"/>
  <c r="AE763" i="79"/>
  <c r="AE764" i="79"/>
  <c r="AE747" i="79"/>
  <c r="AD513" i="46"/>
  <c r="AD529" i="46"/>
  <c r="AD528" i="46"/>
  <c r="AD527" i="46"/>
  <c r="AD530" i="46"/>
  <c r="AD526" i="46"/>
  <c r="AD531" i="46"/>
  <c r="AA513" i="46"/>
  <c r="AA530" i="46"/>
  <c r="AA526" i="46"/>
  <c r="AA531" i="46"/>
  <c r="AA527" i="46"/>
  <c r="AA529" i="46"/>
  <c r="AA528" i="46"/>
  <c r="AB513" i="46"/>
  <c r="AB531" i="46"/>
  <c r="AB527" i="46"/>
  <c r="AB526" i="46"/>
  <c r="AB528" i="46"/>
  <c r="AB530" i="46"/>
  <c r="AB529" i="46"/>
  <c r="AC513" i="46"/>
  <c r="AC528" i="46"/>
  <c r="AC527" i="46"/>
  <c r="AC526" i="46"/>
  <c r="AC529" i="46"/>
  <c r="AC531" i="46"/>
  <c r="AC530" i="46"/>
  <c r="AE513" i="46"/>
  <c r="AE530" i="46"/>
  <c r="AE526" i="46"/>
  <c r="AE531" i="46"/>
  <c r="AE527" i="46"/>
  <c r="AE529" i="46"/>
  <c r="AE528" i="46"/>
  <c r="AB396" i="46"/>
  <c r="AB397" i="46"/>
  <c r="AA400" i="46"/>
  <c r="AA397" i="46"/>
  <c r="AA399" i="46"/>
  <c r="AA398" i="46"/>
  <c r="AA396" i="46"/>
  <c r="AA401" i="46"/>
  <c r="AD396" i="46"/>
  <c r="AD401" i="46"/>
  <c r="AD400" i="46"/>
  <c r="AD399" i="46"/>
  <c r="AD398" i="46"/>
  <c r="AD397" i="46"/>
  <c r="AE400" i="46"/>
  <c r="AE397" i="46"/>
  <c r="AE399" i="46"/>
  <c r="AE398" i="46"/>
  <c r="AE396" i="46"/>
  <c r="AE401" i="46"/>
  <c r="AB401" i="46"/>
  <c r="AB398" i="46"/>
  <c r="AB399" i="46"/>
  <c r="AB400" i="46"/>
  <c r="AC399" i="46"/>
  <c r="AC400" i="46"/>
  <c r="AC401" i="46"/>
  <c r="AC398" i="46"/>
  <c r="AC397" i="46"/>
  <c r="AC396" i="46"/>
  <c r="AD384" i="46"/>
  <c r="AD395" i="46"/>
  <c r="AB384" i="46"/>
  <c r="AB395" i="46"/>
  <c r="AA384" i="46"/>
  <c r="AA395" i="46"/>
  <c r="AE271" i="46"/>
  <c r="AE384" i="46"/>
  <c r="AE395" i="46"/>
  <c r="AC384" i="46"/>
  <c r="AE265" i="46"/>
  <c r="AE266" i="46"/>
  <c r="AE270" i="46"/>
  <c r="AA269" i="46"/>
  <c r="AA272" i="46"/>
  <c r="AC269" i="46"/>
  <c r="AC268" i="46"/>
  <c r="AA271" i="46"/>
  <c r="AD255" i="46"/>
  <c r="AD268" i="46"/>
  <c r="AD266" i="46"/>
  <c r="AD265" i="46"/>
  <c r="AD269" i="46"/>
  <c r="AD271" i="46"/>
  <c r="AD272" i="46"/>
  <c r="AD267" i="46"/>
  <c r="AD270" i="46"/>
  <c r="AC265" i="46"/>
  <c r="AA267" i="46"/>
  <c r="AB265" i="46"/>
  <c r="AB268" i="46"/>
  <c r="AE268" i="46"/>
  <c r="AC271" i="46"/>
  <c r="AE269" i="46"/>
  <c r="AE272" i="46"/>
  <c r="AB267" i="46"/>
  <c r="AB269" i="46"/>
  <c r="AB271" i="46"/>
  <c r="AA268" i="46"/>
  <c r="AC270" i="46"/>
  <c r="AC266" i="46"/>
  <c r="AB266" i="46"/>
  <c r="AA266" i="46"/>
  <c r="AB270" i="46"/>
  <c r="AA265" i="46"/>
  <c r="AC267" i="46"/>
  <c r="AA270" i="46"/>
  <c r="AC272" i="46"/>
  <c r="AE267" i="46"/>
  <c r="AB272" i="46"/>
  <c r="AD136" i="46"/>
  <c r="AD135" i="46"/>
  <c r="AD137" i="46"/>
  <c r="D127" i="46"/>
  <c r="D122" i="45" l="1"/>
  <c r="E122" i="45"/>
  <c r="F122" i="45"/>
  <c r="G122" i="45"/>
  <c r="H122" i="45"/>
  <c r="I122" i="45"/>
  <c r="C122" i="45"/>
  <c r="O17" i="45" l="1"/>
  <c r="N60" i="46"/>
  <c r="N57" i="46"/>
  <c r="AA127" i="46" l="1"/>
  <c r="AB135" i="46"/>
  <c r="Y138" i="46"/>
  <c r="Y140" i="46"/>
  <c r="Y142" i="46"/>
  <c r="Y139" i="46"/>
  <c r="Y141" i="46"/>
  <c r="Y143" i="46"/>
  <c r="AC138" i="46"/>
  <c r="AI139" i="46"/>
  <c r="AE141" i="46"/>
  <c r="AA143" i="46"/>
  <c r="AL138" i="46"/>
  <c r="AH140" i="46"/>
  <c r="AJ141" i="46"/>
  <c r="AF143" i="46"/>
  <c r="AI138" i="46"/>
  <c r="AE140" i="46"/>
  <c r="AA142" i="46"/>
  <c r="AG143" i="46"/>
  <c r="AH139" i="46"/>
  <c r="AJ140" i="46"/>
  <c r="AF142" i="46"/>
  <c r="AG138" i="46"/>
  <c r="AC140" i="46"/>
  <c r="AI141" i="46"/>
  <c r="AE143" i="46"/>
  <c r="AB139" i="46"/>
  <c r="AL140" i="46"/>
  <c r="AH142" i="46"/>
  <c r="AJ143" i="46"/>
  <c r="AC139" i="46"/>
  <c r="AI140" i="46"/>
  <c r="AE142" i="46"/>
  <c r="AB138" i="46"/>
  <c r="AL139" i="46"/>
  <c r="AH141" i="46"/>
  <c r="AJ142" i="46"/>
  <c r="AA139" i="46"/>
  <c r="AG140" i="46"/>
  <c r="AC142" i="46"/>
  <c r="AI143" i="46"/>
  <c r="AF139" i="46"/>
  <c r="AB141" i="46"/>
  <c r="AL142" i="46"/>
  <c r="AA138" i="46"/>
  <c r="AG139" i="46"/>
  <c r="AC141" i="46"/>
  <c r="AI142" i="46"/>
  <c r="AF138" i="46"/>
  <c r="AB140" i="46"/>
  <c r="AL141" i="46"/>
  <c r="AH143" i="46"/>
  <c r="AE139" i="46"/>
  <c r="AA141" i="46"/>
  <c r="AG142" i="46"/>
  <c r="AH138" i="46"/>
  <c r="AJ139" i="46"/>
  <c r="AF141" i="46"/>
  <c r="AB143" i="46"/>
  <c r="AE138" i="46"/>
  <c r="AA140" i="46"/>
  <c r="AG141" i="46"/>
  <c r="AC143" i="46"/>
  <c r="AJ138" i="46"/>
  <c r="AF140" i="46"/>
  <c r="AB142" i="46"/>
  <c r="AL143" i="46"/>
  <c r="Y127" i="46"/>
  <c r="AG135" i="46"/>
  <c r="Y136" i="46"/>
  <c r="AL135" i="46"/>
  <c r="AL136" i="46"/>
  <c r="AL137" i="46"/>
  <c r="AL127" i="46"/>
  <c r="AJ127" i="46"/>
  <c r="AE127" i="46"/>
  <c r="AG127" i="46"/>
  <c r="AF127" i="46"/>
  <c r="AC127" i="46"/>
  <c r="AB127" i="46"/>
  <c r="AH127" i="46"/>
  <c r="AI127" i="46"/>
  <c r="AK127" i="46"/>
  <c r="Y137" i="46"/>
  <c r="AH135" i="46"/>
  <c r="AF137" i="46"/>
  <c r="AC136" i="46"/>
  <c r="AI136" i="46"/>
  <c r="AA136" i="46"/>
  <c r="AE135" i="46"/>
  <c r="AJ136" i="46"/>
  <c r="AB136" i="46"/>
  <c r="AI137" i="46"/>
  <c r="AA137" i="46"/>
  <c r="AE136" i="46"/>
  <c r="AJ137" i="46"/>
  <c r="AE137" i="46"/>
  <c r="AG137" i="46"/>
  <c r="AK136" i="46"/>
  <c r="AH137" i="46"/>
  <c r="AK137" i="46"/>
  <c r="AC137" i="46"/>
  <c r="AF136" i="46"/>
  <c r="AF135" i="46"/>
  <c r="AI135" i="46"/>
  <c r="AA135" i="46"/>
  <c r="AG136" i="46"/>
  <c r="AB137" i="46"/>
  <c r="AK135" i="46"/>
  <c r="AC135" i="46"/>
  <c r="AH136" i="46"/>
  <c r="AJ135" i="46"/>
  <c r="M93" i="45"/>
  <c r="M132" i="45" s="1"/>
  <c r="M114" i="45"/>
  <c r="P132" i="45" s="1"/>
  <c r="M107" i="45"/>
  <c r="O132" i="45" s="1"/>
  <c r="M86" i="45"/>
  <c r="M100" i="45"/>
  <c r="N132" i="45" s="1"/>
  <c r="M79" i="45"/>
  <c r="L93" i="45"/>
  <c r="M131" i="45" s="1"/>
  <c r="L107" i="45"/>
  <c r="O131" i="45" s="1"/>
  <c r="L86" i="45"/>
  <c r="L114" i="45"/>
  <c r="P131" i="45" s="1"/>
  <c r="L100" i="45"/>
  <c r="N131" i="45" s="1"/>
  <c r="L79" i="45"/>
  <c r="N86" i="45"/>
  <c r="P133" i="45"/>
  <c r="O133" i="45"/>
  <c r="M133" i="45"/>
  <c r="N133" i="45"/>
  <c r="G133" i="45"/>
  <c r="H132" i="45" l="1"/>
  <c r="D133" i="45"/>
  <c r="E132" i="45"/>
  <c r="G131" i="45"/>
  <c r="L133" i="45"/>
  <c r="J132" i="45"/>
  <c r="E133" i="45"/>
  <c r="G132" i="45"/>
  <c r="I131" i="45"/>
  <c r="J131" i="45"/>
  <c r="K132" i="45"/>
  <c r="F133" i="45"/>
  <c r="K131" i="45"/>
  <c r="I133" i="45"/>
  <c r="H133" i="45"/>
  <c r="E131" i="45"/>
  <c r="K133" i="45"/>
  <c r="L131" i="45"/>
  <c r="J133" i="45"/>
  <c r="F132" i="45"/>
  <c r="L132" i="45"/>
  <c r="H131" i="45"/>
  <c r="F131" i="45"/>
  <c r="D132" i="45"/>
  <c r="I132" i="45"/>
  <c r="D131" i="45"/>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H120" i="47" l="1"/>
  <c r="H121" i="47"/>
  <c r="H122" i="47"/>
  <c r="H123" i="47"/>
  <c r="H124" i="47"/>
  <c r="H125" i="47"/>
  <c r="H126" i="47"/>
  <c r="H127" i="47"/>
  <c r="H128" i="47"/>
  <c r="H135" i="47"/>
  <c r="H136" i="47"/>
  <c r="H137" i="47"/>
  <c r="H138" i="47"/>
  <c r="H140" i="47"/>
  <c r="H141" i="47"/>
  <c r="H142" i="47"/>
  <c r="H144" i="47"/>
  <c r="H145" i="47"/>
  <c r="H146" i="47"/>
  <c r="H150" i="47"/>
  <c r="H151" i="47"/>
  <c r="H152" i="47"/>
  <c r="D17" i="45"/>
  <c r="H115" i="47" l="1"/>
  <c r="H116" i="47"/>
  <c r="H114" i="47"/>
  <c r="H112" i="47"/>
  <c r="H113" i="47"/>
  <c r="H111" i="47"/>
  <c r="H109" i="47"/>
  <c r="H110" i="47"/>
  <c r="H108" i="47"/>
  <c r="H106" i="47"/>
  <c r="H107" i="47"/>
  <c r="H105" i="47"/>
  <c r="H97" i="47"/>
  <c r="H98" i="47"/>
  <c r="H96" i="47"/>
  <c r="H94" i="47"/>
  <c r="H95" i="47"/>
  <c r="H93" i="47"/>
  <c r="H91" i="47"/>
  <c r="H92" i="47"/>
  <c r="H90" i="47"/>
  <c r="H31" i="47" l="1"/>
  <c r="H32" i="47"/>
  <c r="H30" i="47"/>
  <c r="H16" i="47"/>
  <c r="H17" i="47"/>
  <c r="H15" i="47"/>
  <c r="G17" i="45" l="1"/>
  <c r="F17" i="45"/>
  <c r="F23" i="45" s="1"/>
  <c r="E17" i="45"/>
  <c r="C130" i="45" l="1"/>
  <c r="E30" i="45"/>
  <c r="D124" i="45" s="1"/>
  <c r="E23" i="45"/>
  <c r="C124" i="45" s="1"/>
  <c r="I128" i="45"/>
  <c r="E86" i="45"/>
  <c r="E100" i="45"/>
  <c r="N124" i="45" s="1"/>
  <c r="E72" i="45"/>
  <c r="E107" i="45"/>
  <c r="O124" i="45" s="1"/>
  <c r="E114" i="45"/>
  <c r="P124" i="45" s="1"/>
  <c r="E79" i="45"/>
  <c r="E93" i="45"/>
  <c r="M124" i="45" s="1"/>
  <c r="E65" i="45"/>
  <c r="I124" i="45" s="1"/>
  <c r="G65" i="45"/>
  <c r="I126" i="45" s="1"/>
  <c r="G100" i="45"/>
  <c r="N126" i="45" s="1"/>
  <c r="G86" i="45"/>
  <c r="L126" i="45" s="1"/>
  <c r="G114" i="45"/>
  <c r="P126" i="45" s="1"/>
  <c r="G107" i="45"/>
  <c r="O126" i="45" s="1"/>
  <c r="G79" i="45"/>
  <c r="G93" i="45"/>
  <c r="M126" i="45" s="1"/>
  <c r="G72" i="45"/>
  <c r="H93" i="45"/>
  <c r="H79" i="45"/>
  <c r="H86" i="45"/>
  <c r="H107" i="45"/>
  <c r="O127" i="45" s="1"/>
  <c r="H114" i="45"/>
  <c r="P127" i="45" s="1"/>
  <c r="H100" i="45"/>
  <c r="I93" i="45"/>
  <c r="M128" i="45" s="1"/>
  <c r="I86" i="45"/>
  <c r="I100" i="45"/>
  <c r="N128" i="45" s="1"/>
  <c r="I114" i="45"/>
  <c r="P128" i="45" s="1"/>
  <c r="I107" i="45"/>
  <c r="O128" i="45" s="1"/>
  <c r="I79" i="45"/>
  <c r="F58" i="45"/>
  <c r="H125" i="45" s="1"/>
  <c r="F107" i="45"/>
  <c r="O125" i="45" s="1"/>
  <c r="F86" i="45"/>
  <c r="F100" i="45"/>
  <c r="N125" i="45" s="1"/>
  <c r="F72" i="45"/>
  <c r="F93" i="45"/>
  <c r="M125" i="45" s="1"/>
  <c r="F114" i="45"/>
  <c r="P125" i="45" s="1"/>
  <c r="F79" i="45"/>
  <c r="J86" i="45"/>
  <c r="J114" i="45"/>
  <c r="P129" i="45" s="1"/>
  <c r="J93" i="45"/>
  <c r="M129" i="45" s="1"/>
  <c r="J100" i="45"/>
  <c r="N129" i="45" s="1"/>
  <c r="J107" i="45"/>
  <c r="O129" i="45" s="1"/>
  <c r="J79" i="45"/>
  <c r="K100" i="45"/>
  <c r="K114" i="45"/>
  <c r="P130" i="45" s="1"/>
  <c r="K93" i="45"/>
  <c r="K86" i="45"/>
  <c r="K79" i="45"/>
  <c r="K107" i="45"/>
  <c r="O130" i="45" s="1"/>
  <c r="E58" i="45"/>
  <c r="H124" i="45" s="1"/>
  <c r="F65" i="45"/>
  <c r="I125" i="45" s="1"/>
  <c r="C125" i="45"/>
  <c r="C128" i="45"/>
  <c r="G58" i="45"/>
  <c r="H126" i="45" s="1"/>
  <c r="G51" i="45"/>
  <c r="G126" i="45" s="1"/>
  <c r="G44" i="45"/>
  <c r="F126" i="45" s="1"/>
  <c r="G37" i="45"/>
  <c r="E126" i="45" s="1"/>
  <c r="E51" i="45"/>
  <c r="G124" i="45" s="1"/>
  <c r="E37" i="45"/>
  <c r="E124" i="45" s="1"/>
  <c r="E44" i="45"/>
  <c r="F124" i="45" s="1"/>
  <c r="F51" i="45"/>
  <c r="G125" i="45" s="1"/>
  <c r="F44" i="45"/>
  <c r="F125" i="45" s="1"/>
  <c r="F37" i="45"/>
  <c r="E125" i="45" s="1"/>
  <c r="F30" i="45"/>
  <c r="D125" i="45" s="1"/>
  <c r="G23" i="45"/>
  <c r="C126" i="45" s="1"/>
  <c r="G30" i="45"/>
  <c r="D126" i="45" s="1"/>
  <c r="C129" i="45"/>
  <c r="Y20" i="46"/>
  <c r="W14" i="47"/>
  <c r="J14" i="47"/>
  <c r="K14" i="47"/>
  <c r="L14" i="47"/>
  <c r="M14" i="47"/>
  <c r="N14" i="47"/>
  <c r="O14" i="47"/>
  <c r="I14" i="47"/>
  <c r="AE20" i="46"/>
  <c r="AA20" i="46"/>
  <c r="AB20" i="46"/>
  <c r="AC20" i="46"/>
  <c r="AD20" i="46"/>
  <c r="Z20" i="46"/>
  <c r="C60" i="45"/>
  <c r="C53" i="45"/>
  <c r="C46" i="45"/>
  <c r="C39" i="45"/>
  <c r="C25" i="45"/>
  <c r="C32" i="45"/>
  <c r="C18" i="45"/>
  <c r="E42" i="44"/>
  <c r="F42" i="44"/>
  <c r="G42" i="44"/>
  <c r="H42" i="44"/>
  <c r="I42" i="44"/>
  <c r="J42" i="44"/>
  <c r="D42" i="44"/>
  <c r="Y256" i="46" s="1"/>
  <c r="G130" i="45" l="1"/>
  <c r="C131" i="45"/>
  <c r="Y750" i="79" s="1"/>
  <c r="Y758" i="79" s="1"/>
  <c r="L129" i="45"/>
  <c r="AF516" i="46"/>
  <c r="H130" i="45"/>
  <c r="Y1128" i="79"/>
  <c r="N130" i="45"/>
  <c r="K125" i="45"/>
  <c r="AG258" i="46" s="1"/>
  <c r="AG259" i="46" s="1"/>
  <c r="K128" i="45"/>
  <c r="N127" i="45"/>
  <c r="K126" i="45"/>
  <c r="AG387" i="46" s="1"/>
  <c r="G129" i="45"/>
  <c r="E129" i="45"/>
  <c r="AA384" i="79" s="1"/>
  <c r="AA385" i="79" s="1"/>
  <c r="J125" i="45"/>
  <c r="AF258" i="46" s="1"/>
  <c r="Y258" i="46"/>
  <c r="Y259" i="46" s="1"/>
  <c r="F128" i="45"/>
  <c r="E130" i="45"/>
  <c r="L130" i="45"/>
  <c r="J128" i="45"/>
  <c r="K127" i="45"/>
  <c r="AG516" i="46" s="1"/>
  <c r="AG520" i="46" s="1"/>
  <c r="J124" i="45"/>
  <c r="AF130" i="46" s="1"/>
  <c r="AF131" i="46" s="1"/>
  <c r="K54" i="43" s="1"/>
  <c r="I129" i="45"/>
  <c r="K124" i="45"/>
  <c r="AG130" i="46" s="1"/>
  <c r="AG131" i="46" s="1"/>
  <c r="L54" i="43" s="1"/>
  <c r="G128" i="45"/>
  <c r="E128" i="45"/>
  <c r="AE201" i="79" s="1"/>
  <c r="AE205" i="79" s="1"/>
  <c r="D129" i="45"/>
  <c r="H128" i="45"/>
  <c r="F130" i="45"/>
  <c r="C132" i="45"/>
  <c r="M130" i="45"/>
  <c r="L125" i="45"/>
  <c r="AH258" i="46" s="1"/>
  <c r="L128" i="45"/>
  <c r="M127" i="45"/>
  <c r="K129" i="45"/>
  <c r="K130" i="45"/>
  <c r="J129" i="45"/>
  <c r="L127" i="45"/>
  <c r="F129" i="45"/>
  <c r="H129" i="45"/>
  <c r="D130" i="45"/>
  <c r="I130" i="45"/>
  <c r="J130" i="45"/>
  <c r="J126" i="45"/>
  <c r="AF387" i="46" s="1"/>
  <c r="AH130" i="46"/>
  <c r="AH131" i="46" s="1"/>
  <c r="M54" i="43" s="1"/>
  <c r="L124" i="45"/>
  <c r="D128" i="45"/>
  <c r="Y201" i="79"/>
  <c r="AI130" i="46"/>
  <c r="AI131" i="46" s="1"/>
  <c r="N54" i="43" s="1"/>
  <c r="AJ130" i="46"/>
  <c r="AJ131" i="46" s="1"/>
  <c r="O54" i="43" s="1"/>
  <c r="AJ387" i="46"/>
  <c r="AJ389" i="46" s="1"/>
  <c r="AI258" i="46"/>
  <c r="AI260" i="46" s="1"/>
  <c r="AJ258" i="46"/>
  <c r="AJ260" i="46" s="1"/>
  <c r="Y128" i="46"/>
  <c r="AL258" i="46"/>
  <c r="AK258" i="46"/>
  <c r="AK516" i="46"/>
  <c r="AK520" i="46" s="1"/>
  <c r="AL516" i="46"/>
  <c r="AL520" i="46" s="1"/>
  <c r="AL130" i="46"/>
  <c r="AL131" i="46" s="1"/>
  <c r="Q54" i="43" s="1"/>
  <c r="AK130" i="46"/>
  <c r="AK131" i="46" s="1"/>
  <c r="P54" i="43" s="1"/>
  <c r="AJ748" i="79"/>
  <c r="AG748" i="79"/>
  <c r="AG382" i="79"/>
  <c r="AK937" i="79"/>
  <c r="AF748" i="79"/>
  <c r="AH565" i="79"/>
  <c r="AL199" i="79"/>
  <c r="AG514" i="46"/>
  <c r="AI937" i="79"/>
  <c r="AJ937" i="79"/>
  <c r="AF382" i="79"/>
  <c r="AL565" i="79"/>
  <c r="AF937" i="79"/>
  <c r="AJ382" i="79"/>
  <c r="AH1126" i="79"/>
  <c r="AI1126" i="79"/>
  <c r="AK514" i="46"/>
  <c r="AI199" i="79"/>
  <c r="AK382" i="79"/>
  <c r="AF514" i="46"/>
  <c r="AF565" i="79"/>
  <c r="AL382" i="79"/>
  <c r="AL748" i="79"/>
  <c r="AJ565" i="79"/>
  <c r="AJ514" i="46"/>
  <c r="AK199" i="79"/>
  <c r="AG199" i="79"/>
  <c r="AG1126" i="79"/>
  <c r="AG565" i="79"/>
  <c r="AH514" i="46"/>
  <c r="AK1126" i="79"/>
  <c r="AH199" i="79"/>
  <c r="AH937" i="79"/>
  <c r="AJ1126" i="79"/>
  <c r="AF199" i="79"/>
  <c r="AF1126" i="79"/>
  <c r="AL937" i="79"/>
  <c r="AI382" i="79"/>
  <c r="AL514" i="46"/>
  <c r="AK748" i="79"/>
  <c r="AH382" i="79"/>
  <c r="AJ199" i="79"/>
  <c r="AL1126" i="79"/>
  <c r="AH748" i="79"/>
  <c r="AI514" i="46"/>
  <c r="AK565" i="79"/>
  <c r="AI565" i="79"/>
  <c r="AI748" i="79"/>
  <c r="AG937" i="79"/>
  <c r="Y514" i="46"/>
  <c r="AB514" i="46"/>
  <c r="AE1126" i="79"/>
  <c r="AD382" i="79"/>
  <c r="AC565" i="79"/>
  <c r="Y1126" i="79"/>
  <c r="Y565" i="79"/>
  <c r="AC514" i="46"/>
  <c r="AB937" i="79"/>
  <c r="AA1126" i="79"/>
  <c r="AD199" i="79"/>
  <c r="Y199" i="79"/>
  <c r="AE748" i="79"/>
  <c r="AA514" i="46"/>
  <c r="AE514" i="46"/>
  <c r="AC382" i="79"/>
  <c r="AB748" i="79"/>
  <c r="AC1126" i="79"/>
  <c r="AE382" i="79"/>
  <c r="Z937" i="79"/>
  <c r="AD514" i="46"/>
  <c r="AA565" i="79"/>
  <c r="AD1126" i="79"/>
  <c r="AE937" i="79"/>
  <c r="AB382" i="79"/>
  <c r="AB1126" i="79"/>
  <c r="AA748" i="79"/>
  <c r="AD565" i="79"/>
  <c r="Y748" i="79"/>
  <c r="AE565" i="79"/>
  <c r="Z748" i="79"/>
  <c r="Z514" i="46"/>
  <c r="AC937" i="79"/>
  <c r="AB565" i="79"/>
  <c r="Y382" i="79"/>
  <c r="Z382" i="79"/>
  <c r="AA199" i="79"/>
  <c r="AD937" i="79"/>
  <c r="AC199" i="79"/>
  <c r="Y937" i="79"/>
  <c r="AE199" i="79"/>
  <c r="AD748" i="79"/>
  <c r="AA382" i="79"/>
  <c r="AA937" i="79"/>
  <c r="AB199" i="79"/>
  <c r="AC748" i="79"/>
  <c r="Z565" i="79"/>
  <c r="Z199" i="79"/>
  <c r="Z1126" i="79"/>
  <c r="Y516" i="46"/>
  <c r="AD516" i="46"/>
  <c r="AD520" i="46" s="1"/>
  <c r="AD130" i="46"/>
  <c r="AD131" i="46" s="1"/>
  <c r="AD387" i="46"/>
  <c r="AD258" i="46"/>
  <c r="AD260" i="46" s="1"/>
  <c r="AC130" i="46"/>
  <c r="AC516" i="46"/>
  <c r="AC520" i="46" s="1"/>
  <c r="AC387" i="46"/>
  <c r="AC389" i="46" s="1"/>
  <c r="AC258" i="46"/>
  <c r="AC259" i="46" s="1"/>
  <c r="AB387" i="46"/>
  <c r="AB389" i="46" s="1"/>
  <c r="AB258" i="46"/>
  <c r="AB260" i="46" s="1"/>
  <c r="AB130" i="46"/>
  <c r="AB516" i="46"/>
  <c r="AB520" i="46" s="1"/>
  <c r="AE387" i="46"/>
  <c r="AE389" i="46" s="1"/>
  <c r="AE258" i="46"/>
  <c r="AE259" i="46" s="1"/>
  <c r="AE516" i="46"/>
  <c r="AE520" i="46" s="1"/>
  <c r="AE130" i="46"/>
  <c r="AE131" i="46" s="1"/>
  <c r="Y130" i="46"/>
  <c r="Y387" i="46"/>
  <c r="Z516" i="46"/>
  <c r="Z520" i="46" s="1"/>
  <c r="Z130" i="46"/>
  <c r="Z387" i="46"/>
  <c r="Z389" i="46" s="1"/>
  <c r="Z258" i="46"/>
  <c r="AA387" i="46"/>
  <c r="AA258" i="46"/>
  <c r="AA259" i="46" s="1"/>
  <c r="AA516" i="46"/>
  <c r="AA520" i="46" s="1"/>
  <c r="AA130" i="46"/>
  <c r="AA385" i="46"/>
  <c r="AE385" i="46"/>
  <c r="AA256" i="46"/>
  <c r="AE256" i="46"/>
  <c r="AA128" i="46"/>
  <c r="AE128" i="46"/>
  <c r="AB385" i="46"/>
  <c r="AF385" i="46"/>
  <c r="AB256" i="46"/>
  <c r="AF256" i="46"/>
  <c r="AB128" i="46"/>
  <c r="AF128" i="46"/>
  <c r="AC385" i="46"/>
  <c r="AC256" i="46"/>
  <c r="AC128" i="46"/>
  <c r="Z385" i="46"/>
  <c r="AD385" i="46"/>
  <c r="Z256" i="46"/>
  <c r="AD256" i="46"/>
  <c r="Z128" i="46"/>
  <c r="AD128" i="46"/>
  <c r="AH385" i="46"/>
  <c r="AL256" i="46"/>
  <c r="AL385" i="46"/>
  <c r="AK385" i="46"/>
  <c r="AJ385" i="46"/>
  <c r="AG256" i="46"/>
  <c r="AK256" i="46"/>
  <c r="AI128" i="46"/>
  <c r="AJ128" i="46"/>
  <c r="AG128" i="46"/>
  <c r="AH256" i="46"/>
  <c r="AI256" i="46"/>
  <c r="AL128" i="46"/>
  <c r="AG385" i="46"/>
  <c r="AI385" i="46"/>
  <c r="AH128" i="46"/>
  <c r="AJ256" i="46"/>
  <c r="AK128" i="46"/>
  <c r="Y385" i="46"/>
  <c r="AL387" i="46" l="1"/>
  <c r="AL389" i="46" s="1"/>
  <c r="AI516" i="46"/>
  <c r="AK567" i="79"/>
  <c r="AK570" i="79" s="1"/>
  <c r="AJ516" i="46"/>
  <c r="AJ520" i="46" s="1"/>
  <c r="AI387" i="46"/>
  <c r="AI389" i="46" s="1"/>
  <c r="AH516" i="46"/>
  <c r="AH517" i="46" s="1"/>
  <c r="Y1140" i="79"/>
  <c r="Y1134" i="79"/>
  <c r="Y522" i="46"/>
  <c r="D64" i="43" s="1"/>
  <c r="AD522" i="46"/>
  <c r="I64" i="43" s="1"/>
  <c r="Y1132" i="79"/>
  <c r="AI517" i="46"/>
  <c r="AI520" i="46"/>
  <c r="AF518" i="46"/>
  <c r="AF520" i="46"/>
  <c r="Y518" i="46"/>
  <c r="Y517" i="46"/>
  <c r="Y519" i="46"/>
  <c r="Y520" i="46"/>
  <c r="AA522" i="46"/>
  <c r="F64" i="43" s="1"/>
  <c r="AH518" i="46"/>
  <c r="AJ567" i="79"/>
  <c r="AA201" i="79"/>
  <c r="AB201" i="79"/>
  <c r="AJ384" i="79"/>
  <c r="AJ387" i="79" s="1"/>
  <c r="AH567" i="79"/>
  <c r="AH571" i="79" s="1"/>
  <c r="AL384" i="79"/>
  <c r="AL390" i="79" s="1"/>
  <c r="AC201" i="79"/>
  <c r="AC204" i="79" s="1"/>
  <c r="AK384" i="79"/>
  <c r="AK388" i="79" s="1"/>
  <c r="AF384" i="79"/>
  <c r="AF387" i="79" s="1"/>
  <c r="AI567" i="79"/>
  <c r="AI576" i="79" s="1"/>
  <c r="N73" i="43" s="1"/>
  <c r="AL567" i="79"/>
  <c r="AL571" i="79" s="1"/>
  <c r="AE567" i="79"/>
  <c r="AE570" i="79" s="1"/>
  <c r="AG567" i="79"/>
  <c r="AG570" i="79" s="1"/>
  <c r="AG384" i="79"/>
  <c r="AG392" i="79" s="1"/>
  <c r="L70" i="43" s="1"/>
  <c r="AD384" i="79"/>
  <c r="AD388" i="79" s="1"/>
  <c r="AB567" i="79"/>
  <c r="Z201" i="79"/>
  <c r="AB384" i="79"/>
  <c r="AB387" i="79" s="1"/>
  <c r="Z384" i="79"/>
  <c r="Z387" i="79" s="1"/>
  <c r="AC384" i="79"/>
  <c r="AC388" i="79" s="1"/>
  <c r="AD939" i="79"/>
  <c r="AH939" i="79"/>
  <c r="AH950" i="79" s="1"/>
  <c r="M79" i="43" s="1"/>
  <c r="AJ939" i="79"/>
  <c r="AJ950" i="79" s="1"/>
  <c r="O79" i="43" s="1"/>
  <c r="AI939" i="79"/>
  <c r="AI950" i="79" s="1"/>
  <c r="N79" i="43" s="1"/>
  <c r="Z939" i="79"/>
  <c r="Z950" i="79" s="1"/>
  <c r="E79" i="43" s="1"/>
  <c r="AK939" i="79"/>
  <c r="AK950" i="79" s="1"/>
  <c r="P79" i="43" s="1"/>
  <c r="AL939" i="79"/>
  <c r="AE939" i="79"/>
  <c r="AE950" i="79" s="1"/>
  <c r="J79" i="43" s="1"/>
  <c r="AF939" i="79"/>
  <c r="AC939" i="79"/>
  <c r="AC950" i="79" s="1"/>
  <c r="H79" i="43" s="1"/>
  <c r="AA939" i="79"/>
  <c r="AA950" i="79" s="1"/>
  <c r="F79" i="43" s="1"/>
  <c r="AB939" i="79"/>
  <c r="AB950" i="79" s="1"/>
  <c r="G79" i="43" s="1"/>
  <c r="AG939" i="79"/>
  <c r="AG950" i="79" s="1"/>
  <c r="L79" i="43" s="1"/>
  <c r="Y1135" i="79"/>
  <c r="Z567" i="79"/>
  <c r="Y939" i="79"/>
  <c r="Y941" i="79" s="1"/>
  <c r="AA567" i="79"/>
  <c r="AA574" i="79" s="1"/>
  <c r="Y567" i="79"/>
  <c r="Y576" i="79" s="1"/>
  <c r="AJ1128" i="79"/>
  <c r="AJ1140" i="79" s="1"/>
  <c r="O82" i="43" s="1"/>
  <c r="AI1128" i="79"/>
  <c r="AL1128" i="79"/>
  <c r="AL1140" i="79" s="1"/>
  <c r="Q82" i="43" s="1"/>
  <c r="AG1128" i="79"/>
  <c r="AK1128" i="79"/>
  <c r="AK1140" i="79" s="1"/>
  <c r="P82" i="43" s="1"/>
  <c r="AH1128" i="79"/>
  <c r="AH1140" i="79" s="1"/>
  <c r="M82" i="43" s="1"/>
  <c r="AF1128" i="79"/>
  <c r="AC1128" i="79"/>
  <c r="AC1140" i="79" s="1"/>
  <c r="H82" i="43" s="1"/>
  <c r="AE1128" i="79"/>
  <c r="AE1140" i="79" s="1"/>
  <c r="J82" i="43" s="1"/>
  <c r="AB1128" i="79"/>
  <c r="AB1140" i="79" s="1"/>
  <c r="G82" i="43" s="1"/>
  <c r="AD1128" i="79"/>
  <c r="AD1140" i="79" s="1"/>
  <c r="I82" i="43" s="1"/>
  <c r="Z1128" i="79"/>
  <c r="AA1128" i="79"/>
  <c r="AC567" i="79"/>
  <c r="AC573" i="79" s="1"/>
  <c r="AE202" i="79"/>
  <c r="AD201" i="79"/>
  <c r="AD204" i="79" s="1"/>
  <c r="AE384" i="79"/>
  <c r="AE387" i="79" s="1"/>
  <c r="AD567" i="79"/>
  <c r="AE206" i="79"/>
  <c r="AL750" i="79"/>
  <c r="AL760" i="79" s="1"/>
  <c r="Q76" i="43" s="1"/>
  <c r="AE750" i="79"/>
  <c r="AE760" i="79" s="1"/>
  <c r="J76" i="43" s="1"/>
  <c r="AI750" i="79"/>
  <c r="AG750" i="79"/>
  <c r="AF750" i="79"/>
  <c r="AF760" i="79" s="1"/>
  <c r="K76" i="43" s="1"/>
  <c r="Z750" i="79"/>
  <c r="Z760" i="79" s="1"/>
  <c r="E76" i="43" s="1"/>
  <c r="AD750" i="79"/>
  <c r="AC750" i="79"/>
  <c r="AC760" i="79" s="1"/>
  <c r="H76" i="43" s="1"/>
  <c r="AJ750" i="79"/>
  <c r="AJ760" i="79" s="1"/>
  <c r="O76" i="43" s="1"/>
  <c r="AH750" i="79"/>
  <c r="AH760" i="79" s="1"/>
  <c r="M76" i="43" s="1"/>
  <c r="AA750" i="79"/>
  <c r="AA760" i="79" s="1"/>
  <c r="F76" i="43" s="1"/>
  <c r="AB750" i="79"/>
  <c r="AB760" i="79" s="1"/>
  <c r="G76" i="43" s="1"/>
  <c r="AK750" i="79"/>
  <c r="AE203" i="79"/>
  <c r="AH132" i="46"/>
  <c r="M55" i="43" s="1"/>
  <c r="AG201" i="79"/>
  <c r="AG205" i="79" s="1"/>
  <c r="AE204" i="79"/>
  <c r="AF567" i="79"/>
  <c r="AF571" i="79" s="1"/>
  <c r="Y384" i="79"/>
  <c r="Y392" i="79" s="1"/>
  <c r="AF201" i="79"/>
  <c r="AF204" i="79" s="1"/>
  <c r="AH384" i="79"/>
  <c r="AH392" i="79" s="1"/>
  <c r="M70" i="43" s="1"/>
  <c r="AH519" i="46"/>
  <c r="AG262" i="46"/>
  <c r="L58" i="43" s="1"/>
  <c r="AI518" i="46"/>
  <c r="AG260" i="46"/>
  <c r="AG261" i="46" s="1"/>
  <c r="L57" i="43" s="1"/>
  <c r="AI519" i="46"/>
  <c r="AI522" i="46"/>
  <c r="N64" i="43" s="1"/>
  <c r="AH522" i="46"/>
  <c r="M64" i="43" s="1"/>
  <c r="Y1133" i="79"/>
  <c r="AG389" i="46"/>
  <c r="AG390" i="46"/>
  <c r="AG388" i="46"/>
  <c r="Y1130" i="79"/>
  <c r="AI201" i="79"/>
  <c r="AI202" i="79" s="1"/>
  <c r="AJ201" i="79"/>
  <c r="AJ206" i="79" s="1"/>
  <c r="AK201" i="79"/>
  <c r="AK204" i="79" s="1"/>
  <c r="AL201" i="79"/>
  <c r="AL206" i="79" s="1"/>
  <c r="AH201" i="79"/>
  <c r="AH208" i="79" s="1"/>
  <c r="M67" i="43" s="1"/>
  <c r="AA386" i="79"/>
  <c r="AA389" i="79"/>
  <c r="AA390" i="79"/>
  <c r="AA388" i="79"/>
  <c r="AA387" i="79"/>
  <c r="AF132" i="46"/>
  <c r="K55" i="43" s="1"/>
  <c r="AJ522" i="46"/>
  <c r="O64" i="43" s="1"/>
  <c r="Y757" i="79"/>
  <c r="Y756" i="79"/>
  <c r="Y751" i="79"/>
  <c r="Y755" i="79"/>
  <c r="Y753" i="79"/>
  <c r="Y752" i="79"/>
  <c r="Y754" i="79"/>
  <c r="AF260" i="46"/>
  <c r="AF259" i="46"/>
  <c r="Y1129" i="79"/>
  <c r="Y1131" i="79"/>
  <c r="AF389" i="46"/>
  <c r="AF390" i="46"/>
  <c r="AF388" i="46"/>
  <c r="AH260" i="46"/>
  <c r="AH259" i="46"/>
  <c r="AG519" i="46"/>
  <c r="AG517" i="46"/>
  <c r="AG518" i="46"/>
  <c r="AF262" i="46"/>
  <c r="K58" i="43" s="1"/>
  <c r="AF517" i="46"/>
  <c r="AK387" i="46"/>
  <c r="AK389" i="46" s="1"/>
  <c r="AH262" i="46"/>
  <c r="M58" i="43" s="1"/>
  <c r="AH387" i="46"/>
  <c r="AH392" i="46" s="1"/>
  <c r="M61" i="43" s="1"/>
  <c r="AG132" i="46"/>
  <c r="L55" i="43" s="1"/>
  <c r="AA392" i="79"/>
  <c r="F70" i="43" s="1"/>
  <c r="AF522" i="46"/>
  <c r="K64" i="43" s="1"/>
  <c r="AF519" i="46"/>
  <c r="AI384" i="79"/>
  <c r="AI386" i="79" s="1"/>
  <c r="AG522" i="46"/>
  <c r="L64" i="43" s="1"/>
  <c r="Y760" i="79"/>
  <c r="AJ390" i="46"/>
  <c r="Y205" i="79"/>
  <c r="Y203" i="79"/>
  <c r="Y204" i="79"/>
  <c r="AJ388" i="46"/>
  <c r="Y208" i="79"/>
  <c r="AI132" i="46"/>
  <c r="N55" i="43" s="1"/>
  <c r="AJ132" i="46"/>
  <c r="O55" i="43" s="1"/>
  <c r="AI259" i="46"/>
  <c r="AI261" i="46" s="1"/>
  <c r="N57" i="43" s="1"/>
  <c r="AI262" i="46"/>
  <c r="N58" i="43" s="1"/>
  <c r="AJ262" i="46"/>
  <c r="O58" i="43" s="1"/>
  <c r="AJ259" i="46"/>
  <c r="AJ261" i="46" s="1"/>
  <c r="O57" i="43" s="1"/>
  <c r="AA388" i="46"/>
  <c r="AA389" i="46"/>
  <c r="AC519" i="46"/>
  <c r="AC518" i="46"/>
  <c r="AK518" i="46"/>
  <c r="AK519" i="46"/>
  <c r="AE519" i="46"/>
  <c r="AE518" i="46"/>
  <c r="Z518" i="46"/>
  <c r="Z519" i="46"/>
  <c r="AB518" i="46"/>
  <c r="AB519" i="46"/>
  <c r="AA518" i="46"/>
  <c r="AA519" i="46"/>
  <c r="Y388" i="46"/>
  <c r="Y389" i="46"/>
  <c r="AD388" i="46"/>
  <c r="AD389" i="46"/>
  <c r="AD519" i="46"/>
  <c r="AD518" i="46"/>
  <c r="AL518" i="46"/>
  <c r="AL519" i="46"/>
  <c r="AL132" i="46"/>
  <c r="Q55" i="43" s="1"/>
  <c r="AK132" i="46"/>
  <c r="P55" i="43" s="1"/>
  <c r="AK262" i="46"/>
  <c r="P58" i="43" s="1"/>
  <c r="AL262" i="46"/>
  <c r="Q58" i="43" s="1"/>
  <c r="AL522" i="46"/>
  <c r="Q64" i="43" s="1"/>
  <c r="AK517" i="46"/>
  <c r="AL390" i="46"/>
  <c r="AL388" i="46"/>
  <c r="AK522" i="46"/>
  <c r="P64" i="43" s="1"/>
  <c r="AK260" i="46"/>
  <c r="AK259" i="46"/>
  <c r="AL517" i="46"/>
  <c r="AL260" i="46"/>
  <c r="AL259" i="46"/>
  <c r="AK571" i="79"/>
  <c r="AK569" i="79"/>
  <c r="AK573" i="79"/>
  <c r="AK572" i="79"/>
  <c r="AK574" i="79"/>
  <c r="AK568" i="79"/>
  <c r="Y260" i="46"/>
  <c r="AC262" i="46"/>
  <c r="H58" i="43" s="1"/>
  <c r="AC390" i="46"/>
  <c r="AD390" i="46"/>
  <c r="Z517" i="46"/>
  <c r="Z522" i="46"/>
  <c r="E64" i="43" s="1"/>
  <c r="AD517" i="46"/>
  <c r="AB522" i="46"/>
  <c r="G64" i="43" s="1"/>
  <c r="AB517" i="46"/>
  <c r="AA517" i="46"/>
  <c r="AE522" i="46"/>
  <c r="J64" i="43" s="1"/>
  <c r="AE517" i="46"/>
  <c r="AC522" i="46"/>
  <c r="H64" i="43" s="1"/>
  <c r="AC517" i="46"/>
  <c r="AB259" i="46"/>
  <c r="AB261" i="46" s="1"/>
  <c r="G57" i="43" s="1"/>
  <c r="AE260" i="46"/>
  <c r="AE261" i="46" s="1"/>
  <c r="J57" i="43" s="1"/>
  <c r="AB390" i="46"/>
  <c r="AE262" i="46"/>
  <c r="J58" i="43" s="1"/>
  <c r="AD262" i="46"/>
  <c r="I58" i="43" s="1"/>
  <c r="AB388" i="46"/>
  <c r="AD259" i="46"/>
  <c r="AD261" i="46" s="1"/>
  <c r="I57" i="43" s="1"/>
  <c r="AD392" i="46"/>
  <c r="I61" i="43" s="1"/>
  <c r="AA390" i="46"/>
  <c r="AC388" i="46"/>
  <c r="AC260" i="46"/>
  <c r="AC261" i="46" s="1"/>
  <c r="H57" i="43" s="1"/>
  <c r="AC392" i="46"/>
  <c r="H61" i="43" s="1"/>
  <c r="AA392" i="46"/>
  <c r="F61" i="43" s="1"/>
  <c r="AB392" i="46"/>
  <c r="G61" i="43" s="1"/>
  <c r="AB262" i="46"/>
  <c r="G58" i="43" s="1"/>
  <c r="AA260" i="46"/>
  <c r="AA261" i="46" s="1"/>
  <c r="F57" i="43" s="1"/>
  <c r="AA262" i="46"/>
  <c r="F58" i="43" s="1"/>
  <c r="Y262" i="46"/>
  <c r="AF392" i="46"/>
  <c r="K61" i="43" s="1"/>
  <c r="AG392" i="46"/>
  <c r="L61" i="43" s="1"/>
  <c r="AJ392" i="46"/>
  <c r="O61" i="43" s="1"/>
  <c r="AL392" i="46"/>
  <c r="Q61" i="43" s="1"/>
  <c r="AD132" i="46"/>
  <c r="I55" i="43" s="1"/>
  <c r="AA132" i="46"/>
  <c r="F55" i="43" s="1"/>
  <c r="AB132" i="46"/>
  <c r="G55" i="43" s="1"/>
  <c r="AC132" i="46"/>
  <c r="H55" i="43" s="1"/>
  <c r="AE132" i="46"/>
  <c r="J55" i="43" s="1"/>
  <c r="AE208" i="79"/>
  <c r="J67" i="43" s="1"/>
  <c r="AE392" i="46"/>
  <c r="J61" i="43" s="1"/>
  <c r="AE390" i="46"/>
  <c r="AE388" i="46"/>
  <c r="Y132" i="46"/>
  <c r="Y131" i="46"/>
  <c r="Y392" i="46"/>
  <c r="Y390" i="46"/>
  <c r="Y202" i="79"/>
  <c r="Y206" i="79"/>
  <c r="Z262" i="46"/>
  <c r="E58" i="43" s="1"/>
  <c r="Z260" i="46"/>
  <c r="Z259" i="46"/>
  <c r="Z392" i="46"/>
  <c r="E61" i="43" s="1"/>
  <c r="Z390" i="46"/>
  <c r="Z388" i="46"/>
  <c r="AC131" i="46"/>
  <c r="H54" i="43" s="1"/>
  <c r="AA131" i="46"/>
  <c r="F54" i="43" s="1"/>
  <c r="AB131" i="46"/>
  <c r="G54" i="43" s="1"/>
  <c r="Z131" i="46"/>
  <c r="Z132" i="46"/>
  <c r="E55" i="43" s="1"/>
  <c r="I54" i="43"/>
  <c r="AI388" i="46" l="1"/>
  <c r="AI390" i="46"/>
  <c r="AK576" i="79"/>
  <c r="P73" i="43" s="1"/>
  <c r="AJ517" i="46"/>
  <c r="AM517" i="46" s="1"/>
  <c r="AI392" i="46"/>
  <c r="N61" i="43" s="1"/>
  <c r="AH520" i="46"/>
  <c r="AM520" i="46" s="1"/>
  <c r="AJ518" i="46"/>
  <c r="AM518" i="46" s="1"/>
  <c r="AJ519" i="46"/>
  <c r="AM519" i="46" s="1"/>
  <c r="Y759" i="79"/>
  <c r="D75" i="43" s="1"/>
  <c r="T18" i="47"/>
  <c r="P20" i="47"/>
  <c r="Q15" i="47"/>
  <c r="S23" i="47"/>
  <c r="U17" i="47"/>
  <c r="R26" i="47"/>
  <c r="AB573" i="79"/>
  <c r="AB572" i="79"/>
  <c r="AB204" i="79"/>
  <c r="AB205" i="79"/>
  <c r="AA202" i="79"/>
  <c r="AA205" i="79"/>
  <c r="AA206" i="79"/>
  <c r="AD572" i="79"/>
  <c r="AD576" i="79"/>
  <c r="I73" i="43" s="1"/>
  <c r="Z205" i="79"/>
  <c r="Z206" i="79"/>
  <c r="AJ573" i="79"/>
  <c r="AJ576" i="79"/>
  <c r="O73" i="43" s="1"/>
  <c r="AM522" i="46"/>
  <c r="F104" i="43" s="1"/>
  <c r="Y570" i="79"/>
  <c r="Y573" i="79"/>
  <c r="Y574" i="79"/>
  <c r="Z571" i="79"/>
  <c r="Z573" i="79"/>
  <c r="Y521" i="46"/>
  <c r="V21" i="47"/>
  <c r="AM259" i="46"/>
  <c r="Z1140" i="79"/>
  <c r="E82" i="43" s="1"/>
  <c r="D70" i="43"/>
  <c r="AM131" i="46"/>
  <c r="C93" i="43" s="1"/>
  <c r="C103" i="43" s="1"/>
  <c r="AM262" i="46"/>
  <c r="D104" i="43" s="1"/>
  <c r="D76" i="43"/>
  <c r="AM132" i="46"/>
  <c r="C104" i="43" s="1"/>
  <c r="AM260" i="46"/>
  <c r="D67" i="43"/>
  <c r="AD571" i="79"/>
  <c r="AH572" i="79"/>
  <c r="AL572" i="79"/>
  <c r="AD568" i="79"/>
  <c r="AI572" i="79"/>
  <c r="R18" i="47"/>
  <c r="R17" i="47"/>
  <c r="R20" i="47"/>
  <c r="R21" i="47"/>
  <c r="R16" i="47"/>
  <c r="AE392" i="79"/>
  <c r="J70" i="43" s="1"/>
  <c r="R22" i="47"/>
  <c r="AB203" i="79"/>
  <c r="AD386" i="79"/>
  <c r="AC205" i="79"/>
  <c r="AG573" i="79"/>
  <c r="AA569" i="79"/>
  <c r="AG572" i="79"/>
  <c r="AH568" i="79"/>
  <c r="AA571" i="79"/>
  <c r="AL569" i="79"/>
  <c r="AC208" i="79"/>
  <c r="H67" i="43" s="1"/>
  <c r="Z389" i="79"/>
  <c r="AC203" i="79"/>
  <c r="AD385" i="79"/>
  <c r="AB206" i="79"/>
  <c r="AD387" i="79"/>
  <c r="AL576" i="79"/>
  <c r="Q73" i="43" s="1"/>
  <c r="AL568" i="79"/>
  <c r="AB208" i="79"/>
  <c r="G67" i="43" s="1"/>
  <c r="AD392" i="79"/>
  <c r="I70" i="43" s="1"/>
  <c r="Z386" i="79"/>
  <c r="AL570" i="79"/>
  <c r="Z390" i="79"/>
  <c r="AB202" i="79"/>
  <c r="AB388" i="79"/>
  <c r="AK206" i="79"/>
  <c r="AA203" i="79"/>
  <c r="AA208" i="79"/>
  <c r="F67" i="43" s="1"/>
  <c r="AE388" i="79"/>
  <c r="AB390" i="79"/>
  <c r="AB389" i="79"/>
  <c r="AB392" i="79"/>
  <c r="G70" i="43" s="1"/>
  <c r="AI570" i="79"/>
  <c r="AI573" i="79"/>
  <c r="AK205" i="79"/>
  <c r="AI569" i="79"/>
  <c r="R19" i="47"/>
  <c r="R24" i="47"/>
  <c r="R25" i="47"/>
  <c r="R23" i="47"/>
  <c r="R15" i="47"/>
  <c r="AG576" i="79"/>
  <c r="L73" i="43" s="1"/>
  <c r="AB386" i="79"/>
  <c r="AA568" i="79"/>
  <c r="AG574" i="79"/>
  <c r="AA204" i="79"/>
  <c r="AI568" i="79"/>
  <c r="AH569" i="79"/>
  <c r="AB385" i="79"/>
  <c r="AA570" i="79"/>
  <c r="AG569" i="79"/>
  <c r="AH576" i="79"/>
  <c r="M73" i="43" s="1"/>
  <c r="AA576" i="79"/>
  <c r="F73" i="43" s="1"/>
  <c r="AA573" i="79"/>
  <c r="AG568" i="79"/>
  <c r="AA572" i="79"/>
  <c r="AG571" i="79"/>
  <c r="AD389" i="79"/>
  <c r="AG203" i="79"/>
  <c r="AK390" i="46"/>
  <c r="AB570" i="79"/>
  <c r="AJ385" i="79"/>
  <c r="AL204" i="79"/>
  <c r="AK392" i="79"/>
  <c r="P70" i="43" s="1"/>
  <c r="AG386" i="79"/>
  <c r="AL205" i="79"/>
  <c r="AK386" i="79"/>
  <c r="AL389" i="79"/>
  <c r="AG387" i="79"/>
  <c r="AE569" i="79"/>
  <c r="AK385" i="79"/>
  <c r="Y944" i="79"/>
  <c r="AL387" i="79"/>
  <c r="AB574" i="79"/>
  <c r="AH389" i="79"/>
  <c r="AI385" i="79"/>
  <c r="AH390" i="79"/>
  <c r="AG208" i="79"/>
  <c r="L67" i="43" s="1"/>
  <c r="AD203" i="79"/>
  <c r="AH385" i="79"/>
  <c r="Y387" i="79"/>
  <c r="AG390" i="79"/>
  <c r="Y389" i="79"/>
  <c r="AK390" i="79"/>
  <c r="AL392" i="79"/>
  <c r="Q70" i="43" s="1"/>
  <c r="AJ390" i="79"/>
  <c r="AF576" i="79"/>
  <c r="K73" i="43" s="1"/>
  <c r="AG389" i="79"/>
  <c r="AL388" i="79"/>
  <c r="AJ386" i="79"/>
  <c r="AB576" i="79"/>
  <c r="G73" i="43" s="1"/>
  <c r="AG202" i="79"/>
  <c r="AC571" i="79"/>
  <c r="AF389" i="79"/>
  <c r="Y950" i="79"/>
  <c r="Q19" i="47"/>
  <c r="AC569" i="79"/>
  <c r="Q24" i="47"/>
  <c r="AD208" i="79"/>
  <c r="I67" i="43" s="1"/>
  <c r="AD206" i="79"/>
  <c r="AG206" i="79"/>
  <c r="Y946" i="79"/>
  <c r="AI521" i="46"/>
  <c r="N63" i="43" s="1"/>
  <c r="AG204" i="79"/>
  <c r="Q26" i="47"/>
  <c r="AK208" i="79"/>
  <c r="P67" i="43" s="1"/>
  <c r="AF203" i="79"/>
  <c r="Y942" i="79"/>
  <c r="AJ574" i="79"/>
  <c r="AF386" i="79"/>
  <c r="AK387" i="79"/>
  <c r="AL386" i="79"/>
  <c r="AG388" i="79"/>
  <c r="AC570" i="79"/>
  <c r="AJ569" i="79"/>
  <c r="AF390" i="79"/>
  <c r="AH388" i="79"/>
  <c r="AF572" i="79"/>
  <c r="AJ570" i="79"/>
  <c r="AJ571" i="79"/>
  <c r="AF574" i="79"/>
  <c r="AK389" i="79"/>
  <c r="AJ389" i="79"/>
  <c r="Z202" i="79"/>
  <c r="AG385" i="79"/>
  <c r="AH387" i="79"/>
  <c r="AB571" i="79"/>
  <c r="AH386" i="79"/>
  <c r="AF573" i="79"/>
  <c r="Z204" i="79"/>
  <c r="AF569" i="79"/>
  <c r="AL385" i="79"/>
  <c r="AJ392" i="79"/>
  <c r="O70" i="43" s="1"/>
  <c r="Z203" i="79"/>
  <c r="AB569" i="79"/>
  <c r="AJ568" i="79"/>
  <c r="AF568" i="79"/>
  <c r="Y940" i="79"/>
  <c r="AJ388" i="79"/>
  <c r="Y569" i="79"/>
  <c r="AB568" i="79"/>
  <c r="AJ572" i="79"/>
  <c r="AF570" i="79"/>
  <c r="AD573" i="79"/>
  <c r="Y947" i="79"/>
  <c r="AC386" i="79"/>
  <c r="AE568" i="79"/>
  <c r="AF205" i="79"/>
  <c r="Q31" i="47"/>
  <c r="AE576" i="79"/>
  <c r="J73" i="43" s="1"/>
  <c r="Q17" i="47"/>
  <c r="AK203" i="79"/>
  <c r="AL574" i="79"/>
  <c r="Z392" i="79"/>
  <c r="E70" i="43" s="1"/>
  <c r="Z388" i="79"/>
  <c r="AC568" i="79"/>
  <c r="AC202" i="79"/>
  <c r="AC390" i="79"/>
  <c r="AF385" i="79"/>
  <c r="AE573" i="79"/>
  <c r="AD569" i="79"/>
  <c r="AC392" i="79"/>
  <c r="H70" i="43" s="1"/>
  <c r="AI574" i="79"/>
  <c r="AI571" i="79"/>
  <c r="AC389" i="79"/>
  <c r="Z208" i="79"/>
  <c r="E67" i="43" s="1"/>
  <c r="Q21" i="47"/>
  <c r="AL573" i="79"/>
  <c r="AC576" i="79"/>
  <c r="H73" i="43" s="1"/>
  <c r="Y568" i="79"/>
  <c r="Z385" i="79"/>
  <c r="AC206" i="79"/>
  <c r="AC385" i="79"/>
  <c r="AF388" i="79"/>
  <c r="AD570" i="79"/>
  <c r="AK202" i="79"/>
  <c r="AF392" i="79"/>
  <c r="K70" i="43" s="1"/>
  <c r="AG521" i="46"/>
  <c r="L63" i="43" s="1"/>
  <c r="AF261" i="46"/>
  <c r="K57" i="43" s="1"/>
  <c r="AC572" i="79"/>
  <c r="AE574" i="79"/>
  <c r="AD390" i="79"/>
  <c r="AC387" i="79"/>
  <c r="AE571" i="79"/>
  <c r="AC574" i="79"/>
  <c r="AE572" i="79"/>
  <c r="AD574" i="79"/>
  <c r="D73" i="43"/>
  <c r="AH574" i="79"/>
  <c r="AH573" i="79"/>
  <c r="AH570" i="79"/>
  <c r="AA1135" i="79"/>
  <c r="AA1134" i="79"/>
  <c r="AA1132" i="79"/>
  <c r="AA1130" i="79"/>
  <c r="AA1129" i="79"/>
  <c r="AA1136" i="79"/>
  <c r="AA1133" i="79"/>
  <c r="AA1131" i="79"/>
  <c r="AI390" i="79"/>
  <c r="Z568" i="79"/>
  <c r="Z570" i="79"/>
  <c r="Z576" i="79"/>
  <c r="E73" i="43" s="1"/>
  <c r="Z754" i="79"/>
  <c r="Z757" i="79"/>
  <c r="Z753" i="79"/>
  <c r="Z751" i="79"/>
  <c r="Z756" i="79"/>
  <c r="Z752" i="79"/>
  <c r="Z758" i="79"/>
  <c r="Z755" i="79"/>
  <c r="Z1135" i="79"/>
  <c r="Z1130" i="79"/>
  <c r="Z1131" i="79"/>
  <c r="Z1134" i="79"/>
  <c r="Z1129" i="79"/>
  <c r="Z1133" i="79"/>
  <c r="Z1132" i="79"/>
  <c r="AG1129" i="79"/>
  <c r="AG1131" i="79"/>
  <c r="AG1134" i="79"/>
  <c r="AG1135" i="79"/>
  <c r="AG1130" i="79"/>
  <c r="AG1133" i="79"/>
  <c r="AG1132" i="79"/>
  <c r="AF943" i="79"/>
  <c r="AF940" i="79"/>
  <c r="AF944" i="79"/>
  <c r="AF945" i="79"/>
  <c r="AF947" i="79"/>
  <c r="AF942" i="79"/>
  <c r="AF946" i="79"/>
  <c r="AF941" i="79"/>
  <c r="AD942" i="79"/>
  <c r="AD947" i="79"/>
  <c r="AD944" i="79"/>
  <c r="AD941" i="79"/>
  <c r="AD946" i="79"/>
  <c r="AD940" i="79"/>
  <c r="AD945" i="79"/>
  <c r="AD943" i="79"/>
  <c r="AK392" i="46"/>
  <c r="P61" i="43" s="1"/>
  <c r="AK388" i="46"/>
  <c r="AL208" i="79"/>
  <c r="Q67" i="43" s="1"/>
  <c r="AE389" i="79"/>
  <c r="AK756" i="79"/>
  <c r="AK757" i="79"/>
  <c r="AK751" i="79"/>
  <c r="AK755" i="79"/>
  <c r="AK754" i="79"/>
  <c r="AK758" i="79"/>
  <c r="AK752" i="79"/>
  <c r="AK753" i="79"/>
  <c r="AF751" i="79"/>
  <c r="AF755" i="79"/>
  <c r="AF758" i="79"/>
  <c r="AF752" i="79"/>
  <c r="AF756" i="79"/>
  <c r="AF757" i="79"/>
  <c r="AF753" i="79"/>
  <c r="AF754" i="79"/>
  <c r="AD1135" i="79"/>
  <c r="AD1133" i="79"/>
  <c r="AD1129" i="79"/>
  <c r="AD1132" i="79"/>
  <c r="AD1134" i="79"/>
  <c r="AD1131" i="79"/>
  <c r="AD1130" i="79"/>
  <c r="AL1129" i="79"/>
  <c r="AL1132" i="79"/>
  <c r="AL1130" i="79"/>
  <c r="AL1135" i="79"/>
  <c r="AL1131" i="79"/>
  <c r="AL1133" i="79"/>
  <c r="AL1134" i="79"/>
  <c r="AE946" i="79"/>
  <c r="AE942" i="79"/>
  <c r="AE944" i="79"/>
  <c r="AE943" i="79"/>
  <c r="AE947" i="79"/>
  <c r="AE940" i="79"/>
  <c r="AE945" i="79"/>
  <c r="AE941" i="79"/>
  <c r="AC944" i="79"/>
  <c r="AC941" i="79"/>
  <c r="AC943" i="79"/>
  <c r="AC940" i="79"/>
  <c r="AC946" i="79"/>
  <c r="AC942" i="79"/>
  <c r="AC947" i="79"/>
  <c r="AC945" i="79"/>
  <c r="Z572" i="79"/>
  <c r="AB754" i="79"/>
  <c r="AB756" i="79"/>
  <c r="AB758" i="79"/>
  <c r="AB753" i="79"/>
  <c r="AB751" i="79"/>
  <c r="AB752" i="79"/>
  <c r="AB755" i="79"/>
  <c r="AB757" i="79"/>
  <c r="AG758" i="79"/>
  <c r="AG756" i="79"/>
  <c r="AG755" i="79"/>
  <c r="AG757" i="79"/>
  <c r="AG751" i="79"/>
  <c r="AG753" i="79"/>
  <c r="AG752" i="79"/>
  <c r="AG754" i="79"/>
  <c r="AE386" i="79"/>
  <c r="AE390" i="79"/>
  <c r="AB1136" i="79"/>
  <c r="AB1130" i="79"/>
  <c r="AB1131" i="79"/>
  <c r="AB1132" i="79"/>
  <c r="AB1135" i="79"/>
  <c r="AB1133" i="79"/>
  <c r="AB1134" i="79"/>
  <c r="AB1129" i="79"/>
  <c r="AI1134" i="79"/>
  <c r="AI1133" i="79"/>
  <c r="AI1132" i="79"/>
  <c r="AI1131" i="79"/>
  <c r="AI1135" i="79"/>
  <c r="AI1129" i="79"/>
  <c r="AI1130" i="79"/>
  <c r="AL940" i="79"/>
  <c r="AL941" i="79"/>
  <c r="AL942" i="79"/>
  <c r="AL945" i="79"/>
  <c r="AL946" i="79"/>
  <c r="AL947" i="79"/>
  <c r="AL943" i="79"/>
  <c r="AL944" i="79"/>
  <c r="AI387" i="79"/>
  <c r="AF208" i="79"/>
  <c r="K67" i="43" s="1"/>
  <c r="AA752" i="79"/>
  <c r="AA754" i="79"/>
  <c r="AA753" i="79"/>
  <c r="AA751" i="79"/>
  <c r="AA757" i="79"/>
  <c r="AA758" i="79"/>
  <c r="AA756" i="79"/>
  <c r="AA755" i="79"/>
  <c r="AI757" i="79"/>
  <c r="AI755" i="79"/>
  <c r="AI758" i="79"/>
  <c r="AI751" i="79"/>
  <c r="AI756" i="79"/>
  <c r="AI753" i="79"/>
  <c r="AI754" i="79"/>
  <c r="AI752" i="79"/>
  <c r="AD205" i="79"/>
  <c r="AD202" i="79"/>
  <c r="AF950" i="79"/>
  <c r="K79" i="43" s="1"/>
  <c r="AE1130" i="79"/>
  <c r="AE1132" i="79"/>
  <c r="AE1136" i="79"/>
  <c r="AE1135" i="79"/>
  <c r="AE1131" i="79"/>
  <c r="AE1129" i="79"/>
  <c r="AE1134" i="79"/>
  <c r="AE1133" i="79"/>
  <c r="AJ1131" i="79"/>
  <c r="AJ1133" i="79"/>
  <c r="AJ1130" i="79"/>
  <c r="AJ1135" i="79"/>
  <c r="AJ1129" i="79"/>
  <c r="AJ1132" i="79"/>
  <c r="AJ1134" i="79"/>
  <c r="AK947" i="79"/>
  <c r="AK940" i="79"/>
  <c r="AK942" i="79"/>
  <c r="AK946" i="79"/>
  <c r="AK945" i="79"/>
  <c r="AK943" i="79"/>
  <c r="AK944" i="79"/>
  <c r="AK941" i="79"/>
  <c r="AD753" i="79"/>
  <c r="AD755" i="79"/>
  <c r="AD754" i="79"/>
  <c r="AD758" i="79"/>
  <c r="AD757" i="79"/>
  <c r="AD756" i="79"/>
  <c r="AD751" i="79"/>
  <c r="AD752" i="79"/>
  <c r="AK1134" i="79"/>
  <c r="AK1133" i="79"/>
  <c r="AK1129" i="79"/>
  <c r="AK1135" i="79"/>
  <c r="AK1131" i="79"/>
  <c r="AK1132" i="79"/>
  <c r="AK1130" i="79"/>
  <c r="AI389" i="79"/>
  <c r="AH752" i="79"/>
  <c r="AH758" i="79"/>
  <c r="AH757" i="79"/>
  <c r="AH751" i="79"/>
  <c r="AH754" i="79"/>
  <c r="AH753" i="79"/>
  <c r="AH756" i="79"/>
  <c r="AH755" i="79"/>
  <c r="AL950" i="79"/>
  <c r="Q79" i="43" s="1"/>
  <c r="Y571" i="79"/>
  <c r="Y572" i="79"/>
  <c r="Z946" i="79"/>
  <c r="Z940" i="79"/>
  <c r="Z947" i="79"/>
  <c r="Z942" i="79"/>
  <c r="Z945" i="79"/>
  <c r="Z943" i="79"/>
  <c r="Z944" i="79"/>
  <c r="Z941" i="79"/>
  <c r="AI392" i="79"/>
  <c r="N70" i="43" s="1"/>
  <c r="AF206" i="79"/>
  <c r="Z569" i="79"/>
  <c r="Y388" i="79"/>
  <c r="Y390" i="79"/>
  <c r="AJ756" i="79"/>
  <c r="AJ757" i="79"/>
  <c r="AJ758" i="79"/>
  <c r="AJ752" i="79"/>
  <c r="AJ751" i="79"/>
  <c r="AJ754" i="79"/>
  <c r="AJ755" i="79"/>
  <c r="AJ753" i="79"/>
  <c r="AL751" i="79"/>
  <c r="AL752" i="79"/>
  <c r="AL757" i="79"/>
  <c r="AL758" i="79"/>
  <c r="AL754" i="79"/>
  <c r="AL755" i="79"/>
  <c r="AL756" i="79"/>
  <c r="AL753" i="79"/>
  <c r="AG1140" i="79"/>
  <c r="L82" i="43" s="1"/>
  <c r="AK760" i="79"/>
  <c r="P76" i="43" s="1"/>
  <c r="AF1131" i="79"/>
  <c r="AF1136" i="79"/>
  <c r="AF1135" i="79"/>
  <c r="AF1133" i="79"/>
  <c r="AF1130" i="79"/>
  <c r="AF1134" i="79"/>
  <c r="AF1129" i="79"/>
  <c r="AF1132" i="79"/>
  <c r="AB940" i="79"/>
  <c r="AB947" i="79"/>
  <c r="AB942" i="79"/>
  <c r="AB946" i="79"/>
  <c r="AB945" i="79"/>
  <c r="AB944" i="79"/>
  <c r="AB943" i="79"/>
  <c r="AB941" i="79"/>
  <c r="AI943" i="79"/>
  <c r="AI946" i="79"/>
  <c r="AI944" i="79"/>
  <c r="AI947" i="79"/>
  <c r="AI941" i="79"/>
  <c r="AI945" i="79"/>
  <c r="AI940" i="79"/>
  <c r="AI942" i="79"/>
  <c r="AG760" i="79"/>
  <c r="L76" i="43" s="1"/>
  <c r="AE758" i="79"/>
  <c r="AE755" i="79"/>
  <c r="AE751" i="79"/>
  <c r="AE756" i="79"/>
  <c r="AE757" i="79"/>
  <c r="AE754" i="79"/>
  <c r="AE752" i="79"/>
  <c r="AE753" i="79"/>
  <c r="AC1129" i="79"/>
  <c r="AC1133" i="79"/>
  <c r="AC1130" i="79"/>
  <c r="AC1135" i="79"/>
  <c r="AC1132" i="79"/>
  <c r="AC1131" i="79"/>
  <c r="AC1134" i="79"/>
  <c r="AC1136" i="79"/>
  <c r="AG942" i="79"/>
  <c r="AG945" i="79"/>
  <c r="AG943" i="79"/>
  <c r="AG947" i="79"/>
  <c r="AG944" i="79"/>
  <c r="AG940" i="79"/>
  <c r="AG941" i="79"/>
  <c r="AG946" i="79"/>
  <c r="AD950" i="79"/>
  <c r="I79" i="43" s="1"/>
  <c r="AI388" i="79"/>
  <c r="AF202" i="79"/>
  <c r="AE385" i="79"/>
  <c r="Z574" i="79"/>
  <c r="Y386" i="79"/>
  <c r="Y385" i="79"/>
  <c r="AA1140" i="79"/>
  <c r="F82" i="43" s="1"/>
  <c r="AD760" i="79"/>
  <c r="I76" i="43" s="1"/>
  <c r="AC756" i="79"/>
  <c r="AC754" i="79"/>
  <c r="AC753" i="79"/>
  <c r="AC755" i="79"/>
  <c r="AC757" i="79"/>
  <c r="AC758" i="79"/>
  <c r="AC751" i="79"/>
  <c r="AC752" i="79"/>
  <c r="AI1140" i="79"/>
  <c r="N82" i="43" s="1"/>
  <c r="AF1140" i="79"/>
  <c r="K82" i="43" s="1"/>
  <c r="AH1129" i="79"/>
  <c r="AH1135" i="79"/>
  <c r="AH1133" i="79"/>
  <c r="AH1131" i="79"/>
  <c r="AH1132" i="79"/>
  <c r="AH1130" i="79"/>
  <c r="AH1134" i="79"/>
  <c r="Y945" i="79"/>
  <c r="Y943" i="79"/>
  <c r="AA944" i="79"/>
  <c r="AA943" i="79"/>
  <c r="AA942" i="79"/>
  <c r="AA946" i="79"/>
  <c r="AA940" i="79"/>
  <c r="AA945" i="79"/>
  <c r="AA941" i="79"/>
  <c r="AA947" i="79"/>
  <c r="AJ943" i="79"/>
  <c r="AJ944" i="79"/>
  <c r="AJ941" i="79"/>
  <c r="AJ946" i="79"/>
  <c r="AJ942" i="79"/>
  <c r="AJ940" i="79"/>
  <c r="AJ947" i="79"/>
  <c r="AJ945" i="79"/>
  <c r="AI760" i="79"/>
  <c r="N76" i="43" s="1"/>
  <c r="AH944" i="79"/>
  <c r="AH942" i="79"/>
  <c r="AH941" i="79"/>
  <c r="AH945" i="79"/>
  <c r="AH946" i="79"/>
  <c r="AH940" i="79"/>
  <c r="AH947" i="79"/>
  <c r="AH943" i="79"/>
  <c r="P15" i="47"/>
  <c r="AI208" i="79"/>
  <c r="N67" i="43" s="1"/>
  <c r="AF391" i="46"/>
  <c r="K60" i="43" s="1"/>
  <c r="AF521" i="46"/>
  <c r="K63" i="43" s="1"/>
  <c r="AH261" i="46"/>
  <c r="M57" i="43" s="1"/>
  <c r="AA391" i="79"/>
  <c r="F69" i="43" s="1"/>
  <c r="AG391" i="46"/>
  <c r="L60" i="43" s="1"/>
  <c r="D82" i="43"/>
  <c r="P17" i="47"/>
  <c r="P18" i="47"/>
  <c r="AJ205" i="79"/>
  <c r="AI203" i="79"/>
  <c r="P21" i="47"/>
  <c r="P24" i="47"/>
  <c r="Q22" i="47"/>
  <c r="Q25" i="47"/>
  <c r="AL203" i="79"/>
  <c r="AI205" i="79"/>
  <c r="AH389" i="46"/>
  <c r="E94" i="43" s="1"/>
  <c r="AH390" i="46"/>
  <c r="AH388" i="46"/>
  <c r="P19" i="47"/>
  <c r="AJ203" i="79"/>
  <c r="P22" i="47"/>
  <c r="Q23" i="47"/>
  <c r="AI206" i="79"/>
  <c r="P16" i="47"/>
  <c r="P25" i="47"/>
  <c r="P23" i="47"/>
  <c r="Q18" i="47"/>
  <c r="Q16" i="47"/>
  <c r="AL202" i="79"/>
  <c r="AJ202" i="79"/>
  <c r="AJ204" i="79"/>
  <c r="AI204" i="79"/>
  <c r="P26" i="47"/>
  <c r="Q20" i="47"/>
  <c r="AJ208" i="79"/>
  <c r="O67" i="43" s="1"/>
  <c r="AH206" i="79"/>
  <c r="AH204" i="79"/>
  <c r="AH202" i="79"/>
  <c r="AH203" i="79"/>
  <c r="AH205" i="79"/>
  <c r="R64" i="43"/>
  <c r="AI391" i="46"/>
  <c r="N60" i="43" s="1"/>
  <c r="T24" i="47"/>
  <c r="T17" i="47"/>
  <c r="T19" i="47"/>
  <c r="T16" i="47"/>
  <c r="T22" i="47"/>
  <c r="S20" i="47"/>
  <c r="T21" i="47"/>
  <c r="T15" i="47"/>
  <c r="AJ391" i="46"/>
  <c r="O60" i="43" s="1"/>
  <c r="S24" i="47"/>
  <c r="T26" i="47"/>
  <c r="T20" i="47"/>
  <c r="T23" i="47"/>
  <c r="T25" i="47"/>
  <c r="S26" i="47"/>
  <c r="S17" i="47"/>
  <c r="S19" i="47"/>
  <c r="S21" i="47"/>
  <c r="S18" i="47"/>
  <c r="S15" i="47"/>
  <c r="S25" i="47"/>
  <c r="S16" i="47"/>
  <c r="S22" i="47"/>
  <c r="S32" i="47"/>
  <c r="T33" i="47"/>
  <c r="V18" i="47"/>
  <c r="Y207" i="79"/>
  <c r="V16" i="47"/>
  <c r="V20" i="47"/>
  <c r="V23" i="47"/>
  <c r="V25" i="47"/>
  <c r="V15" i="47"/>
  <c r="V26" i="47"/>
  <c r="V24" i="47"/>
  <c r="V19" i="47"/>
  <c r="V17" i="47"/>
  <c r="V22" i="47"/>
  <c r="D93" i="43"/>
  <c r="Y261" i="46"/>
  <c r="D57" i="43" s="1"/>
  <c r="D94" i="43"/>
  <c r="D58" i="43"/>
  <c r="R58" i="43" s="1"/>
  <c r="U20" i="47"/>
  <c r="U22" i="47"/>
  <c r="U23" i="47"/>
  <c r="U16" i="47"/>
  <c r="U15" i="47"/>
  <c r="U24" i="47"/>
  <c r="U25" i="47"/>
  <c r="U18" i="47"/>
  <c r="U26" i="47"/>
  <c r="U19" i="47"/>
  <c r="U21" i="47"/>
  <c r="Q34" i="47"/>
  <c r="Q40" i="47"/>
  <c r="Q41" i="47"/>
  <c r="Q36" i="47"/>
  <c r="Q30" i="47"/>
  <c r="Q35" i="47"/>
  <c r="Q37" i="47"/>
  <c r="Q38" i="47"/>
  <c r="Q39" i="47"/>
  <c r="Q33" i="47"/>
  <c r="Q32" i="47"/>
  <c r="S41" i="47"/>
  <c r="S39" i="47"/>
  <c r="S40" i="47"/>
  <c r="S30" i="47"/>
  <c r="S31" i="47"/>
  <c r="S36" i="47"/>
  <c r="S34" i="47"/>
  <c r="T40" i="47"/>
  <c r="T31" i="47"/>
  <c r="S33" i="47"/>
  <c r="S37" i="47"/>
  <c r="S38" i="47"/>
  <c r="S35" i="47"/>
  <c r="AK521" i="46"/>
  <c r="P63" i="43" s="1"/>
  <c r="T37" i="47"/>
  <c r="T36" i="47"/>
  <c r="AL261" i="46"/>
  <c r="Q57" i="43" s="1"/>
  <c r="AK261" i="46"/>
  <c r="P57" i="43" s="1"/>
  <c r="T32" i="47"/>
  <c r="T35" i="47"/>
  <c r="T38" i="47"/>
  <c r="T39" i="47"/>
  <c r="T41" i="47"/>
  <c r="T30" i="47"/>
  <c r="AL391" i="46"/>
  <c r="Q60" i="43" s="1"/>
  <c r="T34" i="47"/>
  <c r="AK575" i="79"/>
  <c r="P72" i="43" s="1"/>
  <c r="AA391" i="46"/>
  <c r="F60" i="43" s="1"/>
  <c r="K45" i="47" s="1"/>
  <c r="AL521" i="46"/>
  <c r="Q63" i="43" s="1"/>
  <c r="AC391" i="46"/>
  <c r="H60" i="43" s="1"/>
  <c r="AE521" i="46"/>
  <c r="J63" i="43" s="1"/>
  <c r="AD391" i="46"/>
  <c r="I60" i="43" s="1"/>
  <c r="AB521" i="46"/>
  <c r="G63" i="43" s="1"/>
  <c r="AD521" i="46"/>
  <c r="I63" i="43" s="1"/>
  <c r="AA521" i="46"/>
  <c r="F63" i="43" s="1"/>
  <c r="AC521" i="46"/>
  <c r="H63" i="43" s="1"/>
  <c r="Z521" i="46"/>
  <c r="E63" i="43" s="1"/>
  <c r="AB391" i="46"/>
  <c r="G60" i="43" s="1"/>
  <c r="D61" i="43"/>
  <c r="N37" i="47"/>
  <c r="K34" i="47"/>
  <c r="L15" i="47"/>
  <c r="L19" i="47"/>
  <c r="L26" i="47"/>
  <c r="K31" i="47"/>
  <c r="L18" i="47"/>
  <c r="K18" i="47"/>
  <c r="M26" i="47"/>
  <c r="L41" i="47"/>
  <c r="M36" i="47"/>
  <c r="M15" i="47"/>
  <c r="L24" i="47"/>
  <c r="N24" i="47"/>
  <c r="M22" i="47"/>
  <c r="L33" i="47"/>
  <c r="M23" i="47"/>
  <c r="K40" i="47"/>
  <c r="L25" i="47"/>
  <c r="L37" i="47"/>
  <c r="M24" i="47"/>
  <c r="L38" i="47"/>
  <c r="L36" i="47"/>
  <c r="M19" i="47"/>
  <c r="K24" i="47"/>
  <c r="M32" i="47"/>
  <c r="N19" i="47"/>
  <c r="N31" i="47"/>
  <c r="M35" i="47"/>
  <c r="M37" i="47"/>
  <c r="K17" i="47"/>
  <c r="K19" i="47"/>
  <c r="K41" i="47"/>
  <c r="K30" i="47"/>
  <c r="N16" i="47"/>
  <c r="N22" i="47"/>
  <c r="N34" i="47"/>
  <c r="N33" i="47"/>
  <c r="N35" i="47"/>
  <c r="N20" i="47"/>
  <c r="N26" i="47"/>
  <c r="N15" i="47"/>
  <c r="N38" i="47"/>
  <c r="N32" i="47"/>
  <c r="N41" i="47"/>
  <c r="N36" i="47"/>
  <c r="N39" i="47"/>
  <c r="N23" i="47"/>
  <c r="N25" i="47"/>
  <c r="N17" i="47"/>
  <c r="N30" i="47"/>
  <c r="N40" i="47"/>
  <c r="M34" i="47"/>
  <c r="K37" i="47"/>
  <c r="K25" i="47"/>
  <c r="K26" i="47"/>
  <c r="K15" i="47"/>
  <c r="K36" i="47"/>
  <c r="K39" i="47"/>
  <c r="K38" i="47"/>
  <c r="K32" i="47"/>
  <c r="K21" i="47"/>
  <c r="K23" i="47"/>
  <c r="K16" i="47"/>
  <c r="K22" i="47"/>
  <c r="K20" i="47"/>
  <c r="K33" i="47"/>
  <c r="K35" i="47"/>
  <c r="N21" i="47"/>
  <c r="N18" i="47"/>
  <c r="M17" i="47"/>
  <c r="M18" i="47"/>
  <c r="M21" i="47"/>
  <c r="M40" i="47"/>
  <c r="M30" i="47"/>
  <c r="M41" i="47"/>
  <c r="M33" i="47"/>
  <c r="L16" i="47"/>
  <c r="L23" i="47"/>
  <c r="L21" i="47"/>
  <c r="L34" i="47"/>
  <c r="L40" i="47"/>
  <c r="M16" i="47"/>
  <c r="M25" i="47"/>
  <c r="M20" i="47"/>
  <c r="M38" i="47"/>
  <c r="M31" i="47"/>
  <c r="M39" i="47"/>
  <c r="L17" i="47"/>
  <c r="L20" i="47"/>
  <c r="L22" i="47"/>
  <c r="L30" i="47"/>
  <c r="L39" i="47"/>
  <c r="L31" i="47"/>
  <c r="L32" i="47"/>
  <c r="L35" i="47"/>
  <c r="AE391" i="46"/>
  <c r="J60" i="43" s="1"/>
  <c r="AE207" i="79"/>
  <c r="J66" i="43" s="1"/>
  <c r="Z391" i="46"/>
  <c r="E60" i="43" s="1"/>
  <c r="Z261" i="46"/>
  <c r="Y391" i="46"/>
  <c r="J54" i="43"/>
  <c r="D54" i="43"/>
  <c r="D55" i="43"/>
  <c r="E54" i="43"/>
  <c r="F94" i="43" l="1"/>
  <c r="F93" i="43"/>
  <c r="AH521" i="46"/>
  <c r="M63" i="43" s="1"/>
  <c r="AJ521" i="46"/>
  <c r="O63" i="43" s="1"/>
  <c r="T61" i="47" s="1"/>
  <c r="AM1130" i="79"/>
  <c r="AM1131" i="79"/>
  <c r="AM1135" i="79"/>
  <c r="AM1132" i="79"/>
  <c r="AM1133" i="79"/>
  <c r="AM1134" i="79"/>
  <c r="AM1129" i="79"/>
  <c r="AM1140" i="79"/>
  <c r="L104" i="43" s="1"/>
  <c r="R82" i="43"/>
  <c r="AM386" i="79"/>
  <c r="S56" i="47"/>
  <c r="P39" i="47"/>
  <c r="R54" i="43"/>
  <c r="M45" i="47"/>
  <c r="V39" i="47"/>
  <c r="R30" i="47"/>
  <c r="N51" i="47"/>
  <c r="Z759" i="79"/>
  <c r="E75" i="43" s="1"/>
  <c r="Y575" i="79"/>
  <c r="D72" i="43" s="1"/>
  <c r="AM385" i="79"/>
  <c r="AM387" i="79"/>
  <c r="AM208" i="79"/>
  <c r="G104" i="43" s="1"/>
  <c r="AD575" i="79"/>
  <c r="I72" i="43" s="1"/>
  <c r="AJ575" i="79"/>
  <c r="O72" i="43" s="1"/>
  <c r="AM521" i="46"/>
  <c r="AM523" i="46" s="1"/>
  <c r="U31" i="47"/>
  <c r="R55" i="43"/>
  <c r="AM261" i="46"/>
  <c r="AM263" i="46" s="1"/>
  <c r="AM388" i="46"/>
  <c r="AM570" i="79"/>
  <c r="AM390" i="46"/>
  <c r="AM203" i="79"/>
  <c r="AM202" i="79"/>
  <c r="AM753" i="79"/>
  <c r="AM757" i="79"/>
  <c r="AM752" i="79"/>
  <c r="AM751" i="79"/>
  <c r="AM941" i="79"/>
  <c r="AM204" i="79"/>
  <c r="AM389" i="46"/>
  <c r="AM133" i="46"/>
  <c r="AM943" i="79"/>
  <c r="AM574" i="79"/>
  <c r="AM756" i="79"/>
  <c r="AM754" i="79"/>
  <c r="AM755" i="79"/>
  <c r="AM205" i="79"/>
  <c r="AM206" i="79"/>
  <c r="AM569" i="79"/>
  <c r="D79" i="43"/>
  <c r="R79" i="43" s="1"/>
  <c r="AM950" i="79"/>
  <c r="K104" i="43" s="1"/>
  <c r="AM944" i="79"/>
  <c r="AM390" i="79"/>
  <c r="AM571" i="79"/>
  <c r="R73" i="43"/>
  <c r="AM576" i="79"/>
  <c r="AM392" i="46"/>
  <c r="E104" i="43" s="1"/>
  <c r="AM568" i="79"/>
  <c r="AM946" i="79"/>
  <c r="AM392" i="79"/>
  <c r="H104" i="43" s="1"/>
  <c r="AM572" i="79"/>
  <c r="AK391" i="46"/>
  <c r="P60" i="43" s="1"/>
  <c r="AM389" i="79"/>
  <c r="AM388" i="79"/>
  <c r="AM573" i="79"/>
  <c r="AM940" i="79"/>
  <c r="AM942" i="79"/>
  <c r="AM945" i="79"/>
  <c r="AM758" i="79"/>
  <c r="AM947" i="79"/>
  <c r="AM760" i="79"/>
  <c r="D103" i="43"/>
  <c r="AB207" i="79"/>
  <c r="G66" i="43" s="1"/>
  <c r="AL575" i="79"/>
  <c r="Q72" i="43" s="1"/>
  <c r="E95" i="43"/>
  <c r="Z391" i="79"/>
  <c r="E69" i="43" s="1"/>
  <c r="AA207" i="79"/>
  <c r="F66" i="43" s="1"/>
  <c r="AG575" i="79"/>
  <c r="L72" i="43" s="1"/>
  <c r="AB391" i="79"/>
  <c r="G69" i="43" s="1"/>
  <c r="AA575" i="79"/>
  <c r="F72" i="43" s="1"/>
  <c r="R27" i="47"/>
  <c r="R29" i="47" s="1"/>
  <c r="P30" i="47"/>
  <c r="P37" i="47"/>
  <c r="P33" i="47"/>
  <c r="P56" i="47"/>
  <c r="P32" i="47"/>
  <c r="AG391" i="79"/>
  <c r="L69" i="43" s="1"/>
  <c r="AH391" i="79"/>
  <c r="M69" i="43" s="1"/>
  <c r="AB575" i="79"/>
  <c r="G72" i="43" s="1"/>
  <c r="AI575" i="79"/>
  <c r="N72" i="43" s="1"/>
  <c r="AJ391" i="79"/>
  <c r="O69" i="43" s="1"/>
  <c r="AL391" i="79"/>
  <c r="Q69" i="43" s="1"/>
  <c r="H97" i="43"/>
  <c r="P48" i="47"/>
  <c r="AD207" i="79"/>
  <c r="I66" i="43" s="1"/>
  <c r="K95" i="43"/>
  <c r="AF391" i="79"/>
  <c r="K69" i="43" s="1"/>
  <c r="P54" i="47"/>
  <c r="AF575" i="79"/>
  <c r="K72" i="43" s="1"/>
  <c r="AF207" i="79"/>
  <c r="K66" i="43" s="1"/>
  <c r="AK391" i="79"/>
  <c r="P69" i="43" s="1"/>
  <c r="AG207" i="79"/>
  <c r="L66" i="43" s="1"/>
  <c r="P34" i="47"/>
  <c r="P40" i="47"/>
  <c r="AK207" i="79"/>
  <c r="P66" i="43" s="1"/>
  <c r="Z207" i="79"/>
  <c r="E66" i="43" s="1"/>
  <c r="H94" i="43"/>
  <c r="H96" i="43"/>
  <c r="AI207" i="79"/>
  <c r="N66" i="43" s="1"/>
  <c r="AE575" i="79"/>
  <c r="J72" i="43" s="1"/>
  <c r="P51" i="47"/>
  <c r="K94" i="43"/>
  <c r="AH575" i="79"/>
  <c r="M72" i="43" s="1"/>
  <c r="AC391" i="79"/>
  <c r="H69" i="43" s="1"/>
  <c r="I99" i="43"/>
  <c r="H93" i="43"/>
  <c r="H98" i="43"/>
  <c r="P55" i="47"/>
  <c r="J99" i="43"/>
  <c r="I95" i="43"/>
  <c r="P50" i="47"/>
  <c r="R76" i="43"/>
  <c r="J98" i="43"/>
  <c r="R70" i="43"/>
  <c r="AC207" i="79"/>
  <c r="H66" i="43" s="1"/>
  <c r="AC575" i="79"/>
  <c r="H72" i="43" s="1"/>
  <c r="K97" i="43"/>
  <c r="J97" i="43"/>
  <c r="P47" i="47"/>
  <c r="P35" i="47"/>
  <c r="P38" i="47"/>
  <c r="AD391" i="79"/>
  <c r="I69" i="43" s="1"/>
  <c r="I93" i="43"/>
  <c r="P53" i="47"/>
  <c r="P36" i="47"/>
  <c r="P31" i="47"/>
  <c r="H95" i="43"/>
  <c r="AI391" i="79"/>
  <c r="N69" i="43" s="1"/>
  <c r="I98" i="43"/>
  <c r="L94" i="43"/>
  <c r="R61" i="43"/>
  <c r="P46" i="47"/>
  <c r="P52" i="47"/>
  <c r="P41" i="47"/>
  <c r="J96" i="43"/>
  <c r="L95" i="43"/>
  <c r="K93" i="43"/>
  <c r="P45" i="47"/>
  <c r="P49" i="47"/>
  <c r="I94" i="43"/>
  <c r="AE391" i="79"/>
  <c r="J69" i="43" s="1"/>
  <c r="Z575" i="79"/>
  <c r="E72" i="43" s="1"/>
  <c r="K99" i="43"/>
  <c r="AD759" i="79"/>
  <c r="I75" i="43" s="1"/>
  <c r="J93" i="43"/>
  <c r="AK759" i="79"/>
  <c r="P75" i="43" s="1"/>
  <c r="L93" i="43"/>
  <c r="G97" i="43"/>
  <c r="L98" i="43"/>
  <c r="J94" i="43"/>
  <c r="L97" i="43"/>
  <c r="AL759" i="79"/>
  <c r="Q75" i="43" s="1"/>
  <c r="AF759" i="79"/>
  <c r="K75" i="43" s="1"/>
  <c r="J95" i="43"/>
  <c r="I96" i="43"/>
  <c r="AC759" i="79"/>
  <c r="H75" i="43" s="1"/>
  <c r="K100" i="43"/>
  <c r="AI759" i="79"/>
  <c r="N75" i="43" s="1"/>
  <c r="AA759" i="79"/>
  <c r="F75" i="43" s="1"/>
  <c r="I97" i="43"/>
  <c r="K96" i="43"/>
  <c r="Y391" i="79"/>
  <c r="D69" i="43" s="1"/>
  <c r="L99" i="43"/>
  <c r="K98" i="43"/>
  <c r="AE759" i="79"/>
  <c r="J75" i="43" s="1"/>
  <c r="AJ759" i="79"/>
  <c r="O75" i="43" s="1"/>
  <c r="AH759" i="79"/>
  <c r="M75" i="43" s="1"/>
  <c r="AG759" i="79"/>
  <c r="L75" i="43" s="1"/>
  <c r="AB759" i="79"/>
  <c r="G75" i="43" s="1"/>
  <c r="L96" i="43"/>
  <c r="J100" i="43"/>
  <c r="AH391" i="46"/>
  <c r="M60" i="43" s="1"/>
  <c r="S60" i="47"/>
  <c r="Q61" i="47"/>
  <c r="P62" i="47"/>
  <c r="P66" i="47"/>
  <c r="P69" i="47"/>
  <c r="P67" i="47"/>
  <c r="P61" i="47"/>
  <c r="R31" i="47"/>
  <c r="P71" i="47"/>
  <c r="P70" i="47"/>
  <c r="R34" i="47"/>
  <c r="P68" i="47"/>
  <c r="P64" i="47"/>
  <c r="R38" i="47"/>
  <c r="T47" i="47"/>
  <c r="R37" i="47"/>
  <c r="P60" i="47"/>
  <c r="P63" i="47"/>
  <c r="R39" i="47"/>
  <c r="P65" i="47"/>
  <c r="AJ207" i="79"/>
  <c r="O66" i="43" s="1"/>
  <c r="Q27" i="47"/>
  <c r="Q29" i="47" s="1"/>
  <c r="Q42" i="47" s="1"/>
  <c r="Q44" i="47" s="1"/>
  <c r="P27" i="47"/>
  <c r="P29" i="47" s="1"/>
  <c r="Q60" i="47"/>
  <c r="Q67" i="47"/>
  <c r="Q69" i="47"/>
  <c r="Q50" i="47"/>
  <c r="R40" i="47"/>
  <c r="Q71" i="47"/>
  <c r="R41" i="47"/>
  <c r="R33" i="47"/>
  <c r="AL207" i="79"/>
  <c r="Q66" i="43" s="1"/>
  <c r="Q47" i="47"/>
  <c r="Q52" i="47"/>
  <c r="R35" i="47"/>
  <c r="R32" i="47"/>
  <c r="R36" i="47"/>
  <c r="E93" i="43"/>
  <c r="Q65" i="47"/>
  <c r="Q45" i="47"/>
  <c r="Q62" i="47"/>
  <c r="G94" i="43"/>
  <c r="Q54" i="47"/>
  <c r="Q48" i="47"/>
  <c r="Q70" i="47"/>
  <c r="Q64" i="47"/>
  <c r="Q63" i="47"/>
  <c r="Q66" i="47"/>
  <c r="Q56" i="47"/>
  <c r="Q49" i="47"/>
  <c r="Q53" i="47"/>
  <c r="Q55" i="47"/>
  <c r="G95" i="43"/>
  <c r="Q51" i="47"/>
  <c r="Q68" i="47"/>
  <c r="Q46" i="47"/>
  <c r="R67" i="43"/>
  <c r="S48" i="47"/>
  <c r="G96" i="43"/>
  <c r="AH207" i="79"/>
  <c r="M66" i="43" s="1"/>
  <c r="G93" i="43"/>
  <c r="S49" i="47"/>
  <c r="S71" i="47"/>
  <c r="S55" i="47"/>
  <c r="S50" i="47"/>
  <c r="S63" i="47"/>
  <c r="S68" i="47"/>
  <c r="S46" i="47"/>
  <c r="S67" i="47"/>
  <c r="S66" i="47"/>
  <c r="S69" i="47"/>
  <c r="S45" i="47"/>
  <c r="S70" i="47"/>
  <c r="S64" i="47"/>
  <c r="S52" i="47"/>
  <c r="S65" i="47"/>
  <c r="S62" i="47"/>
  <c r="S61" i="47"/>
  <c r="S51" i="47"/>
  <c r="S54" i="47"/>
  <c r="S47" i="47"/>
  <c r="S53" i="47"/>
  <c r="T54" i="47"/>
  <c r="T52" i="47"/>
  <c r="T56" i="47"/>
  <c r="T48" i="47"/>
  <c r="T27" i="47"/>
  <c r="T29" i="47" s="1"/>
  <c r="T42" i="47" s="1"/>
  <c r="T44" i="47" s="1"/>
  <c r="T53" i="47"/>
  <c r="T45" i="47"/>
  <c r="T55" i="47"/>
  <c r="S27" i="47"/>
  <c r="S29" i="47" s="1"/>
  <c r="S42" i="47" s="1"/>
  <c r="S44" i="47" s="1"/>
  <c r="T46" i="47"/>
  <c r="T51" i="47"/>
  <c r="T49" i="47"/>
  <c r="T50" i="47"/>
  <c r="V27" i="47"/>
  <c r="V29" i="47" s="1"/>
  <c r="F96" i="43"/>
  <c r="F95" i="43"/>
  <c r="D63" i="43"/>
  <c r="U27" i="47"/>
  <c r="U29" i="47" s="1"/>
  <c r="V30" i="47"/>
  <c r="V31" i="47"/>
  <c r="V33" i="47"/>
  <c r="V37" i="47"/>
  <c r="V34" i="47"/>
  <c r="V46" i="47"/>
  <c r="V38" i="47"/>
  <c r="V50" i="47"/>
  <c r="V71"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K56" i="47"/>
  <c r="K54" i="47"/>
  <c r="K50" i="47"/>
  <c r="K51" i="47"/>
  <c r="K48" i="47"/>
  <c r="K55" i="47"/>
  <c r="K52" i="47"/>
  <c r="K46" i="47"/>
  <c r="K47" i="47"/>
  <c r="K49" i="47"/>
  <c r="K53" i="47"/>
  <c r="M47" i="47"/>
  <c r="M49" i="47"/>
  <c r="V60" i="47"/>
  <c r="V67" i="47"/>
  <c r="V65" i="47"/>
  <c r="V66" i="47"/>
  <c r="M54" i="47"/>
  <c r="M55" i="47"/>
  <c r="M51" i="47"/>
  <c r="V70" i="47"/>
  <c r="V63" i="47"/>
  <c r="V64" i="47"/>
  <c r="V68" i="47"/>
  <c r="V69" i="47"/>
  <c r="V62" i="47"/>
  <c r="V61" i="47"/>
  <c r="D66"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60" i="43"/>
  <c r="J21" i="47"/>
  <c r="J23" i="47"/>
  <c r="J15" i="47"/>
  <c r="J18" i="47"/>
  <c r="O66" i="47"/>
  <c r="O39" i="47"/>
  <c r="O22" i="47"/>
  <c r="O67" i="47"/>
  <c r="O79" i="47"/>
  <c r="O38" i="47"/>
  <c r="J19" i="47"/>
  <c r="O45" i="47"/>
  <c r="O16" i="47"/>
  <c r="O46" i="47"/>
  <c r="O48" i="47"/>
  <c r="O62" i="47"/>
  <c r="O19" i="47"/>
  <c r="O64" i="47"/>
  <c r="O23" i="47"/>
  <c r="O60" i="47"/>
  <c r="O41" i="47"/>
  <c r="O52" i="47"/>
  <c r="O17" i="47"/>
  <c r="O40" i="47"/>
  <c r="O61" i="47"/>
  <c r="O80" i="47"/>
  <c r="O35" i="47"/>
  <c r="O50" i="47"/>
  <c r="O49" i="47"/>
  <c r="J16" i="47"/>
  <c r="O20" i="47"/>
  <c r="O68" i="47"/>
  <c r="O32" i="47"/>
  <c r="O81" i="47"/>
  <c r="O83" i="47"/>
  <c r="O75" i="47"/>
  <c r="O82" i="47"/>
  <c r="I30" i="47"/>
  <c r="I15" i="47"/>
  <c r="J24" i="47"/>
  <c r="J20" i="47"/>
  <c r="J26" i="47"/>
  <c r="O25" i="47"/>
  <c r="O18" i="47"/>
  <c r="O24" i="47"/>
  <c r="O63" i="47"/>
  <c r="O54" i="47"/>
  <c r="O33" i="47"/>
  <c r="O31" i="47"/>
  <c r="O36" i="47"/>
  <c r="O37" i="47"/>
  <c r="O69" i="47"/>
  <c r="O76" i="47"/>
  <c r="O86" i="47"/>
  <c r="O30" i="47"/>
  <c r="O70" i="47"/>
  <c r="O77" i="47"/>
  <c r="J17" i="47"/>
  <c r="J25" i="47"/>
  <c r="J22" i="47"/>
  <c r="O15" i="47"/>
  <c r="O26" i="47"/>
  <c r="O21" i="47"/>
  <c r="O84" i="47"/>
  <c r="O78" i="47"/>
  <c r="O71" i="47"/>
  <c r="O34" i="47"/>
  <c r="O85"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7" i="43"/>
  <c r="K27" i="47"/>
  <c r="T70" i="47" l="1"/>
  <c r="T64" i="47"/>
  <c r="T63" i="47"/>
  <c r="T67" i="47"/>
  <c r="T69" i="47"/>
  <c r="T65" i="47"/>
  <c r="T62" i="47"/>
  <c r="T60" i="47"/>
  <c r="R63" i="43"/>
  <c r="T71" i="47"/>
  <c r="T66" i="47"/>
  <c r="T68" i="47"/>
  <c r="H20" i="43"/>
  <c r="R57" i="43"/>
  <c r="T75" i="47"/>
  <c r="U47" i="47"/>
  <c r="L81" i="47"/>
  <c r="R68" i="47"/>
  <c r="O98" i="47"/>
  <c r="U83" i="47"/>
  <c r="AM207" i="79"/>
  <c r="AM209" i="79" s="1"/>
  <c r="J104" i="43"/>
  <c r="I104" i="43"/>
  <c r="R75" i="43"/>
  <c r="R66" i="43"/>
  <c r="R69" i="43"/>
  <c r="R60" i="43"/>
  <c r="R72" i="43"/>
  <c r="Q82" i="47"/>
  <c r="P83" i="47"/>
  <c r="AM391" i="46"/>
  <c r="AM393" i="46" s="1"/>
  <c r="U63" i="47"/>
  <c r="U71" i="47"/>
  <c r="U48" i="47"/>
  <c r="U50" i="47"/>
  <c r="AM759" i="79"/>
  <c r="AM761" i="79" s="1"/>
  <c r="U61" i="47"/>
  <c r="U65" i="47"/>
  <c r="U49" i="47"/>
  <c r="U56" i="47"/>
  <c r="U68" i="47"/>
  <c r="U70" i="47"/>
  <c r="U45" i="47"/>
  <c r="U46" i="47"/>
  <c r="U60" i="47"/>
  <c r="U66" i="47"/>
  <c r="U69" i="47"/>
  <c r="U52" i="47"/>
  <c r="AM575" i="79"/>
  <c r="AM577" i="79" s="1"/>
  <c r="AM391" i="79"/>
  <c r="AM393" i="79" s="1"/>
  <c r="U62" i="47"/>
  <c r="U64" i="47"/>
  <c r="U54" i="47"/>
  <c r="U55" i="47"/>
  <c r="U67" i="47"/>
  <c r="U53" i="47"/>
  <c r="U51" i="47"/>
  <c r="W15" i="47"/>
  <c r="M82" i="47"/>
  <c r="N84" i="47"/>
  <c r="F103" i="43"/>
  <c r="H103" i="43"/>
  <c r="M95" i="43"/>
  <c r="M94" i="43"/>
  <c r="L85" i="47"/>
  <c r="M99" i="43"/>
  <c r="L77" i="47"/>
  <c r="W26" i="47"/>
  <c r="L82" i="47"/>
  <c r="L86" i="47"/>
  <c r="L75" i="47"/>
  <c r="L98" i="47"/>
  <c r="I103" i="43"/>
  <c r="L79" i="47"/>
  <c r="G103" i="43"/>
  <c r="J103" i="43"/>
  <c r="L83" i="47"/>
  <c r="L78" i="47"/>
  <c r="L76" i="47"/>
  <c r="M97" i="43"/>
  <c r="L80" i="47"/>
  <c r="E103" i="43"/>
  <c r="M93" i="43"/>
  <c r="L84" i="47"/>
  <c r="W18" i="47"/>
  <c r="M96" i="43"/>
  <c r="M98" i="43"/>
  <c r="L93" i="47"/>
  <c r="L100" i="47"/>
  <c r="L92" i="47"/>
  <c r="L110" i="47"/>
  <c r="L94" i="47"/>
  <c r="L90" i="47"/>
  <c r="L101" i="47"/>
  <c r="L95" i="47"/>
  <c r="L99" i="47"/>
  <c r="L97" i="47"/>
  <c r="L96" i="47"/>
  <c r="L91" i="47"/>
  <c r="Q106" i="47"/>
  <c r="U84" i="47"/>
  <c r="L106" i="47"/>
  <c r="L108" i="47"/>
  <c r="Q111" i="47"/>
  <c r="Q81" i="47"/>
  <c r="Q86" i="47"/>
  <c r="L111" i="47"/>
  <c r="Q107" i="47"/>
  <c r="L105" i="47"/>
  <c r="Q94" i="47"/>
  <c r="L109" i="47"/>
  <c r="Q97" i="47"/>
  <c r="Q84" i="47"/>
  <c r="L113" i="47"/>
  <c r="Q95" i="47"/>
  <c r="L116" i="47"/>
  <c r="Q125" i="47"/>
  <c r="Q76" i="47"/>
  <c r="L115" i="47"/>
  <c r="L114" i="47"/>
  <c r="L107" i="47"/>
  <c r="Q110" i="47"/>
  <c r="L112" i="47"/>
  <c r="Q80" i="47"/>
  <c r="Q108" i="47"/>
  <c r="Q77" i="47"/>
  <c r="Q96" i="47"/>
  <c r="Q116" i="47"/>
  <c r="Q101" i="47"/>
  <c r="Q100" i="47"/>
  <c r="L122" i="47"/>
  <c r="O92" i="47"/>
  <c r="O99" i="47"/>
  <c r="L120" i="47"/>
  <c r="L130"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N113" i="47"/>
  <c r="Q99" i="47"/>
  <c r="Q83" i="47"/>
  <c r="P95" i="47"/>
  <c r="Q85" i="47"/>
  <c r="Q92" i="47"/>
  <c r="L126" i="47"/>
  <c r="R55" i="47"/>
  <c r="Q109" i="47"/>
  <c r="Q112" i="47"/>
  <c r="Q127" i="47"/>
  <c r="U75" i="47"/>
  <c r="Q79" i="47"/>
  <c r="P109" i="47"/>
  <c r="Q105" i="47"/>
  <c r="Q114" i="47"/>
  <c r="Q131" i="47"/>
  <c r="Q113" i="47"/>
  <c r="Q93" i="47"/>
  <c r="M92" i="47"/>
  <c r="U94" i="47"/>
  <c r="U82" i="47"/>
  <c r="Q98" i="47"/>
  <c r="Q90" i="47"/>
  <c r="Q75" i="47"/>
  <c r="Q78" i="47"/>
  <c r="Q91" i="47"/>
  <c r="Q120" i="47"/>
  <c r="Q115" i="47"/>
  <c r="P120" i="47"/>
  <c r="U108" i="47"/>
  <c r="P114" i="47"/>
  <c r="P76" i="47"/>
  <c r="N92" i="47"/>
  <c r="N111" i="47"/>
  <c r="N107" i="47"/>
  <c r="U112" i="47"/>
  <c r="P90" i="47"/>
  <c r="P108" i="47"/>
  <c r="P110" i="47"/>
  <c r="P92" i="47"/>
  <c r="P113" i="47"/>
  <c r="P77" i="47"/>
  <c r="U101" i="47"/>
  <c r="U115" i="47"/>
  <c r="M98" i="47"/>
  <c r="U100" i="47"/>
  <c r="L129" i="47"/>
  <c r="L124" i="47"/>
  <c r="U99" i="47"/>
  <c r="U111" i="47"/>
  <c r="P97" i="47"/>
  <c r="P93" i="47"/>
  <c r="P105" i="47"/>
  <c r="P85" i="47"/>
  <c r="P91" i="47"/>
  <c r="P79" i="47"/>
  <c r="L131" i="47"/>
  <c r="U109" i="47"/>
  <c r="P112" i="47"/>
  <c r="P107" i="47"/>
  <c r="P96" i="47"/>
  <c r="P86" i="47"/>
  <c r="O114" i="47"/>
  <c r="S95" i="47"/>
  <c r="U95" i="47"/>
  <c r="U97" i="47"/>
  <c r="P94" i="47"/>
  <c r="P99" i="47"/>
  <c r="U90" i="47"/>
  <c r="U105" i="47"/>
  <c r="U106" i="47"/>
  <c r="U91" i="47"/>
  <c r="P116" i="47"/>
  <c r="P130" i="47"/>
  <c r="P111" i="47"/>
  <c r="P98" i="47"/>
  <c r="P81" i="47"/>
  <c r="P78" i="47"/>
  <c r="P82" i="47"/>
  <c r="S77" i="47"/>
  <c r="O116" i="47"/>
  <c r="O97" i="47"/>
  <c r="S98" i="47"/>
  <c r="S84" i="47"/>
  <c r="S92" i="47"/>
  <c r="Q130" i="47"/>
  <c r="M116" i="47"/>
  <c r="O113" i="47"/>
  <c r="O107" i="47"/>
  <c r="O91" i="47"/>
  <c r="O128" i="47"/>
  <c r="O93" i="47"/>
  <c r="O108" i="47"/>
  <c r="M111" i="47"/>
  <c r="U114" i="47"/>
  <c r="U85" i="47"/>
  <c r="U80" i="47"/>
  <c r="U93" i="47"/>
  <c r="U86" i="47"/>
  <c r="U92" i="47"/>
  <c r="S76" i="47"/>
  <c r="S107" i="47"/>
  <c r="S93" i="47"/>
  <c r="S75" i="47"/>
  <c r="R70" i="47"/>
  <c r="Q124" i="47"/>
  <c r="Q123" i="47"/>
  <c r="Q121" i="47"/>
  <c r="S82" i="47"/>
  <c r="O111" i="47"/>
  <c r="O110" i="47"/>
  <c r="S131" i="47"/>
  <c r="S83" i="47"/>
  <c r="S114" i="47"/>
  <c r="U96" i="47"/>
  <c r="U110" i="47"/>
  <c r="U113" i="47"/>
  <c r="U107" i="47"/>
  <c r="U98" i="47"/>
  <c r="S100" i="47"/>
  <c r="S78" i="47"/>
  <c r="S101" i="47"/>
  <c r="Q129" i="47"/>
  <c r="Q122" i="47"/>
  <c r="O100" i="47"/>
  <c r="O109" i="47"/>
  <c r="O112" i="47"/>
  <c r="S122" i="47"/>
  <c r="S125" i="47"/>
  <c r="O120" i="47"/>
  <c r="O96" i="47"/>
  <c r="O124" i="47"/>
  <c r="O126" i="47"/>
  <c r="U77" i="47"/>
  <c r="U81" i="47"/>
  <c r="U79" i="47"/>
  <c r="S109" i="47"/>
  <c r="S108" i="47"/>
  <c r="S116" i="47"/>
  <c r="U125" i="47"/>
  <c r="S79" i="47"/>
  <c r="O105" i="47"/>
  <c r="O115" i="47"/>
  <c r="O106" i="47"/>
  <c r="S85" i="47"/>
  <c r="S86" i="47"/>
  <c r="Q126" i="47"/>
  <c r="O95" i="47"/>
  <c r="O90" i="47"/>
  <c r="O122" i="47"/>
  <c r="O127" i="47"/>
  <c r="U76" i="47"/>
  <c r="U116" i="47"/>
  <c r="S113" i="47"/>
  <c r="S80" i="47"/>
  <c r="S81" i="47"/>
  <c r="Q128" i="47"/>
  <c r="M86" i="47"/>
  <c r="M93" i="47"/>
  <c r="M112" i="47"/>
  <c r="M78" i="47"/>
  <c r="N116" i="47"/>
  <c r="M75" i="47"/>
  <c r="M80" i="47"/>
  <c r="M113" i="47"/>
  <c r="M100" i="47"/>
  <c r="P42" i="47"/>
  <c r="P44" i="47" s="1"/>
  <c r="P57" i="47" s="1"/>
  <c r="P59" i="47" s="1"/>
  <c r="P72" i="47" s="1"/>
  <c r="P74" i="47" s="1"/>
  <c r="M122" i="47"/>
  <c r="M95" i="47"/>
  <c r="M110" i="47"/>
  <c r="M107" i="47"/>
  <c r="M96" i="47"/>
  <c r="M114" i="47"/>
  <c r="M76" i="47"/>
  <c r="M97" i="47"/>
  <c r="M85" i="47"/>
  <c r="M79" i="47"/>
  <c r="M84" i="47"/>
  <c r="M94" i="47"/>
  <c r="M90" i="47"/>
  <c r="N110" i="47"/>
  <c r="M108" i="47"/>
  <c r="U122" i="47"/>
  <c r="S126" i="47"/>
  <c r="N114" i="47"/>
  <c r="M105" i="47"/>
  <c r="M91" i="47"/>
  <c r="M109" i="47"/>
  <c r="M99" i="47"/>
  <c r="M81" i="47"/>
  <c r="M83" i="47"/>
  <c r="M115" i="47"/>
  <c r="M101" i="47"/>
  <c r="M77" i="47"/>
  <c r="M106" i="47"/>
  <c r="U121" i="47"/>
  <c r="J107" i="47"/>
  <c r="L127" i="47"/>
  <c r="N122" i="47"/>
  <c r="N91" i="47"/>
  <c r="N99" i="47"/>
  <c r="N106" i="47"/>
  <c r="S111" i="47"/>
  <c r="S94" i="47"/>
  <c r="S97" i="47"/>
  <c r="P125" i="47"/>
  <c r="U123" i="47"/>
  <c r="L123" i="47"/>
  <c r="N98" i="47"/>
  <c r="N100" i="47"/>
  <c r="N109" i="47"/>
  <c r="N112" i="47"/>
  <c r="M124" i="47"/>
  <c r="U124" i="47"/>
  <c r="S91" i="47"/>
  <c r="S120" i="47"/>
  <c r="S96" i="47"/>
  <c r="U120" i="47"/>
  <c r="U131" i="47"/>
  <c r="L128" i="47"/>
  <c r="N115" i="47"/>
  <c r="N105" i="47"/>
  <c r="N94" i="47"/>
  <c r="N96" i="47"/>
  <c r="U130" i="47"/>
  <c r="S110" i="47"/>
  <c r="S106" i="47"/>
  <c r="S99" i="47"/>
  <c r="S112" i="47"/>
  <c r="U126" i="47"/>
  <c r="L121" i="47"/>
  <c r="L125" i="47"/>
  <c r="N108" i="47"/>
  <c r="U128" i="47"/>
  <c r="U127" i="47"/>
  <c r="U129" i="47"/>
  <c r="S115" i="47"/>
  <c r="S90" i="47"/>
  <c r="S105" i="47"/>
  <c r="R64" i="47"/>
  <c r="R53" i="47"/>
  <c r="O123" i="47"/>
  <c r="R52" i="47"/>
  <c r="R51" i="47"/>
  <c r="P129" i="47"/>
  <c r="R62" i="47"/>
  <c r="O131" i="47"/>
  <c r="O121" i="47"/>
  <c r="N121" i="47"/>
  <c r="M126" i="47"/>
  <c r="M127" i="47"/>
  <c r="N131" i="47"/>
  <c r="S128" i="47"/>
  <c r="S123" i="47"/>
  <c r="R71" i="47"/>
  <c r="R67" i="47"/>
  <c r="R48" i="47"/>
  <c r="R61" i="47"/>
  <c r="R60" i="47"/>
  <c r="R45" i="47"/>
  <c r="M130" i="47"/>
  <c r="M131" i="47"/>
  <c r="R54" i="47"/>
  <c r="R46" i="47"/>
  <c r="R66" i="47"/>
  <c r="P128" i="47"/>
  <c r="N129" i="47"/>
  <c r="M120" i="47"/>
  <c r="M121" i="47"/>
  <c r="M123" i="47"/>
  <c r="N130" i="47"/>
  <c r="N128" i="47"/>
  <c r="S130" i="47"/>
  <c r="S127" i="47"/>
  <c r="S121" i="47"/>
  <c r="R56" i="47"/>
  <c r="R47" i="47"/>
  <c r="R122" i="47"/>
  <c r="M129" i="47"/>
  <c r="N127" i="47"/>
  <c r="R50" i="47"/>
  <c r="P124" i="47"/>
  <c r="R65" i="47"/>
  <c r="O130" i="47"/>
  <c r="O129" i="47"/>
  <c r="N124" i="47"/>
  <c r="N120" i="47"/>
  <c r="N123" i="47"/>
  <c r="N125" i="47"/>
  <c r="S124" i="47"/>
  <c r="S129" i="47"/>
  <c r="R63" i="47"/>
  <c r="P131" i="47"/>
  <c r="O125" i="47"/>
  <c r="M125" i="47"/>
  <c r="M128" i="47"/>
  <c r="P126" i="47"/>
  <c r="P121" i="47"/>
  <c r="N126" i="47"/>
  <c r="R69" i="47"/>
  <c r="P123" i="47"/>
  <c r="P122" i="47"/>
  <c r="P127" i="47"/>
  <c r="T95" i="47"/>
  <c r="V97" i="47"/>
  <c r="V96" i="47"/>
  <c r="V106" i="47"/>
  <c r="V127" i="47"/>
  <c r="V120" i="47"/>
  <c r="V124" i="47"/>
  <c r="T110" i="47"/>
  <c r="T106" i="47"/>
  <c r="T92" i="47"/>
  <c r="V128" i="47"/>
  <c r="V129" i="47"/>
  <c r="V84" i="47"/>
  <c r="T128" i="47"/>
  <c r="T96" i="47"/>
  <c r="T130" i="47"/>
  <c r="T80" i="47"/>
  <c r="T125" i="47"/>
  <c r="T82" i="47"/>
  <c r="V92" i="47"/>
  <c r="V130" i="47"/>
  <c r="V75" i="47"/>
  <c r="V78" i="47"/>
  <c r="T120" i="47"/>
  <c r="T115" i="47"/>
  <c r="T86" i="47"/>
  <c r="T123" i="47"/>
  <c r="T112" i="47"/>
  <c r="T105" i="47"/>
  <c r="V108" i="47"/>
  <c r="V121" i="47"/>
  <c r="V93" i="47"/>
  <c r="T127" i="47"/>
  <c r="T109" i="47"/>
  <c r="T121" i="47"/>
  <c r="T116" i="47"/>
  <c r="T122" i="47"/>
  <c r="T101" i="47"/>
  <c r="V125" i="47"/>
  <c r="V94" i="47"/>
  <c r="T114" i="47"/>
  <c r="R84" i="47"/>
  <c r="V82" i="47"/>
  <c r="V116" i="47"/>
  <c r="V99" i="47"/>
  <c r="V101" i="47"/>
  <c r="V85" i="47"/>
  <c r="T126" i="47"/>
  <c r="T129" i="47"/>
  <c r="T90" i="47"/>
  <c r="T77" i="47"/>
  <c r="R127" i="47"/>
  <c r="V98" i="47"/>
  <c r="V105" i="47"/>
  <c r="V126" i="47"/>
  <c r="V90" i="47"/>
  <c r="V111" i="47"/>
  <c r="V76" i="47"/>
  <c r="V100" i="47"/>
  <c r="T94" i="47"/>
  <c r="T108" i="47"/>
  <c r="T99" i="47"/>
  <c r="T76" i="47"/>
  <c r="T79" i="47"/>
  <c r="T81" i="47"/>
  <c r="V122" i="47"/>
  <c r="V109" i="47"/>
  <c r="V123" i="47"/>
  <c r="V81" i="47"/>
  <c r="V110" i="47"/>
  <c r="V131" i="47"/>
  <c r="V77" i="47"/>
  <c r="V95" i="47"/>
  <c r="V112" i="47"/>
  <c r="T98" i="47"/>
  <c r="T91" i="47"/>
  <c r="T107" i="47"/>
  <c r="T113" i="47"/>
  <c r="T111" i="47"/>
  <c r="T78" i="47"/>
  <c r="T100" i="47"/>
  <c r="T83" i="47"/>
  <c r="R42" i="47"/>
  <c r="R44" i="47" s="1"/>
  <c r="V113" i="47"/>
  <c r="V107" i="47"/>
  <c r="V79" i="47"/>
  <c r="V80" i="47"/>
  <c r="V86" i="47"/>
  <c r="V115" i="47"/>
  <c r="V83" i="47"/>
  <c r="V91" i="47"/>
  <c r="V114" i="47"/>
  <c r="T93" i="47"/>
  <c r="T131" i="47"/>
  <c r="T97" i="47"/>
  <c r="T85" i="47"/>
  <c r="T84" i="47"/>
  <c r="T124" i="47"/>
  <c r="R81" i="47"/>
  <c r="R112" i="47"/>
  <c r="R123" i="47"/>
  <c r="R78" i="47"/>
  <c r="R109" i="47"/>
  <c r="R94" i="47"/>
  <c r="R106" i="47"/>
  <c r="R128" i="47"/>
  <c r="R99" i="47"/>
  <c r="R125" i="47"/>
  <c r="R75" i="47"/>
  <c r="R107" i="47"/>
  <c r="R80" i="47"/>
  <c r="R86" i="47"/>
  <c r="R113" i="47"/>
  <c r="R83" i="47"/>
  <c r="R110" i="47"/>
  <c r="R95" i="47"/>
  <c r="R121" i="47"/>
  <c r="R111" i="47"/>
  <c r="R120" i="47"/>
  <c r="R100" i="47"/>
  <c r="R115" i="47"/>
  <c r="R90" i="47"/>
  <c r="R108" i="47"/>
  <c r="R93" i="47"/>
  <c r="R101" i="47"/>
  <c r="R82" i="47"/>
  <c r="R91" i="47"/>
  <c r="R85" i="47"/>
  <c r="R97" i="47"/>
  <c r="Q57" i="47"/>
  <c r="Q59" i="47" s="1"/>
  <c r="Q72" i="47" s="1"/>
  <c r="Q74" i="47" s="1"/>
  <c r="R129" i="47"/>
  <c r="R92" i="47"/>
  <c r="R124" i="47"/>
  <c r="R98" i="47"/>
  <c r="R116" i="47"/>
  <c r="R126" i="47"/>
  <c r="R130" i="47"/>
  <c r="R96" i="47"/>
  <c r="R79" i="47"/>
  <c r="R131" i="47"/>
  <c r="R105" i="47"/>
  <c r="R76" i="47"/>
  <c r="R114" i="47"/>
  <c r="R77" i="47"/>
  <c r="W17" i="47"/>
  <c r="S57" i="47"/>
  <c r="S59" i="47" s="1"/>
  <c r="S72" i="47" s="1"/>
  <c r="S74" i="47" s="1"/>
  <c r="T57" i="47"/>
  <c r="T59" i="47" s="1"/>
  <c r="W25" i="47"/>
  <c r="V42" i="47"/>
  <c r="V44" i="47" s="1"/>
  <c r="V57" i="47" s="1"/>
  <c r="V59" i="47" s="1"/>
  <c r="V72" i="47" s="1"/>
  <c r="V74" i="47" s="1"/>
  <c r="U42" i="47"/>
  <c r="U44" i="47" s="1"/>
  <c r="W20" i="47"/>
  <c r="W22" i="47"/>
  <c r="W24" i="47"/>
  <c r="W19" i="47"/>
  <c r="W21" i="47"/>
  <c r="W16" i="47"/>
  <c r="W23" i="47"/>
  <c r="K92" i="47"/>
  <c r="K63" i="47"/>
  <c r="K112" i="47"/>
  <c r="K128" i="47"/>
  <c r="K130" i="47"/>
  <c r="K116" i="47"/>
  <c r="K95" i="47"/>
  <c r="K105" i="47"/>
  <c r="K131" i="47"/>
  <c r="K115" i="47"/>
  <c r="K101" i="47"/>
  <c r="K96" i="47"/>
  <c r="K94" i="47"/>
  <c r="K65" i="47"/>
  <c r="K81" i="47"/>
  <c r="K76" i="47"/>
  <c r="K85" i="47"/>
  <c r="K77" i="47"/>
  <c r="K114" i="47"/>
  <c r="K64" i="47"/>
  <c r="K109" i="47"/>
  <c r="K100" i="47"/>
  <c r="K129" i="47"/>
  <c r="K84" i="47"/>
  <c r="K107" i="47"/>
  <c r="K121" i="47"/>
  <c r="K124" i="47"/>
  <c r="K111" i="47"/>
  <c r="K122" i="47"/>
  <c r="K69" i="47"/>
  <c r="K78" i="47"/>
  <c r="K86" i="47"/>
  <c r="K83" i="47"/>
  <c r="K68" i="47"/>
  <c r="K79" i="47"/>
  <c r="K120" i="47"/>
  <c r="K93" i="47"/>
  <c r="K99" i="47"/>
  <c r="K106" i="47"/>
  <c r="K90" i="47"/>
  <c r="K113" i="47"/>
  <c r="K97" i="47"/>
  <c r="K125" i="47"/>
  <c r="K62" i="47"/>
  <c r="K98" i="47"/>
  <c r="K91" i="47"/>
  <c r="K60" i="47"/>
  <c r="K108" i="47"/>
  <c r="K126" i="47"/>
  <c r="K110" i="47"/>
  <c r="K80" i="47"/>
  <c r="K71" i="47"/>
  <c r="K123" i="47"/>
  <c r="K75" i="47"/>
  <c r="K70" i="47"/>
  <c r="K67" i="47"/>
  <c r="K61" i="47"/>
  <c r="K82" i="47"/>
  <c r="K127" i="47"/>
  <c r="K66" i="47"/>
  <c r="I71" i="47"/>
  <c r="I125" i="47"/>
  <c r="I126" i="47"/>
  <c r="I68" i="47"/>
  <c r="I60" i="47"/>
  <c r="I70" i="47"/>
  <c r="I109" i="47"/>
  <c r="I131" i="47"/>
  <c r="I75" i="47"/>
  <c r="I83" i="47"/>
  <c r="I66" i="47"/>
  <c r="I54" i="47"/>
  <c r="I63" i="47"/>
  <c r="I95" i="47"/>
  <c r="I115" i="47"/>
  <c r="I61" i="47"/>
  <c r="I47" i="47"/>
  <c r="I107" i="47"/>
  <c r="I105" i="47"/>
  <c r="I85" i="47"/>
  <c r="I82" i="47"/>
  <c r="I77" i="47"/>
  <c r="I65" i="47"/>
  <c r="I80" i="47"/>
  <c r="I48" i="47"/>
  <c r="I79" i="47"/>
  <c r="I62" i="47"/>
  <c r="I94" i="47"/>
  <c r="I99" i="47"/>
  <c r="I97" i="47"/>
  <c r="I129" i="47"/>
  <c r="I112" i="47"/>
  <c r="I76" i="47"/>
  <c r="I56" i="47"/>
  <c r="I69" i="47"/>
  <c r="I53" i="47"/>
  <c r="I55" i="47"/>
  <c r="I46" i="47"/>
  <c r="I51" i="47"/>
  <c r="I90" i="47"/>
  <c r="I121" i="47"/>
  <c r="I128" i="47"/>
  <c r="I106" i="47"/>
  <c r="I96" i="47"/>
  <c r="I123" i="47"/>
  <c r="I86" i="47"/>
  <c r="I113" i="47"/>
  <c r="I91" i="47"/>
  <c r="I98" i="47"/>
  <c r="I93" i="47"/>
  <c r="I130" i="47"/>
  <c r="I92" i="47"/>
  <c r="I124" i="47"/>
  <c r="I108" i="47"/>
  <c r="I84" i="47"/>
  <c r="I49" i="47"/>
  <c r="I67" i="47"/>
  <c r="I50" i="47"/>
  <c r="I81" i="47"/>
  <c r="I64" i="47"/>
  <c r="I52" i="47"/>
  <c r="I45" i="47"/>
  <c r="I78" i="47"/>
  <c r="I122" i="47"/>
  <c r="I120" i="47"/>
  <c r="I114" i="47"/>
  <c r="I101" i="47"/>
  <c r="I111" i="47"/>
  <c r="I100" i="47"/>
  <c r="I110" i="47"/>
  <c r="I116" i="47"/>
  <c r="I127" i="47"/>
  <c r="J121" i="47"/>
  <c r="J93" i="47"/>
  <c r="J97" i="47"/>
  <c r="J110" i="47"/>
  <c r="J92" i="47"/>
  <c r="J95" i="47"/>
  <c r="J123" i="47"/>
  <c r="J99" i="47"/>
  <c r="J113" i="47"/>
  <c r="J96" i="47"/>
  <c r="J124" i="47"/>
  <c r="J122" i="47"/>
  <c r="J112" i="47"/>
  <c r="J116" i="47"/>
  <c r="J111" i="47"/>
  <c r="J126" i="47"/>
  <c r="J114" i="47"/>
  <c r="J76" i="47"/>
  <c r="J115" i="47"/>
  <c r="J125" i="47"/>
  <c r="J131" i="47"/>
  <c r="J94" i="47"/>
  <c r="J106" i="47"/>
  <c r="J108" i="47"/>
  <c r="J129" i="47"/>
  <c r="J130" i="47"/>
  <c r="J109" i="47"/>
  <c r="J91" i="47"/>
  <c r="J90" i="47"/>
  <c r="J100" i="47"/>
  <c r="J105" i="47"/>
  <c r="J101" i="47"/>
  <c r="J98" i="47"/>
  <c r="J120" i="47"/>
  <c r="J127" i="47"/>
  <c r="J128" i="47"/>
  <c r="J61" i="47"/>
  <c r="J40" i="47"/>
  <c r="W40" i="47" s="1"/>
  <c r="J35" i="47"/>
  <c r="W35" i="47" s="1"/>
  <c r="J51" i="47"/>
  <c r="J78" i="47"/>
  <c r="J55" i="47"/>
  <c r="J33" i="47"/>
  <c r="W33" i="47" s="1"/>
  <c r="J41" i="47"/>
  <c r="W41" i="47" s="1"/>
  <c r="J52" i="47"/>
  <c r="J66" i="47"/>
  <c r="J53" i="47"/>
  <c r="J49" i="47"/>
  <c r="J67" i="47"/>
  <c r="J37" i="47"/>
  <c r="W37" i="47" s="1"/>
  <c r="J31" i="47"/>
  <c r="W31" i="47" s="1"/>
  <c r="J46" i="47"/>
  <c r="J45" i="47"/>
  <c r="J75" i="47"/>
  <c r="J48" i="47"/>
  <c r="J62" i="47"/>
  <c r="J69" i="47"/>
  <c r="J60" i="47"/>
  <c r="J84" i="47"/>
  <c r="J68" i="47"/>
  <c r="J47" i="47"/>
  <c r="J38" i="47"/>
  <c r="W38" i="47" s="1"/>
  <c r="J86" i="47"/>
  <c r="J65" i="47"/>
  <c r="J36" i="47"/>
  <c r="W36" i="47" s="1"/>
  <c r="J63" i="47"/>
  <c r="J32" i="47"/>
  <c r="W32" i="47" s="1"/>
  <c r="J30" i="47"/>
  <c r="W30" i="47" s="1"/>
  <c r="J39" i="47"/>
  <c r="W39" i="47" s="1"/>
  <c r="J64" i="47"/>
  <c r="J71" i="47"/>
  <c r="J79" i="47"/>
  <c r="J81" i="47"/>
  <c r="J83" i="47"/>
  <c r="J56" i="47"/>
  <c r="J54" i="47"/>
  <c r="J77" i="47"/>
  <c r="J70" i="47"/>
  <c r="J85" i="47"/>
  <c r="J82" i="47"/>
  <c r="J50" i="47"/>
  <c r="J80" i="47"/>
  <c r="J34" i="47"/>
  <c r="W34" i="47" s="1"/>
  <c r="I27" i="47"/>
  <c r="I29" i="47" s="1"/>
  <c r="O27" i="47"/>
  <c r="O29" i="47" s="1"/>
  <c r="J27" i="47"/>
  <c r="J29" i="47" s="1"/>
  <c r="M27" i="47"/>
  <c r="M29" i="47" s="1"/>
  <c r="L27" i="47"/>
  <c r="L29" i="47" s="1"/>
  <c r="N27" i="47"/>
  <c r="N29" i="47" s="1"/>
  <c r="K29" i="47"/>
  <c r="T72" i="47" l="1"/>
  <c r="T74" i="47" s="1"/>
  <c r="M104" i="43"/>
  <c r="U57" i="47"/>
  <c r="U59" i="47" s="1"/>
  <c r="U72" i="47" s="1"/>
  <c r="U74" i="47" s="1"/>
  <c r="U87" i="47" s="1"/>
  <c r="U89" i="47" s="1"/>
  <c r="U102" i="47" s="1"/>
  <c r="W27" i="47"/>
  <c r="C105" i="43" s="1"/>
  <c r="C106" i="43" s="1"/>
  <c r="Q87" i="47"/>
  <c r="Q89" i="47" s="1"/>
  <c r="Q102" i="47" s="1"/>
  <c r="P87" i="47"/>
  <c r="P89" i="47" s="1"/>
  <c r="P102" i="47" s="1"/>
  <c r="S87" i="47"/>
  <c r="S89" i="47" s="1"/>
  <c r="S102" i="47" s="1"/>
  <c r="R57" i="47"/>
  <c r="R59" i="47" s="1"/>
  <c r="R72" i="47" s="1"/>
  <c r="R74" i="47" s="1"/>
  <c r="R87" i="47" s="1"/>
  <c r="R89" i="47" s="1"/>
  <c r="R102" i="47" s="1"/>
  <c r="V87" i="47"/>
  <c r="V89" i="47" s="1"/>
  <c r="V102" i="47" s="1"/>
  <c r="T87" i="47"/>
  <c r="T89" i="47" s="1"/>
  <c r="T102" i="47" s="1"/>
  <c r="W64" i="47"/>
  <c r="W55" i="47"/>
  <c r="W46" i="47"/>
  <c r="W48" i="47"/>
  <c r="W66" i="47"/>
  <c r="W126" i="47"/>
  <c r="W94" i="47"/>
  <c r="W129" i="47"/>
  <c r="W110" i="47"/>
  <c r="W122" i="47"/>
  <c r="W91" i="47"/>
  <c r="W121" i="47"/>
  <c r="W82" i="47"/>
  <c r="W115" i="47"/>
  <c r="W107" i="47"/>
  <c r="W92" i="47"/>
  <c r="W56" i="47"/>
  <c r="W61" i="47"/>
  <c r="W127" i="47"/>
  <c r="W114" i="47"/>
  <c r="W108" i="47"/>
  <c r="W76" i="47"/>
  <c r="W85" i="47"/>
  <c r="W83" i="47"/>
  <c r="W111" i="47"/>
  <c r="W120" i="47"/>
  <c r="W45" i="47"/>
  <c r="W50" i="47"/>
  <c r="W124" i="47"/>
  <c r="W93" i="47"/>
  <c r="W98" i="47"/>
  <c r="W123" i="47"/>
  <c r="W128" i="47"/>
  <c r="W51" i="47"/>
  <c r="W69" i="47"/>
  <c r="W112" i="47"/>
  <c r="W99" i="47"/>
  <c r="W79" i="47"/>
  <c r="W77" i="47"/>
  <c r="W47" i="47"/>
  <c r="W54" i="47"/>
  <c r="W131" i="47"/>
  <c r="W68" i="47"/>
  <c r="W71" i="47"/>
  <c r="W101" i="47"/>
  <c r="W52" i="47"/>
  <c r="W67" i="47"/>
  <c r="W109" i="47"/>
  <c r="W100" i="47"/>
  <c r="W49" i="47"/>
  <c r="W113" i="47"/>
  <c r="W96" i="47"/>
  <c r="W80" i="47"/>
  <c r="W105" i="47"/>
  <c r="W95" i="47"/>
  <c r="W70" i="47"/>
  <c r="W116" i="47"/>
  <c r="W78" i="47"/>
  <c r="W81" i="47"/>
  <c r="W84" i="47"/>
  <c r="W130" i="47"/>
  <c r="W86" i="47"/>
  <c r="W106" i="47"/>
  <c r="W90" i="47"/>
  <c r="W53" i="47"/>
  <c r="W97" i="47"/>
  <c r="W62" i="47"/>
  <c r="W65" i="47"/>
  <c r="W63" i="47"/>
  <c r="W75" i="47"/>
  <c r="W60" i="47"/>
  <c r="W125"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V104" i="47" l="1"/>
  <c r="V117" i="47" s="1"/>
  <c r="V119" i="47" s="1"/>
  <c r="V132" i="47" s="1"/>
  <c r="V134" i="47" s="1"/>
  <c r="P104" i="47"/>
  <c r="P117" i="47" s="1"/>
  <c r="P119" i="47" s="1"/>
  <c r="P132" i="47" s="1"/>
  <c r="P134" i="47" s="1"/>
  <c r="R104" i="47"/>
  <c r="R117" i="47" s="1"/>
  <c r="R119" i="47" s="1"/>
  <c r="R132" i="47" s="1"/>
  <c r="R134" i="47" s="1"/>
  <c r="Q104" i="47"/>
  <c r="Q117" i="47" s="1"/>
  <c r="Q119" i="47" s="1"/>
  <c r="Q132" i="47" s="1"/>
  <c r="Q134" i="47" s="1"/>
  <c r="S104" i="47"/>
  <c r="S117" i="47" s="1"/>
  <c r="S119" i="47" s="1"/>
  <c r="S132" i="47" s="1"/>
  <c r="S134" i="47" s="1"/>
  <c r="T104" i="47"/>
  <c r="T117" i="47" s="1"/>
  <c r="T119" i="47" s="1"/>
  <c r="T132" i="47" s="1"/>
  <c r="T134" i="47" s="1"/>
  <c r="U104" i="47"/>
  <c r="U117" i="47" s="1"/>
  <c r="U119" i="47" s="1"/>
  <c r="U132" i="47" s="1"/>
  <c r="U134" i="47" s="1"/>
  <c r="W29" i="47"/>
  <c r="M72" i="47"/>
  <c r="M74" i="47" s="1"/>
  <c r="M87" i="47" s="1"/>
  <c r="M89" i="47" s="1"/>
  <c r="M102" i="47" s="1"/>
  <c r="I72" i="47"/>
  <c r="I74" i="47" s="1"/>
  <c r="I87" i="47" s="1"/>
  <c r="I89" i="47" s="1"/>
  <c r="I102" i="47" s="1"/>
  <c r="J72" i="47"/>
  <c r="J74" i="47" s="1"/>
  <c r="J87" i="47" s="1"/>
  <c r="J89" i="47" s="1"/>
  <c r="J102" i="47" s="1"/>
  <c r="N72" i="47"/>
  <c r="N74" i="47" s="1"/>
  <c r="N87" i="47" s="1"/>
  <c r="N89" i="47" s="1"/>
  <c r="N102" i="47" s="1"/>
  <c r="O72" i="47"/>
  <c r="O74" i="47" s="1"/>
  <c r="O87" i="47" s="1"/>
  <c r="O89" i="47" s="1"/>
  <c r="O102" i="47" s="1"/>
  <c r="L44" i="47"/>
  <c r="L57" i="47" s="1"/>
  <c r="L59" i="47" s="1"/>
  <c r="O104" i="47" l="1"/>
  <c r="O117" i="47" s="1"/>
  <c r="O119" i="47" s="1"/>
  <c r="O132" i="47" s="1"/>
  <c r="O134" i="47" s="1"/>
  <c r="J104" i="47"/>
  <c r="J117" i="47" s="1"/>
  <c r="J119" i="47" s="1"/>
  <c r="J132" i="47" s="1"/>
  <c r="J134" i="47" s="1"/>
  <c r="M104" i="47"/>
  <c r="M117" i="47" s="1"/>
  <c r="M119" i="47" s="1"/>
  <c r="M132" i="47" s="1"/>
  <c r="M134" i="47" s="1"/>
  <c r="N104" i="47"/>
  <c r="N117" i="47" s="1"/>
  <c r="N119" i="47" s="1"/>
  <c r="N132" i="47" s="1"/>
  <c r="N134" i="47" s="1"/>
  <c r="L72" i="47"/>
  <c r="L74" i="47" s="1"/>
  <c r="L87" i="47" s="1"/>
  <c r="L89" i="47" s="1"/>
  <c r="L102" i="47" s="1"/>
  <c r="L104" i="47" l="1"/>
  <c r="L117" i="47" s="1"/>
  <c r="L119" i="47" s="1"/>
  <c r="L132" i="47" s="1"/>
  <c r="L134" i="47" s="1"/>
  <c r="I104" i="47"/>
  <c r="I117" i="47" s="1"/>
  <c r="I119" i="47" s="1"/>
  <c r="I132" i="47" s="1"/>
  <c r="I134" i="47" s="1"/>
  <c r="W42" i="47" l="1"/>
  <c r="D105" i="43" s="1"/>
  <c r="K42" i="47"/>
  <c r="D106" i="43" l="1"/>
  <c r="K44" i="47"/>
  <c r="K57" i="47" s="1"/>
  <c r="K59" i="47" s="1"/>
  <c r="W44" i="47"/>
  <c r="W57" i="47" s="1"/>
  <c r="W59" i="47" l="1"/>
  <c r="W72" i="47" s="1"/>
  <c r="E105" i="43"/>
  <c r="K72" i="47"/>
  <c r="K74" i="47" s="1"/>
  <c r="K87" i="47" s="1"/>
  <c r="K89" i="47" s="1"/>
  <c r="K102" i="47" s="1"/>
  <c r="K104" i="47" l="1"/>
  <c r="K117" i="47" s="1"/>
  <c r="K119" i="47" s="1"/>
  <c r="K132" i="47" s="1"/>
  <c r="K134" i="47" s="1"/>
  <c r="W74" i="47"/>
  <c r="W87" i="47" s="1"/>
  <c r="F105" i="43"/>
  <c r="F106" i="43" s="1"/>
  <c r="E106" i="43"/>
  <c r="W89" i="47" l="1"/>
  <c r="W102" i="47" s="1"/>
  <c r="G105" i="43"/>
  <c r="G106" i="43" l="1"/>
  <c r="W104" i="47"/>
  <c r="W117" i="47" s="1"/>
  <c r="H105" i="43"/>
  <c r="H106" i="43" s="1"/>
  <c r="W119" i="47" l="1"/>
  <c r="W132" i="47" s="1"/>
  <c r="I105" i="43"/>
  <c r="I106" i="43" s="1"/>
  <c r="W134" i="47" l="1"/>
  <c r="J105" i="43"/>
  <c r="J106" i="43" l="1"/>
  <c r="AJ764" i="79" l="1"/>
  <c r="AJ1136" i="79" s="1"/>
  <c r="AL764" i="79"/>
  <c r="AL1136" i="79" s="1"/>
  <c r="AG764" i="79"/>
  <c r="AG1136" i="79" s="1"/>
  <c r="AD764" i="79"/>
  <c r="AD1136" i="79" s="1"/>
  <c r="AI764" i="79"/>
  <c r="AI1136" i="79" s="1"/>
  <c r="AK764" i="79"/>
  <c r="AK1136" i="79" s="1"/>
  <c r="AH764" i="79"/>
  <c r="AH1136" i="79" s="1"/>
  <c r="Z764" i="79"/>
  <c r="Z1136" i="79" s="1"/>
  <c r="Y764" i="79"/>
  <c r="Y1136" i="79" s="1"/>
  <c r="AM1136" i="79" l="1"/>
  <c r="L100" i="43"/>
  <c r="M100" i="43" l="1"/>
  <c r="Q41" i="85" l="1"/>
  <c r="Q47" i="85"/>
  <c r="Q45" i="85"/>
  <c r="Q43" i="85"/>
  <c r="Q57" i="85"/>
  <c r="Q52" i="85"/>
  <c r="Q54" i="85"/>
  <c r="Q42" i="85"/>
  <c r="Q46" i="85"/>
  <c r="Q44" i="85"/>
  <c r="Q48" i="85"/>
  <c r="Q50" i="85"/>
  <c r="Q55" i="85"/>
  <c r="Q49" i="85"/>
  <c r="Q53" i="85"/>
  <c r="Q51" i="85"/>
  <c r="Q56" i="85"/>
  <c r="Q87" i="85"/>
  <c r="Q76" i="85"/>
  <c r="Q75" i="85"/>
  <c r="Q80" i="85"/>
  <c r="Q61" i="85"/>
  <c r="Q70" i="85"/>
  <c r="Q85" i="85"/>
  <c r="Q79" i="85"/>
  <c r="Q77" i="85"/>
  <c r="Q66" i="85"/>
  <c r="Q84" i="85"/>
  <c r="Q81" i="85"/>
  <c r="Q69" i="85"/>
  <c r="Q58" i="85"/>
  <c r="Q86" i="85"/>
  <c r="Q88" i="85"/>
  <c r="Q78" i="85"/>
  <c r="Q64" i="85"/>
  <c r="Q63" i="85"/>
  <c r="Q72" i="85"/>
  <c r="Q73" i="85"/>
  <c r="Q71" i="85"/>
  <c r="Q62" i="85"/>
  <c r="Q67" i="85"/>
  <c r="Q82" i="85"/>
  <c r="Q65" i="85"/>
  <c r="Q60" i="85"/>
  <c r="Q59" i="85"/>
  <c r="Q83" i="85"/>
  <c r="Q68" i="85"/>
  <c r="Q74" i="85"/>
  <c r="R86" i="85"/>
  <c r="R57" i="85"/>
  <c r="R53" i="85"/>
  <c r="R59" i="85"/>
  <c r="R65" i="85"/>
  <c r="R48" i="85"/>
  <c r="R54" i="85"/>
  <c r="R42" i="85"/>
  <c r="R82" i="85"/>
  <c r="R49" i="85"/>
  <c r="R52" i="85"/>
  <c r="R72" i="85"/>
  <c r="R80" i="85"/>
  <c r="R88" i="85"/>
  <c r="R79" i="85"/>
  <c r="R70" i="85"/>
  <c r="R83" i="85"/>
  <c r="R41" i="85"/>
  <c r="R56" i="85"/>
  <c r="R50" i="85"/>
  <c r="R61" i="85"/>
  <c r="R85" i="85"/>
  <c r="R43" i="85"/>
  <c r="R69" i="85"/>
  <c r="R73" i="85"/>
  <c r="R84" i="85"/>
  <c r="R47" i="85"/>
  <c r="R87" i="85"/>
  <c r="R60" i="85"/>
  <c r="R62" i="85"/>
  <c r="R44" i="85"/>
  <c r="R45" i="85"/>
  <c r="R76" i="85"/>
  <c r="R78" i="85"/>
  <c r="R68" i="85"/>
  <c r="R63" i="85"/>
  <c r="R67" i="85"/>
  <c r="R46" i="85"/>
  <c r="R77" i="85"/>
  <c r="R58" i="85"/>
  <c r="R66" i="85"/>
  <c r="R51" i="85"/>
  <c r="R55" i="85"/>
  <c r="R64" i="85"/>
  <c r="R81" i="85"/>
  <c r="R74" i="85"/>
  <c r="R75" i="85"/>
  <c r="R71" i="85"/>
  <c r="W45" i="85"/>
  <c r="W42" i="85"/>
  <c r="W48" i="85"/>
  <c r="W44" i="85"/>
  <c r="W41" i="85"/>
  <c r="W46" i="85"/>
  <c r="W43" i="85"/>
  <c r="W49" i="85"/>
  <c r="W47" i="85"/>
  <c r="W71" i="85"/>
  <c r="W73" i="85"/>
  <c r="W52" i="85"/>
  <c r="W68" i="85"/>
  <c r="W60" i="85"/>
  <c r="W76" i="85"/>
  <c r="W67" i="85"/>
  <c r="W74" i="85"/>
  <c r="W64" i="85"/>
  <c r="W51" i="85"/>
  <c r="W66" i="85"/>
  <c r="W56" i="85"/>
  <c r="W50" i="85"/>
  <c r="W53" i="85"/>
  <c r="W54" i="85"/>
  <c r="W61" i="85"/>
  <c r="W69" i="85"/>
  <c r="W72" i="85"/>
  <c r="W62" i="85"/>
  <c r="W58" i="85"/>
  <c r="W75" i="85"/>
  <c r="W59" i="85"/>
  <c r="W55" i="85"/>
  <c r="W57" i="85"/>
  <c r="W70" i="85"/>
  <c r="W63" i="85"/>
  <c r="W65" i="85"/>
  <c r="X69" i="85"/>
  <c r="X75" i="85"/>
  <c r="X42" i="85"/>
  <c r="X76" i="85"/>
  <c r="X50" i="85"/>
  <c r="X61" i="85"/>
  <c r="X51" i="85"/>
  <c r="X70" i="85"/>
  <c r="X53" i="85"/>
  <c r="X48" i="85"/>
  <c r="X43" i="85"/>
  <c r="X52" i="85"/>
  <c r="X49" i="85"/>
  <c r="X71" i="85"/>
  <c r="X41" i="85"/>
  <c r="X68" i="85"/>
  <c r="X58" i="85"/>
  <c r="X46" i="85"/>
  <c r="X56" i="85"/>
  <c r="X54" i="85"/>
  <c r="X72" i="85"/>
  <c r="X45" i="85"/>
  <c r="X64" i="85"/>
  <c r="X57" i="85"/>
  <c r="X66" i="85"/>
  <c r="X73" i="85"/>
  <c r="X65" i="85"/>
  <c r="X47" i="85"/>
  <c r="X59" i="85"/>
  <c r="X60" i="85"/>
  <c r="X62" i="85"/>
  <c r="X74" i="85"/>
  <c r="X63" i="85"/>
  <c r="X67" i="85"/>
  <c r="X44" i="85"/>
  <c r="X55" i="85"/>
  <c r="X95" i="85" l="1"/>
  <c r="M35" i="85" s="1"/>
  <c r="W94" i="85"/>
  <c r="G34" i="85" s="1"/>
  <c r="R96" i="85"/>
  <c r="N25" i="85" s="1"/>
  <c r="Q94" i="85"/>
  <c r="G24" i="85" s="1"/>
  <c r="R95" i="85"/>
  <c r="M25" i="85" s="1"/>
  <c r="X94" i="85"/>
  <c r="L35" i="85" s="1"/>
  <c r="X93" i="85"/>
  <c r="K35" i="85" s="1"/>
  <c r="R94" i="85"/>
  <c r="L25" i="85" s="1"/>
  <c r="Q95" i="85"/>
  <c r="H24" i="85" s="1"/>
  <c r="W95" i="85"/>
  <c r="H34" i="85" s="1"/>
  <c r="W93" i="85"/>
  <c r="F34" i="85" s="1"/>
  <c r="R93" i="85"/>
  <c r="K25" i="85" s="1"/>
  <c r="Q96" i="85"/>
  <c r="I24" i="85" s="1"/>
  <c r="Q93" i="85"/>
  <c r="F24" i="85" s="1"/>
  <c r="P863" i="79" l="1"/>
  <c r="L24" i="85"/>
  <c r="P860" i="79" s="1"/>
  <c r="O1052" i="79"/>
  <c r="K34" i="85"/>
  <c r="O1049" i="79" s="1"/>
  <c r="D860" i="79"/>
  <c r="F25" i="85"/>
  <c r="D863" i="79" s="1"/>
  <c r="P1052" i="79"/>
  <c r="L34" i="85"/>
  <c r="P1049" i="79" s="1"/>
  <c r="G860" i="79"/>
  <c r="I25" i="85"/>
  <c r="G863" i="79" s="1"/>
  <c r="Q863" i="79"/>
  <c r="M24" i="85"/>
  <c r="Q860" i="79" s="1"/>
  <c r="E860" i="79"/>
  <c r="G25" i="85"/>
  <c r="E863" i="79" s="1"/>
  <c r="D1049" i="79"/>
  <c r="F35" i="85"/>
  <c r="D1052" i="79" s="1"/>
  <c r="N24" i="85"/>
  <c r="R860" i="79" s="1"/>
  <c r="R863" i="79"/>
  <c r="F1049" i="79"/>
  <c r="H35" i="85"/>
  <c r="F1052" i="79" s="1"/>
  <c r="E1049" i="79"/>
  <c r="G35" i="85"/>
  <c r="E1052" i="79" s="1"/>
  <c r="K24" i="85"/>
  <c r="O860" i="79" s="1"/>
  <c r="O863" i="79"/>
  <c r="F860" i="79"/>
  <c r="H25" i="85"/>
  <c r="F863" i="79" s="1"/>
  <c r="Q1052" i="79"/>
  <c r="M34" i="85"/>
  <c r="Q1049" i="79" s="1"/>
  <c r="O936" i="79" l="1"/>
  <c r="AF936" i="79"/>
  <c r="AF948" i="79" s="1"/>
  <c r="AF949" i="79" s="1"/>
  <c r="K78" i="43" s="1"/>
  <c r="AE936" i="79"/>
  <c r="AE948" i="79" s="1"/>
  <c r="AE949" i="79" s="1"/>
  <c r="J78" i="43" s="1"/>
  <c r="AC936" i="79"/>
  <c r="AC948" i="79" s="1"/>
  <c r="AC949" i="79" s="1"/>
  <c r="H78" i="43" s="1"/>
  <c r="AB936" i="79"/>
  <c r="AB948" i="79" s="1"/>
  <c r="AB949" i="79" s="1"/>
  <c r="G78" i="43" s="1"/>
  <c r="AA936" i="79"/>
  <c r="AA948" i="79" s="1"/>
  <c r="AA949" i="79" s="1"/>
  <c r="F78" i="43" s="1"/>
  <c r="AK1125" i="79"/>
  <c r="AK1138" i="79" s="1"/>
  <c r="D1125" i="79"/>
  <c r="AG1125" i="79"/>
  <c r="AG1138" i="79" s="1"/>
  <c r="AI1125" i="79"/>
  <c r="AI1138" i="79" s="1"/>
  <c r="AL1125" i="79"/>
  <c r="AL1138" i="79" s="1"/>
  <c r="AJ1125" i="79"/>
  <c r="AJ1138" i="79" s="1"/>
  <c r="AH1125" i="79"/>
  <c r="AH1138" i="79" s="1"/>
  <c r="Y1125" i="79"/>
  <c r="Y1138" i="79" s="1"/>
  <c r="AD1125" i="79"/>
  <c r="AD1138" i="79" s="1"/>
  <c r="Z1125" i="79"/>
  <c r="Z1138" i="79" s="1"/>
  <c r="Y953" i="79"/>
  <c r="Y1137" i="79" s="1"/>
  <c r="AK953" i="79"/>
  <c r="AK1137" i="79" s="1"/>
  <c r="AJ953" i="79"/>
  <c r="AJ1137" i="79" s="1"/>
  <c r="AG953" i="79"/>
  <c r="AG1137" i="79" s="1"/>
  <c r="AG1139" i="79" s="1"/>
  <c r="L81" i="43" s="1"/>
  <c r="AL953" i="79"/>
  <c r="AL1137" i="79" s="1"/>
  <c r="AL1139" i="79" s="1"/>
  <c r="Q81" i="43" s="1"/>
  <c r="AH953" i="79"/>
  <c r="AH1137" i="79" s="1"/>
  <c r="AH1139" i="79" s="1"/>
  <c r="M81" i="43" s="1"/>
  <c r="AI953" i="79"/>
  <c r="AI1137" i="79" s="1"/>
  <c r="AI1139" i="79" s="1"/>
  <c r="N81" i="43" s="1"/>
  <c r="Z953" i="79"/>
  <c r="Z1137" i="79" s="1"/>
  <c r="Z1139" i="79" s="1"/>
  <c r="E81" i="43" s="1"/>
  <c r="AD953" i="79"/>
  <c r="AD1137" i="79" s="1"/>
  <c r="AK936" i="79"/>
  <c r="AK948" i="79" s="1"/>
  <c r="AK949" i="79" s="1"/>
  <c r="P78" i="43" s="1"/>
  <c r="D936" i="79"/>
  <c r="AG936" i="79"/>
  <c r="AG948" i="79" s="1"/>
  <c r="AG949" i="79" s="1"/>
  <c r="L78" i="43" s="1"/>
  <c r="AI936" i="79"/>
  <c r="AI948" i="79" s="1"/>
  <c r="AI949" i="79" s="1"/>
  <c r="N78" i="43" s="1"/>
  <c r="AH936" i="79"/>
  <c r="AH948" i="79" s="1"/>
  <c r="AH949" i="79" s="1"/>
  <c r="M78" i="43" s="1"/>
  <c r="AJ936" i="79"/>
  <c r="AJ948" i="79" s="1"/>
  <c r="AJ949" i="79" s="1"/>
  <c r="O78" i="43" s="1"/>
  <c r="AL936" i="79"/>
  <c r="AL948" i="79" s="1"/>
  <c r="AL949" i="79" s="1"/>
  <c r="Q78" i="43" s="1"/>
  <c r="Y936" i="79"/>
  <c r="Y948" i="79" s="1"/>
  <c r="AD936" i="79"/>
  <c r="AD948" i="79" s="1"/>
  <c r="AD949" i="79" s="1"/>
  <c r="I78" i="43" s="1"/>
  <c r="Z936" i="79"/>
  <c r="Z948" i="79" s="1"/>
  <c r="Z949" i="79" s="1"/>
  <c r="E78" i="43" s="1"/>
  <c r="O1125" i="79"/>
  <c r="AF1125" i="79"/>
  <c r="AF1138" i="79" s="1"/>
  <c r="AA1125" i="79"/>
  <c r="AA1138" i="79" s="1"/>
  <c r="AE1125" i="79"/>
  <c r="AE1138" i="79" s="1"/>
  <c r="AC1125" i="79"/>
  <c r="AC1138" i="79" s="1"/>
  <c r="AB1125" i="79"/>
  <c r="AB1138" i="79" s="1"/>
  <c r="AF953" i="79"/>
  <c r="AF1137" i="79" s="1"/>
  <c r="AB953" i="79"/>
  <c r="AB1137" i="79" s="1"/>
  <c r="AB1139" i="79" s="1"/>
  <c r="G81" i="43" s="1"/>
  <c r="AA953" i="79"/>
  <c r="AA1137" i="79" s="1"/>
  <c r="AC953" i="79"/>
  <c r="AC1137" i="79" s="1"/>
  <c r="AE953" i="79"/>
  <c r="AE1137" i="79" s="1"/>
  <c r="V169" i="47" l="1"/>
  <c r="AA1139" i="79"/>
  <c r="F81" i="43" s="1"/>
  <c r="AK1139" i="79"/>
  <c r="P81" i="43" s="1"/>
  <c r="AE1139" i="79"/>
  <c r="J81" i="43" s="1"/>
  <c r="AC1139" i="79"/>
  <c r="H81" i="43" s="1"/>
  <c r="V137" i="47"/>
  <c r="V146" i="47"/>
  <c r="V145" i="47"/>
  <c r="V140" i="47"/>
  <c r="V136" i="47"/>
  <c r="V138" i="47"/>
  <c r="V143" i="47"/>
  <c r="V141" i="47"/>
  <c r="V139" i="47"/>
  <c r="V144" i="47"/>
  <c r="V135" i="47"/>
  <c r="V147" i="47" s="1"/>
  <c r="V149" i="47" s="1"/>
  <c r="V142" i="47"/>
  <c r="V176" i="47"/>
  <c r="V165" i="47"/>
  <c r="V199" i="47"/>
  <c r="V201" i="47"/>
  <c r="V183" i="47"/>
  <c r="V182" i="47"/>
  <c r="V202" i="47"/>
  <c r="V200" i="47"/>
  <c r="V197" i="47"/>
  <c r="V225" i="47"/>
  <c r="V218" i="47"/>
  <c r="V211" i="47"/>
  <c r="V185" i="47"/>
  <c r="V153" i="47"/>
  <c r="V231" i="47"/>
  <c r="V184" i="47"/>
  <c r="V227" i="47"/>
  <c r="V168" i="47"/>
  <c r="V212" i="47"/>
  <c r="V180" i="47"/>
  <c r="V235" i="47"/>
  <c r="V203" i="47"/>
  <c r="V229" i="47"/>
  <c r="V150" i="47"/>
  <c r="V234" i="47"/>
  <c r="V166" i="47"/>
  <c r="E42" i="43"/>
  <c r="V161" i="47"/>
  <c r="V236" i="47"/>
  <c r="V156" i="47"/>
  <c r="V186" i="47"/>
  <c r="V170" i="47"/>
  <c r="V198" i="47"/>
  <c r="V172" i="47"/>
  <c r="V158" i="47"/>
  <c r="V174" i="47"/>
  <c r="V175" i="47"/>
  <c r="V154" i="47"/>
  <c r="V189" i="47"/>
  <c r="V155" i="47"/>
  <c r="V151" i="47"/>
  <c r="V213" i="47"/>
  <c r="V233" i="47"/>
  <c r="V206" i="47"/>
  <c r="V195" i="47"/>
  <c r="V173" i="47"/>
  <c r="V215" i="47"/>
  <c r="V157" i="47"/>
  <c r="V160" i="47"/>
  <c r="V230" i="47"/>
  <c r="V214" i="47"/>
  <c r="V181" i="47"/>
  <c r="V204" i="47"/>
  <c r="V196" i="47"/>
  <c r="V159" i="47"/>
  <c r="V187" i="47"/>
  <c r="V190" i="47"/>
  <c r="V205" i="47"/>
  <c r="V191" i="47"/>
  <c r="V152" i="47"/>
  <c r="V216" i="47"/>
  <c r="V188" i="47"/>
  <c r="V226" i="47"/>
  <c r="V217" i="47"/>
  <c r="V221" i="47"/>
  <c r="V210" i="47"/>
  <c r="V228" i="47"/>
  <c r="V167" i="47"/>
  <c r="V232" i="47"/>
  <c r="V220" i="47"/>
  <c r="V171" i="47"/>
  <c r="V219" i="47"/>
  <c r="T144" i="47"/>
  <c r="T136" i="47"/>
  <c r="T146" i="47"/>
  <c r="T137" i="47"/>
  <c r="T141" i="47"/>
  <c r="T135" i="47"/>
  <c r="T138" i="47"/>
  <c r="T139" i="47"/>
  <c r="T143" i="47"/>
  <c r="T145" i="47"/>
  <c r="T142" i="47"/>
  <c r="T140" i="47"/>
  <c r="R135" i="47"/>
  <c r="R136" i="47"/>
  <c r="R141" i="47"/>
  <c r="R143" i="47"/>
  <c r="R138" i="47"/>
  <c r="R146" i="47"/>
  <c r="R145" i="47"/>
  <c r="R140" i="47"/>
  <c r="R142" i="47"/>
  <c r="R139" i="47"/>
  <c r="R137" i="47"/>
  <c r="R144" i="47"/>
  <c r="R166" i="47"/>
  <c r="R151" i="47"/>
  <c r="R168" i="47"/>
  <c r="R189" i="47"/>
  <c r="R234" i="47"/>
  <c r="R197" i="47"/>
  <c r="R174" i="47"/>
  <c r="R186" i="47"/>
  <c r="R199" i="47"/>
  <c r="R227" i="47"/>
  <c r="R191" i="47"/>
  <c r="R216" i="47"/>
  <c r="R202" i="47"/>
  <c r="R165" i="47"/>
  <c r="R182" i="47"/>
  <c r="R158" i="47"/>
  <c r="R235" i="47"/>
  <c r="R152" i="47"/>
  <c r="R236" i="47"/>
  <c r="R196" i="47"/>
  <c r="R205" i="47"/>
  <c r="R172" i="47"/>
  <c r="R229" i="47"/>
  <c r="R212" i="47"/>
  <c r="R173" i="47"/>
  <c r="R232" i="47"/>
  <c r="R187" i="47"/>
  <c r="R175" i="47"/>
  <c r="R171" i="47"/>
  <c r="R215" i="47"/>
  <c r="R203" i="47"/>
  <c r="R221" i="47"/>
  <c r="R233" i="47"/>
  <c r="R160" i="47"/>
  <c r="R219" i="47"/>
  <c r="R213" i="47"/>
  <c r="R157" i="47"/>
  <c r="R206" i="47"/>
  <c r="R176" i="47"/>
  <c r="R156" i="47"/>
  <c r="R201" i="47"/>
  <c r="R204" i="47"/>
  <c r="R184" i="47"/>
  <c r="R226" i="47"/>
  <c r="R230" i="47"/>
  <c r="R198" i="47"/>
  <c r="R228" i="47"/>
  <c r="R225" i="47"/>
  <c r="R220" i="47"/>
  <c r="R231" i="47"/>
  <c r="R183" i="47"/>
  <c r="R170" i="47"/>
  <c r="R190" i="47"/>
  <c r="R210" i="47"/>
  <c r="R159" i="47"/>
  <c r="R214" i="47"/>
  <c r="R188" i="47"/>
  <c r="R153" i="47"/>
  <c r="R167" i="47"/>
  <c r="R211" i="47"/>
  <c r="R218" i="47"/>
  <c r="R195" i="47"/>
  <c r="R217" i="47"/>
  <c r="R154" i="47"/>
  <c r="R150" i="47"/>
  <c r="R155" i="47"/>
  <c r="E38" i="43"/>
  <c r="R181" i="47"/>
  <c r="R161" i="47"/>
  <c r="R180" i="47"/>
  <c r="R200" i="47"/>
  <c r="R185" i="47"/>
  <c r="R169" i="47"/>
  <c r="AM1138" i="79"/>
  <c r="L102" i="43"/>
  <c r="M102" i="43" s="1"/>
  <c r="K182" i="47"/>
  <c r="K166" i="47"/>
  <c r="K176" i="47"/>
  <c r="K203" i="47"/>
  <c r="K220" i="47"/>
  <c r="K210" i="47"/>
  <c r="K218" i="47"/>
  <c r="K169" i="47"/>
  <c r="K231" i="47"/>
  <c r="K201" i="47"/>
  <c r="K228" i="47"/>
  <c r="K135" i="47"/>
  <c r="K206" i="47"/>
  <c r="K156" i="47"/>
  <c r="E31" i="43"/>
  <c r="K211" i="47"/>
  <c r="K217" i="47"/>
  <c r="K219" i="47"/>
  <c r="K197" i="47"/>
  <c r="K168" i="47"/>
  <c r="K159" i="47"/>
  <c r="K191" i="47"/>
  <c r="K227" i="47"/>
  <c r="K234" i="47"/>
  <c r="K221" i="47"/>
  <c r="K232" i="47"/>
  <c r="K185" i="47"/>
  <c r="K214" i="47"/>
  <c r="K155" i="47"/>
  <c r="K137" i="47"/>
  <c r="K146" i="47"/>
  <c r="K150" i="47"/>
  <c r="K230" i="47"/>
  <c r="K187" i="47"/>
  <c r="K188" i="47"/>
  <c r="K145" i="47"/>
  <c r="K213" i="47"/>
  <c r="K215" i="47"/>
  <c r="K233" i="47"/>
  <c r="K157" i="47"/>
  <c r="K172" i="47"/>
  <c r="K186" i="47"/>
  <c r="K141" i="47"/>
  <c r="K216" i="47"/>
  <c r="K174" i="47"/>
  <c r="K165" i="47"/>
  <c r="K173" i="47"/>
  <c r="K170" i="47"/>
  <c r="K204" i="47"/>
  <c r="K158" i="47"/>
  <c r="K151" i="47"/>
  <c r="K143" i="47"/>
  <c r="K136" i="47"/>
  <c r="K183" i="47"/>
  <c r="K212" i="47"/>
  <c r="K142" i="47"/>
  <c r="K139" i="47"/>
  <c r="K190" i="47"/>
  <c r="K171" i="47"/>
  <c r="K138" i="47"/>
  <c r="K235" i="47"/>
  <c r="K229" i="47"/>
  <c r="K198" i="47"/>
  <c r="K181" i="47"/>
  <c r="K199" i="47"/>
  <c r="K180" i="47"/>
  <c r="K196" i="47"/>
  <c r="K189" i="47"/>
  <c r="K225" i="47"/>
  <c r="K160" i="47"/>
  <c r="K161" i="47"/>
  <c r="K140" i="47"/>
  <c r="K152" i="47"/>
  <c r="K226" i="47"/>
  <c r="K202" i="47"/>
  <c r="K167" i="47"/>
  <c r="K153" i="47"/>
  <c r="K144" i="47"/>
  <c r="K200" i="47"/>
  <c r="K195" i="47"/>
  <c r="K184" i="47"/>
  <c r="K154" i="47"/>
  <c r="K205" i="47"/>
  <c r="K175" i="47"/>
  <c r="K236" i="47"/>
  <c r="S137" i="47"/>
  <c r="S139" i="47"/>
  <c r="S140" i="47"/>
  <c r="S135" i="47"/>
  <c r="S142" i="47"/>
  <c r="S144" i="47"/>
  <c r="S145" i="47"/>
  <c r="S143" i="47"/>
  <c r="S136" i="47"/>
  <c r="S146" i="47"/>
  <c r="S141" i="47"/>
  <c r="S138" i="47"/>
  <c r="S201" i="47"/>
  <c r="S172" i="47"/>
  <c r="S154" i="47"/>
  <c r="S200" i="47"/>
  <c r="S168" i="47"/>
  <c r="S213" i="47"/>
  <c r="S189" i="47"/>
  <c r="S202" i="47"/>
  <c r="S153" i="47"/>
  <c r="S188" i="47"/>
  <c r="S210" i="47"/>
  <c r="S185" i="47"/>
  <c r="S226" i="47"/>
  <c r="S171" i="47"/>
  <c r="S187" i="47"/>
  <c r="S228" i="47"/>
  <c r="S167" i="47"/>
  <c r="S175" i="47"/>
  <c r="S196" i="47"/>
  <c r="S169" i="47"/>
  <c r="S203" i="47"/>
  <c r="S198" i="47"/>
  <c r="S155" i="47"/>
  <c r="S151" i="47"/>
  <c r="S218" i="47"/>
  <c r="S215" i="47"/>
  <c r="S156" i="47"/>
  <c r="S186" i="47"/>
  <c r="S229" i="47"/>
  <c r="S214" i="47"/>
  <c r="S184" i="47"/>
  <c r="S232" i="47"/>
  <c r="S180" i="47"/>
  <c r="S205" i="47"/>
  <c r="S152" i="47"/>
  <c r="S234" i="47"/>
  <c r="S216" i="47"/>
  <c r="S160" i="47"/>
  <c r="S159" i="47"/>
  <c r="S158" i="47"/>
  <c r="S217" i="47"/>
  <c r="S212" i="47"/>
  <c r="S173" i="47"/>
  <c r="S230" i="47"/>
  <c r="S221" i="47"/>
  <c r="S235" i="47"/>
  <c r="S219" i="47"/>
  <c r="S211" i="47"/>
  <c r="S220" i="47"/>
  <c r="S170" i="47"/>
  <c r="S195" i="47"/>
  <c r="S206" i="47"/>
  <c r="S176" i="47"/>
  <c r="S190" i="47"/>
  <c r="S197" i="47"/>
  <c r="S183" i="47"/>
  <c r="S150" i="47"/>
  <c r="S182" i="47"/>
  <c r="S236" i="47"/>
  <c r="S191" i="47"/>
  <c r="S166" i="47"/>
  <c r="S204" i="47"/>
  <c r="S227" i="47"/>
  <c r="E39" i="43"/>
  <c r="S231" i="47"/>
  <c r="S174" i="47"/>
  <c r="S165" i="47"/>
  <c r="S157" i="47"/>
  <c r="S225" i="47"/>
  <c r="S233" i="47"/>
  <c r="S199" i="47"/>
  <c r="S181" i="47"/>
  <c r="S161" i="47"/>
  <c r="L203" i="47"/>
  <c r="L187" i="47"/>
  <c r="L180" i="47"/>
  <c r="L168" i="47"/>
  <c r="L166" i="47"/>
  <c r="L215" i="47"/>
  <c r="L235" i="47"/>
  <c r="L216" i="47"/>
  <c r="L142" i="47"/>
  <c r="L158" i="47"/>
  <c r="L154" i="47"/>
  <c r="L143" i="47"/>
  <c r="L206" i="47"/>
  <c r="L175" i="47"/>
  <c r="L169" i="47"/>
  <c r="L227" i="47"/>
  <c r="L146" i="47"/>
  <c r="L184" i="47"/>
  <c r="L217" i="47"/>
  <c r="L159" i="47"/>
  <c r="L236" i="47"/>
  <c r="L197" i="47"/>
  <c r="L153" i="47"/>
  <c r="E32" i="43"/>
  <c r="L172" i="47"/>
  <c r="L188" i="47"/>
  <c r="L230" i="47"/>
  <c r="L226" i="47"/>
  <c r="L219" i="47"/>
  <c r="L205" i="47"/>
  <c r="L201" i="47"/>
  <c r="L196" i="47"/>
  <c r="L161" i="47"/>
  <c r="L135" i="47"/>
  <c r="L202" i="47"/>
  <c r="L152" i="47"/>
  <c r="L189" i="47"/>
  <c r="L174" i="47"/>
  <c r="L232" i="47"/>
  <c r="L141" i="47"/>
  <c r="L231" i="47"/>
  <c r="L156" i="47"/>
  <c r="L173" i="47"/>
  <c r="L234" i="47"/>
  <c r="L220" i="47"/>
  <c r="L211" i="47"/>
  <c r="L225" i="47"/>
  <c r="L186" i="47"/>
  <c r="L181" i="47"/>
  <c r="L182" i="47"/>
  <c r="L229" i="47"/>
  <c r="L198" i="47"/>
  <c r="L185" i="47"/>
  <c r="L221" i="47"/>
  <c r="L157" i="47"/>
  <c r="L228" i="47"/>
  <c r="L199" i="47"/>
  <c r="L139" i="47"/>
  <c r="L210" i="47"/>
  <c r="L200" i="47"/>
  <c r="L155" i="47"/>
  <c r="L213" i="47"/>
  <c r="L218" i="47"/>
  <c r="L191" i="47"/>
  <c r="L204" i="47"/>
  <c r="L183" i="47"/>
  <c r="L176" i="47"/>
  <c r="L165" i="47"/>
  <c r="L170" i="47"/>
  <c r="L136" i="47"/>
  <c r="L151" i="47"/>
  <c r="L140" i="47"/>
  <c r="L160" i="47"/>
  <c r="L137" i="47"/>
  <c r="L138" i="47"/>
  <c r="L214" i="47"/>
  <c r="L167" i="47"/>
  <c r="L144" i="47"/>
  <c r="L150" i="47"/>
  <c r="L171" i="47"/>
  <c r="L190" i="47"/>
  <c r="L233" i="47"/>
  <c r="L145" i="47"/>
  <c r="L212" i="47"/>
  <c r="L195" i="47"/>
  <c r="Q142" i="47"/>
  <c r="Q136" i="47"/>
  <c r="Q138" i="47"/>
  <c r="Q139" i="47"/>
  <c r="Q141" i="47"/>
  <c r="Q143" i="47"/>
  <c r="Q144" i="47"/>
  <c r="Q140" i="47"/>
  <c r="Q145" i="47"/>
  <c r="Q146" i="47"/>
  <c r="Q135" i="47"/>
  <c r="Q137" i="47"/>
  <c r="Q232" i="47"/>
  <c r="Q180" i="47"/>
  <c r="Q153" i="47"/>
  <c r="Q228" i="47"/>
  <c r="Q235" i="47"/>
  <c r="Q227" i="47"/>
  <c r="Q165" i="47"/>
  <c r="Q230" i="47"/>
  <c r="Q215" i="47"/>
  <c r="Q167" i="47"/>
  <c r="Q181" i="47"/>
  <c r="Q236" i="47"/>
  <c r="Q198" i="47"/>
  <c r="Q200" i="47"/>
  <c r="Q157" i="47"/>
  <c r="Q201" i="47"/>
  <c r="Q188" i="47"/>
  <c r="Q185" i="47"/>
  <c r="Q170" i="47"/>
  <c r="Q191" i="47"/>
  <c r="Q205" i="47"/>
  <c r="Q195" i="47"/>
  <c r="Q229" i="47"/>
  <c r="Q182" i="47"/>
  <c r="Q221" i="47"/>
  <c r="Q166" i="47"/>
  <c r="Q151" i="47"/>
  <c r="Q159" i="47"/>
  <c r="Q161" i="47"/>
  <c r="Q183" i="47"/>
  <c r="Q211" i="47"/>
  <c r="Q156" i="47"/>
  <c r="Q234" i="47"/>
  <c r="Q204" i="47"/>
  <c r="Q160" i="47"/>
  <c r="Q225" i="47"/>
  <c r="Q172" i="47"/>
  <c r="Q219" i="47"/>
  <c r="Q197" i="47"/>
  <c r="Q150" i="47"/>
  <c r="Q189" i="47"/>
  <c r="Q168" i="47"/>
  <c r="Q196" i="47"/>
  <c r="Q212" i="47"/>
  <c r="Q169" i="47"/>
  <c r="Q190" i="47"/>
  <c r="Q187" i="47"/>
  <c r="Q158" i="47"/>
  <c r="Q173" i="47"/>
  <c r="Q152" i="47"/>
  <c r="Q176" i="47"/>
  <c r="Q199" i="47"/>
  <c r="Q203" i="47"/>
  <c r="Q186" i="47"/>
  <c r="Q210" i="47"/>
  <c r="Q171" i="47"/>
  <c r="Q202" i="47"/>
  <c r="Q217" i="47"/>
  <c r="Q220" i="47"/>
  <c r="Q184" i="47"/>
  <c r="Q214" i="47"/>
  <c r="Q233" i="47"/>
  <c r="Q213" i="47"/>
  <c r="Q231" i="47"/>
  <c r="Q154" i="47"/>
  <c r="Q155" i="47"/>
  <c r="Q216" i="47"/>
  <c r="Q175" i="47"/>
  <c r="Q206" i="47"/>
  <c r="Q218" i="47"/>
  <c r="Q226" i="47"/>
  <c r="Q174" i="47"/>
  <c r="E37" i="43"/>
  <c r="M218" i="47"/>
  <c r="M191" i="47"/>
  <c r="M187" i="47"/>
  <c r="M183" i="47"/>
  <c r="M203" i="47"/>
  <c r="M166" i="47"/>
  <c r="M227" i="47"/>
  <c r="M136" i="47"/>
  <c r="M139" i="47"/>
  <c r="M202" i="47"/>
  <c r="M161" i="47"/>
  <c r="M229" i="47"/>
  <c r="M201" i="47"/>
  <c r="M213" i="47"/>
  <c r="M156" i="47"/>
  <c r="M138" i="47"/>
  <c r="M221" i="47"/>
  <c r="M154" i="47"/>
  <c r="M155" i="47"/>
  <c r="M145" i="47"/>
  <c r="M210" i="47"/>
  <c r="M199" i="47"/>
  <c r="M184" i="47"/>
  <c r="M182" i="47"/>
  <c r="M235" i="47"/>
  <c r="M230" i="47"/>
  <c r="M215" i="47"/>
  <c r="M143" i="47"/>
  <c r="M160" i="47"/>
  <c r="M142" i="47"/>
  <c r="M185" i="47"/>
  <c r="M225" i="47"/>
  <c r="M159" i="47"/>
  <c r="M219" i="47"/>
  <c r="M196" i="47"/>
  <c r="M205" i="47"/>
  <c r="M217" i="47"/>
  <c r="M173" i="47"/>
  <c r="M228" i="47"/>
  <c r="M190" i="47"/>
  <c r="M181" i="47"/>
  <c r="M174" i="47"/>
  <c r="M176" i="47"/>
  <c r="M212" i="47"/>
  <c r="M226" i="47"/>
  <c r="M206" i="47"/>
  <c r="M195" i="47"/>
  <c r="M180" i="47"/>
  <c r="M186" i="47"/>
  <c r="M137" i="47"/>
  <c r="M233" i="47"/>
  <c r="M150" i="47"/>
  <c r="M146" i="47"/>
  <c r="M167" i="47"/>
  <c r="M141" i="47"/>
  <c r="M157" i="47"/>
  <c r="E33" i="43"/>
  <c r="M165" i="47"/>
  <c r="M214" i="47"/>
  <c r="M236" i="47"/>
  <c r="M232" i="47"/>
  <c r="M204" i="47"/>
  <c r="M200" i="47"/>
  <c r="M168" i="47"/>
  <c r="M170" i="47"/>
  <c r="M151" i="47"/>
  <c r="M152" i="47"/>
  <c r="M140" i="47"/>
  <c r="M172" i="47"/>
  <c r="M220" i="47"/>
  <c r="M234" i="47"/>
  <c r="M189" i="47"/>
  <c r="M169" i="47"/>
  <c r="M135" i="47"/>
  <c r="M231" i="47"/>
  <c r="M216" i="47"/>
  <c r="M211" i="47"/>
  <c r="M188" i="47"/>
  <c r="M144" i="47"/>
  <c r="M175" i="47"/>
  <c r="M158" i="47"/>
  <c r="M198" i="47"/>
  <c r="M171" i="47"/>
  <c r="M197" i="47"/>
  <c r="M153" i="47"/>
  <c r="J144" i="47"/>
  <c r="J142" i="47"/>
  <c r="J137" i="47"/>
  <c r="J136" i="47"/>
  <c r="J139" i="47"/>
  <c r="J143" i="47"/>
  <c r="J146" i="47"/>
  <c r="J140" i="47"/>
  <c r="J141" i="47"/>
  <c r="J145" i="47"/>
  <c r="J135" i="47"/>
  <c r="J138" i="47"/>
  <c r="J212" i="47"/>
  <c r="J230" i="47"/>
  <c r="J231" i="47"/>
  <c r="J154" i="47"/>
  <c r="J216" i="47"/>
  <c r="J199" i="47"/>
  <c r="J188" i="47"/>
  <c r="J182" i="47"/>
  <c r="J210" i="47"/>
  <c r="J159" i="47"/>
  <c r="J183" i="47"/>
  <c r="J203" i="47"/>
  <c r="J197" i="47"/>
  <c r="J150" i="47"/>
  <c r="J217" i="47"/>
  <c r="J158" i="47"/>
  <c r="J156" i="47"/>
  <c r="J201" i="47"/>
  <c r="J181" i="47"/>
  <c r="J172" i="47"/>
  <c r="J229" i="47"/>
  <c r="J225" i="47"/>
  <c r="J226" i="47"/>
  <c r="J173" i="47"/>
  <c r="J171" i="47"/>
  <c r="J166" i="47"/>
  <c r="J206" i="47"/>
  <c r="E30" i="43"/>
  <c r="J190" i="47"/>
  <c r="J200" i="47"/>
  <c r="J205" i="47"/>
  <c r="J161" i="47"/>
  <c r="J198" i="47"/>
  <c r="J185" i="47"/>
  <c r="J168" i="47"/>
  <c r="J189" i="47"/>
  <c r="J175" i="47"/>
  <c r="J184" i="47"/>
  <c r="J235" i="47"/>
  <c r="J160" i="47"/>
  <c r="J215" i="47"/>
  <c r="J180" i="47"/>
  <c r="J195" i="47"/>
  <c r="J167" i="47"/>
  <c r="J211" i="47"/>
  <c r="J165" i="47"/>
  <c r="J152" i="47"/>
  <c r="J228" i="47"/>
  <c r="J236" i="47"/>
  <c r="J153" i="47"/>
  <c r="J232" i="47"/>
  <c r="J169" i="47"/>
  <c r="J202" i="47"/>
  <c r="J214" i="47"/>
  <c r="J213" i="47"/>
  <c r="J234" i="47"/>
  <c r="J151" i="47"/>
  <c r="J187" i="47"/>
  <c r="J170" i="47"/>
  <c r="J157" i="47"/>
  <c r="J196" i="47"/>
  <c r="J191" i="47"/>
  <c r="J176" i="47"/>
  <c r="J155" i="47"/>
  <c r="J221" i="47"/>
  <c r="J204" i="47"/>
  <c r="J218" i="47"/>
  <c r="J227" i="47"/>
  <c r="J220" i="47"/>
  <c r="J186" i="47"/>
  <c r="J174" i="47"/>
  <c r="J219" i="47"/>
  <c r="J233" i="47"/>
  <c r="AJ1139" i="79"/>
  <c r="O81" i="43" s="1"/>
  <c r="T220" i="47" s="1"/>
  <c r="O228" i="47"/>
  <c r="O214" i="47"/>
  <c r="O172" i="47"/>
  <c r="O188" i="47"/>
  <c r="O170" i="47"/>
  <c r="O217" i="47"/>
  <c r="O212" i="47"/>
  <c r="O145" i="47"/>
  <c r="O138" i="47"/>
  <c r="O201" i="47"/>
  <c r="O183" i="47"/>
  <c r="O151" i="47"/>
  <c r="O146" i="47"/>
  <c r="O153" i="47"/>
  <c r="O206" i="47"/>
  <c r="O137" i="47"/>
  <c r="O190" i="47"/>
  <c r="O187" i="47"/>
  <c r="O220" i="47"/>
  <c r="O173" i="47"/>
  <c r="O174" i="47"/>
  <c r="O166" i="47"/>
  <c r="O195" i="47"/>
  <c r="O175" i="47"/>
  <c r="O205" i="47"/>
  <c r="O236" i="47"/>
  <c r="O231" i="47"/>
  <c r="O155" i="47"/>
  <c r="O143" i="47"/>
  <c r="O144" i="47"/>
  <c r="O154" i="47"/>
  <c r="O136" i="47"/>
  <c r="O158" i="47"/>
  <c r="O219" i="47"/>
  <c r="O211" i="47"/>
  <c r="O180" i="47"/>
  <c r="O157" i="47"/>
  <c r="O186" i="47"/>
  <c r="O229" i="47"/>
  <c r="O203" i="47"/>
  <c r="O218" i="47"/>
  <c r="O197" i="47"/>
  <c r="O168" i="47"/>
  <c r="O169" i="47"/>
  <c r="O184" i="47"/>
  <c r="O230" i="47"/>
  <c r="O196" i="47"/>
  <c r="O171" i="47"/>
  <c r="O221" i="47"/>
  <c r="O141" i="47"/>
  <c r="O160" i="47"/>
  <c r="O161" i="47"/>
  <c r="O140" i="47"/>
  <c r="O142" i="47"/>
  <c r="O152" i="47"/>
  <c r="O156" i="47"/>
  <c r="O189" i="47"/>
  <c r="O182" i="47"/>
  <c r="O232" i="47"/>
  <c r="O199" i="47"/>
  <c r="O185" i="47"/>
  <c r="O215" i="47"/>
  <c r="E35" i="43"/>
  <c r="O233" i="47"/>
  <c r="O181" i="47"/>
  <c r="O150" i="47"/>
  <c r="O235" i="47"/>
  <c r="O213" i="47"/>
  <c r="O225" i="47"/>
  <c r="O165" i="47"/>
  <c r="O210" i="47"/>
  <c r="O167" i="47"/>
  <c r="O227" i="47"/>
  <c r="O198" i="47"/>
  <c r="O135" i="47"/>
  <c r="O159" i="47"/>
  <c r="O204" i="47"/>
  <c r="O234" i="47"/>
  <c r="O191" i="47"/>
  <c r="O226" i="47"/>
  <c r="O200" i="47"/>
  <c r="O176" i="47"/>
  <c r="O139" i="47"/>
  <c r="O216" i="47"/>
  <c r="O202" i="47"/>
  <c r="AF1139" i="79"/>
  <c r="K81" i="43" s="1"/>
  <c r="P197" i="47" s="1"/>
  <c r="N142" i="47"/>
  <c r="N144" i="47"/>
  <c r="N137" i="47"/>
  <c r="N143" i="47"/>
  <c r="N136" i="47"/>
  <c r="N140" i="47"/>
  <c r="N145" i="47"/>
  <c r="N141" i="47"/>
  <c r="N135" i="47"/>
  <c r="N139" i="47"/>
  <c r="N146" i="47"/>
  <c r="N138" i="47"/>
  <c r="U139" i="47"/>
  <c r="U143" i="47"/>
  <c r="U141" i="47"/>
  <c r="U142" i="47"/>
  <c r="U144" i="47"/>
  <c r="U146" i="47"/>
  <c r="U145" i="47"/>
  <c r="U136" i="47"/>
  <c r="U135" i="47"/>
  <c r="U137" i="47"/>
  <c r="U140" i="47"/>
  <c r="U138" i="47"/>
  <c r="U155" i="47"/>
  <c r="U181" i="47"/>
  <c r="U198" i="47"/>
  <c r="U214" i="47"/>
  <c r="U227" i="47"/>
  <c r="U161" i="47"/>
  <c r="U182" i="47"/>
  <c r="U156" i="47"/>
  <c r="U151" i="47"/>
  <c r="U190" i="47"/>
  <c r="U184" i="47"/>
  <c r="U176" i="47"/>
  <c r="U180" i="47"/>
  <c r="U199" i="47"/>
  <c r="U174" i="47"/>
  <c r="U203" i="47"/>
  <c r="U153" i="47"/>
  <c r="U183" i="47"/>
  <c r="U204" i="47"/>
  <c r="U220" i="47"/>
  <c r="U233" i="47"/>
  <c r="U191" i="47"/>
  <c r="U235" i="47"/>
  <c r="U152" i="47"/>
  <c r="U157" i="47"/>
  <c r="U228" i="47"/>
  <c r="U205" i="47"/>
  <c r="U200" i="47"/>
  <c r="U236" i="47"/>
  <c r="U225" i="47"/>
  <c r="U166" i="47"/>
  <c r="U226" i="47"/>
  <c r="U173" i="47"/>
  <c r="U186" i="47"/>
  <c r="U160" i="47"/>
  <c r="U210" i="47"/>
  <c r="U213" i="47"/>
  <c r="U172" i="47"/>
  <c r="U234" i="47"/>
  <c r="U217" i="47"/>
  <c r="U165" i="47"/>
  <c r="U195" i="47"/>
  <c r="U202" i="47"/>
  <c r="U229" i="47"/>
  <c r="U167" i="47"/>
  <c r="U219" i="47"/>
  <c r="U215" i="47"/>
  <c r="U189" i="47"/>
  <c r="U154" i="47"/>
  <c r="U212" i="47"/>
  <c r="U185" i="47"/>
  <c r="U158" i="47"/>
  <c r="U169" i="47"/>
  <c r="U159" i="47"/>
  <c r="U216" i="47"/>
  <c r="U230" i="47"/>
  <c r="U171" i="47"/>
  <c r="U150" i="47"/>
  <c r="U187" i="47"/>
  <c r="U197" i="47"/>
  <c r="U221" i="47"/>
  <c r="U206" i="47"/>
  <c r="U231" i="47"/>
  <c r="U201" i="47"/>
  <c r="U196" i="47"/>
  <c r="U170" i="47"/>
  <c r="U218" i="47"/>
  <c r="E41" i="43"/>
  <c r="U232" i="47"/>
  <c r="U175" i="47"/>
  <c r="U188" i="47"/>
  <c r="U211" i="47"/>
  <c r="U168" i="47"/>
  <c r="P184" i="47"/>
  <c r="P205" i="47"/>
  <c r="P169" i="47"/>
  <c r="P150" i="47"/>
  <c r="P229" i="47"/>
  <c r="P228" i="47"/>
  <c r="P199" i="47"/>
  <c r="P206" i="47"/>
  <c r="P146" i="47"/>
  <c r="P187" i="47"/>
  <c r="P189" i="47"/>
  <c r="P185" i="47"/>
  <c r="P182" i="47"/>
  <c r="P204" i="47"/>
  <c r="P220" i="47"/>
  <c r="P181" i="47"/>
  <c r="P198" i="47"/>
  <c r="P173" i="47"/>
  <c r="P145" i="47"/>
  <c r="P226" i="47"/>
  <c r="P234" i="47"/>
  <c r="P213" i="47"/>
  <c r="P144" i="47"/>
  <c r="P216" i="47"/>
  <c r="P221" i="47"/>
  <c r="P186" i="47"/>
  <c r="P157" i="47"/>
  <c r="P214" i="47"/>
  <c r="P161" i="47"/>
  <c r="P159" i="47"/>
  <c r="P138" i="47"/>
  <c r="P170" i="47"/>
  <c r="P180" i="47"/>
  <c r="P235" i="47"/>
  <c r="P230" i="47"/>
  <c r="P183" i="47"/>
  <c r="P168" i="47"/>
  <c r="P202" i="47"/>
  <c r="P160" i="47"/>
  <c r="P135" i="47"/>
  <c r="P136" i="47"/>
  <c r="P165" i="47"/>
  <c r="P176" i="47"/>
  <c r="P140" i="47"/>
  <c r="P155" i="47"/>
  <c r="P142" i="47"/>
  <c r="P231" i="47"/>
  <c r="P227" i="47"/>
  <c r="P143" i="47"/>
  <c r="P236" i="47"/>
  <c r="P175" i="47"/>
  <c r="P195" i="47"/>
  <c r="P191" i="47"/>
  <c r="P219" i="47"/>
  <c r="P200" i="47"/>
  <c r="P154" i="47"/>
  <c r="P151" i="47"/>
  <c r="P166" i="47"/>
  <c r="P196" i="47"/>
  <c r="P211" i="47"/>
  <c r="P153" i="47"/>
  <c r="P156" i="47"/>
  <c r="P141" i="47"/>
  <c r="P232" i="47"/>
  <c r="P167" i="47"/>
  <c r="P137" i="47"/>
  <c r="P139" i="47"/>
  <c r="Y949" i="79"/>
  <c r="D78" i="43" s="1"/>
  <c r="K101" i="43"/>
  <c r="AM948" i="79"/>
  <c r="AM949" i="79" s="1"/>
  <c r="AM951" i="79" s="1"/>
  <c r="AD1139" i="79"/>
  <c r="I81" i="43" s="1"/>
  <c r="N226" i="47" s="1"/>
  <c r="AM1137" i="79"/>
  <c r="AM1139" i="79" s="1"/>
  <c r="AM1141" i="79" s="1"/>
  <c r="L101" i="43"/>
  <c r="L103" i="43" s="1"/>
  <c r="Y1139" i="79"/>
  <c r="D81" i="43" s="1"/>
  <c r="T147" i="47" l="1"/>
  <c r="T149" i="47" s="1"/>
  <c r="N147" i="47"/>
  <c r="N149" i="47" s="1"/>
  <c r="M147" i="47"/>
  <c r="M149" i="47" s="1"/>
  <c r="M162" i="47" s="1"/>
  <c r="M164" i="47" s="1"/>
  <c r="M177" i="47" s="1"/>
  <c r="M179" i="47" s="1"/>
  <c r="M192" i="47" s="1"/>
  <c r="M194" i="47" s="1"/>
  <c r="M207" i="47" s="1"/>
  <c r="M209" i="47" s="1"/>
  <c r="M222" i="47" s="1"/>
  <c r="M224" i="47" s="1"/>
  <c r="M237" i="47" s="1"/>
  <c r="H84" i="43" s="1"/>
  <c r="N182" i="47"/>
  <c r="N172" i="47"/>
  <c r="N205" i="47"/>
  <c r="N206" i="47"/>
  <c r="N198" i="47"/>
  <c r="N184" i="47"/>
  <c r="N191" i="47"/>
  <c r="N202" i="47"/>
  <c r="N151" i="47"/>
  <c r="O147" i="47"/>
  <c r="O149" i="47" s="1"/>
  <c r="O162" i="47" s="1"/>
  <c r="O164" i="47" s="1"/>
  <c r="O177" i="47" s="1"/>
  <c r="O179" i="47" s="1"/>
  <c r="O192" i="47" s="1"/>
  <c r="O194" i="47" s="1"/>
  <c r="O207" i="47" s="1"/>
  <c r="O209" i="47" s="1"/>
  <c r="O222" i="47" s="1"/>
  <c r="O224" i="47" s="1"/>
  <c r="O237" i="47" s="1"/>
  <c r="J84" i="43" s="1"/>
  <c r="T159" i="47"/>
  <c r="T212" i="47"/>
  <c r="T155" i="47"/>
  <c r="T198" i="47"/>
  <c r="T188" i="47"/>
  <c r="T180" i="47"/>
  <c r="T175" i="47"/>
  <c r="T221" i="47"/>
  <c r="T184" i="47"/>
  <c r="N175" i="47"/>
  <c r="N190" i="47"/>
  <c r="N167" i="47"/>
  <c r="N183" i="47"/>
  <c r="N212" i="47"/>
  <c r="N171" i="47"/>
  <c r="N217" i="47"/>
  <c r="N168" i="47"/>
  <c r="N187" i="47"/>
  <c r="Q147" i="47"/>
  <c r="Q149" i="47" s="1"/>
  <c r="Q162" i="47" s="1"/>
  <c r="Q164" i="47" s="1"/>
  <c r="Q177" i="47" s="1"/>
  <c r="Q179" i="47" s="1"/>
  <c r="Q192" i="47" s="1"/>
  <c r="Q194" i="47" s="1"/>
  <c r="Q207" i="47" s="1"/>
  <c r="Q209" i="47" s="1"/>
  <c r="Q222" i="47" s="1"/>
  <c r="Q224" i="47" s="1"/>
  <c r="Q237" i="47" s="1"/>
  <c r="L84" i="43" s="1"/>
  <c r="K147" i="47"/>
  <c r="K149" i="47" s="1"/>
  <c r="K162" i="47" s="1"/>
  <c r="K164" i="47" s="1"/>
  <c r="K177" i="47" s="1"/>
  <c r="K179" i="47" s="1"/>
  <c r="K192" i="47" s="1"/>
  <c r="K194" i="47" s="1"/>
  <c r="K207" i="47" s="1"/>
  <c r="K209" i="47" s="1"/>
  <c r="K222" i="47" s="1"/>
  <c r="K224" i="47" s="1"/>
  <c r="K237" i="47" s="1"/>
  <c r="F84" i="43" s="1"/>
  <c r="T183" i="47"/>
  <c r="T169" i="47"/>
  <c r="T189" i="47"/>
  <c r="T206" i="47"/>
  <c r="T182" i="47"/>
  <c r="T234" i="47"/>
  <c r="T187" i="47"/>
  <c r="T150" i="47"/>
  <c r="T186" i="47"/>
  <c r="N225" i="47"/>
  <c r="E34" i="43"/>
  <c r="N170" i="47"/>
  <c r="N166" i="47"/>
  <c r="N161" i="47"/>
  <c r="N160" i="47"/>
  <c r="N211" i="47"/>
  <c r="N195" i="47"/>
  <c r="N204" i="47"/>
  <c r="T170" i="47"/>
  <c r="T172" i="47"/>
  <c r="T174" i="47"/>
  <c r="T216" i="47"/>
  <c r="T161" i="47"/>
  <c r="T185" i="47"/>
  <c r="T235" i="47"/>
  <c r="T218" i="47"/>
  <c r="T211" i="47"/>
  <c r="K103" i="43"/>
  <c r="M101" i="43"/>
  <c r="M103" i="43" s="1"/>
  <c r="N230" i="47"/>
  <c r="N169" i="47"/>
  <c r="N200" i="47"/>
  <c r="N188" i="47"/>
  <c r="N218" i="47"/>
  <c r="N213" i="47"/>
  <c r="N155" i="47"/>
  <c r="N196" i="47"/>
  <c r="N189" i="47"/>
  <c r="S147" i="47"/>
  <c r="S149" i="47" s="1"/>
  <c r="S162" i="47" s="1"/>
  <c r="S164" i="47" s="1"/>
  <c r="S177" i="47" s="1"/>
  <c r="S179" i="47" s="1"/>
  <c r="S192" i="47" s="1"/>
  <c r="S194" i="47" s="1"/>
  <c r="S207" i="47" s="1"/>
  <c r="S209" i="47" s="1"/>
  <c r="S222" i="47" s="1"/>
  <c r="S224" i="47" s="1"/>
  <c r="S237" i="47" s="1"/>
  <c r="N84" i="43" s="1"/>
  <c r="T152" i="47"/>
  <c r="T205" i="47"/>
  <c r="T213" i="47"/>
  <c r="T229" i="47"/>
  <c r="T156" i="47"/>
  <c r="T219" i="47"/>
  <c r="T181" i="47"/>
  <c r="T200" i="47"/>
  <c r="T236" i="47"/>
  <c r="I137" i="47"/>
  <c r="W137" i="47" s="1"/>
  <c r="I135" i="47"/>
  <c r="I144" i="47"/>
  <c r="W144" i="47" s="1"/>
  <c r="I139" i="47"/>
  <c r="W139" i="47" s="1"/>
  <c r="I145" i="47"/>
  <c r="W145" i="47" s="1"/>
  <c r="I143" i="47"/>
  <c r="W143" i="47" s="1"/>
  <c r="I146" i="47"/>
  <c r="W146" i="47" s="1"/>
  <c r="I140" i="47"/>
  <c r="W140" i="47" s="1"/>
  <c r="I142" i="47"/>
  <c r="W142" i="47" s="1"/>
  <c r="I138" i="47"/>
  <c r="W138" i="47" s="1"/>
  <c r="I141" i="47"/>
  <c r="W141" i="47" s="1"/>
  <c r="R78" i="43"/>
  <c r="I136" i="47"/>
  <c r="W136" i="47" s="1"/>
  <c r="I198" i="47"/>
  <c r="I200" i="47"/>
  <c r="W200" i="47" s="1"/>
  <c r="I221" i="47"/>
  <c r="I172" i="47"/>
  <c r="I180" i="47"/>
  <c r="I236" i="47"/>
  <c r="I226" i="47"/>
  <c r="I190" i="47"/>
  <c r="I187" i="47"/>
  <c r="W187" i="47" s="1"/>
  <c r="I154" i="47"/>
  <c r="I161" i="47"/>
  <c r="I214" i="47"/>
  <c r="I152" i="47"/>
  <c r="I213" i="47"/>
  <c r="W213" i="47" s="1"/>
  <c r="I219" i="47"/>
  <c r="I225" i="47"/>
  <c r="I218" i="47"/>
  <c r="I175" i="47"/>
  <c r="W175" i="47" s="1"/>
  <c r="I183" i="47"/>
  <c r="I233" i="47"/>
  <c r="I234" i="47"/>
  <c r="I151" i="47"/>
  <c r="I201" i="47"/>
  <c r="I195" i="47"/>
  <c r="I174" i="47"/>
  <c r="I153" i="47"/>
  <c r="I196" i="47"/>
  <c r="I189" i="47"/>
  <c r="W189" i="47" s="1"/>
  <c r="I168" i="47"/>
  <c r="I184" i="47"/>
  <c r="I181" i="47"/>
  <c r="I166" i="47"/>
  <c r="I171" i="47"/>
  <c r="I203" i="47"/>
  <c r="I216" i="47"/>
  <c r="I212" i="47"/>
  <c r="I157" i="47"/>
  <c r="I235" i="47"/>
  <c r="I158" i="47"/>
  <c r="I215" i="47"/>
  <c r="I206" i="47"/>
  <c r="W206" i="47" s="1"/>
  <c r="I217" i="47"/>
  <c r="I160" i="47"/>
  <c r="I202" i="47"/>
  <c r="I232" i="47"/>
  <c r="I165" i="47"/>
  <c r="I205" i="47"/>
  <c r="I199" i="47"/>
  <c r="I170" i="47"/>
  <c r="W170" i="47" s="1"/>
  <c r="I231" i="47"/>
  <c r="I220" i="47"/>
  <c r="I182" i="47"/>
  <c r="W182" i="47" s="1"/>
  <c r="I169" i="47"/>
  <c r="I210" i="47"/>
  <c r="I150" i="47"/>
  <c r="I185" i="47"/>
  <c r="I197" i="47"/>
  <c r="I173" i="47"/>
  <c r="I159" i="47"/>
  <c r="I176" i="47"/>
  <c r="I167" i="47"/>
  <c r="I156" i="47"/>
  <c r="I230" i="47"/>
  <c r="W230" i="47" s="1"/>
  <c r="I204" i="47"/>
  <c r="I191" i="47"/>
  <c r="E29" i="43"/>
  <c r="I211" i="47"/>
  <c r="I188" i="47"/>
  <c r="I228" i="47"/>
  <c r="I227" i="47"/>
  <c r="I229" i="47"/>
  <c r="I155" i="47"/>
  <c r="W155" i="47" s="1"/>
  <c r="I186" i="47"/>
  <c r="N199" i="47"/>
  <c r="N154" i="47"/>
  <c r="N186" i="47"/>
  <c r="N152" i="47"/>
  <c r="N150" i="47"/>
  <c r="N181" i="47"/>
  <c r="N156" i="47"/>
  <c r="N157" i="47"/>
  <c r="N174" i="47"/>
  <c r="R147" i="47"/>
  <c r="R149" i="47" s="1"/>
  <c r="R162" i="47" s="1"/>
  <c r="R164" i="47" s="1"/>
  <c r="R177" i="47" s="1"/>
  <c r="R179" i="47" s="1"/>
  <c r="R192" i="47" s="1"/>
  <c r="R194" i="47" s="1"/>
  <c r="R207" i="47" s="1"/>
  <c r="R209" i="47" s="1"/>
  <c r="R222" i="47" s="1"/>
  <c r="R224" i="47" s="1"/>
  <c r="R237" i="47" s="1"/>
  <c r="M84" i="43" s="1"/>
  <c r="T226" i="47"/>
  <c r="T228" i="47"/>
  <c r="T217" i="47"/>
  <c r="T167" i="47"/>
  <c r="T158" i="47"/>
  <c r="T157" i="47"/>
  <c r="T197" i="47"/>
  <c r="T230" i="47"/>
  <c r="T168" i="47"/>
  <c r="N158" i="47"/>
  <c r="N233" i="47"/>
  <c r="N232" i="47"/>
  <c r="N228" i="47"/>
  <c r="N231" i="47"/>
  <c r="N210" i="47"/>
  <c r="N165" i="47"/>
  <c r="N234" i="47"/>
  <c r="N235" i="47"/>
  <c r="T231" i="47"/>
  <c r="T191" i="47"/>
  <c r="T233" i="47"/>
  <c r="T160" i="47"/>
  <c r="T232" i="47"/>
  <c r="T210" i="47"/>
  <c r="T165" i="47"/>
  <c r="T203" i="47"/>
  <c r="T166" i="47"/>
  <c r="V162" i="47"/>
  <c r="V164" i="47" s="1"/>
  <c r="V177" i="47" s="1"/>
  <c r="V179" i="47" s="1"/>
  <c r="V192" i="47" s="1"/>
  <c r="V194" i="47" s="1"/>
  <c r="V207" i="47" s="1"/>
  <c r="V209" i="47" s="1"/>
  <c r="V222" i="47" s="1"/>
  <c r="V224" i="47" s="1"/>
  <c r="V237" i="47" s="1"/>
  <c r="Q84" i="43" s="1"/>
  <c r="R81" i="43"/>
  <c r="P174" i="47"/>
  <c r="P233" i="47"/>
  <c r="P218" i="47"/>
  <c r="P210" i="47"/>
  <c r="P225" i="47"/>
  <c r="P152" i="47"/>
  <c r="P217" i="47"/>
  <c r="P203" i="47"/>
  <c r="P215" i="47"/>
  <c r="P171" i="47"/>
  <c r="N221" i="47"/>
  <c r="N227" i="47"/>
  <c r="N180" i="47"/>
  <c r="N203" i="47"/>
  <c r="N215" i="47"/>
  <c r="N197" i="47"/>
  <c r="N219" i="47"/>
  <c r="N229" i="47"/>
  <c r="N220" i="47"/>
  <c r="J147" i="47"/>
  <c r="J149" i="47" s="1"/>
  <c r="J162" i="47" s="1"/>
  <c r="J164" i="47" s="1"/>
  <c r="J177" i="47" s="1"/>
  <c r="J179" i="47" s="1"/>
  <c r="J192" i="47" s="1"/>
  <c r="J194" i="47" s="1"/>
  <c r="J207" i="47" s="1"/>
  <c r="J209" i="47" s="1"/>
  <c r="J222" i="47" s="1"/>
  <c r="J224" i="47" s="1"/>
  <c r="J237" i="47" s="1"/>
  <c r="E84" i="43" s="1"/>
  <c r="T176" i="47"/>
  <c r="T153" i="47"/>
  <c r="T215" i="47"/>
  <c r="T195" i="47"/>
  <c r="T199" i="47"/>
  <c r="T214" i="47"/>
  <c r="T154" i="47"/>
  <c r="T171" i="47"/>
  <c r="E40" i="43"/>
  <c r="T190" i="47"/>
  <c r="P158" i="47"/>
  <c r="P172" i="47"/>
  <c r="E36" i="43"/>
  <c r="P147" i="47"/>
  <c r="P149" i="47" s="1"/>
  <c r="P201" i="47"/>
  <c r="P190" i="47"/>
  <c r="P212" i="47"/>
  <c r="P188" i="47"/>
  <c r="U147" i="47"/>
  <c r="U149" i="47" s="1"/>
  <c r="U162" i="47" s="1"/>
  <c r="U164" i="47" s="1"/>
  <c r="U177" i="47" s="1"/>
  <c r="U179" i="47" s="1"/>
  <c r="U192" i="47" s="1"/>
  <c r="U194" i="47" s="1"/>
  <c r="U207" i="47" s="1"/>
  <c r="U209" i="47" s="1"/>
  <c r="U222" i="47" s="1"/>
  <c r="U224" i="47" s="1"/>
  <c r="U237" i="47" s="1"/>
  <c r="P84" i="43" s="1"/>
  <c r="N153" i="47"/>
  <c r="N201" i="47"/>
  <c r="N216" i="47"/>
  <c r="N214" i="47"/>
  <c r="N236" i="47"/>
  <c r="N173" i="47"/>
  <c r="N185" i="47"/>
  <c r="N159" i="47"/>
  <c r="N176" i="47"/>
  <c r="L147" i="47"/>
  <c r="L149" i="47" s="1"/>
  <c r="L162" i="47" s="1"/>
  <c r="L164" i="47" s="1"/>
  <c r="L177" i="47" s="1"/>
  <c r="L179" i="47" s="1"/>
  <c r="L192" i="47" s="1"/>
  <c r="L194" i="47" s="1"/>
  <c r="L207" i="47" s="1"/>
  <c r="L209" i="47" s="1"/>
  <c r="L222" i="47" s="1"/>
  <c r="L224" i="47" s="1"/>
  <c r="L237" i="47" s="1"/>
  <c r="G84" i="43" s="1"/>
  <c r="T151" i="47"/>
  <c r="T173" i="47"/>
  <c r="T202" i="47"/>
  <c r="T196" i="47"/>
  <c r="T225" i="47"/>
  <c r="T201" i="47"/>
  <c r="T204" i="47"/>
  <c r="T227" i="47"/>
  <c r="W197" i="47" l="1"/>
  <c r="W204" i="47"/>
  <c r="W219" i="47"/>
  <c r="W176" i="47"/>
  <c r="W202" i="47"/>
  <c r="W214" i="47"/>
  <c r="T162" i="47"/>
  <c r="T164" i="47" s="1"/>
  <c r="T177" i="47" s="1"/>
  <c r="T179" i="47" s="1"/>
  <c r="T192" i="47" s="1"/>
  <c r="T194" i="47" s="1"/>
  <c r="T207" i="47" s="1"/>
  <c r="T209" i="47" s="1"/>
  <c r="T222" i="47" s="1"/>
  <c r="T224" i="47" s="1"/>
  <c r="T237" i="47" s="1"/>
  <c r="O84" i="43" s="1"/>
  <c r="O85" i="43" s="1"/>
  <c r="W188" i="47"/>
  <c r="W212" i="47"/>
  <c r="W172" i="47"/>
  <c r="N162" i="47"/>
  <c r="N164" i="47" s="1"/>
  <c r="N177" i="47" s="1"/>
  <c r="N179" i="47" s="1"/>
  <c r="N192" i="47" s="1"/>
  <c r="N194" i="47" s="1"/>
  <c r="N207" i="47" s="1"/>
  <c r="N209" i="47" s="1"/>
  <c r="N222" i="47" s="1"/>
  <c r="N224" i="47" s="1"/>
  <c r="N237" i="47" s="1"/>
  <c r="I84" i="43" s="1"/>
  <c r="F34" i="43" s="1"/>
  <c r="G34" i="43" s="1"/>
  <c r="W211" i="47"/>
  <c r="W159" i="47"/>
  <c r="W220" i="47"/>
  <c r="W160" i="47"/>
  <c r="W161" i="47"/>
  <c r="W216" i="47"/>
  <c r="W196" i="47"/>
  <c r="W183" i="47"/>
  <c r="W221" i="47"/>
  <c r="F31" i="43"/>
  <c r="G31" i="43" s="1"/>
  <c r="F85" i="43"/>
  <c r="E43" i="43"/>
  <c r="W203" i="47"/>
  <c r="W153" i="47"/>
  <c r="W154" i="47"/>
  <c r="F39" i="43"/>
  <c r="G39" i="43" s="1"/>
  <c r="N85" i="43"/>
  <c r="F37" i="43"/>
  <c r="G37" i="43" s="1"/>
  <c r="L85" i="43"/>
  <c r="E85" i="43"/>
  <c r="F30" i="43"/>
  <c r="G30" i="43" s="1"/>
  <c r="W186" i="47"/>
  <c r="W191" i="47"/>
  <c r="W171" i="47"/>
  <c r="W174" i="47"/>
  <c r="W218" i="47"/>
  <c r="W198" i="47"/>
  <c r="W185" i="47"/>
  <c r="W199" i="47"/>
  <c r="W215" i="47"/>
  <c r="W166" i="47"/>
  <c r="W195" i="47"/>
  <c r="W225" i="47"/>
  <c r="W190" i="47"/>
  <c r="W231" i="47"/>
  <c r="G85" i="43"/>
  <c r="F32" i="43"/>
  <c r="G32" i="43" s="1"/>
  <c r="W229" i="47"/>
  <c r="W158" i="47"/>
  <c r="H19" i="43"/>
  <c r="J85" i="43"/>
  <c r="F35" i="43"/>
  <c r="G35" i="43" s="1"/>
  <c r="W233" i="47"/>
  <c r="W217" i="47"/>
  <c r="P162" i="47"/>
  <c r="P164" i="47" s="1"/>
  <c r="P177" i="47" s="1"/>
  <c r="P179" i="47" s="1"/>
  <c r="P192" i="47" s="1"/>
  <c r="P194" i="47" s="1"/>
  <c r="P207" i="47" s="1"/>
  <c r="P209" i="47" s="1"/>
  <c r="P222" i="47" s="1"/>
  <c r="P224" i="47" s="1"/>
  <c r="P237" i="47" s="1"/>
  <c r="K84" i="43" s="1"/>
  <c r="W205" i="47"/>
  <c r="W201" i="47"/>
  <c r="W156" i="47"/>
  <c r="W165" i="47"/>
  <c r="W184" i="47"/>
  <c r="W236" i="47"/>
  <c r="F42" i="43"/>
  <c r="G42" i="43" s="1"/>
  <c r="Q85" i="43"/>
  <c r="W173" i="47"/>
  <c r="W150" i="47"/>
  <c r="W181" i="47"/>
  <c r="W226" i="47"/>
  <c r="F38" i="43"/>
  <c r="G38" i="43" s="1"/>
  <c r="M85" i="43"/>
  <c r="W227" i="47"/>
  <c r="W210" i="47"/>
  <c r="W235" i="47"/>
  <c r="W151" i="47"/>
  <c r="F41" i="43"/>
  <c r="G41" i="43" s="1"/>
  <c r="P85" i="43"/>
  <c r="H85" i="43"/>
  <c r="F33" i="43"/>
  <c r="G33" i="43" s="1"/>
  <c r="W228" i="47"/>
  <c r="W167" i="47"/>
  <c r="W169" i="47"/>
  <c r="W232" i="47"/>
  <c r="W157" i="47"/>
  <c r="W168" i="47"/>
  <c r="W234" i="47"/>
  <c r="W152" i="47"/>
  <c r="W180" i="47"/>
  <c r="W135" i="47"/>
  <c r="W147" i="47" s="1"/>
  <c r="I147" i="47"/>
  <c r="I149" i="47" s="1"/>
  <c r="I162" i="47" s="1"/>
  <c r="I164" i="47" s="1"/>
  <c r="I177" i="47" s="1"/>
  <c r="I179" i="47" s="1"/>
  <c r="I192" i="47" s="1"/>
  <c r="I194" i="47" s="1"/>
  <c r="I207" i="47" s="1"/>
  <c r="I209" i="47" s="1"/>
  <c r="I222" i="47" s="1"/>
  <c r="I224" i="47" s="1"/>
  <c r="I237" i="47" s="1"/>
  <c r="D84" i="43" s="1"/>
  <c r="F40" i="43" l="1"/>
  <c r="G40" i="43" s="1"/>
  <c r="I85" i="43"/>
  <c r="F29" i="43"/>
  <c r="R84" i="43"/>
  <c r="D85" i="43"/>
  <c r="W149" i="47"/>
  <c r="W162" i="47" s="1"/>
  <c r="K105" i="43"/>
  <c r="K106" i="43" s="1"/>
  <c r="K85" i="43"/>
  <c r="F36" i="43"/>
  <c r="G36" i="43" s="1"/>
  <c r="L105" i="43" l="1"/>
  <c r="W164" i="47"/>
  <c r="W177" i="47" s="1"/>
  <c r="W179" i="47" s="1"/>
  <c r="W192" i="47" s="1"/>
  <c r="W194" i="47" s="1"/>
  <c r="W207" i="47" s="1"/>
  <c r="W209" i="47" s="1"/>
  <c r="W222" i="47" s="1"/>
  <c r="W224" i="47" s="1"/>
  <c r="W237" i="47" s="1"/>
  <c r="H21" i="43"/>
  <c r="H22" i="43" s="1"/>
  <c r="R85" i="43"/>
  <c r="F43" i="43"/>
  <c r="G29" i="43"/>
  <c r="G43" i="43" s="1"/>
  <c r="M105" i="43" l="1"/>
  <c r="M106" i="43" s="1"/>
  <c r="L106"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<sst xmlns="http://schemas.openxmlformats.org/spreadsheetml/2006/main" count="20610" uniqueCount="1073">
  <si>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</si>
  <si>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</si>
  <si>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</si>
  <si>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</si>
  <si>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</si>
  <si>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</si>
  <si>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</si>
  <si>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</si>
  <si>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</si>
  <si>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</si>
  <si>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</si>
  <si>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</si>
  <si>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</si>
  <si>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</si>
  <si>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</si>
  <si>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</si>
  <si>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</si>
  <si>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</si>
  <si>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</si>
  <si>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</si>
  <si>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</si>
  <si>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</si>
  <si>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</si>
  <si>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</si>
  <si>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</si>
  <si>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</si>
  <si>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</si>
  <si>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</si>
  <si>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</si>
  <si>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</si>
  <si>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</si>
  <si>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</si>
  <si>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</si>
  <si>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</si>
  <si>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</si>
  <si>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</si>
  <si>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</si>
  <si>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</si>
  <si>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</si>
  <si>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</si>
  <si>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</si>
  <si>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</si>
  <si>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</si>
  <si>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</si>
  <si>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</si>
  <si>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</si>
  <si>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</si>
  <si>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</si>
  <si>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</si>
  <si>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</si>
  <si>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</si>
  <si>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</si>
  <si>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</si>
  <si>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</si>
  <si>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</si>
  <si>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</si>
  <si>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</si>
  <si>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</si>
  <si>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</si>
  <si>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</si>
  <si>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</si>
  <si>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</si>
  <si>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</si>
  <si>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</si>
  <si>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</si>
  <si>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</si>
  <si>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</si>
  <si>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</si>
  <si>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</si>
  <si>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</si>
  <si>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</si>
  <si>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</si>
  <si>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</si>
  <si>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</si>
  <si>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</si>
  <si>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</si>
  <si>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</si>
  <si>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</si>
  <si>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</si>
  <si>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</si>
  <si>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</si>
  <si>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</si>
  <si>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</si>
  <si>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</si>
  <si>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</si>
  <si>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</si>
  <si>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</si>
  <si>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</si>
  <si>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</si>
  <si>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</si>
  <si>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</si>
  <si>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</si>
  <si>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</si>
  <si>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</si>
  <si>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</si>
  <si>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</si>
  <si>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</si>
  <si>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</si>
  <si>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</si>
  <si>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</si>
  <si>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</si>
  <si>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</si>
  <si>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</si>
  <si>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</si>
  <si>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</si>
  <si>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</si>
  <si>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</si>
  <si>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</si>
  <si>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</si>
  <si>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</si>
  <si>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</si>
  <si>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</si>
  <si>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</si>
  <si>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</si>
  <si>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</si>
  <si>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</si>
  <si>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</si>
  <si>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</si>
  <si>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</si>
  <si>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</si>
  <si>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</si>
  <si>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</si>
  <si>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</si>
  <si>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</si>
  <si>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</si>
  <si>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</si>
  <si>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</si>
  <si>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</si>
  <si>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</si>
  <si>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</si>
  <si>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</si>
  <si>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</si>
  <si>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</si>
  <si>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</si>
  <si>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</si>
  <si>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</si>
  <si>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</si>
  <si>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</si>
  <si>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</si>
  <si>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</si>
  <si>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</si>
  <si>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</si>
  <si>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</si>
  <si>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</si>
  <si>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</si>
  <si>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</si>
  <si>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</si>
  <si>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</si>
  <si>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</si>
  <si>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</si>
  <si>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</si>
  <si>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</si>
  <si>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</si>
  <si>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</si>
  <si>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</si>
  <si>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</si>
  <si>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</si>
  <si>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</si>
  <si>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</si>
  <si>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</si>
  <si>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</si>
  <si>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</si>
  <si>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</si>
  <si>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</si>
  <si>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</si>
  <si>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</si>
  <si>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</si>
  <si>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</si>
  <si>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</si>
  <si>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</si>
  <si>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</si>
  <si>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</si>
  <si>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</si>
  <si>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</si>
  <si>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</si>
  <si>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</si>
  <si>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</si>
  <si>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</si>
  <si>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</si>
  <si>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</si>
  <si>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</si>
  <si>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</si>
  <si>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</si>
  <si>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</si>
  <si>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</si>
  <si>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</si>
  <si>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</si>
  <si>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</si>
  <si>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</si>
  <si>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</si>
  <si>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</si>
  <si>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</si>
  <si>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</si>
  <si>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</si>
  <si>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</si>
  <si>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</si>
  <si>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</si>
  <si>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</si>
  <si>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</si>
  <si>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</si>
  <si>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</si>
  <si>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</si>
  <si>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</si>
  <si>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</si>
  <si>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</si>
  <si>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</si>
  <si>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</si>
  <si>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</si>
  <si>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</si>
  <si>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</si>
  <si>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</si>
  <si>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</si>
  <si>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</si>
  <si>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</si>
  <si>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</si>
  <si>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</si>
  <si>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</si>
  <si>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</si>
  <si>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</si>
  <si>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</si>
  <si>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</si>
  <si>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</si>
  <si>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</si>
  <si>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</si>
  <si>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</si>
  <si>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</si>
  <si>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</si>
  <si>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</si>
  <si>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</si>
  <si>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</si>
  <si>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</si>
  <si>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</si>
  <si>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</si>
  <si>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</si>
  <si>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</si>
  <si>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</si>
  <si>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</si>
  <si>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</si>
  <si>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</si>
  <si>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</si>
  <si>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</si>
  <si>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</si>
  <si>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</si>
  <si>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</si>
  <si>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</si>
  <si>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</si>
  <si>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</si>
  <si>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</si>
  <si>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</si>
  <si>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</si>
  <si>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</si>
  <si>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</si>
  <si>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</si>
  <si>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</si>
  <si>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</si>
  <si>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</si>
  <si>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</si>
  <si>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</si>
  <si>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</si>
  <si>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</si>
  <si>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</si>
  <si>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</si>
  <si>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</si>
  <si>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</si>
  <si>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</si>
  <si>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</si>
  <si>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</si>
  <si>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</si>
  <si>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</si>
  <si>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</si>
  <si>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</si>
  <si>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</si>
  <si>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</si>
  <si>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</si>
  <si>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</si>
  <si>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</si>
  <si>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</si>
  <si>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</si>
  <si>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</si>
  <si>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</si>
  <si>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</si>
  <si>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</si>
  <si>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</si>
  <si>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</si>
  <si>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</si>
  <si>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</si>
  <si>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</si>
  <si>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</si>
  <si>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</si>
  <si>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</si>
  <si>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</si>
  <si>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</si>
  <si>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</si>
  <si>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</si>
  <si>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</si>
  <si>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</si>
  <si>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</si>
  <si>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</si>
  <si>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</si>
  <si>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</si>
  <si>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</si>
  <si>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</si>
  <si>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</si>
  <si>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</si>
  <si>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</si>
  <si>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</si>
  <si>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</si>
  <si>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</si>
  <si>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</si>
  <si>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</si>
  <si>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</si>
  <si>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</si>
  <si>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</si>
  <si>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</si>
  <si>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</si>
  <si>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</si>
  <si>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</si>
  <si>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</si>
  <si>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</si>
  <si>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</si>
  <si>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</si>
  <si>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</si>
  <si>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</si>
  <si>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</si>
  <si>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</si>
  <si>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</si>
  <si>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</si>
  <si>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</si>
  <si>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</si>
  <si>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</si>
  <si>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</si>
  <si>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</si>
  <si>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</si>
  <si>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</si>
  <si>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</si>
  <si>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</si>
  <si>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</si>
  <si>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</si>
  <si>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</si>
  <si>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</si>
  <si>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</si>
  <si>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</si>
  <si>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</si>
  <si>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</si>
  <si>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</si>
  <si>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</si>
  <si>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</si>
  <si>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</si>
  <si>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</si>
  <si>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</si>
  <si>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</si>
  <si>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</si>
  <si>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</si>
  <si>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</si>
  <si>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</si>
  <si>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</si>
  <si>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</si>
  <si>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</si>
  <si>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</si>
  <si>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</si>
  <si>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</si>
  <si>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</si>
  <si>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</si>
  <si>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</si>
  <si>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</si>
  <si>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</si>
  <si>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</si>
  <si>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</si>
  <si>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</si>
  <si>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</si>
  <si>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</si>
  <si>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</si>
  <si>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</si>
  <si>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</si>
  <si>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</si>
  <si>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</si>
  <si>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</si>
  <si>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</si>
  <si>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</si>
  <si>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</si>
  <si>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</si>
  <si>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</si>
  <si>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</si>
  <si>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</si>
  <si>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</si>
  <si>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</si>
  <si>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</si>
  <si>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</si>
  <si>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</si>
  <si>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</si>
  <si>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</si>
  <si>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</si>
  <si>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</si>
  <si>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</si>
  <si>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</si>
  <si>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</si>
  <si>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</si>
  <si>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</si>
  <si>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</si>
  <si>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</si>
  <si>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</si>
  <si>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</si>
  <si>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</si>
  <si>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</si>
  <si>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</si>
  <si>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</si>
  <si>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</si>
  <si>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</si>
  <si>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</si>
  <si>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</si>
  <si>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</si>
  <si>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</si>
  <si>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</si>
  <si>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</si>
  <si>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</si>
  <si>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</si>
  <si>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</si>
  <si>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</si>
  <si>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</si>
  <si>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</si>
  <si>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</si>
  <si>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</si>
  <si>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</si>
  <si>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</si>
  <si>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</si>
  <si>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</si>
  <si>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</si>
  <si>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</si>
  <si>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</si>
  <si>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</si>
  <si>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</si>
  <si>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</si>
  <si>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</si>
  <si>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</si>
  <si>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</si>
  <si>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</si>
  <si>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</si>
  <si>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</si>
  <si>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</si>
  <si>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</si>
  <si>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</si>
  <si>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</si>
  <si>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</si>
  <si>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</si>
  <si>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</si>
  <si>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</si>
  <si>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</si>
  <si>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</si>
  <si>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</si>
  <si>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</si>
  <si>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</si>
  <si>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</si>
  <si>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</si>
  <si>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</si>
  <si>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</si>
  <si>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</si>
  <si>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</si>
  <si>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</si>
  <si>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</si>
  <si>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</si>
  <si>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</si>
  <si>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</si>
  <si>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</si>
  <si>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</si>
  <si>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</si>
  <si>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</si>
  <si>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</si>
  <si>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</si>
  <si>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</si>
  <si>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</si>
  <si>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</si>
  <si>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</si>
  <si>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</si>
  <si>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</si>
  <si>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</si>
  <si>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</si>
  <si>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</si>
  <si>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</si>
  <si>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</si>
  <si>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</si>
  <si>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</si>
  <si>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</si>
  <si>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</si>
  <si>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</si>
  <si>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</si>
  <si>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</si>
  <si>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</si>
  <si>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</si>
  <si>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</si>
  <si>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</si>
  <si>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</si>
  <si>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</si>
  <si>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</si>
  <si>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</si>
  <si>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</si>
  <si>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</si>
  <si>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</si>
  <si>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</si>
  <si>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</si>
  <si>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</si>
  <si>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</si>
  <si>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</si>
  <si>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</si>
  <si>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</si>
  <si>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</si>
  <si>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</si>
  <si>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</si>
  <si>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</si>
  <si>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</si>
  <si>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</si>
  <si>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</si>
  <si>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</si>
  <si>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</si>
  <si>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</si>
  <si>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</si>
  <si>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</si>
  <si>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</si>
  <si>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</si>
  <si>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</si>
  <si>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</si>
  <si>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</si>
  <si>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</si>
  <si>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</si>
  <si>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</si>
  <si>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</si>
  <si>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</si>
  <si>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</si>
  <si>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</si>
  <si>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</si>
  <si>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</si>
  <si>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</si>
  <si>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</si>
  <si>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</si>
  <si>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</si>
  <si>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</si>
  <si>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</si>
  <si>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</si>
  <si>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</si>
  <si>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</si>
  <si>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</si>
  <si>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</si>
  <si>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</si>
  <si>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</si>
  <si>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</si>
  <si>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</si>
  <si>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</si>
  <si>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</si>
  <si>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</si>
  <si>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</si>
  <si>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</si>
  <si>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</si>
  <si>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</si>
  <si>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</si>
  <si>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</si>
  <si>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</si>
  <si>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</si>
  <si>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</si>
  <si>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</si>
  <si>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</si>
  <si>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</si>
  <si>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</si>
  <si>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</si>
  <si>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EB-2009-XXXX</t>
  </si>
  <si>
    <t>EB-2010-XXXX</t>
  </si>
  <si>
    <t>EB-2011-XXXX</t>
  </si>
  <si>
    <t>EB-2012-XXXX</t>
  </si>
  <si>
    <t>EB-2020-XXXX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</si>
  <si>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</si>
  <si>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</si>
  <si>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</si>
  <si>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</si>
  <si>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</si>
  <si>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</si>
  <si>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</si>
  <si>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</si>
  <si>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</si>
  <si>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</si>
  <si>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</si>
  <si>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</si>
  <si>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</si>
  <si>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</si>
  <si>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</si>
  <si>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</si>
  <si>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</si>
  <si>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</si>
  <si>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</si>
  <si>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</si>
  <si>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</si>
  <si>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</si>
  <si>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</si>
  <si>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Table 7.  2011-2020 Verified Program Results and Persistence into Future Years</t>
  </si>
  <si>
    <t>#2</t>
  </si>
  <si>
    <t>#3</t>
  </si>
  <si>
    <t>#4</t>
  </si>
  <si>
    <t>Step:</t>
  </si>
  <si>
    <t>#1</t>
  </si>
  <si>
    <t>8.  Streetlighting</t>
  </si>
  <si>
    <r>
      <rPr>
        <b/>
        <sz val="11"/>
        <rFont val="Arial"/>
        <family val="2"/>
      </rPr>
      <t>Tables 1-a and 1-b</t>
    </r>
    <r>
      <rPr>
        <sz val="11"/>
        <rFont val="Arial"/>
        <family val="2"/>
      </rPr>
      <t xml:space="preserve"> provide a summary of the LRAMVA balances and carrying charges associated with the LRAMVA disposition. The balances are populated from entries into other tabs throughout this work form.</t>
    </r>
  </si>
  <si>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</si>
  <si>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</si>
  <si>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</si>
  <si>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Tables 5-a, 5-b, 5-c and 5-d</t>
    </r>
    <r>
      <rPr>
        <sz val="11"/>
        <rFont val="Arial"/>
        <family val="2"/>
      </rPr>
      <t xml:space="preserve"> include the template 2015-2020 LRAMVA work forms.</t>
    </r>
  </si>
  <si>
    <r>
      <rPr>
        <b/>
        <sz val="11"/>
        <rFont val="Arial"/>
        <family val="2"/>
      </rPr>
      <t>Table 6-b</t>
    </r>
    <r>
      <rPr>
        <sz val="11"/>
        <rFont val="Arial"/>
        <family val="2"/>
      </rPr>
      <t xml:space="preserve"> includes the variance on carrying charges related to the LRAMVA disposition.</t>
    </r>
  </si>
  <si>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</si>
  <si>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</si>
  <si>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</si>
  <si>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</si>
  <si>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</si>
  <si>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</si>
  <si>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</si>
  <si>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</si>
  <si>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</si>
  <si>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</si>
  <si>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</si>
  <si>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</si>
  <si>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</si>
  <si>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</si>
  <si>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</si>
  <si>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</si>
  <si>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</si>
  <si>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</si>
  <si>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</si>
  <si>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</si>
  <si>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</si>
  <si>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</si>
  <si>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</si>
  <si>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</si>
  <si>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NOTE: The Net Verified Peak Demand Savings table and Net Verified Energy Savings table below are in the reverse order to the accompanying tables in Tab 4 and Tab 5. The tables below match those provided by the IESO.</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</si>
  <si>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</si>
  <si>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</si>
  <si>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</si>
  <si>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</si>
  <si>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</si>
  <si>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</si>
  <si>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</si>
  <si>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</si>
  <si>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</si>
  <si>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</si>
  <si>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Distributors are required to report any past approved LRAMVA amounts along with the current LRAMVA amount requested for approval.  There are separate tables indicating new lost revenues and carrying charges amounts by year and the totals for rate rider calculations.</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</si>
  <si>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</si>
  <si>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</si>
  <si>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</si>
  <si>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</si>
  <si>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</si>
  <si>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</si>
  <si>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T</t>
    </r>
    <r>
      <rPr>
        <b/>
        <sz val="12"/>
        <rFont val="Arial"/>
        <family val="2"/>
      </rPr>
      <t>abs 4 and 5 (2</t>
    </r>
    <r>
      <rPr>
        <b/>
        <sz val="12"/>
        <color theme="1"/>
        <rFont val="Arial"/>
        <family val="2"/>
      </rPr>
      <t>011-2020)</t>
    </r>
  </si>
  <si>
    <t>Distributors should complete the lost revenue calculation for 2011-2014 program years and 2015-2020 program years, as applicable, by undertaking the following:</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</si>
  <si>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</si>
  <si>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</si>
  <si>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</si>
  <si>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</si>
  <si>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t>
  </si>
  <si>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</si>
  <si>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</si>
  <si>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</si>
  <si>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</si>
  <si>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</si>
  <si>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</si>
  <si>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</si>
  <si>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</si>
  <si>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</si>
  <si>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</si>
  <si>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</si>
  <si>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</si>
  <si>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</si>
  <si>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</si>
  <si>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</si>
  <si>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</si>
  <si>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</si>
  <si>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</si>
  <si>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</si>
  <si>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t>LDCs are expected to include projected carrying charges amounts in row 84 of Table 1-b below.  LDCs should also check accuracy of the years included in the LRAMVA balance in row 85.</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</si>
  <si>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</si>
  <si>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r>
      <rPr>
        <b/>
        <sz val="12"/>
        <rFont val="Arial"/>
        <family val="2"/>
      </rPr>
      <t xml:space="preserve">1.  </t>
    </r>
    <r>
      <rPr>
        <sz val="12"/>
        <rFont val="Arial"/>
        <family val="2"/>
      </rPr>
      <t>LDCs can apply for disposition of LRAMVA amounts at any time, but at a minimum, must do so as part of a cost of service (COS) application.   The following LRAMVA work forms apply to LDCs that need to recover lost revenues from the</t>
    </r>
    <r>
      <rPr>
        <sz val="12"/>
        <color rgb="FFFF0000"/>
        <rFont val="Arial"/>
        <family val="2"/>
      </rPr>
      <t xml:space="preserve"> </t>
    </r>
    <r>
      <rPr>
        <sz val="12"/>
        <rFont val="Arial"/>
        <family val="2"/>
      </rPr>
      <t>2015-2020 period.</t>
    </r>
    <r>
      <rPr>
        <sz val="12"/>
        <color rgb="FFFF0000"/>
        <rFont val="Arial"/>
        <family val="2"/>
      </rPr>
      <t xml:space="preserve"> </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</si>
  <si>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</si>
  <si>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</si>
  <si>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</si>
  <si>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</si>
  <si>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</si>
  <si>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</si>
  <si>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</si>
  <si>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</si>
  <si>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</si>
  <si>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</si>
  <si>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</si>
  <si>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</si>
  <si>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</si>
  <si>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Opening Balance for 2023</t>
  </si>
  <si>
    <t>Total for 2023</t>
  </si>
  <si>
    <t>2011-2021</t>
  </si>
  <si>
    <t>2011-2022</t>
  </si>
  <si>
    <t>2011-2023</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</si>
  <si>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</si>
  <si>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2023 Q1</t>
  </si>
  <si>
    <t>2023 Q2</t>
  </si>
  <si>
    <t>2023 Q3</t>
  </si>
  <si>
    <t>2023 Q4</t>
  </si>
  <si>
    <t>The LRAMVA work form was created in a generic manner for use by all LDCs.  Distributors should follow the checklist, which is referenced in this tab of the work form and listed below:</t>
  </si>
  <si>
    <t>2024 Q1</t>
  </si>
  <si>
    <t>2024 Q2</t>
  </si>
  <si>
    <t>2024 Q3</t>
  </si>
  <si>
    <t>2024 Q4</t>
  </si>
  <si>
    <t>2025 Q1</t>
  </si>
  <si>
    <t>2025 Q2</t>
  </si>
  <si>
    <t>2025 Q3</t>
  </si>
  <si>
    <t>2025 Q4</t>
  </si>
  <si>
    <t>Opening Balance for 2024</t>
  </si>
  <si>
    <t>Opening Balance for 2025</t>
  </si>
  <si>
    <t>Total for 2024</t>
  </si>
  <si>
    <t>Total for 2025</t>
  </si>
  <si>
    <t>2011-2024</t>
  </si>
  <si>
    <t>2011-2025</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</si>
  <si>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</si>
  <si>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Milton Hydro Distribution Inc.</t>
  </si>
  <si>
    <t>EB-2016-0242</t>
  </si>
  <si>
    <t>Application for LRAMVA Recovery 2011 to 2014 CDM</t>
  </si>
  <si>
    <t>EB-2021-0042</t>
  </si>
  <si>
    <t>2023 COS</t>
  </si>
  <si>
    <t>2015-2022</t>
  </si>
  <si>
    <t>GS 50 to 999 kW</t>
  </si>
  <si>
    <t>GS 1,000 to 4,999 kW</t>
  </si>
  <si>
    <t>LRAMVA Threshold for 2016</t>
  </si>
  <si>
    <t>The CDM forecast is set out in Table 3-5 of the original application (Milton Hydro_COS APPL_Exhibit 3_20150828.PDF) on p. 13 of 43</t>
  </si>
  <si>
    <t>Class</t>
  </si>
  <si>
    <t>2015 Bridge Year</t>
  </si>
  <si>
    <t>2016 Test Year</t>
  </si>
  <si>
    <t>General Service&lt;50 kW</t>
  </si>
  <si>
    <t>General Service 50 - 999 kW</t>
  </si>
  <si>
    <t>General Service 1000 - 4999 kW</t>
  </si>
  <si>
    <t>Large Users</t>
  </si>
  <si>
    <t>Street Lights</t>
  </si>
  <si>
    <t>Less Street Lights</t>
  </si>
  <si>
    <t>Adjusted Total</t>
  </si>
  <si>
    <t>Notes: In Milton Hydro’s response to 3.0-Staff-45, Milton Hydro stated that the Town of Milton did not implement any changes to its street lighting system in 2015 and did not have  plans to do so in 2016, Milton Hydro removed the CDM savings from its Load Forecast for Street Lighting.</t>
  </si>
  <si>
    <t xml:space="preserve">               Actual load data for 2014 were used in the regression analysis, so 2014 results are not needed in either the manual adjustment or the LRAMVA threshold</t>
  </si>
  <si>
    <t>Using the rate class distribution above and kW/kWh from the load forecast worksheet yields the following LRAMVA threshold:</t>
  </si>
  <si>
    <t>kW/kWh</t>
  </si>
  <si>
    <t xml:space="preserve">Source: </t>
  </si>
  <si>
    <t>kw/kWh from the Weather Normalization Regression Model</t>
  </si>
  <si>
    <t>2011 COS - EB-2010-0137</t>
  </si>
  <si>
    <t>2015 &amp; 2016</t>
  </si>
  <si>
    <t>See discussion below</t>
  </si>
  <si>
    <t>EB-2014-0094</t>
  </si>
  <si>
    <t>EB-2016-0255</t>
  </si>
  <si>
    <t>EB-2016-0093</t>
  </si>
  <si>
    <t>EB-2017-0061</t>
  </si>
  <si>
    <t>EB-2018-0053</t>
  </si>
  <si>
    <t>EB-2019-0053</t>
  </si>
  <si>
    <t>EB-2013-0162</t>
  </si>
  <si>
    <t>Note:  2014 removed from this table, whose distribution rates are not part of the LRAMVA disposition</t>
  </si>
  <si>
    <t xml:space="preserve">LDCs must clearly show how it has allocated actual CDM savings to applicable rate classes, including supporting documentation and rationale for its proposal.  This should be shown by customer class and program each year.  </t>
  </si>
  <si>
    <t>Applicants are responsible for ensuring that all documents filed with the OEB, including responses to OEB staff questions and other supporting documentation, do not include personal information (as that phrase is defined in the Freedom of Information and Protection of Privacy Act), unless filed in accordance with rule 9A of the OEB’s Rules of Practice and Procedure.</t>
  </si>
  <si>
    <t>Report type</t>
  </si>
  <si>
    <t>Type</t>
  </si>
  <si>
    <t>Audit Funding</t>
  </si>
  <si>
    <t>EEM</t>
  </si>
  <si>
    <t>True-up in 2016</t>
  </si>
  <si>
    <t>True-up in 2017</t>
  </si>
  <si>
    <t>MHDI Data</t>
  </si>
  <si>
    <t>HPNC</t>
  </si>
  <si>
    <t>PSUI</t>
  </si>
  <si>
    <t>Note:  Persistence in 2016 and later is captured in the 2016 load forecast so is not included here.</t>
  </si>
  <si>
    <t>Adjustment to 2015 savings in 2017</t>
  </si>
  <si>
    <t>Adjustment to 2015 savings in 2016</t>
  </si>
  <si>
    <t>Adjustment to 2017 savings in P&amp;C</t>
  </si>
  <si>
    <t>Smart Thermostat</t>
  </si>
  <si>
    <t>Unverified</t>
  </si>
  <si>
    <t>P&amp;C report</t>
  </si>
  <si>
    <t>Post P&amp;C</t>
  </si>
  <si>
    <t>P&amp;C</t>
  </si>
  <si>
    <t>Smart Thermostat Program</t>
  </si>
  <si>
    <t>Pool Program</t>
  </si>
  <si>
    <t>Rows 60, 125</t>
  </si>
  <si>
    <t>Rows added to show a second set of adjustments</t>
  </si>
  <si>
    <t>Facilitates comparison with IESO reports</t>
  </si>
  <si>
    <t>Changed name of program</t>
  </si>
  <si>
    <t>MDHI program not listed in LRAMVA template</t>
  </si>
  <si>
    <t>Rows 59:60, 308</t>
  </si>
  <si>
    <t>Different allocation for results and true-ups</t>
  </si>
  <si>
    <t>Used project specific information for each (see Tab 3-a)</t>
  </si>
  <si>
    <t>B339, B483, B522, B525, B528</t>
  </si>
  <si>
    <t>Save on Energy Retrofit Program - Metered Street Lights</t>
  </si>
  <si>
    <t>Save on Energy Retrofit Program - Unmetered Street Lights</t>
  </si>
  <si>
    <t>Monthly multiplier</t>
  </si>
  <si>
    <t>Net Demand Savings (kW)</t>
  </si>
  <si>
    <t>Net Demand Savings Persistence (kW)</t>
  </si>
  <si>
    <t>Allocation</t>
  </si>
  <si>
    <t>Retrofit (Streetlights metered)</t>
  </si>
  <si>
    <t>Retrofit (Streetlights unmetered)</t>
  </si>
  <si>
    <t>Retrofit (All streetlighting projects)</t>
  </si>
  <si>
    <t>Table 8-c Raw data on fixtures changes</t>
  </si>
  <si>
    <t>Billing change month</t>
  </si>
  <si>
    <t>Old bulb type</t>
  </si>
  <si>
    <t>Billed wattage</t>
  </si>
  <si>
    <t>New bulb type</t>
  </si>
  <si>
    <t>New wattage</t>
  </si>
  <si>
    <t>kW savings</t>
  </si>
  <si>
    <t>kWh savings</t>
  </si>
  <si>
    <t>Add metering</t>
  </si>
  <si>
    <t>Billing change</t>
  </si>
  <si>
    <t>Energy savings (kWh)</t>
  </si>
  <si>
    <t>Demand savings (kW)</t>
  </si>
  <si>
    <t>Billed by kWh</t>
  </si>
  <si>
    <t>Billed by kW</t>
  </si>
  <si>
    <t>Annual Summary</t>
  </si>
  <si>
    <t>Energy Savings (kWh)</t>
  </si>
  <si>
    <t>Metered SL (kWh)</t>
  </si>
  <si>
    <t>Unmetered SL (kW)</t>
  </si>
  <si>
    <t>Customer</t>
  </si>
  <si>
    <t>Save on Energy Retrofit Program - Metered Streetlights</t>
  </si>
  <si>
    <t>Save on Energy Retrofit Program - Unmetered streetlights</t>
  </si>
  <si>
    <t>Rows 859:863, 1048:1052</t>
  </si>
  <si>
    <t>Special analysis for streetlights (from Tab 8)</t>
  </si>
  <si>
    <t>Complicated by some fixtures changing from SL to GS&lt;50 kW over time</t>
  </si>
  <si>
    <t>Entire tab</t>
  </si>
  <si>
    <t>3-a. Rate Class Allocations</t>
  </si>
  <si>
    <t>Added tab with details of how rate class allocations were determined</t>
  </si>
  <si>
    <t>Transparency</t>
  </si>
  <si>
    <t>GS 50 to 999 kW</t>
  </si>
  <si>
    <t>(kWh)</t>
  </si>
  <si>
    <t>(kW)</t>
  </si>
  <si>
    <t>Note: Details of streetlighting projects are from Tab 8</t>
  </si>
  <si>
    <t>Source: Summary of Table 8-f below, multiplied by NTG from 2017 final results report for MHDI</t>
  </si>
  <si>
    <t>Retrofit Demand Net to Gross</t>
  </si>
  <si>
    <t>Retrofit Energy Net to Gross</t>
  </si>
  <si>
    <t>Source: Calculated from Table 8-c</t>
  </si>
  <si>
    <t>Note: savings are cumulative amounts. First year energy savings are divided by 12 to get monthly amounts</t>
  </si>
  <si>
    <t>Source: Calculated from Table 8-d above</t>
  </si>
  <si>
    <t>Note: demand savings are divided by 12 to get average amounts</t>
  </si>
  <si>
    <t>Source: Calculated from Table 8-e above</t>
  </si>
  <si>
    <t>Table 8-f Annual summary of 2019 projects (gross)</t>
  </si>
  <si>
    <t>Table 8-g Annual summary of 2020 projects (gross)</t>
  </si>
  <si>
    <t>Table 8-a 2019 Streetlighting savings summary (net)</t>
  </si>
  <si>
    <t>Table 8-b 2020 Streetlight savings summary (net)</t>
  </si>
  <si>
    <t>Table 8-d Projects in 2019</t>
  </si>
  <si>
    <t>Table 8-e Projects in 2020</t>
  </si>
  <si>
    <t>Application</t>
  </si>
  <si>
    <t>Rate Class</t>
  </si>
  <si>
    <t>GS 50-999 kW</t>
  </si>
  <si>
    <t>Hydroone-EEM-0155</t>
  </si>
  <si>
    <t>{ECC8CEDA-D3F8-E411-A909-00155D325C28}</t>
  </si>
  <si>
    <t>n/a</t>
  </si>
  <si>
    <t>1001-001-EM</t>
  </si>
  <si>
    <t>MiltonHydro10001</t>
  </si>
  <si>
    <t>172051</t>
  </si>
  <si>
    <t>172146</t>
  </si>
  <si>
    <t>172515</t>
  </si>
  <si>
    <t>171545</t>
  </si>
  <si>
    <t>173328</t>
  </si>
  <si>
    <t>173984</t>
  </si>
  <si>
    <t>174095</t>
  </si>
  <si>
    <t>162964</t>
  </si>
  <si>
    <t>171726</t>
  </si>
  <si>
    <t>178618</t>
  </si>
  <si>
    <t>182605</t>
  </si>
  <si>
    <t>177565</t>
  </si>
  <si>
    <t>180269</t>
  </si>
  <si>
    <t>180324</t>
  </si>
  <si>
    <t>183391</t>
  </si>
  <si>
    <t>176626</t>
  </si>
  <si>
    <t>177672</t>
  </si>
  <si>
    <t>179899</t>
  </si>
  <si>
    <t>179901</t>
  </si>
  <si>
    <t>182620</t>
  </si>
  <si>
    <t>182688</t>
  </si>
  <si>
    <t>183678</t>
  </si>
  <si>
    <t>160155</t>
  </si>
  <si>
    <t>175004</t>
  </si>
  <si>
    <t>175056</t>
  </si>
  <si>
    <t>176657</t>
  </si>
  <si>
    <t>177457</t>
  </si>
  <si>
    <t>178938</t>
  </si>
  <si>
    <t>179083</t>
  </si>
  <si>
    <t>180608</t>
  </si>
  <si>
    <t>181442</t>
  </si>
  <si>
    <t>183912</t>
  </si>
  <si>
    <t>172960</t>
  </si>
  <si>
    <t>174014</t>
  </si>
  <si>
    <t>178093</t>
  </si>
  <si>
    <t>178622</t>
  </si>
  <si>
    <t>179647</t>
  </si>
  <si>
    <t>185003</t>
  </si>
  <si>
    <t>185091</t>
  </si>
  <si>
    <t>185399</t>
  </si>
  <si>
    <t>187452</t>
  </si>
  <si>
    <t>187773</t>
  </si>
  <si>
    <t>171262</t>
  </si>
  <si>
    <t>162157</t>
  </si>
  <si>
    <t>185072</t>
  </si>
  <si>
    <t>178745</t>
  </si>
  <si>
    <t>178642</t>
  </si>
  <si>
    <t>178794</t>
  </si>
  <si>
    <t>180181</t>
  </si>
  <si>
    <t>185911</t>
  </si>
  <si>
    <t>194770</t>
  </si>
  <si>
    <t>194931</t>
  </si>
  <si>
    <t>177005</t>
  </si>
  <si>
    <t>179468</t>
  </si>
  <si>
    <t>181973</t>
  </si>
  <si>
    <t>184028</t>
  </si>
  <si>
    <t>186314</t>
  </si>
  <si>
    <t>186330</t>
  </si>
  <si>
    <t>187778</t>
  </si>
  <si>
    <t>187843</t>
  </si>
  <si>
    <t>188004</t>
  </si>
  <si>
    <t>188378</t>
  </si>
  <si>
    <t>188548</t>
  </si>
  <si>
    <t>188751</t>
  </si>
  <si>
    <t>189143</t>
  </si>
  <si>
    <t>189332</t>
  </si>
  <si>
    <t>189333</t>
  </si>
  <si>
    <t>189334</t>
  </si>
  <si>
    <t>189359</t>
  </si>
  <si>
    <t>189504</t>
  </si>
  <si>
    <t>189597</t>
  </si>
  <si>
    <t>190969</t>
  </si>
  <si>
    <t>191513</t>
  </si>
  <si>
    <t>191593</t>
  </si>
  <si>
    <t>192219</t>
  </si>
  <si>
    <t>192275</t>
  </si>
  <si>
    <t>192797</t>
  </si>
  <si>
    <t>193690</t>
  </si>
  <si>
    <t>193844</t>
  </si>
  <si>
    <t>194055</t>
  </si>
  <si>
    <t>194824</t>
  </si>
  <si>
    <t>195092</t>
  </si>
  <si>
    <t>195786</t>
  </si>
  <si>
    <t>196294</t>
  </si>
  <si>
    <t>197407</t>
  </si>
  <si>
    <t>197462</t>
  </si>
  <si>
    <t>197898</t>
  </si>
  <si>
    <t>198321</t>
  </si>
  <si>
    <t>198629</t>
  </si>
  <si>
    <t>198833</t>
  </si>
  <si>
    <t>199124</t>
  </si>
  <si>
    <t>200064</t>
  </si>
  <si>
    <t>200600</t>
  </si>
  <si>
    <t>200609</t>
  </si>
  <si>
    <t>201212</t>
  </si>
  <si>
    <t>201800</t>
  </si>
  <si>
    <t>186792</t>
  </si>
  <si>
    <t>186793</t>
  </si>
  <si>
    <t>193287</t>
  </si>
  <si>
    <t>601462</t>
  </si>
  <si>
    <t>188675</t>
  </si>
  <si>
    <t>191650</t>
  </si>
  <si>
    <t>189405</t>
  </si>
  <si>
    <t>10011</t>
  </si>
  <si>
    <t>159225</t>
  </si>
  <si>
    <t>165613</t>
  </si>
  <si>
    <t>167447</t>
  </si>
  <si>
    <t>181328</t>
  </si>
  <si>
    <t>181329</t>
  </si>
  <si>
    <t>181332</t>
  </si>
  <si>
    <t>186376</t>
  </si>
  <si>
    <t>187530</t>
  </si>
  <si>
    <t>187886</t>
  </si>
  <si>
    <t>189563</t>
  </si>
  <si>
    <t>190248</t>
  </si>
  <si>
    <t>190458</t>
  </si>
  <si>
    <t>191183</t>
  </si>
  <si>
    <t>191464</t>
  </si>
  <si>
    <t>192234</t>
  </si>
  <si>
    <t>192382</t>
  </si>
  <si>
    <t>192489</t>
  </si>
  <si>
    <t>193569</t>
  </si>
  <si>
    <t>194641</t>
  </si>
  <si>
    <t>194752</t>
  </si>
  <si>
    <t>195434</t>
  </si>
  <si>
    <t>195444</t>
  </si>
  <si>
    <t>196223</t>
  </si>
  <si>
    <t>196714</t>
  </si>
  <si>
    <t>198259</t>
  </si>
  <si>
    <t>199040</t>
  </si>
  <si>
    <t>201934</t>
  </si>
  <si>
    <t>202428</t>
  </si>
  <si>
    <t>188289</t>
  </si>
  <si>
    <t>192818</t>
  </si>
  <si>
    <t>193821</t>
  </si>
  <si>
    <t>194478</t>
  </si>
  <si>
    <t>196000</t>
  </si>
  <si>
    <t>201213</t>
  </si>
  <si>
    <t>10000</t>
  </si>
  <si>
    <t>187395</t>
  </si>
  <si>
    <t>187840</t>
  </si>
  <si>
    <t>194952</t>
  </si>
  <si>
    <t>197184</t>
  </si>
  <si>
    <t>199142</t>
  </si>
  <si>
    <t>200003</t>
  </si>
  <si>
    <t>202559</t>
  </si>
  <si>
    <t>204014</t>
  </si>
  <si>
    <t>204373</t>
  </si>
  <si>
    <t>204511</t>
  </si>
  <si>
    <t>205193</t>
  </si>
  <si>
    <t>205684</t>
  </si>
  <si>
    <t>206553</t>
  </si>
  <si>
    <t>197149</t>
  </si>
  <si>
    <t>601434</t>
  </si>
  <si>
    <t>20061</t>
  </si>
  <si>
    <t>Audit</t>
  </si>
  <si>
    <t>171329</t>
  </si>
  <si>
    <t>191502</t>
  </si>
  <si>
    <t>191518</t>
  </si>
  <si>
    <t>192499</t>
  </si>
  <si>
    <t>196136</t>
  </si>
  <si>
    <t>196447</t>
  </si>
  <si>
    <t>199654</t>
  </si>
  <si>
    <t>204089</t>
  </si>
  <si>
    <t>205119</t>
  </si>
  <si>
    <t>205496</t>
  </si>
  <si>
    <t>206189</t>
  </si>
  <si>
    <t>202956</t>
  </si>
  <si>
    <t>204483</t>
  </si>
  <si>
    <t>20060</t>
  </si>
  <si>
    <t>Home Depot Home Appliance Market Uplift Conservation Fund Pilot Program</t>
  </si>
  <si>
    <t>Save on Energy Instant Discount Program</t>
  </si>
  <si>
    <t>Pool Saver Local Program</t>
  </si>
  <si>
    <t>Whole Home Pilot Program</t>
  </si>
  <si>
    <t>TOWN OF MILTON</t>
  </si>
  <si>
    <t>Cobra HPS-250</t>
  </si>
  <si>
    <t>Smart LED-100</t>
  </si>
  <si>
    <t>Smart LED-68</t>
  </si>
  <si>
    <t>Smart LED-134</t>
  </si>
  <si>
    <t/>
  </si>
  <si>
    <t>REGION OF HALTON</t>
  </si>
  <si>
    <t>Smart LED-213</t>
  </si>
  <si>
    <t>Cobra HPS-200</t>
  </si>
  <si>
    <t>Cobra HPS-400</t>
  </si>
  <si>
    <t>Cobra HPS-150</t>
  </si>
  <si>
    <t>LED-86</t>
  </si>
  <si>
    <t>Cobra HPS-70</t>
  </si>
  <si>
    <t>Smart LED-86</t>
  </si>
  <si>
    <t>Cobra HPS-100</t>
  </si>
  <si>
    <t>LED-26</t>
  </si>
  <si>
    <t>LED-58</t>
  </si>
  <si>
    <t>Smart LED-26</t>
  </si>
  <si>
    <t>LED-65</t>
  </si>
  <si>
    <t>LED-100</t>
  </si>
  <si>
    <t>Smart LED-65</t>
  </si>
  <si>
    <t>Smart LED-58</t>
  </si>
  <si>
    <t>HPS-65</t>
  </si>
  <si>
    <t>LED-68</t>
  </si>
  <si>
    <t>LED-213</t>
  </si>
  <si>
    <t>LED-134</t>
  </si>
  <si>
    <t>LED-162</t>
  </si>
  <si>
    <t>Smart LED-162</t>
  </si>
  <si>
    <t>LED-117</t>
  </si>
  <si>
    <t>LED-158</t>
  </si>
  <si>
    <t>LED-28</t>
  </si>
  <si>
    <t>-162</t>
  </si>
  <si>
    <t>-86</t>
  </si>
  <si>
    <t>Cobra LED-48</t>
  </si>
  <si>
    <t xml:space="preserve"> HPS-250</t>
  </si>
  <si>
    <t>LED-180</t>
  </si>
  <si>
    <t>Cobra LED-147</t>
  </si>
  <si>
    <t>Cobra LED-221</t>
  </si>
  <si>
    <t>Cobra INC-69</t>
  </si>
  <si>
    <t>Cobra LED-190</t>
  </si>
  <si>
    <t>Cobra LED-227</t>
  </si>
  <si>
    <t>LED-135</t>
  </si>
  <si>
    <t>LED-130</t>
  </si>
  <si>
    <t>LED-170</t>
  </si>
  <si>
    <t>LED-230</t>
  </si>
  <si>
    <t>LED-110</t>
  </si>
  <si>
    <t>LED-84</t>
  </si>
  <si>
    <t>LED-92</t>
  </si>
  <si>
    <t>LED-72</t>
  </si>
  <si>
    <t>LED-96</t>
  </si>
  <si>
    <t>LED-125</t>
  </si>
  <si>
    <t>RCOBRA HPS-250</t>
  </si>
  <si>
    <t>Smart LED-208</t>
  </si>
  <si>
    <t>RCOBRA LED-227</t>
  </si>
  <si>
    <t>Smart LED-198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</si>
</sst>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0">
    <numFmt numFmtId="8" formatCode="&quot;$&quot;#,##0.00_);[Red]\(&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 numFmtId="289" formatCode="_(* #,##0.00000_);_(* \(#,##0.00000\);_(* &quot;-&quot;??_);_(@_)"/>
    <numFmt numFmtId="290" formatCode="mmm\ yyyy"/>
  </numFmts>
  <fonts count="243">
    <font>
      <sz val="11"/>
      <color theme="1"/>
      <name val="Calibri"/>
      <family val="2"/>
      <scheme val="minor"/>
    </font>
    <font>
      <sz val="12"/>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amily val="2"/>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sz val="9"/>
      <color theme="1"/>
      <name val="Arial"/>
      <family val="2"/>
    </font>
  </fonts>
  <fills count="94">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style="hair">
        <color indexed="64"/>
      </left>
      <right style="thin">
        <color indexed="64"/>
      </right>
      <top/>
      <bottom style="hair">
        <color indexed="64"/>
      </bottom>
      <diagonal/>
    </border>
    <border>
      <left/>
      <right style="thin">
        <color indexed="64"/>
      </right>
      <top style="hair">
        <color indexed="64"/>
      </top>
      <bottom style="hair">
        <color indexed="64"/>
      </bottom>
      <diagonal/>
    </border>
    <border>
      <left/>
      <right style="hair">
        <color theme="0" tint="-0.24994659260841701"/>
      </right>
      <top/>
      <bottom/>
      <diagonal/>
    </border>
    <border>
      <left/>
      <right style="hair">
        <color theme="0" tint="-0.24994659260841701"/>
      </right>
      <top/>
      <bottom style="hair">
        <color indexed="64"/>
      </bottom>
      <diagonal/>
    </border>
  </borders>
  <cellStyleXfs count="9772">
    <xf numFmtId="0" fontId="0" fillId="0" borderId="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4" fillId="0" borderId="0"/>
    <xf numFmtId="0" fontId="13" fillId="0" borderId="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20" borderId="0" applyNumberFormat="0" applyBorder="0" applyAlignment="0" applyProtection="0"/>
    <xf numFmtId="0" fontId="17" fillId="4" borderId="0" applyNumberFormat="0" applyBorder="0" applyAlignment="0" applyProtection="0"/>
    <xf numFmtId="0" fontId="18" fillId="21" borderId="15" applyNumberFormat="0" applyAlignment="0" applyProtection="0"/>
    <xf numFmtId="0" fontId="19" fillId="22" borderId="16" applyNumberFormat="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0" borderId="17" applyNumberFormat="0" applyFill="0" applyAlignment="0" applyProtection="0"/>
    <xf numFmtId="0" fontId="24" fillId="0" borderId="18" applyNumberFormat="0" applyFill="0" applyAlignment="0" applyProtection="0"/>
    <xf numFmtId="0" fontId="25" fillId="0" borderId="19" applyNumberFormat="0" applyFill="0" applyAlignment="0" applyProtection="0"/>
    <xf numFmtId="0" fontId="25" fillId="0" borderId="0" applyNumberFormat="0" applyFill="0" applyBorder="0" applyAlignment="0" applyProtection="0"/>
    <xf numFmtId="0" fontId="26" fillId="8" borderId="15" applyNumberFormat="0" applyAlignment="0" applyProtection="0"/>
    <xf numFmtId="0" fontId="27" fillId="0" borderId="20" applyNumberFormat="0" applyFill="0" applyAlignment="0" applyProtection="0"/>
    <xf numFmtId="0" fontId="28" fillId="23" borderId="0" applyNumberFormat="0" applyBorder="0" applyAlignment="0" applyProtection="0"/>
    <xf numFmtId="0" fontId="20" fillId="0" borderId="0"/>
    <xf numFmtId="0" fontId="20" fillId="0" borderId="0"/>
    <xf numFmtId="0" fontId="7" fillId="0" borderId="0"/>
    <xf numFmtId="0" fontId="13" fillId="0" borderId="0"/>
    <xf numFmtId="0" fontId="7" fillId="0" borderId="0"/>
    <xf numFmtId="0" fontId="13" fillId="24" borderId="21" applyNumberFormat="0" applyFont="0" applyAlignment="0" applyProtection="0"/>
    <xf numFmtId="0" fontId="13" fillId="24" borderId="21" applyNumberFormat="0" applyFont="0" applyAlignment="0" applyProtection="0"/>
    <xf numFmtId="0" fontId="29" fillId="21" borderId="22" applyNumberFormat="0" applyAlignment="0" applyProtection="0"/>
    <xf numFmtId="9" fontId="7" fillId="0" borderId="0" applyFont="0" applyFill="0" applyBorder="0" applyAlignment="0" applyProtection="0"/>
    <xf numFmtId="0" fontId="13" fillId="25" borderId="1" applyNumberFormat="0" applyProtection="0">
      <alignment horizontal="left" vertical="center"/>
    </xf>
    <xf numFmtId="0" fontId="13" fillId="25" borderId="1" applyNumberFormat="0" applyProtection="0">
      <alignment horizontal="left" vertical="center"/>
    </xf>
    <xf numFmtId="0" fontId="30" fillId="0" borderId="0" applyNumberFormat="0" applyFill="0" applyBorder="0" applyAlignment="0" applyProtection="0"/>
    <xf numFmtId="0" fontId="31" fillId="0" borderId="23" applyNumberFormat="0" applyFill="0" applyAlignment="0" applyProtection="0"/>
    <xf numFmtId="0" fontId="32" fillId="0" borderId="0" applyNumberFormat="0" applyFill="0" applyBorder="0" applyAlignment="0" applyProtection="0"/>
    <xf numFmtId="0" fontId="18" fillId="21" borderId="24" applyNumberFormat="0" applyAlignment="0" applyProtection="0"/>
    <xf numFmtId="0" fontId="26" fillId="8" borderId="24" applyNumberFormat="0" applyAlignment="0" applyProtection="0"/>
    <xf numFmtId="0" fontId="13" fillId="24" borderId="25" applyNumberFormat="0" applyFont="0" applyAlignment="0" applyProtection="0"/>
    <xf numFmtId="0" fontId="13" fillId="24" borderId="25" applyNumberFormat="0" applyFont="0" applyAlignment="0" applyProtection="0"/>
    <xf numFmtId="0" fontId="29" fillId="21" borderId="26" applyNumberFormat="0" applyAlignment="0" applyProtection="0"/>
    <xf numFmtId="0" fontId="31" fillId="0" borderId="27" applyNumberFormat="0" applyFill="0" applyAlignment="0" applyProtection="0"/>
    <xf numFmtId="16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39" fillId="0" borderId="0" applyNumberFormat="0" applyFill="0" applyBorder="0" applyAlignment="0" applyProtection="0"/>
    <xf numFmtId="0" fontId="7" fillId="0" borderId="0"/>
    <xf numFmtId="9" fontId="7" fillId="0" borderId="0" applyFont="0" applyFill="0" applyBorder="0" applyAlignment="0" applyProtection="0"/>
    <xf numFmtId="0" fontId="13" fillId="25" borderId="34" applyNumberFormat="0" applyProtection="0">
      <alignment horizontal="left" vertical="center"/>
    </xf>
    <xf numFmtId="0" fontId="13" fillId="25" borderId="34" applyNumberFormat="0" applyProtection="0">
      <alignment horizontal="left" vertical="center"/>
    </xf>
    <xf numFmtId="0" fontId="18" fillId="21" borderId="29" applyNumberFormat="0" applyAlignment="0" applyProtection="0"/>
    <xf numFmtId="0" fontId="26" fillId="8" borderId="29" applyNumberFormat="0" applyAlignment="0" applyProtection="0"/>
    <xf numFmtId="0" fontId="13" fillId="24" borderId="30" applyNumberFormat="0" applyFont="0" applyAlignment="0" applyProtection="0"/>
    <xf numFmtId="0" fontId="13" fillId="24" borderId="30" applyNumberFormat="0" applyFont="0" applyAlignment="0" applyProtection="0"/>
    <xf numFmtId="0" fontId="29" fillId="21" borderId="31" applyNumberFormat="0" applyAlignment="0" applyProtection="0"/>
    <xf numFmtId="0" fontId="31" fillId="0" borderId="32" applyNumberFormat="0" applyFill="0" applyAlignment="0" applyProtection="0"/>
    <xf numFmtId="0" fontId="18" fillId="21" borderId="29" applyNumberFormat="0" applyAlignment="0" applyProtection="0"/>
    <xf numFmtId="0" fontId="26" fillId="8" borderId="29" applyNumberFormat="0" applyAlignment="0" applyProtection="0"/>
    <xf numFmtId="0" fontId="13" fillId="24" borderId="30" applyNumberFormat="0" applyFont="0" applyAlignment="0" applyProtection="0"/>
    <xf numFmtId="0" fontId="13" fillId="24" borderId="30" applyNumberFormat="0" applyFont="0" applyAlignment="0" applyProtection="0"/>
    <xf numFmtId="0" fontId="29" fillId="21" borderId="31" applyNumberFormat="0" applyAlignment="0" applyProtection="0"/>
    <xf numFmtId="0" fontId="31" fillId="0" borderId="32" applyNumberFormat="0" applyFill="0" applyAlignment="0" applyProtection="0"/>
    <xf numFmtId="43"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43"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3" fillId="25" borderId="34" applyNumberFormat="0" applyProtection="0">
      <alignment horizontal="left" vertical="center"/>
    </xf>
    <xf numFmtId="0" fontId="13" fillId="25" borderId="34" applyNumberFormat="0" applyProtection="0">
      <alignment horizontal="left" vertical="center"/>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43"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43" fontId="78" fillId="0" borderId="0" applyFont="0" applyFill="0" applyBorder="0" applyAlignment="0" applyProtection="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 fillId="0" borderId="0"/>
    <xf numFmtId="0" fontId="13" fillId="0" borderId="0"/>
    <xf numFmtId="0" fontId="13" fillId="0" borderId="0" applyFont="0" applyFill="0" applyBorder="0" applyAlignment="0" applyProtection="0"/>
    <xf numFmtId="182" fontId="13" fillId="0" borderId="0" applyFont="0" applyFill="0" applyBorder="0" applyAlignment="0" applyProtection="0"/>
    <xf numFmtId="0" fontId="79" fillId="0" borderId="0"/>
    <xf numFmtId="0" fontId="80"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4" fontId="81" fillId="0" borderId="0" applyFont="0" applyFill="0" applyBorder="0" applyAlignment="0" applyProtection="0"/>
    <xf numFmtId="185" fontId="81" fillId="0" borderId="0" applyFont="0" applyFill="0" applyBorder="0" applyAlignment="0" applyProtection="0"/>
    <xf numFmtId="39" fontId="13" fillId="0" borderId="0" applyFont="0" applyFill="0" applyBorder="0" applyAlignment="0" applyProtection="0"/>
    <xf numFmtId="0" fontId="79" fillId="0" borderId="0"/>
    <xf numFmtId="0" fontId="13" fillId="0" borderId="0">
      <alignment vertical="top"/>
    </xf>
    <xf numFmtId="0" fontId="80" fillId="0" borderId="0" applyNumberFormat="0" applyFill="0">
      <alignment horizontal="left" vertical="center" wrapText="1"/>
    </xf>
    <xf numFmtId="186" fontId="13" fillId="0" borderId="0" applyFont="0" applyFill="0" applyBorder="0" applyAlignment="0" applyProtection="0"/>
    <xf numFmtId="187" fontId="81" fillId="0" borderId="0" applyFont="0" applyFill="0" applyBorder="0" applyAlignment="0" applyProtection="0"/>
    <xf numFmtId="188" fontId="81" fillId="0" borderId="0" applyFont="0" applyFill="0" applyBorder="0" applyAlignment="0" applyProtection="0"/>
    <xf numFmtId="189" fontId="81" fillId="0" borderId="0" applyFont="0" applyFill="0" applyBorder="0" applyAlignment="0" applyProtection="0"/>
    <xf numFmtId="190" fontId="81" fillId="0" borderId="0" applyFont="0" applyFill="0" applyBorder="0" applyAlignment="0" applyProtection="0"/>
    <xf numFmtId="191" fontId="13" fillId="0" borderId="0" applyFont="0" applyFill="0" applyBorder="0" applyAlignment="0" applyProtection="0"/>
    <xf numFmtId="192" fontId="13" fillId="0" borderId="0" applyFont="0" applyFill="0" applyBorder="0" applyAlignment="0" applyProtection="0"/>
    <xf numFmtId="193" fontId="13" fillId="0" borderId="0" applyFont="0" applyFill="0" applyBorder="0" applyProtection="0">
      <alignment horizontal="right"/>
    </xf>
    <xf numFmtId="194" fontId="81" fillId="0" borderId="0" applyFont="0" applyFill="0" applyBorder="0" applyAlignment="0" applyProtection="0"/>
    <xf numFmtId="168" fontId="81" fillId="0" borderId="0" applyFont="0" applyFill="0" applyBorder="0" applyAlignment="0" applyProtection="0"/>
    <xf numFmtId="195" fontId="13" fillId="0" borderId="0" applyFont="0" applyFill="0" applyBorder="0" applyAlignment="0" applyProtection="0"/>
    <xf numFmtId="176" fontId="13" fillId="0" borderId="0" applyFont="0" applyFill="0" applyBorder="0" applyAlignment="0" applyProtection="0"/>
    <xf numFmtId="196" fontId="81" fillId="0" borderId="0" applyFont="0" applyFill="0" applyBorder="0" applyAlignment="0" applyProtection="0"/>
    <xf numFmtId="196" fontId="13" fillId="0" borderId="0" applyFont="0" applyFill="0" applyBorder="0" applyAlignment="0" applyProtection="0"/>
    <xf numFmtId="197" fontId="13" fillId="0" borderId="0" applyFont="0" applyFill="0" applyBorder="0" applyAlignment="0" applyProtection="0"/>
    <xf numFmtId="198" fontId="13" fillId="0" borderId="0" applyFont="0" applyFill="0" applyBorder="0" applyAlignment="0" applyProtection="0"/>
    <xf numFmtId="199" fontId="13" fillId="0" borderId="0" applyFont="0" applyFill="0" applyBorder="0" applyAlignment="0" applyProtection="0"/>
    <xf numFmtId="0" fontId="13" fillId="0" borderId="0"/>
    <xf numFmtId="0" fontId="13" fillId="0" borderId="0"/>
    <xf numFmtId="9" fontId="82" fillId="0" borderId="0">
      <alignment horizontal="right"/>
    </xf>
    <xf numFmtId="9" fontId="80" fillId="0" borderId="0">
      <alignment horizontal="right"/>
    </xf>
    <xf numFmtId="0" fontId="13" fillId="60" borderId="29" applyNumberFormat="0">
      <alignment horizontal="centerContinuous" vertical="center" wrapText="1"/>
    </xf>
    <xf numFmtId="0" fontId="13" fillId="61" borderId="29" applyNumberFormat="0">
      <alignment horizontal="left" vertical="center"/>
    </xf>
    <xf numFmtId="170" fontId="83" fillId="0" borderId="0" applyFont="0" applyFill="0" applyBorder="0" applyAlignment="0" applyProtection="0"/>
    <xf numFmtId="0" fontId="13" fillId="0" borderId="0"/>
    <xf numFmtId="9" fontId="84" fillId="0" borderId="0" applyFont="0" applyFill="0" applyBorder="0" applyAlignment="0" applyProtection="0"/>
    <xf numFmtId="10" fontId="84" fillId="0" borderId="0" applyFont="0" applyFill="0" applyBorder="0" applyAlignment="0" applyProtection="0"/>
    <xf numFmtId="0" fontId="81" fillId="0" borderId="0" applyNumberFormat="0" applyFill="0" applyBorder="0" applyAlignment="0" applyProtection="0"/>
    <xf numFmtId="0" fontId="20" fillId="0" borderId="0"/>
    <xf numFmtId="200" fontId="80" fillId="0" borderId="0" applyNumberFormat="0" applyFill="0">
      <alignment horizontal="left" vertical="center" wrapText="1"/>
    </xf>
    <xf numFmtId="164" fontId="84" fillId="0" borderId="0" applyFont="0" applyFill="0" applyBorder="0" applyAlignment="0" applyProtection="0"/>
    <xf numFmtId="166" fontId="84" fillId="0" borderId="0" applyFont="0" applyFill="0" applyBorder="0" applyAlignment="0" applyProtection="0"/>
    <xf numFmtId="0" fontId="85" fillId="0" borderId="0" applyFont="0" applyFill="0" applyBorder="0" applyAlignment="0" applyProtection="0"/>
    <xf numFmtId="201" fontId="85" fillId="0" borderId="0" applyFont="0" applyFill="0" applyBorder="0" applyAlignment="0" applyProtection="0"/>
    <xf numFmtId="0" fontId="80" fillId="25" borderId="0" applyFont="0" applyFill="0" applyProtection="0"/>
    <xf numFmtId="182" fontId="13" fillId="0" borderId="0"/>
    <xf numFmtId="202" fontId="86" fillId="0" borderId="0" applyFill="0" applyBorder="0" applyAlignment="0" applyProtection="0">
      <alignment horizontal="right"/>
    </xf>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8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8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8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8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8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8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8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8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8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8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8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8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203" fontId="13" fillId="0" borderId="10">
      <alignment horizontal="right"/>
    </xf>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167" fontId="88" fillId="0" borderId="0" applyFont="0"/>
    <xf numFmtId="167" fontId="88" fillId="0" borderId="65" applyFont="0"/>
    <xf numFmtId="168" fontId="88" fillId="0" borderId="0" applyFont="0"/>
    <xf numFmtId="204" fontId="89" fillId="0" borderId="10">
      <alignment horizontal="right"/>
    </xf>
    <xf numFmtId="204" fontId="89" fillId="0" borderId="10" applyFill="0">
      <alignment horizontal="right"/>
    </xf>
    <xf numFmtId="3" fontId="13" fillId="0" borderId="10" applyFill="0">
      <alignment horizontal="right"/>
    </xf>
    <xf numFmtId="205" fontId="89" fillId="0" borderId="10" applyFill="0">
      <alignment horizontal="right"/>
    </xf>
    <xf numFmtId="206" fontId="12" fillId="62" borderId="66">
      <alignment horizontal="center" vertical="center"/>
    </xf>
    <xf numFmtId="0" fontId="13" fillId="0" borderId="0"/>
    <xf numFmtId="182" fontId="90" fillId="0" borderId="0"/>
    <xf numFmtId="0" fontId="13" fillId="0" borderId="0"/>
    <xf numFmtId="207" fontId="13" fillId="0" borderId="10">
      <alignment horizontal="right"/>
      <protection locked="0"/>
    </xf>
    <xf numFmtId="165" fontId="89" fillId="0" borderId="10" applyNumberFormat="0" applyFont="0" applyBorder="0" applyProtection="0">
      <alignment horizontal="right"/>
    </xf>
    <xf numFmtId="208" fontId="91" fillId="63" borderId="67"/>
    <xf numFmtId="0" fontId="13" fillId="0" borderId="0" applyNumberFormat="0" applyFill="0" applyBorder="0" applyAlignment="0" applyProtection="0"/>
    <xf numFmtId="0" fontId="92" fillId="0" borderId="0" applyNumberFormat="0" applyFill="0" applyBorder="0" applyAlignment="0" applyProtection="0"/>
    <xf numFmtId="0" fontId="93" fillId="0" borderId="0"/>
    <xf numFmtId="0" fontId="32" fillId="0" borderId="0" applyNumberFormat="0" applyFill="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 fontId="95" fillId="64" borderId="11" applyNumberFormat="0" applyBorder="0" applyAlignment="0">
      <alignment horizontal="center" vertical="top" wrapText="1"/>
      <protection hidden="1"/>
    </xf>
    <xf numFmtId="0" fontId="96" fillId="65" borderId="0"/>
    <xf numFmtId="0" fontId="97" fillId="0" borderId="0" applyAlignment="0"/>
    <xf numFmtId="0" fontId="98" fillId="0" borderId="5" applyNumberFormat="0" applyFill="0" applyAlignment="0" applyProtection="0"/>
    <xf numFmtId="0" fontId="99" fillId="0" borderId="68" applyNumberFormat="0" applyFont="0" applyFill="0" applyAlignment="0" applyProtection="0"/>
    <xf numFmtId="0" fontId="100" fillId="0" borderId="69" applyNumberFormat="0" applyFont="0" applyFill="0" applyAlignment="0" applyProtection="0">
      <alignment horizontal="centerContinuous"/>
    </xf>
    <xf numFmtId="0" fontId="84" fillId="0" borderId="5" applyNumberFormat="0" applyFont="0" applyFill="0" applyAlignment="0" applyProtection="0"/>
    <xf numFmtId="0" fontId="84" fillId="0" borderId="11" applyNumberFormat="0" applyFont="0" applyFill="0" applyAlignment="0" applyProtection="0"/>
    <xf numFmtId="0" fontId="84" fillId="0" borderId="12" applyNumberFormat="0" applyFont="0" applyFill="0" applyAlignment="0" applyProtection="0"/>
    <xf numFmtId="0" fontId="84" fillId="0" borderId="44" applyNumberFormat="0" applyFont="0" applyFill="0" applyAlignment="0" applyProtection="0"/>
    <xf numFmtId="209" fontId="13" fillId="0" borderId="0" applyFont="0" applyFill="0" applyBorder="0" applyAlignment="0" applyProtection="0"/>
    <xf numFmtId="0" fontId="81" fillId="0" borderId="0">
      <alignment horizontal="right"/>
    </xf>
    <xf numFmtId="0" fontId="85" fillId="0" borderId="0" applyFont="0" applyFill="0" applyBorder="0" applyAlignment="0" applyProtection="0"/>
    <xf numFmtId="210" fontId="81" fillId="0" borderId="0" applyFill="0" applyBorder="0" applyAlignment="0"/>
    <xf numFmtId="211" fontId="81" fillId="0" borderId="0" applyFill="0" applyBorder="0" applyAlignment="0"/>
    <xf numFmtId="173" fontId="81" fillId="0" borderId="0" applyFill="0" applyBorder="0" applyAlignment="0"/>
    <xf numFmtId="212" fontId="81" fillId="0" borderId="0" applyFill="0" applyBorder="0" applyAlignment="0"/>
    <xf numFmtId="173" fontId="13" fillId="0" borderId="0" applyFill="0" applyBorder="0" applyAlignment="0"/>
    <xf numFmtId="210" fontId="81" fillId="0" borderId="0" applyFill="0" applyBorder="0" applyAlignment="0"/>
    <xf numFmtId="212" fontId="13" fillId="0" borderId="0" applyFill="0" applyBorder="0" applyAlignment="0"/>
    <xf numFmtId="211" fontId="81" fillId="0" borderId="0" applyFill="0" applyBorder="0" applyAlignment="0"/>
    <xf numFmtId="0" fontId="18" fillId="21" borderId="29" applyNumberFormat="0" applyAlignment="0" applyProtection="0"/>
    <xf numFmtId="0" fontId="101" fillId="33" borderId="59" applyNumberFormat="0" applyAlignment="0" applyProtection="0"/>
    <xf numFmtId="0" fontId="101" fillId="33" borderId="59" applyNumberFormat="0" applyAlignment="0" applyProtection="0"/>
    <xf numFmtId="0" fontId="101" fillId="33" borderId="59" applyNumberFormat="0" applyAlignment="0" applyProtection="0"/>
    <xf numFmtId="0" fontId="101" fillId="33" borderId="59" applyNumberFormat="0" applyAlignment="0" applyProtection="0"/>
    <xf numFmtId="0" fontId="101" fillId="33" borderId="59" applyNumberFormat="0" applyAlignment="0" applyProtection="0"/>
    <xf numFmtId="0" fontId="71" fillId="33" borderId="59" applyNumberFormat="0" applyAlignment="0" applyProtection="0"/>
    <xf numFmtId="0" fontId="71" fillId="33" borderId="59" applyNumberFormat="0" applyAlignment="0" applyProtection="0"/>
    <xf numFmtId="182" fontId="99" fillId="66" borderId="0" applyNumberFormat="0" applyFont="0" applyBorder="0" applyAlignment="0">
      <alignment horizontal="left"/>
    </xf>
    <xf numFmtId="0" fontId="27" fillId="0" borderId="20" applyNumberFormat="0" applyFill="0" applyAlignment="0" applyProtection="0"/>
    <xf numFmtId="213" fontId="13" fillId="0" borderId="0" applyFont="0" applyFill="0" applyBorder="0" applyProtection="0">
      <alignment horizontal="center" vertical="center"/>
    </xf>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73" fillId="34" borderId="62" applyNumberFormat="0" applyAlignment="0" applyProtection="0"/>
    <xf numFmtId="0" fontId="73" fillId="34" borderId="62" applyNumberFormat="0" applyAlignment="0" applyProtection="0"/>
    <xf numFmtId="214" fontId="13" fillId="0" borderId="0" applyNumberFormat="0" applyFont="0" applyFill="0" applyAlignment="0" applyProtection="0"/>
    <xf numFmtId="0" fontId="98" fillId="0" borderId="5" applyNumberFormat="0" applyFill="0" applyProtection="0">
      <alignment horizontal="left" vertical="center"/>
    </xf>
    <xf numFmtId="0" fontId="102" fillId="0" borderId="0">
      <alignment horizontal="center" wrapText="1"/>
      <protection hidden="1"/>
    </xf>
    <xf numFmtId="0" fontId="103" fillId="0" borderId="0">
      <alignment horizontal="right"/>
    </xf>
    <xf numFmtId="171" fontId="86" fillId="0" borderId="0" applyBorder="0">
      <alignment horizontal="right"/>
    </xf>
    <xf numFmtId="171" fontId="86" fillId="0" borderId="68" applyAlignment="0">
      <alignment horizontal="right"/>
    </xf>
    <xf numFmtId="215" fontId="81" fillId="0" borderId="0"/>
    <xf numFmtId="215" fontId="81" fillId="0" borderId="0"/>
    <xf numFmtId="215" fontId="81" fillId="0" borderId="0"/>
    <xf numFmtId="215" fontId="81" fillId="0" borderId="0"/>
    <xf numFmtId="215" fontId="81" fillId="0" borderId="0"/>
    <xf numFmtId="215" fontId="81" fillId="0" borderId="0"/>
    <xf numFmtId="215" fontId="81" fillId="0" borderId="0"/>
    <xf numFmtId="215" fontId="81" fillId="0" borderId="0"/>
    <xf numFmtId="168" fontId="104" fillId="0" borderId="0" applyFont="0" applyBorder="0">
      <alignment horizontal="right"/>
    </xf>
    <xf numFmtId="210" fontId="81" fillId="0" borderId="0" applyFont="0" applyFill="0" applyBorder="0" applyAlignment="0" applyProtection="0"/>
    <xf numFmtId="216" fontId="13" fillId="0" borderId="0" applyFont="0"/>
    <xf numFmtId="0" fontId="105" fillId="0" borderId="0" applyFont="0" applyFill="0" applyBorder="0" applyProtection="0">
      <alignment horizontal="right"/>
    </xf>
    <xf numFmtId="0" fontId="105" fillId="0" borderId="0" applyFont="0" applyFill="0" applyBorder="0" applyProtection="0">
      <alignment horizontal="right"/>
    </xf>
    <xf numFmtId="176" fontId="13" fillId="0" borderId="0" applyFont="0" applyFill="0" applyBorder="0" applyAlignment="0" applyProtection="0">
      <alignment horizontal="right"/>
    </xf>
    <xf numFmtId="217" fontId="13"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5" fillId="0" borderId="0" applyFont="0" applyFill="0" applyBorder="0" applyAlignment="0" applyProtection="0"/>
    <xf numFmtId="170" fontId="7" fillId="0" borderId="0" applyFont="0" applyFill="0" applyBorder="0" applyAlignment="0" applyProtection="0"/>
    <xf numFmtId="170" fontId="15" fillId="0" borderId="0" applyFont="0" applyFill="0" applyBorder="0" applyAlignment="0" applyProtection="0"/>
    <xf numFmtId="170" fontId="13" fillId="0" borderId="0" applyFont="0" applyFill="0" applyBorder="0" applyAlignment="0" applyProtection="0"/>
    <xf numFmtId="170" fontId="106" fillId="0" borderId="0" applyFont="0" applyFill="0" applyBorder="0" applyAlignment="0" applyProtection="0"/>
    <xf numFmtId="43" fontId="13"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70" fontId="13" fillId="0" borderId="0" applyFont="0" applyFill="0" applyBorder="0" applyAlignment="0" applyProtection="0"/>
    <xf numFmtId="170" fontId="106"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70" fontId="102" fillId="0" borderId="0" applyFont="0" applyFill="0" applyBorder="0" applyAlignment="0" applyProtection="0"/>
    <xf numFmtId="170" fontId="106" fillId="0" borderId="0" applyFont="0" applyFill="0" applyBorder="0" applyAlignment="0" applyProtection="0"/>
    <xf numFmtId="170" fontId="102" fillId="0" borderId="0" applyFont="0" applyFill="0" applyBorder="0" applyAlignment="0" applyProtection="0"/>
    <xf numFmtId="170" fontId="102" fillId="0" borderId="0" applyFont="0" applyFill="0" applyBorder="0" applyAlignment="0" applyProtection="0"/>
    <xf numFmtId="170" fontId="102" fillId="0" borderId="0" applyFont="0" applyFill="0" applyBorder="0" applyAlignment="0" applyProtection="0"/>
    <xf numFmtId="170" fontId="106"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218" fontId="107" fillId="0" borderId="0" applyFont="0" applyFill="0" applyBorder="0" applyAlignment="0" applyProtection="0"/>
    <xf numFmtId="170" fontId="1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92"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43" fontId="10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0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0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81"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3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8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3" fontId="110" fillId="0" borderId="0" applyFont="0" applyFill="0" applyBorder="0" applyAlignment="0" applyProtection="0"/>
    <xf numFmtId="182" fontId="111" fillId="0" borderId="0"/>
    <xf numFmtId="0" fontId="112" fillId="0" borderId="0"/>
    <xf numFmtId="0" fontId="13" fillId="24" borderId="30" applyNumberFormat="0" applyFont="0" applyAlignment="0" applyProtection="0"/>
    <xf numFmtId="0" fontId="113" fillId="67" borderId="0">
      <alignment horizontal="center" vertical="center" wrapText="1"/>
    </xf>
    <xf numFmtId="219" fontId="13" fillId="0" borderId="0" applyFill="0" applyBorder="0">
      <alignment horizontal="right"/>
      <protection locked="0"/>
    </xf>
    <xf numFmtId="211" fontId="81" fillId="0" borderId="0" applyFont="0" applyFill="0" applyBorder="0" applyAlignment="0" applyProtection="0"/>
    <xf numFmtId="220" fontId="38" fillId="0" borderId="0">
      <alignment horizontal="right"/>
    </xf>
    <xf numFmtId="166" fontId="114" fillId="0" borderId="70">
      <protection locked="0"/>
    </xf>
    <xf numFmtId="0" fontId="105" fillId="0" borderId="0" applyFont="0" applyFill="0" applyBorder="0" applyProtection="0">
      <alignment horizontal="right"/>
    </xf>
    <xf numFmtId="191" fontId="13" fillId="0" borderId="0" applyFont="0" applyFill="0" applyBorder="0" applyAlignment="0" applyProtection="0">
      <alignment horizontal="right"/>
    </xf>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15" fillId="0" borderId="0" applyFont="0" applyFill="0" applyBorder="0" applyAlignment="0" applyProtection="0"/>
    <xf numFmtId="169" fontId="9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20" fillId="0" borderId="0" applyFont="0" applyFill="0" applyBorder="0" applyAlignment="0" applyProtection="0"/>
    <xf numFmtId="169" fontId="78" fillId="0" borderId="0" applyFont="0" applyFill="0" applyBorder="0" applyAlignment="0" applyProtection="0"/>
    <xf numFmtId="169" fontId="92" fillId="0" borderId="0" applyFont="0" applyFill="0" applyBorder="0" applyAlignment="0" applyProtection="0"/>
    <xf numFmtId="14" fontId="13"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44" fontId="108" fillId="0" borderId="0" applyFont="0" applyFill="0" applyBorder="0" applyAlignment="0" applyProtection="0"/>
    <xf numFmtId="44" fontId="13" fillId="0" borderId="0" applyFont="0" applyFill="0" applyBorder="0" applyAlignment="0" applyProtection="0"/>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169" fontId="13" fillId="0" borderId="0" applyFont="0" applyFill="0" applyBorder="0" applyAlignment="0" applyProtection="0"/>
    <xf numFmtId="169" fontId="20" fillId="0" borderId="0" applyFont="0" applyFill="0" applyBorder="0" applyAlignment="0" applyProtection="0"/>
    <xf numFmtId="44" fontId="7" fillId="0" borderId="0" applyFont="0" applyFill="0" applyBorder="0" applyAlignment="0" applyProtection="0"/>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222" fontId="11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8" fillId="0" borderId="0" applyFont="0" applyFill="0" applyBorder="0" applyAlignment="0" applyProtection="0"/>
    <xf numFmtId="169" fontId="7"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169" fontId="7" fillId="0" borderId="0" applyFont="0" applyFill="0" applyBorder="0" applyAlignment="0" applyProtection="0"/>
    <xf numFmtId="44" fontId="109" fillId="0" borderId="0" applyFont="0" applyFill="0" applyBorder="0" applyAlignment="0" applyProtection="0"/>
    <xf numFmtId="169" fontId="78"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223" fontId="81" fillId="0" borderId="0" applyFont="0" applyFill="0" applyBorder="0" applyProtection="0">
      <alignment horizontal="right"/>
    </xf>
    <xf numFmtId="224" fontId="109" fillId="0" borderId="71" applyFont="0" applyFill="0" applyBorder="0" applyAlignment="0" applyProtection="0"/>
    <xf numFmtId="225" fontId="89" fillId="0" borderId="0" applyFont="0" applyFill="0" applyBorder="0" applyAlignment="0" applyProtection="0">
      <alignment vertical="center"/>
    </xf>
    <xf numFmtId="226" fontId="89" fillId="0" borderId="0" applyFont="0" applyFill="0" applyBorder="0" applyAlignment="0" applyProtection="0">
      <alignment vertical="center"/>
    </xf>
    <xf numFmtId="0" fontId="102" fillId="0" borderId="0" applyFont="0" applyFill="0" applyBorder="0" applyAlignment="0">
      <protection locked="0"/>
    </xf>
    <xf numFmtId="0" fontId="85" fillId="0" borderId="0" applyFont="0" applyFill="0" applyBorder="0" applyAlignment="0" applyProtection="0"/>
    <xf numFmtId="227" fontId="79" fillId="0" borderId="72" applyNumberFormat="0" applyFill="0">
      <alignment horizontal="right"/>
    </xf>
    <xf numFmtId="227" fontId="79" fillId="0" borderId="72" applyNumberFormat="0" applyFill="0">
      <alignment horizontal="right"/>
    </xf>
    <xf numFmtId="1" fontId="116" fillId="0" borderId="0"/>
    <xf numFmtId="228" fontId="99" fillId="0" borderId="0" applyFont="0" applyFill="0" applyBorder="0" applyProtection="0">
      <alignment horizontal="right"/>
    </xf>
    <xf numFmtId="229" fontId="82" fillId="65" borderId="9" applyFont="0" applyFill="0" applyBorder="0" applyAlignment="0" applyProtection="0"/>
    <xf numFmtId="230" fontId="109" fillId="0" borderId="0" applyFont="0" applyFill="0" applyBorder="0" applyAlignment="0" applyProtection="0"/>
    <xf numFmtId="230" fontId="109" fillId="0" borderId="0" applyFont="0" applyFill="0" applyBorder="0" applyAlignment="0" applyProtection="0"/>
    <xf numFmtId="231" fontId="86" fillId="0" borderId="5" applyFont="0" applyFill="0" applyBorder="0" applyAlignment="0" applyProtection="0"/>
    <xf numFmtId="183" fontId="13" fillId="0" borderId="0" applyFont="0" applyFill="0" applyBorder="0" applyAlignment="0" applyProtection="0"/>
    <xf numFmtId="232" fontId="107" fillId="0" borderId="0" applyFont="0" applyFill="0" applyBorder="0" applyAlignment="0" applyProtection="0"/>
    <xf numFmtId="14" fontId="20" fillId="0" borderId="0" applyFill="0" applyBorder="0" applyAlignment="0"/>
    <xf numFmtId="0" fontId="13" fillId="0" borderId="0">
      <alignment horizontal="left" vertical="top"/>
    </xf>
    <xf numFmtId="167" fontId="117" fillId="0" borderId="0"/>
    <xf numFmtId="0" fontId="109" fillId="0" borderId="0"/>
    <xf numFmtId="168" fontId="13" fillId="0" borderId="0" applyFont="0" applyFill="0" applyBorder="0" applyAlignment="0" applyProtection="0"/>
    <xf numFmtId="170" fontId="13" fillId="0" borderId="0" applyFont="0" applyFill="0" applyBorder="0" applyAlignment="0" applyProtection="0"/>
    <xf numFmtId="0" fontId="118" fillId="0" borderId="0">
      <protection locked="0"/>
    </xf>
    <xf numFmtId="0" fontId="13" fillId="0" borderId="0"/>
    <xf numFmtId="167" fontId="81" fillId="0" borderId="0"/>
    <xf numFmtId="171" fontId="13" fillId="0" borderId="73" applyNumberFormat="0" applyFont="0" applyFill="0" applyAlignment="0" applyProtection="0"/>
    <xf numFmtId="171" fontId="13" fillId="0" borderId="73" applyNumberFormat="0" applyFont="0" applyFill="0" applyAlignment="0" applyProtection="0"/>
    <xf numFmtId="171" fontId="13" fillId="0" borderId="73" applyNumberFormat="0" applyFont="0" applyFill="0" applyAlignment="0" applyProtection="0"/>
    <xf numFmtId="167" fontId="119" fillId="0" borderId="0" applyFill="0" applyBorder="0" applyAlignment="0" applyProtection="0"/>
    <xf numFmtId="1" fontId="99" fillId="0" borderId="0"/>
    <xf numFmtId="233" fontId="120" fillId="0" borderId="0">
      <protection locked="0"/>
    </xf>
    <xf numFmtId="233" fontId="120" fillId="0" borderId="0">
      <protection locked="0"/>
    </xf>
    <xf numFmtId="210" fontId="81" fillId="0" borderId="0" applyFill="0" applyBorder="0" applyAlignment="0"/>
    <xf numFmtId="211" fontId="81" fillId="0" borderId="0" applyFill="0" applyBorder="0" applyAlignment="0"/>
    <xf numFmtId="210" fontId="81" fillId="0" borderId="0" applyFill="0" applyBorder="0" applyAlignment="0"/>
    <xf numFmtId="212" fontId="13" fillId="0" borderId="0" applyFill="0" applyBorder="0" applyAlignment="0"/>
    <xf numFmtId="211" fontId="81" fillId="0" borderId="0" applyFill="0" applyBorder="0" applyAlignment="0"/>
    <xf numFmtId="0" fontId="26" fillId="8" borderId="29" applyNumberFormat="0" applyAlignment="0" applyProtection="0"/>
    <xf numFmtId="234" fontId="80" fillId="0" borderId="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35" fontId="102" fillId="68" borderId="11">
      <alignment horizontal="left"/>
    </xf>
    <xf numFmtId="1" fontId="122" fillId="69" borderId="43" applyNumberFormat="0" applyBorder="0" applyAlignment="0">
      <alignment horizontal="centerContinuous" vertical="center"/>
      <protection locked="0"/>
    </xf>
    <xf numFmtId="236" fontId="13" fillId="0" borderId="0">
      <protection locked="0"/>
    </xf>
    <xf numFmtId="214" fontId="13" fillId="0" borderId="0">
      <protection locked="0"/>
    </xf>
    <xf numFmtId="2" fontId="110" fillId="0" borderId="0" applyFont="0" applyFill="0" applyBorder="0" applyAlignment="0" applyProtection="0"/>
    <xf numFmtId="0" fontId="123" fillId="0" borderId="0" applyNumberFormat="0" applyFill="0" applyBorder="0" applyAlignment="0" applyProtection="0"/>
    <xf numFmtId="0" fontId="124" fillId="0" borderId="0" applyFill="0" applyBorder="0" applyProtection="0">
      <alignment horizontal="left"/>
    </xf>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38" fontId="109" fillId="70" borderId="0" applyNumberFormat="0" applyBorder="0" applyAlignment="0" applyProtection="0"/>
    <xf numFmtId="0" fontId="126" fillId="0" borderId="0" applyNumberFormat="0">
      <alignment horizontal="right"/>
    </xf>
    <xf numFmtId="0" fontId="13" fillId="0" borderId="0"/>
    <xf numFmtId="0" fontId="13" fillId="0" borderId="0"/>
    <xf numFmtId="0" fontId="13" fillId="0" borderId="0"/>
    <xf numFmtId="0" fontId="13" fillId="0" borderId="0"/>
    <xf numFmtId="237" fontId="13" fillId="71" borderId="34" applyNumberFormat="0" applyFont="0" applyBorder="0" applyAlignment="0" applyProtection="0"/>
    <xf numFmtId="186" fontId="13" fillId="0" borderId="0" applyFont="0" applyFill="0" applyBorder="0" applyAlignment="0" applyProtection="0">
      <alignment horizontal="right"/>
    </xf>
    <xf numFmtId="182" fontId="127" fillId="71" borderId="0" applyNumberFormat="0" applyFont="0" applyAlignment="0"/>
    <xf numFmtId="0" fontId="128" fillId="0" borderId="0" applyProtection="0">
      <alignment horizontal="right"/>
    </xf>
    <xf numFmtId="0" fontId="48" fillId="0" borderId="74" applyNumberFormat="0" applyAlignment="0" applyProtection="0">
      <alignment horizontal="left" vertical="center"/>
    </xf>
    <xf numFmtId="0" fontId="48" fillId="0" borderId="33">
      <alignment horizontal="left" vertical="center"/>
    </xf>
    <xf numFmtId="49" fontId="129" fillId="0" borderId="0">
      <alignment horizontal="centerContinuous"/>
    </xf>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63" fillId="0" borderId="56" applyNumberFormat="0" applyFill="0" applyAlignment="0" applyProtection="0"/>
    <xf numFmtId="0" fontId="130" fillId="0" borderId="0" applyNumberFormat="0" applyFill="0" applyBorder="0" applyAlignment="0" applyProtection="0"/>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64" fillId="0" borderId="57" applyNumberFormat="0" applyFill="0" applyAlignment="0" applyProtection="0"/>
    <xf numFmtId="0" fontId="131"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3" fillId="0" borderId="58" applyNumberFormat="0" applyFill="0" applyAlignment="0" applyProtection="0"/>
    <xf numFmtId="0" fontId="65" fillId="0" borderId="58" applyNumberFormat="0" applyFill="0" applyAlignment="0" applyProtection="0"/>
    <xf numFmtId="0" fontId="132" fillId="0" borderId="0" applyProtection="0">
      <alignment horizontal="left"/>
    </xf>
    <xf numFmtId="0" fontId="65" fillId="0" borderId="0" applyNumberFormat="0" applyFill="0" applyBorder="0" applyAlignment="0" applyProtection="0"/>
    <xf numFmtId="0" fontId="65" fillId="0" borderId="0" applyNumberFormat="0" applyFill="0" applyBorder="0" applyAlignment="0" applyProtection="0"/>
    <xf numFmtId="0" fontId="134" fillId="0" borderId="0"/>
    <xf numFmtId="0" fontId="93" fillId="0" borderId="0"/>
    <xf numFmtId="238" fontId="88" fillId="0" borderId="0">
      <alignment horizontal="centerContinuous"/>
    </xf>
    <xf numFmtId="0" fontId="135" fillId="0" borderId="75" applyNumberFormat="0" applyFill="0" applyBorder="0" applyAlignment="0" applyProtection="0">
      <alignment horizontal="left"/>
    </xf>
    <xf numFmtId="238" fontId="88" fillId="0" borderId="76">
      <alignment horizontal="center"/>
    </xf>
    <xf numFmtId="0" fontId="13" fillId="0" borderId="0" applyNumberFormat="0" applyFill="0" applyBorder="0" applyProtection="0">
      <alignment wrapText="1"/>
    </xf>
    <xf numFmtId="0" fontId="13" fillId="0" borderId="0" applyNumberFormat="0" applyFill="0" applyBorder="0" applyProtection="0">
      <alignment horizontal="justify" vertical="top" wrapText="1"/>
    </xf>
    <xf numFmtId="0" fontId="136" fillId="0" borderId="38">
      <alignment horizontal="left" vertical="center"/>
    </xf>
    <xf numFmtId="0" fontId="136" fillId="72" borderId="0">
      <alignment horizontal="centerContinuous" wrapText="1"/>
    </xf>
    <xf numFmtId="0" fontId="137" fillId="0" borderId="0" applyNumberFormat="0" applyFill="0" applyBorder="0" applyAlignment="0" applyProtection="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39" fillId="0" borderId="0" applyNumberFormat="0" applyFill="0" applyBorder="0" applyAlignment="0" applyProtection="0"/>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239" fontId="138" fillId="0" borderId="0" applyNumberFormat="0" applyFill="0" applyBorder="0" applyAlignment="0" applyProtection="0">
      <alignment vertical="top"/>
      <protection locked="0"/>
    </xf>
    <xf numFmtId="0" fontId="13" fillId="0" borderId="0" applyNumberFormat="0" applyFill="0" applyBorder="0" applyAlignment="0" applyProtection="0"/>
    <xf numFmtId="0" fontId="13" fillId="0" borderId="0">
      <alignment horizontal="right"/>
    </xf>
    <xf numFmtId="10" fontId="109" fillId="65" borderId="34" applyNumberFormat="0" applyBorder="0" applyAlignment="0" applyProtection="0"/>
    <xf numFmtId="0" fontId="143" fillId="32" borderId="59" applyNumberFormat="0" applyAlignment="0" applyProtection="0"/>
    <xf numFmtId="0" fontId="143" fillId="32" borderId="59" applyNumberFormat="0" applyAlignment="0" applyProtection="0"/>
    <xf numFmtId="0" fontId="143" fillId="32" borderId="59" applyNumberFormat="0" applyAlignment="0" applyProtection="0"/>
    <xf numFmtId="0" fontId="143" fillId="32" borderId="59" applyNumberFormat="0" applyAlignment="0" applyProtection="0"/>
    <xf numFmtId="0" fontId="143" fillId="32" borderId="59" applyNumberFormat="0" applyAlignment="0" applyProtection="0"/>
    <xf numFmtId="0" fontId="69" fillId="32" borderId="59" applyNumberFormat="0" applyAlignment="0" applyProtection="0"/>
    <xf numFmtId="240" fontId="102" fillId="0" borderId="0" applyNumberFormat="0" applyFill="0" applyBorder="0" applyAlignment="0" applyProtection="0"/>
    <xf numFmtId="0" fontId="13" fillId="0" borderId="0" applyNumberFormat="0" applyFill="0" applyBorder="0" applyAlignment="0">
      <protection locked="0"/>
    </xf>
    <xf numFmtId="0" fontId="144" fillId="65" borderId="0" applyNumberFormat="0" applyFont="0" applyBorder="0" applyAlignment="0">
      <alignment horizontal="right"/>
      <protection locked="0"/>
    </xf>
    <xf numFmtId="0" fontId="145" fillId="23" borderId="0" applyNumberFormat="0" applyFont="0" applyBorder="0" applyAlignment="0">
      <alignment horizontal="right" vertical="top"/>
      <protection locked="0"/>
    </xf>
    <xf numFmtId="241" fontId="13" fillId="65" borderId="77" applyNumberFormat="0" applyFont="0" applyBorder="0" applyAlignment="0">
      <alignment horizontal="right" vertical="center"/>
      <protection locked="0"/>
    </xf>
    <xf numFmtId="0" fontId="145" fillId="23" borderId="0" applyNumberFormat="0" applyFont="0" applyBorder="0" applyAlignment="0">
      <alignment horizontal="right" vertical="top"/>
      <protection locked="0"/>
    </xf>
    <xf numFmtId="0" fontId="102" fillId="0" borderId="0" applyFill="0" applyBorder="0">
      <alignment horizontal="right"/>
      <protection locked="0"/>
    </xf>
    <xf numFmtId="242" fontId="146" fillId="0" borderId="78" applyFont="0" applyFill="0" applyBorder="0" applyAlignment="0" applyProtection="0"/>
    <xf numFmtId="243" fontId="13" fillId="0" borderId="0" applyFill="0" applyBorder="0">
      <alignment horizontal="right"/>
      <protection locked="0"/>
    </xf>
    <xf numFmtId="0" fontId="147" fillId="0" borderId="0" applyFill="0" applyBorder="0"/>
    <xf numFmtId="0" fontId="148" fillId="73" borderId="79">
      <alignment horizontal="left" vertical="center" wrapText="1"/>
    </xf>
    <xf numFmtId="0" fontId="85" fillId="0" borderId="0" applyNumberFormat="0" applyFill="0" applyBorder="0" applyProtection="0">
      <alignment horizontal="left" vertical="center"/>
    </xf>
    <xf numFmtId="0" fontId="14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81" fillId="74" borderId="0" applyNumberFormat="0" applyFont="0" applyBorder="0" applyProtection="0"/>
    <xf numFmtId="2" fontId="150" fillId="0" borderId="5"/>
    <xf numFmtId="210" fontId="81" fillId="0" borderId="0" applyFill="0" applyBorder="0" applyAlignment="0"/>
    <xf numFmtId="211" fontId="81" fillId="0" borderId="0" applyFill="0" applyBorder="0" applyAlignment="0"/>
    <xf numFmtId="210" fontId="81" fillId="0" borderId="0" applyFill="0" applyBorder="0" applyAlignment="0"/>
    <xf numFmtId="212" fontId="13" fillId="0" borderId="0" applyFill="0" applyBorder="0" applyAlignment="0"/>
    <xf numFmtId="211" fontId="81" fillId="0" borderId="0" applyFill="0" applyBorder="0" applyAlignment="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72" fillId="0" borderId="61" applyNumberFormat="0" applyFill="0" applyAlignment="0" applyProtection="0"/>
    <xf numFmtId="0" fontId="72" fillId="0" borderId="61" applyNumberFormat="0" applyFill="0" applyAlignment="0" applyProtection="0"/>
    <xf numFmtId="14" fontId="86" fillId="0" borderId="5" applyFont="0" applyFill="0" applyBorder="0" applyAlignment="0" applyProtection="0"/>
    <xf numFmtId="3" fontId="13" fillId="0" borderId="0"/>
    <xf numFmtId="1" fontId="152" fillId="0" borderId="0"/>
    <xf numFmtId="244" fontId="153" fillId="75" borderId="0" applyBorder="0" applyAlignment="0">
      <alignment horizontal="right"/>
    </xf>
    <xf numFmtId="168" fontId="13" fillId="0" borderId="0" applyFont="0" applyFill="0" applyBorder="0" applyAlignment="0" applyProtection="0"/>
    <xf numFmtId="17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45" fontId="13" fillId="0" borderId="0" applyFont="0" applyFill="0" applyBorder="0" applyAlignment="0" applyProtection="0"/>
    <xf numFmtId="246" fontId="7" fillId="0" borderId="0" applyFont="0" applyFill="0" applyBorder="0" applyAlignment="0" applyProtection="0"/>
    <xf numFmtId="247" fontId="13" fillId="0" borderId="0" applyFont="0" applyFill="0" applyBorder="0" applyAlignment="0" applyProtection="0"/>
    <xf numFmtId="14" fontId="84" fillId="0" borderId="0" applyFont="0" applyFill="0" applyBorder="0" applyAlignment="0" applyProtection="0"/>
    <xf numFmtId="3" fontId="85" fillId="0" borderId="0"/>
    <xf numFmtId="3" fontId="85" fillId="0" borderId="0"/>
    <xf numFmtId="0" fontId="13" fillId="0" borderId="0" applyFont="0" applyFill="0" applyBorder="0" applyAlignment="0" applyProtection="0"/>
    <xf numFmtId="0" fontId="13" fillId="0" borderId="0" applyFont="0" applyFill="0" applyBorder="0" applyAlignment="0" applyProtection="0"/>
    <xf numFmtId="248" fontId="13" fillId="0" borderId="0" applyFont="0" applyFill="0" applyBorder="0" applyAlignment="0" applyProtection="0"/>
    <xf numFmtId="249" fontId="7" fillId="0" borderId="0" applyFont="0" applyFill="0" applyBorder="0" applyAlignment="0" applyProtection="0"/>
    <xf numFmtId="250" fontId="13" fillId="0" borderId="0" applyFont="0" applyFill="0" applyBorder="0" applyAlignment="0" applyProtection="0"/>
    <xf numFmtId="251" fontId="13" fillId="0" borderId="0">
      <protection locked="0"/>
    </xf>
    <xf numFmtId="231" fontId="109" fillId="65" borderId="0">
      <alignment horizontal="center"/>
    </xf>
    <xf numFmtId="252" fontId="107" fillId="0" borderId="0" applyFont="0" applyFill="0" applyBorder="0" applyProtection="0">
      <alignment horizontal="right"/>
    </xf>
    <xf numFmtId="253" fontId="13" fillId="0" borderId="0" applyFont="0" applyFill="0" applyBorder="0" applyAlignment="0" applyProtection="0"/>
    <xf numFmtId="179" fontId="13" fillId="0" borderId="0" applyFont="0" applyFill="0" applyBorder="0" applyAlignment="0" applyProtection="0"/>
    <xf numFmtId="0" fontId="105" fillId="0" borderId="0" applyFont="0" applyFill="0" applyBorder="0" applyProtection="0">
      <alignment horizontal="right"/>
    </xf>
    <xf numFmtId="0" fontId="105" fillId="0" borderId="0" applyFont="0" applyFill="0" applyBorder="0" applyProtection="0">
      <alignment horizontal="right"/>
    </xf>
    <xf numFmtId="0" fontId="105" fillId="0" borderId="0" applyFont="0" applyFill="0" applyBorder="0" applyProtection="0">
      <alignment horizontal="right"/>
    </xf>
    <xf numFmtId="0" fontId="13" fillId="0" borderId="0" applyFont="0" applyFill="0" applyBorder="0" applyProtection="0">
      <alignment horizontal="right"/>
    </xf>
    <xf numFmtId="171" fontId="13" fillId="0" borderId="0" applyFont="0" applyFill="0" applyBorder="0" applyProtection="0">
      <alignment horizontal="right"/>
    </xf>
    <xf numFmtId="0" fontId="13" fillId="0" borderId="80" applyBorder="0" applyAlignment="0" applyProtection="0">
      <alignment horizontal="center"/>
    </xf>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97" fillId="0" borderId="0"/>
    <xf numFmtId="241" fontId="89" fillId="0" borderId="0" applyNumberFormat="0" applyFont="0" applyFill="0" applyBorder="0" applyAlignment="0" applyProtection="0">
      <alignment vertical="center"/>
    </xf>
    <xf numFmtId="37" fontId="155" fillId="0" borderId="0"/>
    <xf numFmtId="0" fontId="156" fillId="0" borderId="0"/>
    <xf numFmtId="0" fontId="38" fillId="76" borderId="0" applyNumberFormat="0" applyBorder="0" applyAlignment="0">
      <alignment horizontal="right"/>
      <protection hidden="1"/>
    </xf>
    <xf numFmtId="241" fontId="157" fillId="0" borderId="0" applyNumberFormat="0" applyFill="0" applyBorder="0" applyAlignment="0" applyProtection="0">
      <alignment vertical="center"/>
    </xf>
    <xf numFmtId="1" fontId="85" fillId="0" borderId="0"/>
    <xf numFmtId="254" fontId="158" fillId="0" borderId="0"/>
    <xf numFmtId="37" fontId="82" fillId="77" borderId="0" applyFont="0" applyFill="0" applyBorder="0" applyAlignment="0" applyProtection="0"/>
    <xf numFmtId="233" fontId="13" fillId="0" borderId="0" applyFont="0" applyFill="0" applyBorder="0" applyAlignment="0"/>
    <xf numFmtId="255" fontId="109" fillId="0" borderId="0" applyFont="0" applyFill="0" applyBorder="0" applyAlignment="0"/>
    <xf numFmtId="256" fontId="109" fillId="0" borderId="0" applyFont="0" applyFill="0" applyBorder="0" applyAlignment="0"/>
    <xf numFmtId="255" fontId="109" fillId="0" borderId="0" applyFont="0" applyFill="0" applyBorder="0" applyAlignment="0"/>
    <xf numFmtId="257" fontId="7" fillId="0" borderId="0"/>
    <xf numFmtId="0" fontId="13" fillId="0" borderId="0"/>
    <xf numFmtId="0" fontId="13" fillId="0" borderId="0"/>
    <xf numFmtId="0" fontId="13" fillId="0" borderId="0"/>
    <xf numFmtId="0" fontId="13" fillId="0" borderId="0"/>
    <xf numFmtId="0" fontId="102" fillId="0" borderId="0"/>
    <xf numFmtId="0" fontId="13" fillId="0" borderId="0"/>
    <xf numFmtId="0" fontId="7" fillId="0" borderId="0"/>
    <xf numFmtId="0" fontId="13" fillId="0" borderId="0"/>
    <xf numFmtId="0" fontId="7" fillId="0" borderId="0"/>
    <xf numFmtId="0" fontId="7" fillId="0" borderId="0"/>
    <xf numFmtId="0" fontId="7" fillId="0" borderId="0"/>
    <xf numFmtId="0" fontId="102" fillId="0" borderId="0"/>
    <xf numFmtId="0" fontId="13" fillId="0" borderId="0"/>
    <xf numFmtId="0" fontId="20" fillId="0" borderId="0"/>
    <xf numFmtId="0" fontId="7" fillId="0" borderId="0"/>
    <xf numFmtId="0" fontId="7" fillId="0" borderId="0"/>
    <xf numFmtId="0" fontId="7" fillId="0" borderId="0"/>
    <xf numFmtId="0" fontId="7" fillId="0" borderId="0"/>
    <xf numFmtId="0" fontId="13" fillId="0" borderId="34"/>
    <xf numFmtId="0" fontId="20" fillId="0" borderId="0">
      <alignment vertical="top"/>
    </xf>
    <xf numFmtId="0" fontId="20" fillId="0" borderId="0">
      <alignment vertical="top"/>
    </xf>
    <xf numFmtId="0" fontId="13" fillId="0" borderId="0"/>
    <xf numFmtId="0" fontId="7" fillId="0" borderId="0"/>
    <xf numFmtId="0" fontId="13"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0" fontId="102" fillId="0" borderId="0"/>
    <xf numFmtId="0" fontId="7" fillId="0" borderId="0"/>
    <xf numFmtId="0" fontId="102"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35" fillId="0" borderId="0"/>
    <xf numFmtId="0" fontId="13" fillId="0" borderId="0"/>
    <xf numFmtId="0" fontId="13" fillId="0" borderId="0"/>
    <xf numFmtId="0" fontId="35" fillId="0" borderId="0"/>
    <xf numFmtId="0" fontId="102" fillId="0" borderId="0"/>
    <xf numFmtId="0" fontId="13" fillId="0" borderId="0"/>
    <xf numFmtId="239" fontId="13" fillId="0" borderId="0"/>
    <xf numFmtId="0" fontId="102" fillId="0" borderId="0"/>
    <xf numFmtId="0" fontId="102" fillId="0" borderId="0"/>
    <xf numFmtId="239" fontId="13" fillId="0" borderId="0"/>
    <xf numFmtId="0" fontId="35"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9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5" fillId="0" borderId="0"/>
    <xf numFmtId="0" fontId="126" fillId="0" borderId="0"/>
    <xf numFmtId="0" fontId="13" fillId="0" borderId="0"/>
    <xf numFmtId="239" fontId="13" fillId="0" borderId="0"/>
    <xf numFmtId="239" fontId="13" fillId="0" borderId="0"/>
    <xf numFmtId="0" fontId="13"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239" fontId="13"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2" fillId="0" borderId="0"/>
    <xf numFmtId="0" fontId="102" fillId="0" borderId="0"/>
    <xf numFmtId="0" fontId="102" fillId="0" borderId="0"/>
    <xf numFmtId="0" fontId="102"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102" fillId="0" borderId="0"/>
    <xf numFmtId="0" fontId="78" fillId="0" borderId="0"/>
    <xf numFmtId="0" fontId="102" fillId="0" borderId="0"/>
    <xf numFmtId="0" fontId="102"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5" fillId="0" borderId="0"/>
    <xf numFmtId="0" fontId="102" fillId="0" borderId="0"/>
    <xf numFmtId="0" fontId="78" fillId="0" borderId="0"/>
    <xf numFmtId="0" fontId="78" fillId="0" borderId="0"/>
    <xf numFmtId="0" fontId="102"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8" fillId="0" borderId="0"/>
    <xf numFmtId="0" fontId="7" fillId="0" borderId="0"/>
    <xf numFmtId="0" fontId="102" fillId="0" borderId="0"/>
    <xf numFmtId="0" fontId="13" fillId="0" borderId="0"/>
    <xf numFmtId="0" fontId="78" fillId="0" borderId="0"/>
    <xf numFmtId="0" fontId="13" fillId="0" borderId="0"/>
    <xf numFmtId="0" fontId="13" fillId="0" borderId="0"/>
    <xf numFmtId="0" fontId="78" fillId="0" borderId="0"/>
    <xf numFmtId="0" fontId="13" fillId="0" borderId="0"/>
    <xf numFmtId="0" fontId="13" fillId="0" borderId="0"/>
    <xf numFmtId="0" fontId="13" fillId="0" borderId="0"/>
    <xf numFmtId="0" fontId="13" fillId="0" borderId="0"/>
    <xf numFmtId="0" fontId="13" fillId="0" borderId="0"/>
    <xf numFmtId="0" fontId="78" fillId="0" borderId="0"/>
    <xf numFmtId="0" fontId="13" fillId="0" borderId="0"/>
    <xf numFmtId="0" fontId="102" fillId="0" borderId="0"/>
    <xf numFmtId="0" fontId="78" fillId="0" borderId="0"/>
    <xf numFmtId="0" fontId="13" fillId="0" borderId="0"/>
    <xf numFmtId="0" fontId="13" fillId="0" borderId="0"/>
    <xf numFmtId="0" fontId="92" fillId="0" borderId="0"/>
    <xf numFmtId="0" fontId="102" fillId="0" borderId="0"/>
    <xf numFmtId="0" fontId="102" fillId="0" borderId="0"/>
    <xf numFmtId="0" fontId="102"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2" fillId="0" borderId="0"/>
    <xf numFmtId="0" fontId="102"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7" fillId="0" borderId="0"/>
    <xf numFmtId="239" fontId="13" fillId="0" borderId="0"/>
    <xf numFmtId="239" fontId="13" fillId="0" borderId="0"/>
    <xf numFmtId="0"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159" fillId="0" borderId="0"/>
    <xf numFmtId="0" fontId="159" fillId="0" borderId="0"/>
    <xf numFmtId="239" fontId="13" fillId="0" borderId="0"/>
    <xf numFmtId="239" fontId="13" fillId="0" borderId="0"/>
    <xf numFmtId="0" fontId="9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57" fontId="7" fillId="0" borderId="0"/>
    <xf numFmtId="0" fontId="7" fillId="0" borderId="0"/>
    <xf numFmtId="0" fontId="108" fillId="0" borderId="0"/>
    <xf numFmtId="239" fontId="13" fillId="0" borderId="0"/>
    <xf numFmtId="0" fontId="13" fillId="0" borderId="0"/>
    <xf numFmtId="239" fontId="13" fillId="0" borderId="0"/>
    <xf numFmtId="0" fontId="78" fillId="0" borderId="0"/>
    <xf numFmtId="0" fontId="7" fillId="0" borderId="0"/>
    <xf numFmtId="0" fontId="78" fillId="0" borderId="0"/>
    <xf numFmtId="239" fontId="13" fillId="0" borderId="0"/>
    <xf numFmtId="239"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0" fontId="7" fillId="0" borderId="0"/>
    <xf numFmtId="239" fontId="13" fillId="0" borderId="0"/>
    <xf numFmtId="239" fontId="13" fillId="0" borderId="0"/>
    <xf numFmtId="239" fontId="13" fillId="0" borderId="0"/>
    <xf numFmtId="0" fontId="7" fillId="0" borderId="0"/>
    <xf numFmtId="0" fontId="13" fillId="0" borderId="0"/>
    <xf numFmtId="0" fontId="13" fillId="0" borderId="0"/>
    <xf numFmtId="0" fontId="13" fillId="0" borderId="0"/>
    <xf numFmtId="0" fontId="13" fillId="0" borderId="0"/>
    <xf numFmtId="239" fontId="13" fillId="0" borderId="0"/>
    <xf numFmtId="0" fontId="13"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3"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81"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3" fillId="0" borderId="0"/>
    <xf numFmtId="239" fontId="13" fillId="0" borderId="0"/>
    <xf numFmtId="239" fontId="13" fillId="0" borderId="0"/>
    <xf numFmtId="239" fontId="13" fillId="0" borderId="0"/>
    <xf numFmtId="0" fontId="13" fillId="0" borderId="0">
      <alignment wrapText="1"/>
    </xf>
    <xf numFmtId="0" fontId="13" fillId="0" borderId="0">
      <alignment wrapText="1"/>
    </xf>
    <xf numFmtId="0" fontId="9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3" fillId="0" borderId="0"/>
    <xf numFmtId="239" fontId="13" fillId="0" borderId="0"/>
    <xf numFmtId="0" fontId="13" fillId="0" borderId="0"/>
    <xf numFmtId="0" fontId="7" fillId="0" borderId="0"/>
    <xf numFmtId="239" fontId="13" fillId="0" borderId="0"/>
    <xf numFmtId="239" fontId="13" fillId="0" borderId="0"/>
    <xf numFmtId="239" fontId="13"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3" fillId="0" borderId="0"/>
    <xf numFmtId="239" fontId="13" fillId="0" borderId="0"/>
    <xf numFmtId="239" fontId="13" fillId="0" borderId="0"/>
    <xf numFmtId="239" fontId="13" fillId="0" borderId="0"/>
    <xf numFmtId="0" fontId="42" fillId="0" borderId="0"/>
    <xf numFmtId="0" fontId="42" fillId="0" borderId="0"/>
    <xf numFmtId="0" fontId="13" fillId="0" borderId="0">
      <alignment wrapText="1"/>
    </xf>
    <xf numFmtId="0" fontId="13" fillId="0" borderId="0">
      <alignment wrapText="1"/>
    </xf>
    <xf numFmtId="0" fontId="13" fillId="0" borderId="0">
      <alignment wrapText="1"/>
    </xf>
    <xf numFmtId="0" fontId="42" fillId="0" borderId="0"/>
    <xf numFmtId="0" fontId="4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7" fillId="0" borderId="0"/>
    <xf numFmtId="239" fontId="13" fillId="0" borderId="0"/>
    <xf numFmtId="0" fontId="102" fillId="0" borderId="0"/>
    <xf numFmtId="0" fontId="13" fillId="0" borderId="0">
      <alignment wrapText="1"/>
    </xf>
    <xf numFmtId="239" fontId="13"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3" fillId="0" borderId="0">
      <alignment wrapText="1"/>
    </xf>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7"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35" fillId="0" borderId="0"/>
    <xf numFmtId="0" fontId="20"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102" fillId="0" borderId="0"/>
    <xf numFmtId="0" fontId="13" fillId="0" borderId="0"/>
    <xf numFmtId="0" fontId="13" fillId="0" borderId="0"/>
    <xf numFmtId="0" fontId="13" fillId="0" borderId="0"/>
    <xf numFmtId="0" fontId="13" fillId="0" borderId="0"/>
    <xf numFmtId="0" fontId="13" fillId="0" borderId="0"/>
    <xf numFmtId="0" fontId="20" fillId="0" borderId="0"/>
    <xf numFmtId="0" fontId="20" fillId="0" borderId="0"/>
    <xf numFmtId="239" fontId="13" fillId="0" borderId="0"/>
    <xf numFmtId="0" fontId="13"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8" fillId="0" borderId="0"/>
    <xf numFmtId="257"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7" fillId="0" borderId="0"/>
    <xf numFmtId="0" fontId="13"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102"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257" fontId="7" fillId="0" borderId="0"/>
    <xf numFmtId="0" fontId="20" fillId="0" borderId="0"/>
    <xf numFmtId="0" fontId="13" fillId="0" borderId="0"/>
    <xf numFmtId="0" fontId="13" fillId="0" borderId="0"/>
    <xf numFmtId="0" fontId="109" fillId="0" borderId="0"/>
    <xf numFmtId="0" fontId="7" fillId="0" borderId="0"/>
    <xf numFmtId="0" fontId="102" fillId="0" borderId="0"/>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0" fontId="160" fillId="0" borderId="0"/>
    <xf numFmtId="0" fontId="13" fillId="0" borderId="0"/>
    <xf numFmtId="0" fontId="161" fillId="0" borderId="0"/>
    <xf numFmtId="259" fontId="109" fillId="0" borderId="0" applyFont="0" applyFill="0" applyBorder="0" applyAlignment="0" applyProtection="0"/>
    <xf numFmtId="0" fontId="87" fillId="35" borderId="63" applyNumberFormat="0" applyFont="0" applyAlignment="0" applyProtection="0"/>
    <xf numFmtId="0" fontId="7" fillId="35" borderId="63" applyNumberFormat="0" applyFont="0" applyAlignment="0" applyProtection="0"/>
    <xf numFmtId="0" fontId="42" fillId="35" borderId="63" applyNumberFormat="0" applyFont="0" applyAlignment="0" applyProtection="0"/>
    <xf numFmtId="0" fontId="7" fillId="35" borderId="63" applyNumberFormat="0" applyFont="0" applyAlignment="0" applyProtection="0"/>
    <xf numFmtId="0" fontId="42"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260" fontId="163" fillId="0" borderId="0" applyBorder="0" applyProtection="0">
      <alignment horizontal="right"/>
    </xf>
    <xf numFmtId="260" fontId="164" fillId="78" borderId="0" applyBorder="0" applyProtection="0">
      <alignment horizontal="right"/>
    </xf>
    <xf numFmtId="260" fontId="165" fillId="0" borderId="33" applyBorder="0"/>
    <xf numFmtId="260" fontId="163" fillId="0" borderId="0" applyBorder="0" applyProtection="0">
      <alignment horizontal="right"/>
    </xf>
    <xf numFmtId="261" fontId="163" fillId="0" borderId="0" applyBorder="0" applyProtection="0">
      <alignment horizontal="right"/>
    </xf>
    <xf numFmtId="261" fontId="166" fillId="78" borderId="0" applyProtection="0">
      <alignment horizontal="right"/>
    </xf>
    <xf numFmtId="37" fontId="80" fillId="0" borderId="0" applyFill="0" applyBorder="0" applyProtection="0">
      <alignment horizontal="right"/>
    </xf>
    <xf numFmtId="192" fontId="82" fillId="0" borderId="0" applyFont="0" applyFill="0" applyBorder="0" applyProtection="0">
      <alignment horizontal="right"/>
    </xf>
    <xf numFmtId="262" fontId="163" fillId="0" borderId="0" applyFill="0" applyBorder="0" applyProtection="0"/>
    <xf numFmtId="0" fontId="96" fillId="65" borderId="0">
      <alignment horizontal="right"/>
    </xf>
    <xf numFmtId="0" fontId="13" fillId="0" borderId="0">
      <alignment horizontal="right"/>
    </xf>
    <xf numFmtId="0" fontId="167" fillId="33" borderId="60" applyNumberFormat="0" applyAlignment="0" applyProtection="0"/>
    <xf numFmtId="0" fontId="167" fillId="33" borderId="60" applyNumberFormat="0" applyAlignment="0" applyProtection="0"/>
    <xf numFmtId="0" fontId="167" fillId="33" borderId="60" applyNumberFormat="0" applyAlignment="0" applyProtection="0"/>
    <xf numFmtId="0" fontId="167" fillId="33" borderId="60" applyNumberFormat="0" applyAlignment="0" applyProtection="0"/>
    <xf numFmtId="0" fontId="167" fillId="33" borderId="60" applyNumberFormat="0" applyAlignment="0" applyProtection="0"/>
    <xf numFmtId="0" fontId="70" fillId="33" borderId="60" applyNumberFormat="0" applyAlignment="0" applyProtection="0"/>
    <xf numFmtId="0" fontId="70" fillId="33" borderId="60" applyNumberFormat="0" applyAlignment="0" applyProtection="0"/>
    <xf numFmtId="0" fontId="168" fillId="0" borderId="0" applyProtection="0">
      <alignment horizontal="left"/>
    </xf>
    <xf numFmtId="0" fontId="168" fillId="0" borderId="0" applyFill="0" applyBorder="0" applyProtection="0">
      <alignment horizontal="left"/>
    </xf>
    <xf numFmtId="0" fontId="169" fillId="0" borderId="0" applyFill="0" applyBorder="0" applyProtection="0">
      <alignment horizontal="left"/>
    </xf>
    <xf numFmtId="1" fontId="170" fillId="0" borderId="0" applyProtection="0">
      <alignment horizontal="right" vertical="center"/>
    </xf>
    <xf numFmtId="241" fontId="171" fillId="0" borderId="5">
      <alignment vertical="center"/>
    </xf>
    <xf numFmtId="2" fontId="99" fillId="0" borderId="0"/>
    <xf numFmtId="237" fontId="172" fillId="0" borderId="0" applyFill="0" applyBorder="0" applyAlignment="0" applyProtection="0"/>
    <xf numFmtId="173" fontId="13" fillId="0" borderId="0" applyFont="0" applyFill="0" applyBorder="0" applyAlignment="0" applyProtection="0"/>
    <xf numFmtId="263" fontId="81" fillId="0" borderId="0" applyFont="0" applyFill="0" applyBorder="0" applyAlignment="0" applyProtection="0"/>
    <xf numFmtId="264" fontId="173" fillId="65" borderId="34" applyFill="0" applyBorder="0" applyAlignment="0" applyProtection="0">
      <alignment horizontal="right"/>
      <protection locked="0"/>
    </xf>
    <xf numFmtId="265" fontId="173" fillId="70" borderId="0" applyFill="0" applyBorder="0" applyAlignment="0" applyProtection="0">
      <protection hidden="1"/>
    </xf>
    <xf numFmtId="10" fontId="13" fillId="0" borderId="0" applyFont="0" applyFill="0" applyBorder="0" applyAlignment="0" applyProtection="0"/>
    <xf numFmtId="10" fontId="13" fillId="0" borderId="0" applyFont="0" applyFill="0" applyBorder="0" applyAlignment="0" applyProtection="0"/>
    <xf numFmtId="266" fontId="163" fillId="0" borderId="0" applyBorder="0" applyProtection="0">
      <alignment horizontal="right"/>
    </xf>
    <xf numFmtId="266" fontId="164" fillId="78" borderId="0" applyProtection="0">
      <alignment horizontal="right"/>
    </xf>
    <xf numFmtId="266" fontId="163" fillId="0" borderId="0" applyFont="0" applyBorder="0" applyProtection="0">
      <alignment horizontal="right"/>
    </xf>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37"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67" fontId="99" fillId="0" borderId="0" applyFont="0" applyFill="0" applyBorder="0" applyProtection="0">
      <alignment horizontal="right"/>
    </xf>
    <xf numFmtId="9" fontId="13" fillId="0" borderId="0"/>
    <xf numFmtId="268" fontId="13" fillId="0" borderId="0" applyFill="0" applyBorder="0">
      <alignment horizontal="right"/>
      <protection locked="0"/>
    </xf>
    <xf numFmtId="1" fontId="85" fillId="0" borderId="0"/>
    <xf numFmtId="251" fontId="13" fillId="0" borderId="0">
      <protection locked="0"/>
    </xf>
    <xf numFmtId="237" fontId="13" fillId="0" borderId="0" applyFont="0" applyFill="0" applyBorder="0" applyAlignment="0" applyProtection="0"/>
    <xf numFmtId="210" fontId="81" fillId="0" borderId="0" applyFill="0" applyBorder="0" applyAlignment="0"/>
    <xf numFmtId="211" fontId="81" fillId="0" borderId="0" applyFill="0" applyBorder="0" applyAlignment="0"/>
    <xf numFmtId="210" fontId="81" fillId="0" borderId="0" applyFill="0" applyBorder="0" applyAlignment="0"/>
    <xf numFmtId="212" fontId="13" fillId="0" borderId="0" applyFill="0" applyBorder="0" applyAlignment="0"/>
    <xf numFmtId="211" fontId="81" fillId="0" borderId="0" applyFill="0" applyBorder="0" applyAlignment="0"/>
    <xf numFmtId="10" fontId="99" fillId="0" borderId="0"/>
    <xf numFmtId="10" fontId="99" fillId="73" borderId="0"/>
    <xf numFmtId="9" fontId="99" fillId="0" borderId="0" applyFont="0" applyFill="0" applyBorder="0" applyAlignment="0" applyProtection="0"/>
    <xf numFmtId="171" fontId="20" fillId="0" borderId="0"/>
    <xf numFmtId="269" fontId="174" fillId="70" borderId="0" applyBorder="0" applyAlignment="0">
      <protection hidden="1"/>
    </xf>
    <xf numFmtId="1" fontId="174" fillId="70" borderId="0">
      <alignment horizontal="center"/>
    </xf>
    <xf numFmtId="0" fontId="102" fillId="0" borderId="0" applyNumberFormat="0" applyFont="0" applyFill="0" applyBorder="0" applyAlignment="0" applyProtection="0">
      <alignment horizontal="left"/>
    </xf>
    <xf numFmtId="15" fontId="102" fillId="0" borderId="0" applyFont="0" applyFill="0" applyBorder="0" applyAlignment="0" applyProtection="0"/>
    <xf numFmtId="4" fontId="102" fillId="0" borderId="0" applyFont="0" applyFill="0" applyBorder="0" applyAlignment="0" applyProtection="0"/>
    <xf numFmtId="0" fontId="148" fillId="0" borderId="68">
      <alignment horizontal="center"/>
    </xf>
    <xf numFmtId="3" fontId="102" fillId="0" borderId="0" applyFont="0" applyFill="0" applyBorder="0" applyAlignment="0" applyProtection="0"/>
    <xf numFmtId="0" fontId="102" fillId="79" borderId="0" applyNumberFormat="0" applyFont="0" applyBorder="0" applyAlignment="0" applyProtection="0"/>
    <xf numFmtId="0" fontId="102" fillId="0" borderId="0">
      <alignment horizontal="right"/>
      <protection locked="0"/>
    </xf>
    <xf numFmtId="233" fontId="175" fillId="0" borderId="0" applyNumberFormat="0" applyFill="0" applyBorder="0" applyAlignment="0" applyProtection="0">
      <alignment horizontal="left"/>
    </xf>
    <xf numFmtId="0" fontId="176" fillId="68" borderId="0"/>
    <xf numFmtId="0" fontId="85" fillId="0" borderId="0" applyNumberFormat="0" applyFill="0" applyBorder="0" applyProtection="0">
      <alignment horizontal="right" vertical="center"/>
    </xf>
    <xf numFmtId="0" fontId="177" fillId="0" borderId="81">
      <alignment vertical="center"/>
    </xf>
    <xf numFmtId="270" fontId="13" fillId="0" borderId="0" applyFill="0" applyBorder="0">
      <alignment horizontal="right"/>
      <protection hidden="1"/>
    </xf>
    <xf numFmtId="0" fontId="178" fillId="67" borderId="34">
      <alignment horizontal="center" vertical="center" wrapText="1"/>
      <protection hidden="1"/>
    </xf>
    <xf numFmtId="0" fontId="102" fillId="80" borderId="82"/>
    <xf numFmtId="0" fontId="81" fillId="81" borderId="0" applyNumberFormat="0" applyFont="0" applyBorder="0" applyAlignment="0" applyProtection="0"/>
    <xf numFmtId="167" fontId="179" fillId="0" borderId="0" applyFill="0" applyBorder="0" applyAlignment="0" applyProtection="0"/>
    <xf numFmtId="168" fontId="180" fillId="0" borderId="0"/>
    <xf numFmtId="0" fontId="109" fillId="0" borderId="0"/>
    <xf numFmtId="0" fontId="181" fillId="0" borderId="0">
      <alignment horizontal="right"/>
    </xf>
    <xf numFmtId="0" fontId="116" fillId="0" borderId="0">
      <alignment horizontal="left"/>
    </xf>
    <xf numFmtId="237" fontId="182" fillId="0" borderId="76"/>
    <xf numFmtId="271" fontId="89" fillId="75" borderId="0" applyFont="0" applyBorder="0"/>
    <xf numFmtId="0" fontId="183" fillId="0" borderId="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13" fillId="0" borderId="0">
      <alignment vertical="top"/>
    </xf>
    <xf numFmtId="168" fontId="13" fillId="0" borderId="0" applyFont="0" applyFill="0" applyBorder="0" applyAlignment="0" applyProtection="0"/>
    <xf numFmtId="0" fontId="38" fillId="0" borderId="0">
      <alignment vertical="top"/>
    </xf>
    <xf numFmtId="0" fontId="81" fillId="0" borderId="0">
      <alignment vertical="top"/>
    </xf>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9" fontId="13" fillId="0" borderId="0" applyFon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84" fillId="81" borderId="34" applyNumberFormat="0" applyProtection="0">
      <alignment horizontal="center" vertical="center"/>
    </xf>
    <xf numFmtId="0" fontId="81" fillId="0" borderId="0">
      <alignment vertical="top"/>
    </xf>
    <xf numFmtId="0" fontId="12" fillId="81" borderId="34" applyNumberFormat="0" applyProtection="0">
      <alignment horizontal="center" vertical="center" wrapText="1"/>
    </xf>
    <xf numFmtId="0" fontId="12" fillId="81" borderId="34" applyNumberFormat="0" applyProtection="0">
      <alignment horizontal="center" vertical="center"/>
    </xf>
    <xf numFmtId="0" fontId="12" fillId="81" borderId="34" applyNumberFormat="0" applyProtection="0">
      <alignment horizontal="center" vertical="center" wrapText="1"/>
    </xf>
    <xf numFmtId="0" fontId="185" fillId="0" borderId="0" applyNumberFormat="0" applyFill="0" applyBorder="0" applyAlignment="0" applyProtection="0"/>
    <xf numFmtId="0" fontId="12" fillId="60" borderId="34" applyNumberFormat="0" applyProtection="0">
      <alignment horizontal="left" vertical="center" wrapText="1"/>
    </xf>
    <xf numFmtId="0" fontId="81" fillId="0" borderId="0">
      <alignment vertical="top"/>
    </xf>
    <xf numFmtId="0" fontId="81" fillId="0" borderId="0">
      <alignment vertical="top"/>
    </xf>
    <xf numFmtId="0" fontId="48" fillId="0" borderId="0" applyNumberFormat="0" applyFill="0" applyBorder="0" applyAlignment="0" applyProtection="0"/>
    <xf numFmtId="257" fontId="12" fillId="82" borderId="34" applyNumberFormat="0" applyProtection="0">
      <alignment horizontal="center" vertical="center" wrapText="1"/>
    </xf>
    <xf numFmtId="0" fontId="13" fillId="25" borderId="34" applyNumberFormat="0" applyProtection="0">
      <alignment horizontal="left" vertical="center" wrapText="1"/>
    </xf>
    <xf numFmtId="0" fontId="81" fillId="0" borderId="0">
      <alignment vertical="top"/>
    </xf>
    <xf numFmtId="0" fontId="12" fillId="60" borderId="34" applyNumberFormat="0" applyProtection="0">
      <alignment horizontal="left" vertical="center" wrapText="1"/>
    </xf>
    <xf numFmtId="0" fontId="81" fillId="0" borderId="0">
      <alignment vertical="top"/>
    </xf>
    <xf numFmtId="0" fontId="81" fillId="0" borderId="0">
      <alignment vertical="top"/>
    </xf>
    <xf numFmtId="0" fontId="186" fillId="83" borderId="0" applyNumberFormat="0" applyBorder="0" applyAlignment="0" applyProtection="0"/>
    <xf numFmtId="0" fontId="81" fillId="0" borderId="0">
      <alignment vertical="top"/>
    </xf>
    <xf numFmtId="0" fontId="81" fillId="0" borderId="0">
      <alignment vertical="top"/>
    </xf>
    <xf numFmtId="0" fontId="81" fillId="0" borderId="0">
      <alignment vertical="top"/>
    </xf>
    <xf numFmtId="170" fontId="80"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185" fontId="13"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169" fontId="13"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272" fontId="99"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272" fontId="99"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20" fillId="0" borderId="0" applyNumberFormat="0" applyBorder="0" applyAlignment="0"/>
    <xf numFmtId="0" fontId="187" fillId="0" borderId="0" applyNumberFormat="0" applyBorder="0" applyAlignment="0"/>
    <xf numFmtId="0" fontId="188" fillId="0" borderId="0" applyNumberFormat="0" applyBorder="0" applyAlignment="0"/>
    <xf numFmtId="0" fontId="98" fillId="0" borderId="0" applyNumberFormat="0" applyFill="0" applyBorder="0" applyProtection="0">
      <alignment horizontal="left" vertical="center"/>
    </xf>
    <xf numFmtId="0" fontId="98" fillId="0" borderId="33" applyNumberFormat="0" applyFill="0" applyProtection="0">
      <alignment horizontal="left" vertical="center"/>
    </xf>
    <xf numFmtId="273" fontId="89" fillId="84" borderId="0" applyNumberFormat="0" applyFont="0" applyBorder="0">
      <alignment horizontal="center" vertical="center"/>
      <protection locked="0"/>
    </xf>
    <xf numFmtId="9" fontId="13" fillId="0" borderId="0"/>
    <xf numFmtId="0" fontId="100" fillId="0" borderId="0" applyFill="0" applyBorder="0" applyProtection="0">
      <alignment horizontal="center" vertical="center"/>
    </xf>
    <xf numFmtId="0" fontId="189" fillId="0" borderId="0" applyBorder="0" applyProtection="0">
      <alignment vertical="center"/>
    </xf>
    <xf numFmtId="171" fontId="13" fillId="0" borderId="5" applyBorder="0" applyProtection="0">
      <alignment horizontal="right" vertical="center"/>
    </xf>
    <xf numFmtId="0" fontId="190" fillId="85" borderId="0" applyBorder="0" applyProtection="0">
      <alignment horizontal="centerContinuous" vertical="center"/>
    </xf>
    <xf numFmtId="0" fontId="190" fillId="83" borderId="5" applyBorder="0" applyProtection="0">
      <alignment horizontal="centerContinuous" vertical="center"/>
    </xf>
    <xf numFmtId="0" fontId="191" fillId="0" borderId="0"/>
    <xf numFmtId="0" fontId="100" fillId="0" borderId="0" applyFill="0" applyBorder="0" applyProtection="0"/>
    <xf numFmtId="0" fontId="161" fillId="0" borderId="0"/>
    <xf numFmtId="0" fontId="192" fillId="0" borderId="0" applyFill="0" applyBorder="0" applyProtection="0">
      <alignment horizontal="left"/>
    </xf>
    <xf numFmtId="0" fontId="193" fillId="0" borderId="0" applyFill="0" applyBorder="0" applyProtection="0">
      <alignment horizontal="left" vertical="top"/>
    </xf>
    <xf numFmtId="0" fontId="194" fillId="0" borderId="0">
      <alignment horizontal="centerContinuous"/>
    </xf>
    <xf numFmtId="241" fontId="13" fillId="25" borderId="83" applyNumberFormat="0" applyAlignment="0">
      <alignment vertical="center"/>
    </xf>
    <xf numFmtId="241" fontId="195" fillId="86" borderId="84" applyNumberFormat="0" applyBorder="0" applyAlignment="0" applyProtection="0">
      <alignment vertical="center"/>
    </xf>
    <xf numFmtId="241" fontId="13" fillId="25" borderId="83" applyNumberFormat="0" applyProtection="0">
      <alignment horizontal="centerContinuous" vertical="center"/>
    </xf>
    <xf numFmtId="241" fontId="196" fillId="87" borderId="0" applyNumberFormat="0" applyBorder="0" applyAlignment="0" applyProtection="0">
      <alignment vertical="center"/>
    </xf>
    <xf numFmtId="241" fontId="13" fillId="86" borderId="0" applyBorder="0" applyAlignment="0" applyProtection="0">
      <alignment vertical="center"/>
    </xf>
    <xf numFmtId="49" fontId="80" fillId="0" borderId="5">
      <alignment vertical="center"/>
    </xf>
    <xf numFmtId="0" fontId="197" fillId="0" borderId="0"/>
    <xf numFmtId="0" fontId="198" fillId="0" borderId="0"/>
    <xf numFmtId="49" fontId="20" fillId="0" borderId="0" applyFill="0" applyBorder="0" applyAlignment="0"/>
    <xf numFmtId="274" fontId="81" fillId="0" borderId="0" applyFill="0" applyBorder="0" applyAlignment="0"/>
    <xf numFmtId="275" fontId="81" fillId="0" borderId="0" applyFill="0" applyBorder="0" applyAlignment="0"/>
    <xf numFmtId="0" fontId="84" fillId="0" borderId="0" applyNumberFormat="0" applyFont="0" applyFill="0" applyBorder="0" applyProtection="0">
      <alignment horizontal="left" vertical="top" wrapText="1"/>
    </xf>
    <xf numFmtId="18" fontId="109" fillId="0" borderId="0" applyFill="0" applyBorder="0" applyAlignment="0" applyProtection="0"/>
    <xf numFmtId="0" fontId="81" fillId="0" borderId="0" applyNumberFormat="0" applyFill="0" applyBorder="0" applyAlignment="0" applyProtection="0"/>
    <xf numFmtId="0" fontId="85" fillId="0" borderId="0" applyNumberFormat="0" applyFill="0" applyBorder="0" applyAlignment="0" applyProtection="0"/>
    <xf numFmtId="40" fontId="199" fillId="0" borderId="0"/>
    <xf numFmtId="0" fontId="200" fillId="0" borderId="0" applyNumberFormat="0" applyBorder="0" applyAlignment="0" applyProtection="0"/>
    <xf numFmtId="0" fontId="200" fillId="0" borderId="0" applyNumberFormat="0" applyBorder="0" applyAlignment="0" applyProtection="0"/>
    <xf numFmtId="0" fontId="201" fillId="0" borderId="0">
      <alignment horizontal="left"/>
    </xf>
    <xf numFmtId="276" fontId="202" fillId="83" borderId="0" applyNumberFormat="0" applyProtection="0">
      <alignment horizontal="left" vertical="center"/>
    </xf>
    <xf numFmtId="0" fontId="203" fillId="0" borderId="0" applyNumberFormat="0" applyProtection="0">
      <alignment horizontal="left" vertical="center"/>
    </xf>
    <xf numFmtId="0" fontId="102" fillId="0" borderId="0" applyBorder="0"/>
    <xf numFmtId="1" fontId="81" fillId="72" borderId="0" applyNumberFormat="0" applyFont="0" applyBorder="0" applyProtection="0">
      <alignment horizontal="left"/>
    </xf>
    <xf numFmtId="277" fontId="13" fillId="0" borderId="0" applyNumberFormat="0" applyFill="0" applyBorder="0" applyProtection="0">
      <alignment vertical="top"/>
    </xf>
    <xf numFmtId="0" fontId="4"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204" fillId="0" borderId="64" applyNumberFormat="0" applyFill="0" applyAlignment="0" applyProtection="0"/>
    <xf numFmtId="39" fontId="13" fillId="0" borderId="65">
      <protection locked="0"/>
    </xf>
    <xf numFmtId="165" fontId="194" fillId="0" borderId="65" applyFill="0" applyAlignment="0" applyProtection="0"/>
    <xf numFmtId="171" fontId="86" fillId="0" borderId="85"/>
    <xf numFmtId="0" fontId="205" fillId="0" borderId="0">
      <alignment horizontal="fill"/>
    </xf>
    <xf numFmtId="278" fontId="174" fillId="70" borderId="11" applyBorder="0">
      <alignment horizontal="right" vertical="center"/>
      <protection locked="0"/>
    </xf>
    <xf numFmtId="167" fontId="13" fillId="0" borderId="0" applyFont="0" applyFill="0" applyBorder="0" applyAlignment="0" applyProtection="0"/>
    <xf numFmtId="27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277" fontId="206" fillId="86" borderId="0" applyNumberFormat="0" applyBorder="0" applyProtection="0">
      <alignment horizontal="centerContinuous" vertical="center"/>
    </xf>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07" fillId="0" borderId="0"/>
    <xf numFmtId="1" fontId="207" fillId="0" borderId="0"/>
    <xf numFmtId="280" fontId="99" fillId="0" borderId="0" applyFont="0" applyFill="0" applyBorder="0" applyProtection="0">
      <alignment horizontal="right"/>
    </xf>
    <xf numFmtId="281" fontId="13" fillId="0" borderId="0"/>
    <xf numFmtId="282" fontId="163" fillId="0" borderId="0" applyFill="0" applyBorder="0" applyProtection="0"/>
    <xf numFmtId="0" fontId="13" fillId="0" borderId="0">
      <alignment horizontal="center"/>
    </xf>
    <xf numFmtId="283" fontId="80" fillId="0" borderId="5">
      <alignment horizontal="right"/>
    </xf>
    <xf numFmtId="284" fontId="13" fillId="0" borderId="0" applyFont="0" applyFill="0" applyBorder="0" applyAlignment="0" applyProtection="0"/>
    <xf numFmtId="285" fontId="91" fillId="0" borderId="0" applyFont="0" applyFill="0" applyBorder="0" applyProtection="0">
      <alignment horizontal="right"/>
    </xf>
    <xf numFmtId="0" fontId="13" fillId="0" borderId="0"/>
    <xf numFmtId="43" fontId="13" fillId="0" borderId="0" applyFont="0" applyFill="0" applyBorder="0" applyAlignment="0" applyProtection="0"/>
    <xf numFmtId="257" fontId="13" fillId="0" borderId="0"/>
    <xf numFmtId="0" fontId="46"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203" fontId="13" fillId="0" borderId="88">
      <alignment horizontal="right"/>
    </xf>
    <xf numFmtId="204" fontId="89" fillId="0" borderId="88">
      <alignment horizontal="right"/>
    </xf>
    <xf numFmtId="204" fontId="89" fillId="0" borderId="88" applyFill="0">
      <alignment horizontal="right"/>
    </xf>
    <xf numFmtId="3" fontId="13" fillId="0" borderId="88" applyFill="0">
      <alignment horizontal="right"/>
    </xf>
    <xf numFmtId="205" fontId="89" fillId="0" borderId="88" applyFill="0">
      <alignment horizontal="right"/>
    </xf>
    <xf numFmtId="207" fontId="13" fillId="0" borderId="88">
      <alignment horizontal="right"/>
      <protection locked="0"/>
    </xf>
    <xf numFmtId="165" fontId="89" fillId="0" borderId="88" applyNumberFormat="0" applyFont="0" applyBorder="0" applyProtection="0">
      <alignment horizontal="right"/>
    </xf>
    <xf numFmtId="1" fontId="95" fillId="64" borderId="89" applyNumberFormat="0" applyBorder="0" applyAlignment="0">
      <alignment horizontal="center" vertical="top" wrapText="1"/>
      <protection hidden="1"/>
    </xf>
    <xf numFmtId="0" fontId="98" fillId="0" borderId="86" applyNumberFormat="0" applyFill="0" applyAlignment="0" applyProtection="0"/>
    <xf numFmtId="0" fontId="84" fillId="0" borderId="86" applyNumberFormat="0" applyFont="0" applyFill="0" applyAlignment="0" applyProtection="0"/>
    <xf numFmtId="0" fontId="84" fillId="0" borderId="89" applyNumberFormat="0" applyFont="0" applyFill="0" applyAlignment="0" applyProtection="0"/>
    <xf numFmtId="229" fontId="82" fillId="65" borderId="87" applyFont="0" applyFill="0" applyBorder="0" applyAlignment="0" applyProtection="0"/>
    <xf numFmtId="231" fontId="86" fillId="0" borderId="86" applyFont="0" applyFill="0" applyBorder="0" applyAlignment="0" applyProtection="0"/>
    <xf numFmtId="235" fontId="102" fillId="68" borderId="89">
      <alignment horizontal="left"/>
    </xf>
    <xf numFmtId="2" fontId="150" fillId="0" borderId="86"/>
    <xf numFmtId="14" fontId="86" fillId="0" borderId="86"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1" fontId="13" fillId="0" borderId="86" applyBorder="0" applyProtection="0">
      <alignment horizontal="right" vertical="center"/>
    </xf>
    <xf numFmtId="43" fontId="7" fillId="0" borderId="0" applyFont="0" applyFill="0" applyBorder="0" applyAlignment="0" applyProtection="0"/>
    <xf numFmtId="0" fontId="190" fillId="83" borderId="86" applyBorder="0" applyProtection="0">
      <alignment horizontal="centerContinuous" vertical="center"/>
    </xf>
    <xf numFmtId="49" fontId="80" fillId="0" borderId="86">
      <alignment vertical="center"/>
    </xf>
    <xf numFmtId="278" fontId="174" fillId="70" borderId="89" applyBorder="0">
      <alignment horizontal="right" vertical="center"/>
      <protection locked="0"/>
    </xf>
    <xf numFmtId="283" fontId="80" fillId="0" borderId="86">
      <alignment horizontal="right"/>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48" fillId="73" borderId="92">
      <alignment horizontal="left" vertical="center" wrapText="1"/>
    </xf>
    <xf numFmtId="166" fontId="114" fillId="0" borderId="91">
      <protection locked="0"/>
    </xf>
    <xf numFmtId="208" fontId="91" fillId="63" borderId="9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241" fontId="195" fillId="86" borderId="93" applyNumberFormat="0" applyBorder="0" applyAlignment="0" applyProtection="0">
      <alignment vertical="center"/>
    </xf>
    <xf numFmtId="171" fontId="86" fillId="0" borderId="94"/>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8" fillId="21" borderId="125" applyNumberFormat="0" applyAlignment="0" applyProtection="0"/>
    <xf numFmtId="0" fontId="25" fillId="0" borderId="126" applyNumberFormat="0" applyFill="0" applyAlignment="0" applyProtection="0"/>
    <xf numFmtId="0" fontId="26" fillId="8" borderId="125" applyNumberFormat="0" applyAlignment="0" applyProtection="0"/>
    <xf numFmtId="0" fontId="13" fillId="24" borderId="127" applyNumberFormat="0" applyFont="0" applyAlignment="0" applyProtection="0"/>
    <xf numFmtId="0" fontId="13" fillId="24" borderId="127" applyNumberFormat="0" applyFont="0" applyAlignment="0" applyProtection="0"/>
    <xf numFmtId="0" fontId="29" fillId="21" borderId="128" applyNumberFormat="0" applyAlignment="0" applyProtection="0"/>
    <xf numFmtId="0" fontId="31" fillId="0" borderId="129" applyNumberFormat="0" applyFill="0" applyAlignment="0" applyProtection="0"/>
    <xf numFmtId="0" fontId="18" fillId="21" borderId="125" applyNumberFormat="0" applyAlignment="0" applyProtection="0"/>
    <xf numFmtId="0" fontId="26" fillId="8" borderId="125" applyNumberFormat="0" applyAlignment="0" applyProtection="0"/>
    <xf numFmtId="0" fontId="13" fillId="24" borderId="127" applyNumberFormat="0" applyFont="0" applyAlignment="0" applyProtection="0"/>
    <xf numFmtId="0" fontId="13" fillId="24" borderId="127" applyNumberFormat="0" applyFont="0" applyAlignment="0" applyProtection="0"/>
    <xf numFmtId="0" fontId="29" fillId="21" borderId="128" applyNumberFormat="0" applyAlignment="0" applyProtection="0"/>
    <xf numFmtId="0" fontId="31" fillId="0" borderId="129" applyNumberFormat="0" applyFill="0" applyAlignment="0" applyProtection="0"/>
    <xf numFmtId="0" fontId="13" fillId="25" borderId="110" applyNumberFormat="0" applyProtection="0">
      <alignment horizontal="left" vertical="center"/>
    </xf>
    <xf numFmtId="0" fontId="13" fillId="25" borderId="110" applyNumberFormat="0" applyProtection="0">
      <alignment horizontal="left" vertical="center"/>
    </xf>
    <xf numFmtId="0" fontId="18" fillId="21" borderId="125" applyNumberFormat="0" applyAlignment="0" applyProtection="0"/>
    <xf numFmtId="0" fontId="26" fillId="8" borderId="125" applyNumberFormat="0" applyAlignment="0" applyProtection="0"/>
    <xf numFmtId="0" fontId="13" fillId="24" borderId="127" applyNumberFormat="0" applyFont="0" applyAlignment="0" applyProtection="0"/>
    <xf numFmtId="0" fontId="13" fillId="24" borderId="127" applyNumberFormat="0" applyFont="0" applyAlignment="0" applyProtection="0"/>
    <xf numFmtId="0" fontId="29" fillId="21" borderId="128" applyNumberFormat="0" applyAlignment="0" applyProtection="0"/>
    <xf numFmtId="0" fontId="31" fillId="0" borderId="129" applyNumberFormat="0" applyFill="0" applyAlignment="0" applyProtection="0"/>
    <xf numFmtId="0" fontId="18" fillId="21" borderId="125" applyNumberFormat="0" applyAlignment="0" applyProtection="0"/>
    <xf numFmtId="0" fontId="26" fillId="8" borderId="125" applyNumberFormat="0" applyAlignment="0" applyProtection="0"/>
    <xf numFmtId="0" fontId="13" fillId="24" borderId="127" applyNumberFormat="0" applyFont="0" applyAlignment="0" applyProtection="0"/>
    <xf numFmtId="0" fontId="13" fillId="24" borderId="127" applyNumberFormat="0" applyFont="0" applyAlignment="0" applyProtection="0"/>
    <xf numFmtId="0" fontId="29" fillId="21" borderId="128" applyNumberFormat="0" applyAlignment="0" applyProtection="0"/>
    <xf numFmtId="0" fontId="31" fillId="0" borderId="129" applyNumberFormat="0" applyFill="0" applyAlignment="0" applyProtection="0"/>
  </cellStyleXfs>
  <cellXfs count="954">
    <xf numFmtId="0" fontId="0" fillId="0" borderId="0" xfId="0"/>
    <xf numFmtId="0" fontId="0" fillId="2" borderId="0" xfId="0" applyFill="1"/>
    <xf numFmtId="0" fontId="3" fillId="2" borderId="0" xfId="0" applyFont="1" applyFill="1"/>
    <xf numFmtId="0" fontId="6" fillId="2" borderId="0" xfId="0" applyFont="1" applyFill="1"/>
    <xf numFmtId="0" fontId="36" fillId="2" borderId="0" xfId="0" applyFont="1" applyFill="1" applyAlignment="1"/>
    <xf numFmtId="0" fontId="8" fillId="2" borderId="0" xfId="0" applyFont="1" applyFill="1"/>
    <xf numFmtId="0" fontId="6" fillId="2" borderId="0" xfId="0" applyFont="1" applyFill="1" applyAlignment="1">
      <alignment wrapText="1"/>
    </xf>
    <xf numFmtId="0" fontId="38" fillId="2" borderId="0" xfId="0" applyFont="1" applyFill="1"/>
    <xf numFmtId="0" fontId="4"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7" fontId="0" fillId="2" borderId="0" xfId="0" applyNumberFormat="1" applyFont="1" applyFill="1"/>
    <xf numFmtId="0" fontId="8" fillId="2" borderId="0" xfId="0" applyFont="1" applyFill="1" applyBorder="1"/>
    <xf numFmtId="0" fontId="36" fillId="2" borderId="0" xfId="0" applyFont="1" applyFill="1" applyAlignment="1">
      <alignment vertical="center"/>
    </xf>
    <xf numFmtId="0" fontId="0" fillId="2" borderId="0" xfId="0" applyFill="1" applyBorder="1"/>
    <xf numFmtId="0" fontId="14" fillId="2" borderId="0" xfId="0" applyFont="1" applyFill="1"/>
    <xf numFmtId="0" fontId="8" fillId="2" borderId="0" xfId="0" applyFont="1" applyFill="1"/>
    <xf numFmtId="8" fontId="5" fillId="2" borderId="0" xfId="0" applyNumberFormat="1" applyFont="1" applyFill="1" applyBorder="1" applyAlignment="1">
      <alignment horizontal="center"/>
    </xf>
    <xf numFmtId="0" fontId="3" fillId="2" borderId="0" xfId="0" applyFont="1" applyFill="1" applyBorder="1"/>
    <xf numFmtId="0" fontId="3" fillId="2" borderId="0" xfId="0" applyFont="1" applyFill="1" applyAlignment="1">
      <alignment horizontal="center"/>
    </xf>
    <xf numFmtId="0" fontId="4" fillId="2" borderId="0" xfId="0" applyFont="1" applyFill="1" applyBorder="1" applyAlignment="1">
      <alignment horizontal="center" vertical="center"/>
    </xf>
    <xf numFmtId="0" fontId="34" fillId="2" borderId="0" xfId="0" applyFont="1" applyFill="1" applyAlignment="1">
      <alignment horizontal="center"/>
    </xf>
    <xf numFmtId="0" fontId="34" fillId="2" borderId="0" xfId="0" applyFont="1" applyFill="1" applyAlignment="1">
      <alignment horizontal="center" vertical="center"/>
    </xf>
    <xf numFmtId="0" fontId="14" fillId="2" borderId="0" xfId="0" applyFont="1" applyFill="1" applyAlignment="1">
      <alignment horizontal="center"/>
    </xf>
    <xf numFmtId="0" fontId="0" fillId="2" borderId="0" xfId="0" applyFont="1" applyFill="1" applyAlignment="1">
      <alignment horizontal="left"/>
    </xf>
    <xf numFmtId="0" fontId="42" fillId="2" borderId="0" xfId="0" applyFont="1" applyFill="1"/>
    <xf numFmtId="0" fontId="0" fillId="2" borderId="0" xfId="0" applyFont="1" applyFill="1" applyBorder="1"/>
    <xf numFmtId="0" fontId="46" fillId="2" borderId="0" xfId="0" applyFont="1" applyFill="1"/>
    <xf numFmtId="0" fontId="44" fillId="2" borderId="0" xfId="0" applyFont="1" applyFill="1" applyAlignment="1">
      <alignment horizontal="left"/>
    </xf>
    <xf numFmtId="0" fontId="41" fillId="2" borderId="0" xfId="0" applyFont="1" applyFill="1" applyBorder="1" applyAlignment="1">
      <alignment horizontal="left" vertical="center"/>
    </xf>
    <xf numFmtId="0" fontId="0" fillId="2" borderId="0" xfId="0" applyFont="1" applyFill="1" applyAlignment="1">
      <alignment vertical="center"/>
    </xf>
    <xf numFmtId="0" fontId="42" fillId="2" borderId="0" xfId="0" applyFont="1" applyFill="1" applyAlignment="1">
      <alignment horizontal="left"/>
    </xf>
    <xf numFmtId="0" fontId="45" fillId="2" borderId="0" xfId="0" applyFont="1" applyFill="1" applyBorder="1" applyAlignment="1">
      <alignment horizontal="center" vertical="center"/>
    </xf>
    <xf numFmtId="0" fontId="51" fillId="2" borderId="0" xfId="0" applyFont="1" applyFill="1" applyBorder="1" applyAlignment="1">
      <alignment vertical="center"/>
    </xf>
    <xf numFmtId="0" fontId="41" fillId="2" borderId="0" xfId="0" applyFont="1" applyFill="1" applyBorder="1" applyAlignment="1">
      <alignment vertical="center"/>
    </xf>
    <xf numFmtId="0" fontId="4" fillId="2" borderId="0" xfId="0" applyFont="1" applyFill="1" applyBorder="1"/>
    <xf numFmtId="177" fontId="0" fillId="2" borderId="0" xfId="0" applyNumberFormat="1" applyFont="1" applyFill="1" applyBorder="1"/>
    <xf numFmtId="0" fontId="49" fillId="2" borderId="0" xfId="0" applyFont="1" applyFill="1" applyBorder="1" applyAlignment="1">
      <alignment horizontal="left"/>
    </xf>
    <xf numFmtId="0" fontId="49" fillId="2" borderId="0" xfId="0" applyFont="1" applyFill="1" applyBorder="1"/>
    <xf numFmtId="0" fontId="6" fillId="2" borderId="0" xfId="0" applyFont="1" applyFill="1" applyBorder="1" applyAlignment="1">
      <alignment wrapText="1"/>
    </xf>
    <xf numFmtId="0" fontId="42" fillId="2" borderId="0" xfId="0" applyFont="1" applyFill="1" applyAlignment="1">
      <alignment horizontal="center" vertical="center"/>
    </xf>
    <xf numFmtId="0" fontId="37" fillId="2" borderId="0" xfId="0" applyFont="1" applyFill="1" applyAlignment="1">
      <alignment vertical="top"/>
    </xf>
    <xf numFmtId="0" fontId="58" fillId="2" borderId="0" xfId="0" applyFont="1" applyFill="1" applyAlignment="1">
      <alignment vertical="top"/>
    </xf>
    <xf numFmtId="0" fontId="51" fillId="2" borderId="0" xfId="0" applyFont="1" applyFill="1" applyAlignment="1">
      <alignment horizontal="left"/>
    </xf>
    <xf numFmtId="180" fontId="46" fillId="28" borderId="35" xfId="70" applyNumberFormat="1" applyFont="1" applyFill="1" applyBorder="1" applyAlignment="1" applyProtection="1">
      <alignment horizontal="center"/>
      <protection locked="0"/>
    </xf>
    <xf numFmtId="0" fontId="54" fillId="2" borderId="0" xfId="0" applyFont="1" applyFill="1" applyAlignment="1">
      <alignment horizontal="center"/>
    </xf>
    <xf numFmtId="0" fontId="34" fillId="2" borderId="0" xfId="0" applyFont="1" applyFill="1" applyAlignment="1">
      <alignment horizontal="center" wrapText="1"/>
    </xf>
    <xf numFmtId="0" fontId="8" fillId="2" borderId="0" xfId="0" applyFont="1" applyFill="1" applyAlignment="1">
      <alignment horizontal="left"/>
    </xf>
    <xf numFmtId="0" fontId="0" fillId="2" borderId="0" xfId="0" applyFill="1" applyAlignment="1">
      <alignment vertical="top"/>
    </xf>
    <xf numFmtId="0" fontId="51" fillId="2" borderId="0" xfId="0" applyFont="1" applyFill="1" applyAlignment="1">
      <alignment vertical="top"/>
    </xf>
    <xf numFmtId="0" fontId="34" fillId="2" borderId="0" xfId="0" applyFont="1" applyFill="1" applyAlignment="1">
      <alignment horizontal="center" vertical="top"/>
    </xf>
    <xf numFmtId="0" fontId="60" fillId="2" borderId="0" xfId="0" applyFont="1" applyFill="1" applyAlignment="1">
      <alignment vertical="center"/>
    </xf>
    <xf numFmtId="0" fontId="12" fillId="2" borderId="0" xfId="0" applyFont="1" applyFill="1" applyAlignment="1">
      <alignment vertical="center"/>
    </xf>
    <xf numFmtId="0" fontId="61" fillId="2" borderId="0" xfId="0" applyFont="1" applyFill="1" applyAlignment="1">
      <alignment horizontal="center" wrapText="1"/>
    </xf>
    <xf numFmtId="0" fontId="61" fillId="2" borderId="0" xfId="0" applyFont="1" applyFill="1" applyAlignment="1">
      <alignment horizontal="center"/>
    </xf>
    <xf numFmtId="0" fontId="61" fillId="2" borderId="0" xfId="0" applyFont="1" applyFill="1" applyAlignment="1">
      <alignment horizontal="center" vertical="center"/>
    </xf>
    <xf numFmtId="0" fontId="62" fillId="2" borderId="0" xfId="0" applyFont="1" applyFill="1"/>
    <xf numFmtId="0" fontId="62" fillId="2" borderId="0" xfId="0" applyFont="1" applyFill="1" applyAlignment="1">
      <alignment horizontal="center"/>
    </xf>
    <xf numFmtId="0" fontId="53" fillId="26" borderId="49" xfId="0" applyFont="1" applyFill="1" applyBorder="1" applyAlignment="1">
      <alignment horizontal="center" vertical="center"/>
    </xf>
    <xf numFmtId="0" fontId="9" fillId="2" borderId="0" xfId="0" applyFont="1" applyFill="1" applyAlignment="1">
      <alignment horizontal="left" vertical="center" wrapText="1"/>
    </xf>
    <xf numFmtId="0" fontId="60" fillId="2" borderId="0" xfId="0" applyFont="1" applyFill="1" applyAlignment="1"/>
    <xf numFmtId="0" fontId="5" fillId="2" borderId="0" xfId="0" applyFont="1" applyFill="1"/>
    <xf numFmtId="0" fontId="210" fillId="2" borderId="0" xfId="0" applyFont="1" applyFill="1"/>
    <xf numFmtId="180" fontId="46" fillId="2" borderId="35" xfId="70" applyNumberFormat="1" applyFont="1" applyFill="1" applyBorder="1" applyAlignment="1" applyProtection="1">
      <alignment horizontal="center"/>
      <protection locked="0"/>
    </xf>
    <xf numFmtId="0" fontId="0" fillId="2" borderId="0" xfId="0" applyFont="1" applyFill="1" applyAlignment="1">
      <alignment horizontal="center"/>
    </xf>
    <xf numFmtId="0" fontId="49" fillId="2" borderId="0" xfId="0" applyFont="1" applyFill="1" applyAlignment="1">
      <alignment horizontal="center" vertical="center"/>
    </xf>
    <xf numFmtId="0" fontId="42" fillId="2" borderId="0" xfId="0" applyFont="1" applyFill="1" applyAlignment="1">
      <alignment horizontal="center"/>
    </xf>
    <xf numFmtId="180" fontId="46" fillId="28" borderId="45" xfId="70" applyNumberFormat="1" applyFont="1" applyFill="1" applyBorder="1" applyAlignment="1" applyProtection="1">
      <alignment horizontal="center"/>
      <protection locked="0"/>
    </xf>
    <xf numFmtId="0" fontId="6" fillId="2" borderId="0" xfId="0" applyFont="1" applyFill="1" applyBorder="1"/>
    <xf numFmtId="180" fontId="46" fillId="2" borderId="0" xfId="70" applyNumberFormat="1" applyFont="1" applyFill="1" applyBorder="1" applyAlignment="1" applyProtection="1">
      <alignment horizontal="center"/>
      <protection locked="0"/>
    </xf>
    <xf numFmtId="0" fontId="36" fillId="2" borderId="0" xfId="0" applyFont="1" applyFill="1" applyBorder="1" applyAlignment="1"/>
    <xf numFmtId="180" fontId="46" fillId="2" borderId="89" xfId="70" applyNumberFormat="1" applyFont="1" applyFill="1" applyBorder="1" applyAlignment="1" applyProtection="1">
      <alignment horizontal="center"/>
      <protection locked="0"/>
    </xf>
    <xf numFmtId="180" fontId="46" fillId="2" borderId="4" xfId="70" applyNumberFormat="1" applyFont="1" applyFill="1" applyBorder="1" applyAlignment="1" applyProtection="1">
      <alignment horizontal="center"/>
      <protection locked="0"/>
    </xf>
    <xf numFmtId="180" fontId="46" fillId="2" borderId="5" xfId="70" applyNumberFormat="1" applyFont="1" applyFill="1" applyBorder="1" applyAlignment="1" applyProtection="1">
      <alignment horizontal="center"/>
      <protection locked="0"/>
    </xf>
    <xf numFmtId="180" fontId="46" fillId="2" borderId="45" xfId="70" applyNumberFormat="1" applyFont="1" applyFill="1" applyBorder="1" applyAlignment="1" applyProtection="1">
      <alignment horizontal="center"/>
      <protection locked="0"/>
    </xf>
    <xf numFmtId="180" fontId="46" fillId="2" borderId="45" xfId="70" applyNumberFormat="1" applyFont="1" applyFill="1" applyBorder="1" applyAlignment="1" applyProtection="1">
      <alignment horizontal="left"/>
      <protection locked="0"/>
    </xf>
    <xf numFmtId="0" fontId="8" fillId="2" borderId="0" xfId="0" applyFont="1" applyFill="1" applyAlignment="1">
      <alignment vertical="center"/>
    </xf>
    <xf numFmtId="0" fontId="54" fillId="2" borderId="0" xfId="0" applyFont="1" applyFill="1" applyAlignment="1">
      <alignment horizontal="center" vertical="center"/>
    </xf>
    <xf numFmtId="180" fontId="46" fillId="2" borderId="0" xfId="70" applyNumberFormat="1" applyFont="1" applyFill="1" applyBorder="1" applyAlignment="1" applyProtection="1">
      <alignment horizontal="center" vertical="center"/>
      <protection locked="0"/>
    </xf>
    <xf numFmtId="180" fontId="46" fillId="2" borderId="5" xfId="70" applyNumberFormat="1" applyFont="1" applyFill="1" applyBorder="1" applyAlignment="1" applyProtection="1">
      <alignment horizontal="center" vertical="center"/>
      <protection locked="0"/>
    </xf>
    <xf numFmtId="0" fontId="2" fillId="2" borderId="0" xfId="0" applyFont="1" applyFill="1" applyAlignment="1">
      <alignment wrapText="1"/>
    </xf>
    <xf numFmtId="0" fontId="45" fillId="2" borderId="0" xfId="0" applyFont="1" applyFill="1" applyBorder="1" applyAlignment="1">
      <alignment horizontal="left" vertical="center"/>
    </xf>
    <xf numFmtId="0" fontId="54" fillId="2" borderId="0" xfId="0" applyFont="1" applyFill="1" applyAlignment="1">
      <alignment horizontal="center"/>
    </xf>
    <xf numFmtId="178" fontId="52" fillId="28" borderId="28" xfId="40" applyNumberFormat="1" applyFont="1" applyFill="1" applyBorder="1" applyAlignment="1">
      <alignment horizontal="left" vertical="center"/>
    </xf>
    <xf numFmtId="178" fontId="52" fillId="2" borderId="28" xfId="40" applyNumberFormat="1" applyFont="1" applyFill="1" applyBorder="1" applyAlignment="1">
      <alignment horizontal="left" vertical="center"/>
    </xf>
    <xf numFmtId="178" fontId="52" fillId="2" borderId="0" xfId="40" applyNumberFormat="1" applyFont="1" applyFill="1" applyBorder="1" applyAlignment="1">
      <alignment horizontal="left" vertical="top"/>
    </xf>
    <xf numFmtId="0" fontId="34" fillId="2" borderId="0" xfId="0" applyFont="1" applyFill="1" applyAlignment="1">
      <alignment horizontal="center" wrapText="1"/>
    </xf>
    <xf numFmtId="0" fontId="43" fillId="2" borderId="0" xfId="0" applyFont="1" applyFill="1"/>
    <xf numFmtId="0" fontId="49" fillId="2" borderId="0" xfId="0" applyFont="1" applyFill="1"/>
    <xf numFmtId="0" fontId="13" fillId="2" borderId="0" xfId="0" applyFont="1" applyFill="1" applyAlignment="1"/>
    <xf numFmtId="0" fontId="47" fillId="2" borderId="0" xfId="0" applyFont="1" applyFill="1" applyAlignment="1">
      <alignment horizontal="center"/>
    </xf>
    <xf numFmtId="0" fontId="42" fillId="2" borderId="0" xfId="0" applyNumberFormat="1" applyFont="1" applyFill="1" applyBorder="1" applyAlignment="1">
      <alignment horizontal="center"/>
    </xf>
    <xf numFmtId="175" fontId="46" fillId="2" borderId="0" xfId="0" applyNumberFormat="1" applyFont="1" applyFill="1" applyBorder="1" applyAlignment="1"/>
    <xf numFmtId="0" fontId="46" fillId="2" borderId="0" xfId="0" applyNumberFormat="1" applyFont="1" applyFill="1" applyBorder="1" applyAlignment="1">
      <alignment horizontal="center"/>
    </xf>
    <xf numFmtId="0" fontId="49" fillId="2" borderId="0" xfId="0" applyFont="1" applyFill="1" applyAlignment="1">
      <alignment wrapText="1"/>
    </xf>
    <xf numFmtId="0" fontId="33" fillId="2" borderId="0" xfId="0" applyFont="1" applyFill="1" applyBorder="1"/>
    <xf numFmtId="176" fontId="40" fillId="28" borderId="0" xfId="0" applyNumberFormat="1" applyFont="1" applyFill="1" applyBorder="1" applyAlignment="1" applyProtection="1">
      <alignment horizontal="center" vertical="center"/>
      <protection locked="0"/>
    </xf>
    <xf numFmtId="0" fontId="49" fillId="2" borderId="0" xfId="0" applyFont="1" applyFill="1" applyAlignment="1">
      <alignment horizontal="left" wrapText="1"/>
    </xf>
    <xf numFmtId="0" fontId="47" fillId="2" borderId="0" xfId="0" applyFont="1" applyFill="1" applyAlignment="1">
      <alignment horizontal="center"/>
    </xf>
    <xf numFmtId="0" fontId="43" fillId="2" borderId="0" xfId="0" applyFont="1" applyFill="1" applyBorder="1" applyAlignment="1">
      <alignment horizontal="left" vertical="top"/>
    </xf>
    <xf numFmtId="178" fontId="52" fillId="90" borderId="28" xfId="40" applyNumberFormat="1" applyFont="1" applyFill="1" applyBorder="1" applyAlignment="1">
      <alignment horizontal="left" vertical="center"/>
    </xf>
    <xf numFmtId="0" fontId="14" fillId="2" borderId="0" xfId="0" applyFont="1" applyFill="1" applyAlignment="1">
      <alignment vertical="center"/>
    </xf>
    <xf numFmtId="0" fontId="3" fillId="2" borderId="0" xfId="0" applyFont="1" applyFill="1" applyAlignment="1">
      <alignment vertical="top"/>
    </xf>
    <xf numFmtId="0" fontId="92" fillId="2" borderId="0" xfId="0" applyFont="1" applyFill="1" applyBorder="1" applyAlignment="1">
      <alignment wrapText="1"/>
    </xf>
    <xf numFmtId="0" fontId="14" fillId="2" borderId="0" xfId="0" applyFont="1" applyFill="1" applyAlignment="1"/>
    <xf numFmtId="0" fontId="216" fillId="2" borderId="0" xfId="0" applyFont="1" applyFill="1" applyBorder="1" applyAlignment="1">
      <alignment vertical="center"/>
    </xf>
    <xf numFmtId="0" fontId="49" fillId="2" borderId="0" xfId="0" applyFont="1" applyFill="1" applyAlignment="1">
      <alignment horizontal="left" wrapText="1"/>
    </xf>
    <xf numFmtId="0" fontId="42" fillId="2" borderId="0" xfId="0" applyFont="1" applyFill="1" applyBorder="1" applyAlignment="1">
      <alignment vertical="center"/>
    </xf>
    <xf numFmtId="0" fontId="49" fillId="2" borderId="0" xfId="0" applyFont="1" applyFill="1" applyAlignment="1">
      <alignment horizontal="left"/>
    </xf>
    <xf numFmtId="0" fontId="38" fillId="2" borderId="0" xfId="0" applyFont="1" applyFill="1" applyAlignment="1">
      <alignment vertical="center"/>
    </xf>
    <xf numFmtId="0" fontId="55" fillId="2" borderId="116" xfId="70" applyNumberFormat="1" applyFont="1" applyFill="1" applyBorder="1" applyAlignment="1" applyProtection="1">
      <alignment horizontal="center" vertical="center"/>
      <protection locked="0"/>
    </xf>
    <xf numFmtId="0" fontId="55" fillId="2" borderId="117" xfId="70" applyNumberFormat="1" applyFont="1" applyFill="1" applyBorder="1" applyAlignment="1" applyProtection="1">
      <alignment horizontal="center" vertical="center"/>
      <protection locked="0"/>
    </xf>
    <xf numFmtId="0" fontId="45" fillId="2" borderId="0" xfId="0" applyFont="1" applyFill="1" applyAlignment="1">
      <alignment horizontal="left"/>
    </xf>
    <xf numFmtId="0" fontId="49" fillId="2" borderId="0" xfId="0" applyFont="1" applyFill="1" applyAlignment="1">
      <alignment horizontal="left" wrapText="1"/>
    </xf>
    <xf numFmtId="0" fontId="48" fillId="2" borderId="0" xfId="0" applyFont="1" applyFill="1" applyBorder="1" applyAlignment="1">
      <alignment horizontal="left" vertical="center"/>
    </xf>
    <xf numFmtId="0" fontId="45" fillId="2" borderId="0" xfId="0" applyFont="1" applyFill="1" applyBorder="1" applyAlignment="1">
      <alignment horizontal="left" vertical="top"/>
    </xf>
    <xf numFmtId="0" fontId="45" fillId="2" borderId="0" xfId="0" applyFont="1" applyFill="1" applyBorder="1" applyAlignment="1">
      <alignment vertical="center"/>
    </xf>
    <xf numFmtId="0" fontId="45" fillId="2" borderId="0" xfId="0" applyFont="1" applyFill="1" applyBorder="1" applyAlignment="1">
      <alignment horizontal="left"/>
    </xf>
    <xf numFmtId="0" fontId="4" fillId="2" borderId="0" xfId="0" applyFont="1" applyFill="1" applyAlignment="1">
      <alignment horizontal="left"/>
    </xf>
    <xf numFmtId="0" fontId="49" fillId="2" borderId="0" xfId="0" applyFont="1" applyFill="1" applyAlignment="1">
      <alignment horizontal="center"/>
    </xf>
    <xf numFmtId="0" fontId="46" fillId="2" borderId="0" xfId="0" applyFont="1" applyFill="1" applyBorder="1" applyAlignment="1">
      <alignment wrapText="1"/>
    </xf>
    <xf numFmtId="0" fontId="0" fillId="2" borderId="0" xfId="0" applyFont="1" applyFill="1" applyBorder="1" applyAlignment="1"/>
    <xf numFmtId="0" fontId="49" fillId="2" borderId="0" xfId="0" applyFont="1" applyFill="1" applyBorder="1" applyAlignment="1">
      <alignment horizontal="left" vertical="center"/>
    </xf>
    <xf numFmtId="0" fontId="49" fillId="2" borderId="0" xfId="0" applyFont="1" applyFill="1" applyBorder="1" applyAlignment="1">
      <alignment horizontal="left" vertical="center" wrapText="1"/>
    </xf>
    <xf numFmtId="178" fontId="213" fillId="28" borderId="28" xfId="40" applyNumberFormat="1" applyFont="1" applyFill="1" applyBorder="1" applyAlignment="1">
      <alignment horizontal="left" vertical="center"/>
    </xf>
    <xf numFmtId="0" fontId="49" fillId="2" borderId="12" xfId="0" applyFont="1" applyFill="1" applyBorder="1" applyAlignment="1">
      <alignment horizontal="left" vertical="center" wrapText="1"/>
    </xf>
    <xf numFmtId="178" fontId="213" fillId="90" borderId="28" xfId="40" applyNumberFormat="1" applyFont="1" applyFill="1" applyBorder="1" applyAlignment="1">
      <alignment horizontal="left" vertical="center"/>
    </xf>
    <xf numFmtId="178" fontId="213" fillId="2" borderId="28" xfId="40" applyNumberFormat="1" applyFont="1" applyFill="1" applyBorder="1" applyAlignment="1">
      <alignment horizontal="left" vertical="center"/>
    </xf>
    <xf numFmtId="0" fontId="51" fillId="2" borderId="0" xfId="0" applyFont="1" applyFill="1" applyAlignment="1">
      <alignment horizontal="center"/>
    </xf>
    <xf numFmtId="287" fontId="217" fillId="2" borderId="28" xfId="70" applyNumberFormat="1" applyFont="1" applyFill="1" applyBorder="1" applyAlignment="1">
      <alignment horizontal="left" vertical="center"/>
    </xf>
    <xf numFmtId="169" fontId="213" fillId="28" borderId="28" xfId="70" applyFont="1" applyFill="1" applyBorder="1" applyAlignment="1">
      <alignment horizontal="left" vertical="center"/>
    </xf>
    <xf numFmtId="174" fontId="214" fillId="26" borderId="118" xfId="6" applyNumberFormat="1" applyFont="1" applyFill="1" applyBorder="1" applyAlignment="1">
      <alignment horizontal="center" vertical="center" wrapText="1"/>
    </xf>
    <xf numFmtId="174" fontId="214" fillId="26" borderId="103" xfId="6" applyNumberFormat="1" applyFont="1" applyFill="1" applyBorder="1" applyAlignment="1">
      <alignment horizontal="center" vertical="center" wrapText="1"/>
    </xf>
    <xf numFmtId="174" fontId="214" fillId="26" borderId="110" xfId="6" applyNumberFormat="1" applyFont="1" applyFill="1" applyBorder="1" applyAlignment="1">
      <alignment horizontal="center" vertical="center" wrapText="1"/>
    </xf>
    <xf numFmtId="0" fontId="218" fillId="2" borderId="0" xfId="0" applyFont="1" applyFill="1"/>
    <xf numFmtId="0" fontId="218" fillId="2" borderId="9" xfId="0" applyFont="1" applyFill="1" applyBorder="1"/>
    <xf numFmtId="175" fontId="92" fillId="2" borderId="13" xfId="0" applyNumberFormat="1" applyFont="1" applyFill="1" applyBorder="1" applyAlignment="1">
      <alignment horizontal="center"/>
    </xf>
    <xf numFmtId="175" fontId="92" fillId="2" borderId="119" xfId="0" applyNumberFormat="1" applyFont="1" applyFill="1" applyBorder="1" applyAlignment="1">
      <alignment horizontal="center"/>
    </xf>
    <xf numFmtId="175" fontId="92" fillId="2" borderId="8" xfId="0" applyNumberFormat="1" applyFont="1" applyFill="1" applyBorder="1" applyAlignment="1">
      <alignment horizontal="center"/>
    </xf>
    <xf numFmtId="175" fontId="92" fillId="2" borderId="38" xfId="0" applyNumberFormat="1" applyFont="1" applyFill="1" applyBorder="1" applyAlignment="1">
      <alignment horizontal="center"/>
    </xf>
    <xf numFmtId="175" fontId="92" fillId="2" borderId="9" xfId="0" applyNumberFormat="1" applyFont="1" applyFill="1" applyBorder="1" applyAlignment="1">
      <alignment horizontal="center"/>
    </xf>
    <xf numFmtId="175" fontId="92" fillId="2" borderId="5" xfId="0" applyNumberFormat="1" applyFont="1" applyFill="1" applyBorder="1" applyAlignment="1">
      <alignment horizontal="center"/>
    </xf>
    <xf numFmtId="175" fontId="45" fillId="2" borderId="9" xfId="0" applyNumberFormat="1" applyFont="1" applyFill="1" applyBorder="1" applyAlignment="1">
      <alignment horizontal="center"/>
    </xf>
    <xf numFmtId="8" fontId="219" fillId="2" borderId="0" xfId="0" applyNumberFormat="1" applyFont="1" applyFill="1" applyBorder="1" applyAlignment="1">
      <alignment horizontal="center"/>
    </xf>
    <xf numFmtId="0" fontId="220" fillId="2" borderId="0" xfId="0" applyFont="1" applyFill="1" applyBorder="1"/>
    <xf numFmtId="8" fontId="220" fillId="2" borderId="0" xfId="0" applyNumberFormat="1" applyFont="1" applyFill="1" applyBorder="1" applyAlignment="1">
      <alignment horizontal="center"/>
    </xf>
    <xf numFmtId="175" fontId="92" fillId="2" borderId="95" xfId="0" applyNumberFormat="1" applyFont="1" applyFill="1" applyBorder="1" applyAlignment="1">
      <alignment horizontal="center"/>
    </xf>
    <xf numFmtId="175" fontId="92" fillId="2" borderId="103" xfId="0" applyNumberFormat="1" applyFont="1" applyFill="1" applyBorder="1" applyAlignment="1">
      <alignment horizontal="center"/>
    </xf>
    <xf numFmtId="8" fontId="92" fillId="2" borderId="96" xfId="0" applyNumberFormat="1" applyFont="1" applyFill="1" applyBorder="1" applyAlignment="1">
      <alignment horizontal="center"/>
    </xf>
    <xf numFmtId="8" fontId="92" fillId="2" borderId="97" xfId="0" applyNumberFormat="1" applyFont="1" applyFill="1" applyBorder="1" applyAlignment="1">
      <alignment horizontal="center"/>
    </xf>
    <xf numFmtId="8" fontId="14" fillId="2" borderId="0" xfId="0" applyNumberFormat="1" applyFont="1" applyFill="1" applyBorder="1" applyAlignment="1">
      <alignment horizontal="center"/>
    </xf>
    <xf numFmtId="177" fontId="14" fillId="2" borderId="0" xfId="0" applyNumberFormat="1" applyFont="1" applyFill="1"/>
    <xf numFmtId="175" fontId="92" fillId="2" borderId="89" xfId="0" applyNumberFormat="1" applyFont="1" applyFill="1" applyBorder="1" applyAlignment="1">
      <alignment horizontal="center"/>
    </xf>
    <xf numFmtId="175" fontId="92" fillId="2" borderId="0" xfId="0" applyNumberFormat="1" applyFont="1" applyFill="1" applyBorder="1" applyAlignment="1">
      <alignment horizontal="center"/>
    </xf>
    <xf numFmtId="8" fontId="92" fillId="2" borderId="0" xfId="0" applyNumberFormat="1" applyFont="1" applyFill="1" applyBorder="1" applyAlignment="1">
      <alignment horizontal="center"/>
    </xf>
    <xf numFmtId="8" fontId="92" fillId="2" borderId="12" xfId="0" applyNumberFormat="1" applyFont="1" applyFill="1" applyBorder="1" applyAlignment="1">
      <alignment horizontal="center"/>
    </xf>
    <xf numFmtId="8" fontId="14" fillId="2" borderId="0" xfId="0" applyNumberFormat="1" applyFont="1" applyFill="1"/>
    <xf numFmtId="8" fontId="218" fillId="2" borderId="0" xfId="0" applyNumberFormat="1" applyFont="1" applyFill="1" applyBorder="1" applyAlignment="1">
      <alignment horizontal="center"/>
    </xf>
    <xf numFmtId="8" fontId="92" fillId="28" borderId="35" xfId="0" applyNumberFormat="1" applyFont="1" applyFill="1" applyBorder="1" applyAlignment="1">
      <alignment horizontal="center"/>
    </xf>
    <xf numFmtId="8" fontId="92" fillId="28" borderId="120" xfId="0" applyNumberFormat="1" applyFont="1" applyFill="1" applyBorder="1" applyAlignment="1">
      <alignment horizontal="center"/>
    </xf>
    <xf numFmtId="8" fontId="92" fillId="28" borderId="45" xfId="0" applyNumberFormat="1" applyFont="1" applyFill="1" applyBorder="1" applyAlignment="1">
      <alignment horizontal="center"/>
    </xf>
    <xf numFmtId="0" fontId="14" fillId="2" borderId="0" xfId="0" applyFont="1" applyFill="1" applyBorder="1"/>
    <xf numFmtId="8" fontId="49" fillId="2" borderId="0" xfId="0" applyNumberFormat="1" applyFont="1" applyFill="1" applyBorder="1" applyAlignment="1">
      <alignment horizontal="center"/>
    </xf>
    <xf numFmtId="0" fontId="220" fillId="2" borderId="0" xfId="0" applyFont="1" applyFill="1"/>
    <xf numFmtId="0" fontId="221" fillId="2" borderId="0" xfId="0" applyFont="1" applyFill="1" applyAlignment="1">
      <alignment wrapText="1"/>
    </xf>
    <xf numFmtId="0" fontId="221" fillId="2" borderId="0" xfId="0" applyFont="1" applyFill="1" applyAlignment="1"/>
    <xf numFmtId="0" fontId="14" fillId="2" borderId="0" xfId="0" applyFont="1" applyFill="1" applyAlignment="1">
      <alignment wrapText="1"/>
    </xf>
    <xf numFmtId="174" fontId="92" fillId="88" borderId="0" xfId="0" applyNumberFormat="1" applyFont="1" applyFill="1" applyBorder="1" applyAlignment="1">
      <alignment horizontal="center" vertical="center" wrapText="1"/>
    </xf>
    <xf numFmtId="0" fontId="49" fillId="0" borderId="34" xfId="0" applyNumberFormat="1" applyFont="1" applyBorder="1" applyAlignment="1">
      <alignment horizontal="center"/>
    </xf>
    <xf numFmtId="0" fontId="49" fillId="0" borderId="1" xfId="0" applyNumberFormat="1" applyFont="1" applyBorder="1" applyAlignment="1">
      <alignment horizontal="center"/>
    </xf>
    <xf numFmtId="0" fontId="49" fillId="2" borderId="133" xfId="0" applyFont="1" applyFill="1" applyBorder="1" applyAlignment="1">
      <alignment vertical="center"/>
    </xf>
    <xf numFmtId="0" fontId="14" fillId="2" borderId="0" xfId="0" applyFont="1" applyFill="1" applyAlignment="1">
      <alignment horizontal="left"/>
    </xf>
    <xf numFmtId="0" fontId="49" fillId="2" borderId="0" xfId="0" applyFont="1" applyFill="1" applyBorder="1" applyAlignment="1">
      <alignment vertical="center" wrapText="1"/>
    </xf>
    <xf numFmtId="0" fontId="14" fillId="2" borderId="0" xfId="0" applyFont="1" applyFill="1" applyAlignment="1">
      <alignment horizontal="left" vertical="center"/>
    </xf>
    <xf numFmtId="0" fontId="49" fillId="2" borderId="0" xfId="0" applyFont="1" applyFill="1" applyAlignment="1">
      <alignment vertical="center"/>
    </xf>
    <xf numFmtId="0" fontId="224" fillId="2" borderId="0" xfId="0" applyFont="1" applyFill="1" applyAlignment="1">
      <alignment horizontal="center" wrapText="1"/>
    </xf>
    <xf numFmtId="0" fontId="225" fillId="2" borderId="0" xfId="0" applyFont="1" applyFill="1" applyAlignment="1">
      <alignment horizontal="center" wrapText="1"/>
    </xf>
    <xf numFmtId="0" fontId="223" fillId="2" borderId="0" xfId="0" applyFont="1" applyFill="1" applyBorder="1" applyAlignment="1">
      <alignment vertical="top"/>
    </xf>
    <xf numFmtId="0" fontId="45" fillId="2" borderId="0" xfId="0" applyFont="1" applyFill="1" applyBorder="1" applyAlignment="1"/>
    <xf numFmtId="0" fontId="45" fillId="2" borderId="0" xfId="0" applyFont="1" applyFill="1" applyAlignment="1">
      <alignment horizontal="left" vertical="top"/>
    </xf>
    <xf numFmtId="0" fontId="45" fillId="2" borderId="0" xfId="0" applyFont="1" applyFill="1" applyAlignment="1">
      <alignment vertical="top"/>
    </xf>
    <xf numFmtId="0" fontId="226" fillId="2" borderId="0" xfId="73" applyFont="1" applyFill="1"/>
    <xf numFmtId="0" fontId="227" fillId="2" borderId="0" xfId="0" applyFont="1" applyFill="1" applyBorder="1" applyAlignment="1">
      <alignment horizontal="left"/>
    </xf>
    <xf numFmtId="0" fontId="227" fillId="2" borderId="0" xfId="0" applyFont="1" applyFill="1" applyBorder="1" applyAlignment="1">
      <alignment horizontal="left" vertical="center"/>
    </xf>
    <xf numFmtId="0" fontId="4" fillId="2" borderId="0" xfId="0" applyFont="1" applyFill="1" applyAlignment="1">
      <alignment vertical="center"/>
    </xf>
    <xf numFmtId="0" fontId="42" fillId="2" borderId="0" xfId="0" applyFont="1" applyFill="1" applyAlignment="1">
      <alignment horizontal="left" vertical="center"/>
    </xf>
    <xf numFmtId="287" fontId="217" fillId="2" borderId="123" xfId="70" applyNumberFormat="1" applyFont="1" applyFill="1" applyBorder="1" applyAlignment="1">
      <alignment horizontal="left" vertical="center"/>
    </xf>
    <xf numFmtId="178" fontId="213" fillId="28" borderId="89" xfId="40" applyNumberFormat="1" applyFont="1" applyFill="1" applyBorder="1" applyAlignment="1">
      <alignment vertical="center"/>
    </xf>
    <xf numFmtId="3" fontId="49" fillId="2" borderId="34" xfId="0" applyNumberFormat="1" applyFont="1" applyFill="1" applyBorder="1" applyAlignment="1">
      <alignment horizontal="center"/>
    </xf>
    <xf numFmtId="0" fontId="42" fillId="0" borderId="110" xfId="0" applyNumberFormat="1" applyFont="1" applyBorder="1" applyAlignment="1">
      <alignment horizontal="center"/>
    </xf>
    <xf numFmtId="0" fontId="14" fillId="2" borderId="110" xfId="0" applyFont="1" applyFill="1" applyBorder="1" applyAlignment="1">
      <alignment horizontal="center"/>
    </xf>
    <xf numFmtId="174" fontId="214" fillId="88" borderId="0" xfId="0" applyNumberFormat="1" applyFont="1" applyFill="1" applyBorder="1" applyAlignment="1">
      <alignment horizontal="center" vertical="center" wrapText="1"/>
    </xf>
    <xf numFmtId="3" fontId="49" fillId="2" borderId="0" xfId="0" applyNumberFormat="1" applyFont="1" applyFill="1" applyBorder="1" applyAlignment="1">
      <alignment horizontal="center"/>
    </xf>
    <xf numFmtId="0" fontId="49" fillId="2" borderId="0" xfId="0" applyFont="1" applyFill="1" applyAlignment="1">
      <alignment horizontal="left" wrapText="1"/>
    </xf>
    <xf numFmtId="169" fontId="49" fillId="2" borderId="0" xfId="70" applyFont="1" applyFill="1"/>
    <xf numFmtId="0" fontId="45" fillId="2" borderId="0" xfId="0" applyFont="1" applyFill="1"/>
    <xf numFmtId="0" fontId="49" fillId="2" borderId="110" xfId="0" applyFont="1" applyFill="1" applyBorder="1" applyAlignment="1">
      <alignment horizontal="center"/>
    </xf>
    <xf numFmtId="169" fontId="45" fillId="2" borderId="0" xfId="70" applyFont="1" applyFill="1"/>
    <xf numFmtId="175" fontId="4" fillId="2" borderId="0" xfId="0" applyNumberFormat="1" applyFont="1" applyFill="1"/>
    <xf numFmtId="174" fontId="53" fillId="26" borderId="49" xfId="6" applyNumberFormat="1" applyFont="1" applyFill="1" applyBorder="1" applyAlignment="1">
      <alignment horizontal="center" vertical="center" wrapText="1"/>
    </xf>
    <xf numFmtId="174" fontId="53" fillId="26" borderId="34" xfId="6" applyNumberFormat="1" applyFont="1" applyFill="1" applyBorder="1" applyAlignment="1">
      <alignment horizontal="center" vertical="center" wrapText="1"/>
    </xf>
    <xf numFmtId="174" fontId="53" fillId="2" borderId="0" xfId="6" applyNumberFormat="1" applyFont="1" applyFill="1" applyBorder="1" applyAlignment="1">
      <alignment horizontal="center" vertical="center" wrapText="1"/>
    </xf>
    <xf numFmtId="174" fontId="53" fillId="26" borderId="13" xfId="6" applyNumberFormat="1" applyFont="1" applyFill="1" applyBorder="1" applyAlignment="1">
      <alignment horizontal="center" vertical="center" wrapText="1"/>
    </xf>
    <xf numFmtId="10" fontId="42" fillId="2" borderId="13" xfId="0" applyNumberFormat="1" applyFont="1" applyFill="1" applyBorder="1" applyAlignment="1" applyProtection="1">
      <alignment horizontal="center"/>
      <protection locked="0"/>
    </xf>
    <xf numFmtId="10" fontId="42" fillId="2" borderId="0" xfId="0" applyNumberFormat="1" applyFont="1" applyFill="1" applyBorder="1" applyAlignment="1">
      <alignment horizontal="center"/>
    </xf>
    <xf numFmtId="17" fontId="42" fillId="0" borderId="8" xfId="0" applyNumberFormat="1" applyFont="1" applyFill="1" applyBorder="1" applyAlignment="1">
      <alignment horizontal="center"/>
    </xf>
    <xf numFmtId="1" fontId="42" fillId="0" borderId="8" xfId="0" applyNumberFormat="1" applyFont="1" applyFill="1" applyBorder="1" applyAlignment="1">
      <alignment horizontal="center"/>
    </xf>
    <xf numFmtId="0" fontId="42" fillId="0" borderId="8" xfId="0" applyFont="1" applyFill="1" applyBorder="1" applyAlignment="1">
      <alignment horizontal="center"/>
    </xf>
    <xf numFmtId="10" fontId="46" fillId="0" borderId="8" xfId="0" applyNumberFormat="1" applyFont="1" applyFill="1" applyBorder="1" applyAlignment="1">
      <alignment horizontal="center"/>
    </xf>
    <xf numFmtId="173" fontId="46" fillId="0" borderId="7" xfId="70" applyNumberFormat="1" applyFont="1" applyFill="1" applyBorder="1"/>
    <xf numFmtId="173" fontId="46" fillId="0" borderId="8" xfId="70" applyNumberFormat="1" applyFont="1" applyFill="1" applyBorder="1"/>
    <xf numFmtId="10" fontId="42" fillId="2" borderId="7" xfId="0" applyNumberFormat="1" applyFont="1" applyFill="1" applyBorder="1" applyAlignment="1" applyProtection="1">
      <alignment horizontal="center"/>
      <protection locked="0"/>
    </xf>
    <xf numFmtId="17" fontId="42" fillId="2" borderId="8" xfId="0" applyNumberFormat="1" applyFont="1" applyFill="1" applyBorder="1" applyAlignment="1">
      <alignment horizontal="center"/>
    </xf>
    <xf numFmtId="0" fontId="42" fillId="2" borderId="8" xfId="0" applyFont="1" applyFill="1" applyBorder="1" applyAlignment="1">
      <alignment horizontal="center"/>
    </xf>
    <xf numFmtId="17" fontId="43" fillId="2" borderId="14" xfId="0" applyNumberFormat="1" applyFont="1" applyFill="1" applyBorder="1"/>
    <xf numFmtId="0" fontId="43" fillId="2" borderId="14" xfId="0" applyFont="1" applyFill="1" applyBorder="1"/>
    <xf numFmtId="10" fontId="9" fillId="2" borderId="14" xfId="0" applyNumberFormat="1" applyFont="1" applyFill="1" applyBorder="1"/>
    <xf numFmtId="173" fontId="43" fillId="2" borderId="14" xfId="0" applyNumberFormat="1" applyFont="1" applyFill="1" applyBorder="1"/>
    <xf numFmtId="17" fontId="42" fillId="28" borderId="7" xfId="0" applyNumberFormat="1" applyFont="1" applyFill="1" applyBorder="1"/>
    <xf numFmtId="0" fontId="42" fillId="28" borderId="7" xfId="0" applyFont="1" applyFill="1" applyBorder="1"/>
    <xf numFmtId="10" fontId="46" fillId="28" borderId="7" xfId="0" applyNumberFormat="1" applyFont="1" applyFill="1" applyBorder="1"/>
    <xf numFmtId="173" fontId="42" fillId="28" borderId="7" xfId="0" applyNumberFormat="1" applyFont="1" applyFill="1" applyBorder="1" applyProtection="1">
      <protection locked="0"/>
    </xf>
    <xf numFmtId="173" fontId="46" fillId="28" borderId="7" xfId="70" applyNumberFormat="1" applyFont="1" applyFill="1" applyBorder="1" applyProtection="1"/>
    <xf numFmtId="17" fontId="50" fillId="2" borderId="7" xfId="0" applyNumberFormat="1" applyFont="1" applyFill="1" applyBorder="1"/>
    <xf numFmtId="0" fontId="50" fillId="2" borderId="7" xfId="0" applyFont="1" applyFill="1" applyBorder="1"/>
    <xf numFmtId="10" fontId="9" fillId="2" borderId="7" xfId="0" applyNumberFormat="1" applyFont="1" applyFill="1" applyBorder="1"/>
    <xf numFmtId="173" fontId="50" fillId="2" borderId="7" xfId="0" applyNumberFormat="1" applyFont="1" applyFill="1" applyBorder="1"/>
    <xf numFmtId="10" fontId="46" fillId="2" borderId="8" xfId="0" applyNumberFormat="1" applyFont="1" applyFill="1" applyBorder="1" applyAlignment="1">
      <alignment horizontal="center"/>
    </xf>
    <xf numFmtId="173" fontId="46" fillId="2" borderId="7" xfId="70" applyNumberFormat="1" applyFont="1" applyFill="1" applyBorder="1"/>
    <xf numFmtId="173" fontId="46" fillId="2" borderId="8" xfId="70" applyNumberFormat="1" applyFont="1" applyFill="1" applyBorder="1"/>
    <xf numFmtId="10" fontId="46" fillId="2" borderId="8" xfId="0" quotePrefix="1" applyNumberFormat="1" applyFont="1" applyFill="1" applyBorder="1" applyAlignment="1">
      <alignment horizontal="center"/>
    </xf>
    <xf numFmtId="10" fontId="42" fillId="28" borderId="7" xfId="0" applyNumberFormat="1" applyFont="1" applyFill="1" applyBorder="1" applyAlignment="1" applyProtection="1">
      <alignment horizontal="center"/>
      <protection locked="0"/>
    </xf>
    <xf numFmtId="17" fontId="9" fillId="2" borderId="14" xfId="0" applyNumberFormat="1" applyFont="1" applyFill="1" applyBorder="1"/>
    <xf numFmtId="10" fontId="42" fillId="2" borderId="48" xfId="0" applyNumberFormat="1" applyFont="1" applyFill="1" applyBorder="1" applyAlignment="1" applyProtection="1">
      <alignment horizontal="center"/>
      <protection locked="0"/>
    </xf>
    <xf numFmtId="10" fontId="42" fillId="28" borderId="48" xfId="0" applyNumberFormat="1" applyFont="1" applyFill="1" applyBorder="1" applyAlignment="1" applyProtection="1">
      <alignment horizontal="center"/>
      <protection locked="0"/>
    </xf>
    <xf numFmtId="0" fontId="229" fillId="2" borderId="0" xfId="0" applyFont="1" applyFill="1" applyAlignment="1">
      <alignment horizontal="center"/>
    </xf>
    <xf numFmtId="0" fontId="229" fillId="2" borderId="0" xfId="0" applyFont="1" applyFill="1"/>
    <xf numFmtId="0" fontId="4" fillId="2" borderId="0" xfId="0" applyFont="1" applyFill="1" applyAlignment="1">
      <alignment horizontal="center"/>
    </xf>
    <xf numFmtId="10" fontId="46" fillId="28" borderId="8" xfId="0" applyNumberFormat="1" applyFont="1" applyFill="1" applyBorder="1" applyAlignment="1">
      <alignment horizontal="center"/>
    </xf>
    <xf numFmtId="0" fontId="223" fillId="2" borderId="0" xfId="0" applyFont="1" applyFill="1" applyAlignment="1">
      <alignment vertical="center"/>
    </xf>
    <xf numFmtId="287" fontId="217" fillId="2" borderId="124" xfId="70" applyNumberFormat="1" applyFont="1" applyFill="1" applyBorder="1" applyAlignment="1">
      <alignment horizontal="left" vertical="center"/>
    </xf>
    <xf numFmtId="174" fontId="214" fillId="27" borderId="110" xfId="0" applyNumberFormat="1" applyFont="1" applyFill="1" applyBorder="1" applyAlignment="1">
      <alignment horizontal="center" vertical="center" wrapText="1"/>
    </xf>
    <xf numFmtId="174" fontId="53" fillId="27" borderId="110" xfId="0" applyNumberFormat="1" applyFont="1" applyFill="1" applyBorder="1" applyAlignment="1">
      <alignment horizontal="center" vertical="center" wrapText="1"/>
    </xf>
    <xf numFmtId="0" fontId="218" fillId="2" borderId="110" xfId="0" applyFont="1" applyFill="1" applyBorder="1" applyAlignment="1">
      <alignment horizontal="left" vertical="top" wrapText="1"/>
    </xf>
    <xf numFmtId="0" fontId="218" fillId="2" borderId="122" xfId="0" applyFont="1" applyFill="1" applyBorder="1" applyAlignment="1">
      <alignment vertical="top"/>
    </xf>
    <xf numFmtId="0" fontId="14" fillId="2" borderId="138" xfId="0" applyFont="1" applyFill="1" applyBorder="1" applyAlignment="1">
      <alignment vertical="top"/>
    </xf>
    <xf numFmtId="0" fontId="14" fillId="2" borderId="134" xfId="0" applyFont="1" applyFill="1" applyBorder="1" applyAlignment="1">
      <alignment vertical="top"/>
    </xf>
    <xf numFmtId="0" fontId="14" fillId="2" borderId="0" xfId="0" applyFont="1" applyFill="1" applyBorder="1" applyAlignment="1">
      <alignment vertical="top"/>
    </xf>
    <xf numFmtId="0" fontId="14" fillId="2" borderId="0" xfId="0" applyFont="1" applyFill="1" applyAlignment="1">
      <alignment vertical="top"/>
    </xf>
    <xf numFmtId="0" fontId="14" fillId="2" borderId="110" xfId="0" applyFont="1" applyFill="1" applyBorder="1" applyAlignment="1">
      <alignment horizontal="left" vertical="top" wrapText="1"/>
    </xf>
    <xf numFmtId="0" fontId="218" fillId="2" borderId="110" xfId="0" applyFont="1" applyFill="1" applyBorder="1" applyAlignment="1">
      <alignment horizontal="center" vertical="center" textRotation="180"/>
    </xf>
    <xf numFmtId="0" fontId="42" fillId="2" borderId="0" xfId="0" applyFont="1" applyFill="1" applyProtection="1">
      <protection locked="0"/>
    </xf>
    <xf numFmtId="0" fontId="42" fillId="2" borderId="0" xfId="0" applyFont="1" applyFill="1" applyAlignment="1" applyProtection="1">
      <alignment wrapText="1"/>
      <protection locked="0"/>
    </xf>
    <xf numFmtId="0" fontId="42" fillId="2" borderId="0" xfId="0" applyFont="1" applyFill="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178" fontId="213" fillId="28" borderId="28" xfId="40" applyNumberFormat="1" applyFont="1" applyFill="1" applyBorder="1" applyAlignment="1" applyProtection="1">
      <alignment horizontal="left" vertical="center"/>
      <protection locked="0"/>
    </xf>
    <xf numFmtId="0" fontId="8" fillId="2" borderId="0" xfId="0" applyFont="1" applyFill="1" applyAlignment="1" applyProtection="1">
      <alignment horizontal="left"/>
      <protection locked="0"/>
    </xf>
    <xf numFmtId="0" fontId="47" fillId="2" borderId="0" xfId="0" applyFont="1" applyFill="1" applyAlignment="1" applyProtection="1">
      <alignment horizontal="center"/>
      <protection locked="0"/>
    </xf>
    <xf numFmtId="0" fontId="47" fillId="2" borderId="0" xfId="0" applyFont="1" applyFill="1" applyBorder="1" applyAlignment="1" applyProtection="1">
      <alignment horizontal="center"/>
      <protection locked="0"/>
    </xf>
    <xf numFmtId="178" fontId="213" fillId="2" borderId="28" xfId="40" applyNumberFormat="1" applyFont="1" applyFill="1" applyBorder="1" applyAlignment="1" applyProtection="1">
      <alignment horizontal="left" vertical="center"/>
      <protection locked="0"/>
    </xf>
    <xf numFmtId="178" fontId="52" fillId="2" borderId="28" xfId="40" applyNumberFormat="1" applyFont="1" applyFill="1" applyBorder="1" applyAlignment="1" applyProtection="1">
      <alignment horizontal="left" vertical="center"/>
      <protection locked="0"/>
    </xf>
    <xf numFmtId="0" fontId="8" fillId="2" borderId="0" xfId="0" applyFont="1" applyFill="1" applyProtection="1">
      <protection locked="0"/>
    </xf>
    <xf numFmtId="0" fontId="54" fillId="2" borderId="0" xfId="0" applyFont="1" applyFill="1" applyAlignment="1" applyProtection="1">
      <alignment horizontal="center"/>
      <protection locked="0"/>
    </xf>
    <xf numFmtId="0" fontId="49" fillId="2" borderId="0" xfId="0" applyFont="1" applyFill="1" applyProtection="1">
      <protection locked="0"/>
    </xf>
    <xf numFmtId="0" fontId="51" fillId="2" borderId="0" xfId="0" applyFont="1" applyFill="1" applyAlignment="1" applyProtection="1">
      <alignment horizontal="center"/>
      <protection locked="0"/>
    </xf>
    <xf numFmtId="0" fontId="51"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42" fillId="2" borderId="0" xfId="0" applyFont="1" applyFill="1" applyAlignment="1" applyProtection="1">
      <alignment vertical="center"/>
      <protection locked="0"/>
    </xf>
    <xf numFmtId="0" fontId="92" fillId="2" borderId="0" xfId="0" applyFont="1" applyFill="1" applyBorder="1" applyAlignment="1" applyProtection="1">
      <alignment vertical="center"/>
      <protection locked="0"/>
    </xf>
    <xf numFmtId="0" fontId="45" fillId="2" borderId="0" xfId="0" applyFont="1" applyFill="1" applyBorder="1" applyAlignment="1" applyProtection="1">
      <alignment horizontal="left" vertical="top"/>
      <protection locked="0"/>
    </xf>
    <xf numFmtId="0" fontId="92" fillId="2" borderId="0" xfId="0" applyFont="1" applyFill="1" applyBorder="1" applyAlignment="1" applyProtection="1">
      <alignment horizontal="left" vertical="center" wrapText="1"/>
      <protection locked="0"/>
    </xf>
    <xf numFmtId="0" fontId="46" fillId="2" borderId="0" xfId="0" applyFont="1" applyFill="1" applyProtection="1">
      <protection locked="0"/>
    </xf>
    <xf numFmtId="0" fontId="92" fillId="2" borderId="0" xfId="0" applyFont="1" applyFill="1" applyBorder="1" applyAlignment="1" applyProtection="1">
      <alignment horizontal="left" vertical="top" wrapText="1"/>
      <protection locked="0"/>
    </xf>
    <xf numFmtId="0" fontId="43" fillId="2" borderId="0" xfId="0" applyFont="1" applyFill="1" applyBorder="1" applyAlignment="1" applyProtection="1">
      <alignment horizontal="left"/>
      <protection locked="0"/>
    </xf>
    <xf numFmtId="0" fontId="92" fillId="2" borderId="0" xfId="0" applyFont="1" applyFill="1" applyBorder="1" applyAlignment="1" applyProtection="1">
      <alignment vertical="top"/>
      <protection locked="0"/>
    </xf>
    <xf numFmtId="3" fontId="59" fillId="2" borderId="0" xfId="0" applyNumberFormat="1" applyFont="1" applyFill="1" applyBorder="1" applyAlignment="1" applyProtection="1">
      <alignment horizontal="left" vertical="center"/>
      <protection locked="0"/>
    </xf>
    <xf numFmtId="0" fontId="45" fillId="2" borderId="0" xfId="0" applyFont="1" applyFill="1" applyAlignment="1" applyProtection="1">
      <protection locked="0"/>
    </xf>
    <xf numFmtId="0" fontId="51" fillId="2" borderId="0" xfId="0" applyFont="1" applyFill="1" applyAlignment="1" applyProtection="1">
      <protection locked="0"/>
    </xf>
    <xf numFmtId="0" fontId="51" fillId="2" borderId="0" xfId="0" applyFont="1" applyFill="1" applyBorder="1" applyAlignment="1" applyProtection="1">
      <alignment horizontal="center" vertical="center"/>
      <protection locked="0"/>
    </xf>
    <xf numFmtId="0" fontId="35" fillId="2" borderId="0" xfId="0" applyFont="1" applyFill="1" applyProtection="1">
      <protection locked="0"/>
    </xf>
    <xf numFmtId="0" fontId="53" fillId="26" borderId="104" xfId="0" applyNumberFormat="1" applyFont="1" applyFill="1" applyBorder="1" applyAlignment="1" applyProtection="1">
      <alignment horizontal="center" vertical="center" wrapText="1"/>
      <protection locked="0"/>
    </xf>
    <xf numFmtId="0" fontId="53" fillId="26" borderId="98" xfId="0" applyNumberFormat="1" applyFont="1" applyFill="1" applyBorder="1" applyAlignment="1" applyProtection="1">
      <alignment horizontal="center" vertical="center" wrapText="1"/>
      <protection locked="0"/>
    </xf>
    <xf numFmtId="0" fontId="53" fillId="26" borderId="46" xfId="0" applyNumberFormat="1" applyFont="1" applyFill="1" applyBorder="1" applyAlignment="1" applyProtection="1">
      <alignment horizontal="center" vertical="center" wrapText="1"/>
      <protection locked="0"/>
    </xf>
    <xf numFmtId="0" fontId="53" fillId="26" borderId="135" xfId="0" applyNumberFormat="1" applyFont="1" applyFill="1" applyBorder="1" applyAlignment="1" applyProtection="1">
      <alignment horizontal="center" vertical="center" wrapText="1"/>
      <protection locked="0"/>
    </xf>
    <xf numFmtId="3" fontId="228" fillId="2" borderId="89" xfId="0" applyNumberFormat="1" applyFont="1" applyFill="1" applyBorder="1" applyAlignment="1" applyProtection="1">
      <alignment vertical="center"/>
      <protection locked="0"/>
    </xf>
    <xf numFmtId="3" fontId="50" fillId="2" borderId="0" xfId="0" applyNumberFormat="1" applyFont="1" applyFill="1" applyBorder="1" applyAlignment="1" applyProtection="1">
      <alignment vertical="center"/>
      <protection locked="0"/>
    </xf>
    <xf numFmtId="3" fontId="50" fillId="2" borderId="0" xfId="0" applyNumberFormat="1" applyFont="1" applyFill="1" applyBorder="1" applyAlignment="1" applyProtection="1">
      <alignment horizontal="center" vertical="center"/>
      <protection locked="0"/>
    </xf>
    <xf numFmtId="3" fontId="46" fillId="2" borderId="0" xfId="0" applyNumberFormat="1" applyFont="1" applyFill="1" applyBorder="1" applyAlignment="1" applyProtection="1">
      <alignment horizontal="center" vertical="center"/>
      <protection locked="0"/>
    </xf>
    <xf numFmtId="3" fontId="50" fillId="2" borderId="12" xfId="0" applyNumberFormat="1" applyFont="1" applyFill="1" applyBorder="1" applyAlignment="1" applyProtection="1">
      <alignment horizontal="center" vertical="center"/>
      <protection locked="0"/>
    </xf>
    <xf numFmtId="0" fontId="50" fillId="2" borderId="0" xfId="0" applyFont="1" applyFill="1" applyBorder="1" applyProtection="1">
      <protection locked="0"/>
    </xf>
    <xf numFmtId="3" fontId="92" fillId="2" borderId="89" xfId="0" applyNumberFormat="1" applyFont="1" applyFill="1" applyBorder="1" applyAlignment="1" applyProtection="1">
      <alignment vertical="center"/>
      <protection locked="0"/>
    </xf>
    <xf numFmtId="3" fontId="46" fillId="28" borderId="35" xfId="0" applyNumberFormat="1" applyFont="1" applyFill="1" applyBorder="1" applyAlignment="1" applyProtection="1">
      <alignment horizontal="center" vertical="center"/>
      <protection locked="0"/>
    </xf>
    <xf numFmtId="9" fontId="42" fillId="28" borderId="12" xfId="72" applyFont="1" applyFill="1" applyBorder="1" applyAlignment="1" applyProtection="1">
      <alignment horizontal="center" vertical="center"/>
      <protection locked="0"/>
    </xf>
    <xf numFmtId="0" fontId="35" fillId="2" borderId="12" xfId="0" applyFont="1" applyFill="1" applyBorder="1" applyAlignment="1" applyProtection="1">
      <alignment horizontal="center" vertical="center"/>
      <protection locked="0"/>
    </xf>
    <xf numFmtId="3" fontId="48" fillId="2" borderId="89" xfId="0" applyNumberFormat="1" applyFont="1" applyFill="1" applyBorder="1" applyAlignment="1" applyProtection="1">
      <alignment vertical="center"/>
      <protection locked="0"/>
    </xf>
    <xf numFmtId="3" fontId="9" fillId="2" borderId="0" xfId="0" applyNumberFormat="1" applyFont="1" applyFill="1" applyBorder="1" applyAlignment="1" applyProtection="1">
      <alignment vertical="center" wrapText="1"/>
      <protection locked="0"/>
    </xf>
    <xf numFmtId="3" fontId="9" fillId="2" borderId="0" xfId="0" applyNumberFormat="1" applyFont="1" applyFill="1" applyBorder="1" applyAlignment="1" applyProtection="1">
      <alignment horizontal="center" vertical="center"/>
      <protection locked="0"/>
    </xf>
    <xf numFmtId="9" fontId="42" fillId="2" borderId="0" xfId="0" applyNumberFormat="1" applyFont="1" applyFill="1" applyBorder="1" applyAlignment="1" applyProtection="1">
      <alignment horizontal="center" vertical="center"/>
      <protection locked="0"/>
    </xf>
    <xf numFmtId="9" fontId="43" fillId="2" borderId="12" xfId="0" applyNumberFormat="1" applyFont="1" applyFill="1" applyBorder="1" applyAlignment="1" applyProtection="1">
      <alignment horizontal="center" vertical="center"/>
      <protection locked="0"/>
    </xf>
    <xf numFmtId="0" fontId="44" fillId="2" borderId="0" xfId="0" applyFont="1" applyFill="1" applyProtection="1">
      <protection locked="0"/>
    </xf>
    <xf numFmtId="3" fontId="46" fillId="2" borderId="0" xfId="0" applyNumberFormat="1" applyFont="1" applyFill="1" applyBorder="1" applyAlignment="1" applyProtection="1">
      <alignment vertical="center"/>
      <protection locked="0"/>
    </xf>
    <xf numFmtId="3" fontId="46" fillId="2" borderId="0" xfId="0" applyNumberFormat="1" applyFont="1" applyFill="1" applyBorder="1" applyAlignment="1" applyProtection="1">
      <alignment vertical="center" wrapText="1"/>
      <protection locked="0"/>
    </xf>
    <xf numFmtId="9" fontId="42" fillId="2" borderId="12" xfId="0" applyNumberFormat="1" applyFont="1" applyFill="1" applyBorder="1" applyAlignment="1" applyProtection="1">
      <alignment horizontal="center" vertical="center"/>
      <protection locked="0"/>
    </xf>
    <xf numFmtId="3" fontId="222" fillId="2" borderId="89" xfId="0" applyNumberFormat="1" applyFont="1" applyFill="1" applyBorder="1" applyAlignment="1" applyProtection="1">
      <alignment vertical="center"/>
      <protection locked="0"/>
    </xf>
    <xf numFmtId="3" fontId="209" fillId="2" borderId="0" xfId="0" applyNumberFormat="1" applyFont="1" applyFill="1" applyBorder="1" applyAlignment="1" applyProtection="1">
      <alignment vertical="center" wrapText="1"/>
      <protection locked="0"/>
    </xf>
    <xf numFmtId="0" fontId="35" fillId="2" borderId="0" xfId="0" applyFont="1" applyFill="1" applyBorder="1" applyProtection="1">
      <protection locked="0"/>
    </xf>
    <xf numFmtId="0" fontId="92" fillId="2" borderId="89" xfId="0" applyNumberFormat="1" applyFont="1" applyFill="1" applyBorder="1" applyAlignment="1" applyProtection="1">
      <alignment vertical="top"/>
      <protection locked="0"/>
    </xf>
    <xf numFmtId="9" fontId="35" fillId="2" borderId="12" xfId="72" applyFont="1" applyFill="1" applyBorder="1" applyAlignment="1" applyProtection="1">
      <alignment horizontal="center" vertical="center"/>
      <protection locked="0"/>
    </xf>
    <xf numFmtId="0" fontId="46" fillId="2" borderId="0" xfId="0" applyNumberFormat="1" applyFont="1" applyFill="1" applyBorder="1" applyAlignment="1" applyProtection="1">
      <alignment vertical="top" wrapText="1"/>
      <protection locked="0"/>
    </xf>
    <xf numFmtId="9" fontId="42" fillId="2" borderId="12" xfId="72" applyFont="1" applyFill="1" applyBorder="1" applyAlignment="1" applyProtection="1">
      <alignment horizontal="center" vertical="center"/>
      <protection locked="0"/>
    </xf>
    <xf numFmtId="0" fontId="92" fillId="2" borderId="89" xfId="0" applyNumberFormat="1" applyFont="1" applyFill="1" applyBorder="1" applyAlignment="1" applyProtection="1">
      <alignment vertical="top" wrapText="1"/>
      <protection locked="0"/>
    </xf>
    <xf numFmtId="3" fontId="92" fillId="2" borderId="89" xfId="0" applyNumberFormat="1" applyFont="1" applyFill="1" applyBorder="1" applyAlignment="1" applyProtection="1">
      <alignment vertical="center" wrapText="1"/>
      <protection locked="0"/>
    </xf>
    <xf numFmtId="3" fontId="46" fillId="2" borderId="0" xfId="0" applyNumberFormat="1" applyFont="1" applyFill="1" applyBorder="1" applyAlignment="1" applyProtection="1">
      <alignment horizontal="left" vertical="center"/>
      <protection locked="0"/>
    </xf>
    <xf numFmtId="3" fontId="46" fillId="2" borderId="12" xfId="0" applyNumberFormat="1" applyFont="1" applyFill="1" applyBorder="1" applyAlignment="1" applyProtection="1">
      <alignment horizontal="center" vertical="center" wrapText="1"/>
      <protection locked="0"/>
    </xf>
    <xf numFmtId="3" fontId="211" fillId="2" borderId="0" xfId="0" applyNumberFormat="1" applyFont="1" applyFill="1" applyBorder="1" applyAlignment="1" applyProtection="1">
      <alignment horizontal="center" vertical="center"/>
      <protection locked="0"/>
    </xf>
    <xf numFmtId="3" fontId="228" fillId="2" borderId="89" xfId="0" applyNumberFormat="1" applyFont="1" applyFill="1" applyBorder="1" applyAlignment="1" applyProtection="1">
      <alignment vertical="center" wrapText="1"/>
      <protection locked="0"/>
    </xf>
    <xf numFmtId="3" fontId="50" fillId="2" borderId="0" xfId="0" applyNumberFormat="1" applyFont="1" applyFill="1" applyBorder="1" applyAlignment="1" applyProtection="1">
      <alignment vertical="center" wrapText="1"/>
      <protection locked="0"/>
    </xf>
    <xf numFmtId="3" fontId="92" fillId="2" borderId="89" xfId="0" applyNumberFormat="1" applyFont="1" applyFill="1" applyBorder="1" applyAlignment="1" applyProtection="1">
      <alignment horizontal="left" vertical="center" wrapText="1"/>
      <protection locked="0"/>
    </xf>
    <xf numFmtId="3" fontId="92" fillId="2" borderId="89" xfId="0" applyNumberFormat="1" applyFont="1" applyFill="1" applyBorder="1" applyAlignment="1" applyProtection="1">
      <alignment horizontal="center" vertical="center"/>
      <protection locked="0"/>
    </xf>
    <xf numFmtId="3" fontId="48" fillId="2" borderId="89" xfId="0" applyNumberFormat="1" applyFont="1" applyFill="1" applyBorder="1" applyAlignment="1" applyProtection="1">
      <alignment horizontal="center" vertical="center"/>
      <protection locked="0"/>
    </xf>
    <xf numFmtId="3" fontId="92" fillId="2" borderId="89" xfId="0" applyNumberFormat="1" applyFont="1" applyFill="1" applyBorder="1" applyAlignment="1" applyProtection="1">
      <alignment horizontal="left" vertical="center"/>
      <protection locked="0"/>
    </xf>
    <xf numFmtId="3" fontId="46" fillId="2" borderId="5" xfId="0" applyNumberFormat="1" applyFont="1" applyFill="1" applyBorder="1" applyAlignment="1" applyProtection="1">
      <alignment vertical="center" wrapText="1"/>
      <protection locked="0"/>
    </xf>
    <xf numFmtId="3" fontId="46" fillId="2" borderId="5" xfId="0" applyNumberFormat="1" applyFont="1" applyFill="1" applyBorder="1" applyAlignment="1" applyProtection="1">
      <alignment horizontal="center" vertical="center"/>
      <protection locked="0"/>
    </xf>
    <xf numFmtId="3" fontId="45" fillId="2" borderId="41" xfId="0" applyNumberFormat="1" applyFont="1" applyFill="1" applyBorder="1" applyAlignment="1" applyProtection="1">
      <alignment horizontal="left" vertical="center"/>
      <protection locked="0"/>
    </xf>
    <xf numFmtId="3" fontId="43" fillId="2" borderId="35" xfId="0" applyNumberFormat="1" applyFont="1" applyFill="1" applyBorder="1" applyAlignment="1" applyProtection="1">
      <alignment horizontal="center" vertical="center"/>
      <protection locked="0"/>
    </xf>
    <xf numFmtId="3" fontId="43" fillId="2" borderId="40" xfId="0" applyNumberFormat="1" applyFont="1" applyFill="1" applyBorder="1" applyAlignment="1" applyProtection="1">
      <alignment horizontal="center" vertical="center"/>
      <protection locked="0"/>
    </xf>
    <xf numFmtId="3" fontId="43" fillId="2" borderId="42" xfId="0" applyNumberFormat="1" applyFont="1" applyFill="1" applyBorder="1" applyAlignment="1" applyProtection="1">
      <alignment horizontal="center" vertical="center"/>
      <protection locked="0"/>
    </xf>
    <xf numFmtId="3" fontId="45" fillId="2" borderId="3" xfId="0" applyNumberFormat="1" applyFont="1" applyFill="1" applyBorder="1" applyAlignment="1" applyProtection="1">
      <alignment horizontal="left" vertical="center"/>
      <protection locked="0"/>
    </xf>
    <xf numFmtId="3" fontId="43" fillId="2" borderId="45" xfId="0" applyNumberFormat="1" applyFont="1" applyFill="1" applyBorder="1" applyAlignment="1" applyProtection="1">
      <alignment horizontal="center" vertical="center"/>
      <protection locked="0"/>
    </xf>
    <xf numFmtId="3" fontId="9" fillId="2" borderId="0" xfId="0" applyNumberFormat="1" applyFont="1" applyFill="1" applyBorder="1" applyAlignment="1" applyProtection="1">
      <alignment horizontal="left" vertical="center"/>
      <protection locked="0"/>
    </xf>
    <xf numFmtId="3" fontId="208" fillId="2" borderId="0" xfId="0" applyNumberFormat="1" applyFont="1" applyFill="1" applyBorder="1" applyAlignment="1" applyProtection="1">
      <alignment horizontal="left" vertical="center"/>
      <protection locked="0"/>
    </xf>
    <xf numFmtId="3" fontId="43" fillId="2" borderId="0" xfId="0" applyNumberFormat="1" applyFont="1" applyFill="1" applyBorder="1" applyAlignment="1" applyProtection="1">
      <alignment horizontal="center" vertical="center"/>
      <protection locked="0"/>
    </xf>
    <xf numFmtId="0" fontId="44" fillId="2" borderId="0" xfId="0" applyFont="1" applyFill="1" applyBorder="1" applyProtection="1">
      <protection locked="0"/>
    </xf>
    <xf numFmtId="3" fontId="9" fillId="2" borderId="12"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center"/>
      <protection locked="0"/>
    </xf>
    <xf numFmtId="0" fontId="36" fillId="2" borderId="0" xfId="0" applyFont="1" applyFill="1" applyBorder="1" applyAlignment="1" applyProtection="1">
      <alignment horizontal="center"/>
      <protection locked="0"/>
    </xf>
    <xf numFmtId="3" fontId="59" fillId="2" borderId="0" xfId="0" applyNumberFormat="1" applyFont="1" applyFill="1" applyBorder="1" applyAlignment="1" applyProtection="1">
      <alignment horizontal="center" vertical="center"/>
      <protection locked="0"/>
    </xf>
    <xf numFmtId="286" fontId="46" fillId="2" borderId="0" xfId="0" applyNumberFormat="1" applyFont="1" applyFill="1" applyBorder="1" applyAlignment="1" applyProtection="1">
      <alignment horizontal="center" vertical="center"/>
      <protection locked="0"/>
    </xf>
    <xf numFmtId="175" fontId="46" fillId="2" borderId="12" xfId="0" applyNumberFormat="1" applyFont="1" applyFill="1" applyBorder="1" applyAlignment="1" applyProtection="1">
      <alignment horizontal="center" vertical="center"/>
      <protection locked="0"/>
    </xf>
    <xf numFmtId="0" fontId="36" fillId="2" borderId="0" xfId="0" applyFont="1" applyFill="1" applyAlignment="1" applyProtection="1">
      <alignment horizontal="center"/>
      <protection locked="0"/>
    </xf>
    <xf numFmtId="0" fontId="60" fillId="2" borderId="0" xfId="0" applyFont="1" applyFill="1" applyAlignment="1" applyProtection="1">
      <alignment horizontal="center"/>
      <protection locked="0"/>
    </xf>
    <xf numFmtId="3" fontId="9" fillId="2" borderId="0" xfId="0" applyNumberFormat="1" applyFont="1" applyFill="1" applyBorder="1" applyAlignment="1" applyProtection="1">
      <alignment vertical="center"/>
      <protection locked="0"/>
    </xf>
    <xf numFmtId="173" fontId="9" fillId="2" borderId="0" xfId="71" applyNumberFormat="1" applyFont="1" applyFill="1" applyBorder="1" applyAlignment="1" applyProtection="1">
      <alignment horizontal="center" vertical="center"/>
      <protection locked="0"/>
    </xf>
    <xf numFmtId="173" fontId="9" fillId="2" borderId="0" xfId="0" applyNumberFormat="1" applyFont="1" applyFill="1" applyBorder="1" applyAlignment="1" applyProtection="1">
      <alignment horizontal="center" vertical="center"/>
      <protection locked="0"/>
    </xf>
    <xf numFmtId="169" fontId="9" fillId="2" borderId="12" xfId="70" applyFont="1" applyFill="1" applyBorder="1" applyAlignment="1" applyProtection="1">
      <alignment horizontal="center" vertical="center"/>
      <protection locked="0"/>
    </xf>
    <xf numFmtId="3" fontId="48" fillId="2" borderId="89" xfId="0" applyNumberFormat="1" applyFont="1" applyFill="1" applyBorder="1" applyAlignment="1" applyProtection="1">
      <alignment horizontal="left" vertical="center"/>
      <protection locked="0"/>
    </xf>
    <xf numFmtId="0" fontId="60" fillId="2" borderId="0" xfId="0" applyFont="1" applyFill="1" applyBorder="1" applyProtection="1">
      <protection locked="0"/>
    </xf>
    <xf numFmtId="287" fontId="9" fillId="2" borderId="0" xfId="70" applyNumberFormat="1" applyFont="1" applyFill="1" applyBorder="1" applyAlignment="1" applyProtection="1">
      <alignment horizontal="center" vertical="center"/>
      <protection locked="0"/>
    </xf>
    <xf numFmtId="172" fontId="9" fillId="2" borderId="0" xfId="0" applyNumberFormat="1" applyFont="1" applyFill="1" applyBorder="1" applyAlignment="1" applyProtection="1">
      <alignment horizontal="center" vertical="center"/>
      <protection locked="0"/>
    </xf>
    <xf numFmtId="175" fontId="9" fillId="2" borderId="12" xfId="0" applyNumberFormat="1" applyFont="1" applyFill="1" applyBorder="1" applyAlignment="1" applyProtection="1">
      <alignment horizontal="center" vertical="center"/>
      <protection locked="0"/>
    </xf>
    <xf numFmtId="0" fontId="60" fillId="2" borderId="0" xfId="0" applyFont="1" applyFill="1" applyProtection="1">
      <protection locked="0"/>
    </xf>
    <xf numFmtId="0" fontId="92" fillId="2" borderId="89" xfId="0" applyNumberFormat="1" applyFont="1" applyFill="1" applyBorder="1" applyAlignment="1" applyProtection="1">
      <alignment horizontal="left" vertical="center"/>
      <protection locked="0"/>
    </xf>
    <xf numFmtId="0" fontId="46"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92" fillId="2" borderId="4" xfId="0" applyNumberFormat="1" applyFont="1" applyFill="1" applyBorder="1" applyAlignment="1" applyProtection="1">
      <alignment horizontal="left" vertical="center"/>
      <protection locked="0"/>
    </xf>
    <xf numFmtId="0" fontId="46" fillId="2" borderId="5" xfId="0" applyNumberFormat="1" applyFont="1" applyFill="1" applyBorder="1" applyAlignment="1" applyProtection="1">
      <alignment horizontal="left" vertical="center"/>
      <protection locked="0"/>
    </xf>
    <xf numFmtId="39" fontId="43" fillId="2" borderId="5" xfId="0" applyNumberFormat="1" applyFont="1" applyFill="1" applyBorder="1" applyAlignment="1" applyProtection="1">
      <alignment horizontal="center"/>
      <protection locked="0"/>
    </xf>
    <xf numFmtId="39" fontId="42" fillId="2" borderId="5" xfId="0" applyNumberFormat="1" applyFont="1" applyFill="1" applyBorder="1" applyAlignment="1" applyProtection="1">
      <alignment horizontal="center"/>
      <protection locked="0"/>
    </xf>
    <xf numFmtId="39" fontId="59" fillId="2" borderId="5" xfId="0" applyNumberFormat="1" applyFont="1" applyFill="1" applyBorder="1" applyAlignment="1" applyProtection="1">
      <alignment horizontal="left"/>
      <protection locked="0"/>
    </xf>
    <xf numFmtId="39" fontId="59" fillId="2" borderId="5" xfId="0" applyNumberFormat="1" applyFont="1" applyFill="1" applyBorder="1" applyAlignment="1" applyProtection="1">
      <alignment horizontal="center"/>
      <protection locked="0"/>
    </xf>
    <xf numFmtId="3" fontId="46" fillId="2" borderId="5" xfId="0" applyNumberFormat="1" applyFont="1" applyFill="1" applyBorder="1" applyAlignment="1" applyProtection="1">
      <alignment vertical="center"/>
      <protection locked="0"/>
    </xf>
    <xf numFmtId="0" fontId="42" fillId="2" borderId="5" xfId="0" applyFont="1" applyFill="1" applyBorder="1" applyProtection="1">
      <protection locked="0"/>
    </xf>
    <xf numFmtId="0" fontId="42" fillId="2" borderId="6" xfId="0" applyFont="1" applyFill="1" applyBorder="1" applyAlignment="1" applyProtection="1">
      <alignment horizontal="center" vertical="center"/>
      <protection locked="0"/>
    </xf>
    <xf numFmtId="0" fontId="57" fillId="2" borderId="0" xfId="0" applyFont="1" applyFill="1" applyBorder="1" applyAlignment="1" applyProtection="1">
      <alignment horizontal="center" wrapText="1"/>
      <protection locked="0"/>
    </xf>
    <xf numFmtId="0" fontId="220" fillId="28" borderId="0" xfId="0" applyFont="1" applyFill="1" applyProtection="1">
      <protection locked="0"/>
    </xf>
    <xf numFmtId="0" fontId="46" fillId="28" borderId="0" xfId="0" applyFont="1" applyFill="1" applyAlignment="1" applyProtection="1">
      <protection locked="0"/>
    </xf>
    <xf numFmtId="39" fontId="9" fillId="28" borderId="0" xfId="0" applyNumberFormat="1" applyFont="1" applyFill="1" applyBorder="1" applyAlignment="1" applyProtection="1">
      <alignment horizontal="center"/>
      <protection locked="0"/>
    </xf>
    <xf numFmtId="3" fontId="46" fillId="28" borderId="0" xfId="0" applyNumberFormat="1" applyFont="1" applyFill="1" applyBorder="1" applyAlignment="1" applyProtection="1">
      <alignment vertical="center"/>
      <protection locked="0"/>
    </xf>
    <xf numFmtId="0" fontId="46" fillId="28" borderId="0" xfId="0" applyNumberFormat="1" applyFont="1" applyFill="1" applyBorder="1" applyAlignment="1" applyProtection="1">
      <alignment vertical="center"/>
      <protection locked="0"/>
    </xf>
    <xf numFmtId="0" fontId="46" fillId="28" borderId="0" xfId="0" applyFont="1" applyFill="1" applyAlignment="1" applyProtection="1">
      <alignment horizontal="center" vertical="center"/>
      <protection locked="0"/>
    </xf>
    <xf numFmtId="0" fontId="46" fillId="28" borderId="0" xfId="0" applyFont="1" applyFill="1" applyBorder="1" applyAlignment="1" applyProtection="1">
      <alignment horizontal="center" vertical="center"/>
      <protection locked="0"/>
    </xf>
    <xf numFmtId="3" fontId="46" fillId="2" borderId="12" xfId="0" applyNumberFormat="1" applyFont="1" applyFill="1" applyBorder="1" applyAlignment="1" applyProtection="1">
      <alignment horizontal="center" vertical="center"/>
      <protection locked="0"/>
    </xf>
    <xf numFmtId="3" fontId="208" fillId="2" borderId="0" xfId="0" applyNumberFormat="1" applyFont="1" applyFill="1" applyBorder="1" applyAlignment="1" applyProtection="1">
      <alignment horizontal="center" vertical="center"/>
      <protection locked="0"/>
    </xf>
    <xf numFmtId="169" fontId="46" fillId="2" borderId="12" xfId="70" applyFont="1" applyFill="1" applyBorder="1" applyAlignment="1" applyProtection="1">
      <alignment horizontal="center" vertical="center"/>
      <protection locked="0"/>
    </xf>
    <xf numFmtId="173" fontId="46" fillId="2" borderId="0" xfId="71" applyNumberFormat="1" applyFont="1" applyFill="1" applyBorder="1" applyAlignment="1" applyProtection="1">
      <alignment horizontal="center" vertical="center"/>
      <protection locked="0"/>
    </xf>
    <xf numFmtId="173" fontId="46" fillId="2" borderId="0"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92" fillId="2" borderId="109" xfId="0" applyNumberFormat="1" applyFont="1" applyFill="1" applyBorder="1" applyAlignment="1" applyProtection="1">
      <alignment horizontal="left" vertical="center"/>
      <protection locked="0"/>
    </xf>
    <xf numFmtId="3" fontId="43" fillId="2" borderId="5" xfId="0" applyNumberFormat="1" applyFont="1" applyFill="1" applyBorder="1" applyAlignment="1" applyProtection="1">
      <alignment horizontal="center" vertical="center"/>
      <protection locked="0"/>
    </xf>
    <xf numFmtId="3" fontId="42" fillId="2" borderId="5" xfId="0" applyNumberFormat="1" applyFont="1" applyFill="1" applyBorder="1" applyAlignment="1" applyProtection="1">
      <alignment horizontal="center" vertical="center"/>
      <protection locked="0"/>
    </xf>
    <xf numFmtId="3" fontId="59" fillId="2" borderId="5" xfId="0" applyNumberFormat="1" applyFont="1" applyFill="1" applyBorder="1" applyAlignment="1" applyProtection="1">
      <alignment horizontal="left" vertical="center"/>
      <protection locked="0"/>
    </xf>
    <xf numFmtId="0" fontId="35" fillId="2" borderId="5" xfId="0" applyFont="1" applyFill="1" applyBorder="1" applyProtection="1">
      <protection locked="0"/>
    </xf>
    <xf numFmtId="3" fontId="9" fillId="2" borderId="112" xfId="0" applyNumberFormat="1" applyFont="1" applyFill="1" applyBorder="1" applyAlignment="1" applyProtection="1">
      <alignment horizontal="center" vertical="center"/>
      <protection locked="0"/>
    </xf>
    <xf numFmtId="0" fontId="59" fillId="28" borderId="0" xfId="0" applyFont="1" applyFill="1" applyAlignment="1" applyProtection="1">
      <protection locked="0"/>
    </xf>
    <xf numFmtId="39" fontId="43" fillId="28" borderId="0" xfId="0" applyNumberFormat="1" applyFont="1" applyFill="1" applyBorder="1" applyAlignment="1" applyProtection="1">
      <alignment horizontal="center"/>
      <protection locked="0"/>
    </xf>
    <xf numFmtId="0" fontId="42" fillId="28" borderId="0" xfId="0" applyFont="1" applyFill="1" applyBorder="1" applyAlignment="1" applyProtection="1">
      <alignment horizontal="center" vertical="center"/>
      <protection locked="0"/>
    </xf>
    <xf numFmtId="0" fontId="42" fillId="2" borderId="0" xfId="0" applyFont="1" applyFill="1" applyBorder="1" applyProtection="1">
      <protection locked="0"/>
    </xf>
    <xf numFmtId="3" fontId="45" fillId="2" borderId="113" xfId="0" applyNumberFormat="1" applyFont="1" applyFill="1" applyBorder="1" applyAlignment="1" applyProtection="1">
      <alignment horizontal="left" vertical="center"/>
      <protection locked="0"/>
    </xf>
    <xf numFmtId="3" fontId="43" fillId="2" borderId="53" xfId="0" applyNumberFormat="1" applyFont="1" applyFill="1" applyBorder="1" applyAlignment="1" applyProtection="1">
      <alignment horizontal="center" vertical="center"/>
      <protection locked="0"/>
    </xf>
    <xf numFmtId="3" fontId="43" fillId="2" borderId="114" xfId="0" applyNumberFormat="1" applyFont="1" applyFill="1" applyBorder="1" applyAlignment="1" applyProtection="1">
      <alignment horizontal="center" vertical="center"/>
      <protection locked="0"/>
    </xf>
    <xf numFmtId="3" fontId="92" fillId="2" borderId="95" xfId="0" applyNumberFormat="1" applyFont="1" applyFill="1" applyBorder="1" applyAlignment="1" applyProtection="1">
      <alignment horizontal="left" vertical="center"/>
      <protection locked="0"/>
    </xf>
    <xf numFmtId="3" fontId="9" fillId="2" borderId="103" xfId="0" applyNumberFormat="1" applyFont="1" applyFill="1" applyBorder="1" applyAlignment="1" applyProtection="1">
      <alignment horizontal="left" vertical="center"/>
      <protection locked="0"/>
    </xf>
    <xf numFmtId="3" fontId="208" fillId="2" borderId="103" xfId="0" applyNumberFormat="1" applyFont="1" applyFill="1" applyBorder="1" applyAlignment="1" applyProtection="1">
      <alignment horizontal="left" vertical="center"/>
      <protection locked="0"/>
    </xf>
    <xf numFmtId="3" fontId="43" fillId="2" borderId="103" xfId="0" applyNumberFormat="1" applyFont="1" applyFill="1" applyBorder="1" applyAlignment="1" applyProtection="1">
      <alignment horizontal="center" vertical="center"/>
      <protection locked="0"/>
    </xf>
    <xf numFmtId="0" fontId="44" fillId="2" borderId="103" xfId="0" applyFont="1" applyFill="1" applyBorder="1" applyProtection="1">
      <protection locked="0"/>
    </xf>
    <xf numFmtId="3" fontId="9" fillId="2" borderId="103" xfId="0" applyNumberFormat="1" applyFont="1" applyFill="1" applyBorder="1" applyAlignment="1" applyProtection="1">
      <alignment horizontal="center" vertical="center"/>
      <protection locked="0"/>
    </xf>
    <xf numFmtId="3" fontId="9" fillId="2" borderId="97" xfId="0" applyNumberFormat="1" applyFont="1" applyFill="1" applyBorder="1" applyAlignment="1" applyProtection="1">
      <alignment horizontal="center" vertical="center"/>
      <protection locked="0"/>
    </xf>
    <xf numFmtId="173" fontId="46" fillId="2" borderId="12" xfId="0" applyNumberFormat="1" applyFont="1" applyFill="1" applyBorder="1" applyAlignment="1" applyProtection="1">
      <alignment horizontal="center" vertical="center"/>
      <protection locked="0"/>
    </xf>
    <xf numFmtId="0" fontId="46" fillId="2" borderId="86" xfId="0" applyNumberFormat="1" applyFont="1" applyFill="1" applyBorder="1" applyAlignment="1" applyProtection="1">
      <alignment horizontal="left" vertical="center"/>
      <protection locked="0"/>
    </xf>
    <xf numFmtId="3" fontId="43" fillId="2" borderId="86" xfId="0" applyNumberFormat="1" applyFont="1" applyFill="1" applyBorder="1" applyAlignment="1" applyProtection="1">
      <alignment horizontal="center" vertical="center"/>
      <protection locked="0"/>
    </xf>
    <xf numFmtId="0" fontId="35" fillId="2" borderId="86" xfId="0" applyFont="1" applyFill="1" applyBorder="1" applyProtection="1">
      <protection locked="0"/>
    </xf>
    <xf numFmtId="3" fontId="59" fillId="2" borderId="86" xfId="0" applyNumberFormat="1" applyFont="1" applyFill="1" applyBorder="1" applyAlignment="1" applyProtection="1">
      <alignment horizontal="left" vertical="center"/>
      <protection locked="0"/>
    </xf>
    <xf numFmtId="3" fontId="46" fillId="2" borderId="86" xfId="0" applyNumberFormat="1" applyFont="1" applyFill="1" applyBorder="1" applyAlignment="1" applyProtection="1">
      <alignment vertical="center"/>
      <protection locked="0"/>
    </xf>
    <xf numFmtId="173" fontId="9" fillId="2" borderId="12" xfId="70" applyNumberFormat="1" applyFont="1" applyFill="1" applyBorder="1" applyAlignment="1" applyProtection="1">
      <alignment horizontal="center" vertical="center"/>
      <protection locked="0"/>
    </xf>
    <xf numFmtId="175" fontId="9" fillId="2" borderId="12" xfId="70" applyNumberFormat="1" applyFont="1" applyFill="1" applyBorder="1" applyAlignment="1" applyProtection="1">
      <alignment horizontal="center" vertical="center"/>
      <protection locked="0"/>
    </xf>
    <xf numFmtId="0" fontId="42" fillId="28" borderId="0" xfId="0" applyFont="1" applyFill="1" applyAlignment="1" applyProtection="1">
      <alignment horizontal="center" vertical="center"/>
      <protection locked="0"/>
    </xf>
    <xf numFmtId="10" fontId="42" fillId="28"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xf>
    <xf numFmtId="10" fontId="42" fillId="2" borderId="0" xfId="0" applyNumberFormat="1" applyFont="1" applyFill="1" applyBorder="1" applyAlignment="1" applyProtection="1">
      <alignment horizontal="center" vertical="center"/>
      <protection locked="0"/>
    </xf>
    <xf numFmtId="10" fontId="43" fillId="2" borderId="0" xfId="0" applyNumberFormat="1" applyFont="1" applyFill="1" applyBorder="1" applyAlignment="1" applyProtection="1">
      <alignment horizontal="center" vertical="center"/>
      <protection locked="0"/>
    </xf>
    <xf numFmtId="10" fontId="50" fillId="2" borderId="0" xfId="0" applyNumberFormat="1" applyFont="1" applyFill="1" applyBorder="1" applyAlignment="1" applyProtection="1">
      <alignment horizontal="center" vertical="center"/>
      <protection locked="0"/>
    </xf>
    <xf numFmtId="10" fontId="42" fillId="28" borderId="0" xfId="72" applyNumberFormat="1" applyFont="1" applyFill="1" applyBorder="1" applyAlignment="1" applyProtection="1">
      <alignment horizontal="center" vertical="center"/>
      <protection locked="0"/>
    </xf>
    <xf numFmtId="10" fontId="42" fillId="2" borderId="0" xfId="72" applyNumberFormat="1" applyFont="1" applyFill="1" applyBorder="1" applyAlignment="1" applyProtection="1">
      <alignment horizontal="center" vertical="center"/>
      <protection locked="0"/>
    </xf>
    <xf numFmtId="10" fontId="35" fillId="2" borderId="0" xfId="72" applyNumberFormat="1" applyFont="1" applyFill="1" applyBorder="1" applyAlignment="1" applyProtection="1">
      <alignment horizontal="center" vertical="center"/>
      <protection locked="0"/>
    </xf>
    <xf numFmtId="10" fontId="46" fillId="2" borderId="0" xfId="72" applyNumberFormat="1" applyFont="1" applyFill="1" applyBorder="1" applyAlignment="1" applyProtection="1">
      <alignment horizontal="center" vertical="center"/>
      <protection locked="0"/>
    </xf>
    <xf numFmtId="10" fontId="46" fillId="2" borderId="0" xfId="0" applyNumberFormat="1" applyFont="1" applyFill="1" applyBorder="1" applyAlignment="1" applyProtection="1">
      <alignment horizontal="center" vertical="center" wrapText="1"/>
      <protection locked="0"/>
    </xf>
    <xf numFmtId="10" fontId="211" fillId="2" borderId="0" xfId="0" applyNumberFormat="1" applyFont="1" applyFill="1" applyBorder="1" applyAlignment="1" applyProtection="1">
      <alignment horizontal="center" vertical="center" wrapText="1"/>
      <protection locked="0"/>
    </xf>
    <xf numFmtId="10" fontId="35" fillId="2" borderId="0" xfId="0" applyNumberFormat="1" applyFont="1" applyFill="1" applyBorder="1" applyAlignment="1" applyProtection="1">
      <alignment vertical="center"/>
      <protection locked="0"/>
    </xf>
    <xf numFmtId="10" fontId="46" fillId="2" borderId="0" xfId="0" applyNumberFormat="1" applyFont="1" applyFill="1" applyBorder="1" applyAlignment="1" applyProtection="1">
      <alignment horizontal="center" vertical="center"/>
      <protection locked="0"/>
    </xf>
    <xf numFmtId="10" fontId="35" fillId="2" borderId="0" xfId="0" applyNumberFormat="1" applyFont="1" applyFill="1" applyBorder="1" applyAlignment="1" applyProtection="1">
      <alignment horizontal="center" vertical="center"/>
      <protection locked="0"/>
    </xf>
    <xf numFmtId="10" fontId="212"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35"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2" fillId="2" borderId="0" xfId="0" applyFont="1" applyFill="1" applyBorder="1" applyAlignment="1" applyProtection="1">
      <alignment vertical="top" wrapText="1"/>
      <protection locked="0"/>
    </xf>
    <xf numFmtId="0" fontId="53" fillId="26" borderId="115" xfId="0" applyNumberFormat="1" applyFont="1" applyFill="1" applyBorder="1" applyAlignment="1" applyProtection="1">
      <alignment horizontal="center" vertical="center" wrapText="1"/>
      <protection locked="0"/>
    </xf>
    <xf numFmtId="3" fontId="92" fillId="2" borderId="0" xfId="0" applyNumberFormat="1" applyFont="1" applyFill="1" applyBorder="1" applyAlignment="1" applyProtection="1">
      <alignment horizontal="center" vertical="center"/>
      <protection locked="0"/>
    </xf>
    <xf numFmtId="3" fontId="92" fillId="2" borderId="0" xfId="0" applyNumberFormat="1" applyFont="1" applyFill="1" applyBorder="1" applyAlignment="1" applyProtection="1">
      <alignment vertical="center"/>
      <protection locked="0"/>
    </xf>
    <xf numFmtId="3" fontId="9" fillId="2" borderId="96" xfId="0" applyNumberFormat="1" applyFont="1" applyFill="1" applyBorder="1" applyAlignment="1" applyProtection="1">
      <alignment horizontal="left" vertical="center"/>
      <protection locked="0"/>
    </xf>
    <xf numFmtId="3" fontId="208" fillId="2" borderId="96" xfId="0" applyNumberFormat="1" applyFont="1" applyFill="1" applyBorder="1" applyAlignment="1" applyProtection="1">
      <alignment horizontal="left" vertical="center"/>
      <protection locked="0"/>
    </xf>
    <xf numFmtId="3" fontId="43" fillId="2" borderId="96" xfId="0" applyNumberFormat="1" applyFont="1" applyFill="1" applyBorder="1" applyAlignment="1" applyProtection="1">
      <alignment horizontal="center" vertical="center"/>
      <protection locked="0"/>
    </xf>
    <xf numFmtId="0" fontId="44" fillId="2" borderId="96" xfId="0" applyFont="1" applyFill="1" applyBorder="1" applyProtection="1">
      <protection locked="0"/>
    </xf>
    <xf numFmtId="3" fontId="9" fillId="2" borderId="96" xfId="0" applyNumberFormat="1" applyFont="1" applyFill="1" applyBorder="1" applyAlignment="1" applyProtection="1">
      <alignment horizontal="center" vertical="center"/>
      <protection locked="0"/>
    </xf>
    <xf numFmtId="3" fontId="92" fillId="2" borderId="109" xfId="0" applyNumberFormat="1" applyFont="1" applyFill="1" applyBorder="1" applyAlignment="1" applyProtection="1">
      <alignment vertical="center"/>
      <protection locked="0"/>
    </xf>
    <xf numFmtId="0" fontId="14" fillId="2" borderId="0" xfId="0" applyFont="1" applyFill="1" applyProtection="1">
      <protection locked="0"/>
    </xf>
    <xf numFmtId="0" fontId="49" fillId="89" borderId="89" xfId="0" applyFont="1" applyFill="1" applyBorder="1" applyAlignment="1" applyProtection="1">
      <alignment horizontal="left" vertical="center"/>
      <protection locked="0"/>
    </xf>
    <xf numFmtId="0" fontId="49" fillId="89" borderId="109" xfId="0" applyFont="1" applyFill="1" applyBorder="1" applyAlignment="1" applyProtection="1">
      <alignment horizontal="left" vertical="center"/>
      <protection locked="0"/>
    </xf>
    <xf numFmtId="173" fontId="46" fillId="2" borderId="12" xfId="71" applyNumberFormat="1" applyFont="1" applyFill="1" applyBorder="1" applyAlignment="1" applyProtection="1">
      <alignment horizontal="center" vertical="center"/>
      <protection locked="0"/>
    </xf>
    <xf numFmtId="3" fontId="43" fillId="2" borderId="117" xfId="0" applyNumberFormat="1" applyFont="1" applyFill="1" applyBorder="1" applyAlignment="1" applyProtection="1">
      <alignment horizontal="center" vertical="center"/>
      <protection locked="0"/>
    </xf>
    <xf numFmtId="169" fontId="0" fillId="2" borderId="0" xfId="70" applyFont="1" applyFill="1" applyProtection="1">
      <protection locked="0"/>
    </xf>
    <xf numFmtId="286" fontId="46" fillId="2" borderId="12" xfId="0" applyNumberFormat="1" applyFont="1" applyFill="1" applyBorder="1" applyAlignment="1" applyProtection="1">
      <alignment horizontal="center" vertical="center"/>
      <protection locked="0"/>
    </xf>
    <xf numFmtId="0" fontId="60" fillId="2" borderId="5" xfId="0" applyFont="1" applyFill="1" applyBorder="1" applyProtection="1">
      <protection locked="0"/>
    </xf>
    <xf numFmtId="3" fontId="208" fillId="2" borderId="5" xfId="0" applyNumberFormat="1" applyFont="1" applyFill="1" applyBorder="1" applyAlignment="1" applyProtection="1">
      <alignment horizontal="left" vertical="center"/>
      <protection locked="0"/>
    </xf>
    <xf numFmtId="3" fontId="9" fillId="2" borderId="5" xfId="0" applyNumberFormat="1" applyFont="1" applyFill="1" applyBorder="1" applyAlignment="1" applyProtection="1">
      <alignment horizontal="center" vertical="center"/>
      <protection locked="0"/>
    </xf>
    <xf numFmtId="3" fontId="9" fillId="2" borderId="5" xfId="0" applyNumberFormat="1" applyFont="1" applyFill="1" applyBorder="1" applyAlignment="1" applyProtection="1">
      <alignment vertical="center"/>
      <protection locked="0"/>
    </xf>
    <xf numFmtId="172" fontId="9" fillId="2" borderId="5" xfId="0" applyNumberFormat="1" applyFont="1" applyFill="1" applyBorder="1" applyAlignment="1" applyProtection="1">
      <alignment horizontal="center" vertical="center"/>
      <protection locked="0"/>
    </xf>
    <xf numFmtId="0" fontId="42" fillId="28" borderId="34" xfId="0" applyNumberFormat="1" applyFont="1" applyFill="1" applyBorder="1" applyAlignment="1" applyProtection="1">
      <alignment horizontal="center"/>
      <protection locked="0"/>
    </xf>
    <xf numFmtId="3" fontId="49" fillId="28" borderId="34" xfId="0" applyNumberFormat="1" applyFont="1" applyFill="1" applyBorder="1" applyAlignment="1" applyProtection="1">
      <alignment horizontal="center"/>
      <protection locked="0"/>
    </xf>
    <xf numFmtId="0" fontId="42" fillId="28" borderId="110" xfId="0" applyNumberFormat="1" applyFont="1" applyFill="1" applyBorder="1" applyAlignment="1" applyProtection="1">
      <alignment horizontal="center"/>
      <protection locked="0"/>
    </xf>
    <xf numFmtId="0" fontId="220" fillId="28" borderId="0" xfId="0" applyFont="1" applyFill="1" applyAlignment="1" applyProtection="1">
      <protection locked="0"/>
    </xf>
    <xf numFmtId="0" fontId="220" fillId="28" borderId="0" xfId="0" applyFont="1" applyFill="1" applyBorder="1" applyProtection="1">
      <protection locked="0"/>
    </xf>
    <xf numFmtId="0" fontId="45" fillId="90" borderId="0" xfId="0" applyFont="1" applyFill="1" applyBorder="1" applyAlignment="1" applyProtection="1">
      <alignment horizontal="center"/>
      <protection locked="0"/>
    </xf>
    <xf numFmtId="0" fontId="3" fillId="2" borderId="0" xfId="0" applyFont="1" applyFill="1" applyProtection="1">
      <protection locked="0"/>
    </xf>
    <xf numFmtId="0" fontId="14" fillId="2" borderId="0" xfId="0" applyFont="1" applyFill="1" applyBorder="1" applyProtection="1">
      <protection locked="0"/>
    </xf>
    <xf numFmtId="0" fontId="43" fillId="2" borderId="0" xfId="0" applyFont="1" applyFill="1" applyBorder="1" applyAlignment="1" applyProtection="1">
      <alignment horizontal="left" vertical="top"/>
      <protection locked="0"/>
    </xf>
    <xf numFmtId="178" fontId="213" fillId="90" borderId="28" xfId="40" applyNumberFormat="1" applyFont="1" applyFill="1" applyBorder="1" applyAlignment="1" applyProtection="1">
      <alignment horizontal="left" vertical="center"/>
      <protection locked="0"/>
    </xf>
    <xf numFmtId="0" fontId="220" fillId="2" borderId="0" xfId="0" applyFont="1" applyFill="1" applyAlignment="1" applyProtection="1">
      <alignment wrapText="1"/>
      <protection locked="0"/>
    </xf>
    <xf numFmtId="0" fontId="42" fillId="0" borderId="34" xfId="0" applyNumberFormat="1" applyFont="1" applyBorder="1" applyAlignment="1" applyProtection="1">
      <alignment horizontal="center"/>
      <protection locked="0"/>
    </xf>
    <xf numFmtId="38" fontId="49" fillId="28" borderId="34" xfId="0" applyNumberFormat="1" applyFont="1" applyFill="1" applyBorder="1" applyAlignment="1" applyProtection="1">
      <alignment horizontal="center"/>
      <protection locked="0"/>
    </xf>
    <xf numFmtId="0" fontId="3" fillId="2" borderId="0" xfId="0" applyFont="1" applyFill="1" applyBorder="1" applyProtection="1">
      <protection locked="0"/>
    </xf>
    <xf numFmtId="0" fontId="14" fillId="28" borderId="0" xfId="0" applyFont="1" applyFill="1" applyAlignment="1" applyProtection="1">
      <alignment wrapText="1"/>
      <protection locked="0"/>
    </xf>
    <xf numFmtId="0" fontId="14" fillId="28" borderId="0" xfId="0" applyFont="1" applyFill="1" applyBorder="1" applyProtection="1">
      <protection locked="0"/>
    </xf>
    <xf numFmtId="0" fontId="14" fillId="28" borderId="0" xfId="0" applyFont="1" applyFill="1" applyProtection="1">
      <protection locked="0"/>
    </xf>
    <xf numFmtId="9" fontId="42" fillId="28" borderId="0" xfId="0" applyNumberFormat="1" applyFont="1" applyFill="1" applyBorder="1" applyAlignment="1" applyProtection="1">
      <alignment horizontal="center" vertical="center"/>
      <protection locked="0"/>
    </xf>
    <xf numFmtId="3" fontId="215" fillId="2" borderId="0" xfId="0" applyNumberFormat="1" applyFont="1" applyFill="1" applyBorder="1" applyAlignment="1" applyProtection="1">
      <alignment horizontal="center" vertical="center"/>
      <protection locked="0"/>
    </xf>
    <xf numFmtId="9" fontId="42" fillId="28" borderId="0" xfId="0" applyNumberFormat="1" applyFont="1" applyFill="1" applyBorder="1" applyAlignment="1">
      <alignment horizontal="center" vertical="center"/>
    </xf>
    <xf numFmtId="9" fontId="42" fillId="28" borderId="0" xfId="0" applyNumberFormat="1" applyFont="1" applyFill="1" applyBorder="1" applyAlignment="1">
      <alignment horizontal="center"/>
    </xf>
    <xf numFmtId="0" fontId="9" fillId="2" borderId="110" xfId="0" applyFont="1" applyFill="1" applyBorder="1" applyAlignment="1" applyProtection="1">
      <alignment horizontal="center" vertical="center" wrapText="1"/>
      <protection locked="0"/>
    </xf>
    <xf numFmtId="0" fontId="9" fillId="28" borderId="110" xfId="0" applyFont="1" applyFill="1" applyBorder="1" applyAlignment="1" applyProtection="1">
      <alignment horizontal="center" vertical="center" wrapText="1"/>
      <protection locked="0"/>
    </xf>
    <xf numFmtId="0" fontId="46" fillId="2" borderId="41" xfId="0" applyFont="1" applyFill="1" applyBorder="1" applyAlignment="1" applyProtection="1">
      <alignment horizontal="left" vertical="center" wrapText="1"/>
      <protection locked="0"/>
    </xf>
    <xf numFmtId="0" fontId="46" fillId="2" borderId="40" xfId="0" applyFont="1" applyFill="1" applyBorder="1" applyAlignment="1" applyProtection="1">
      <alignment horizontal="center" vertical="center" wrapText="1"/>
      <protection locked="0"/>
    </xf>
    <xf numFmtId="0" fontId="46" fillId="2" borderId="42"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left" vertical="center" wrapText="1"/>
      <protection locked="0"/>
    </xf>
    <xf numFmtId="0" fontId="55" fillId="28" borderId="35" xfId="0" applyFont="1" applyFill="1" applyBorder="1" applyAlignment="1" applyProtection="1">
      <alignment horizontal="center" vertical="center" wrapText="1"/>
      <protection locked="0"/>
    </xf>
    <xf numFmtId="0" fontId="55" fillId="28" borderId="45" xfId="0" applyFont="1" applyFill="1" applyBorder="1" applyAlignment="1" applyProtection="1">
      <alignment horizontal="center" vertical="center" wrapText="1"/>
      <protection locked="0"/>
    </xf>
    <xf numFmtId="0" fontId="55" fillId="2" borderId="136"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left" wrapText="1"/>
      <protection locked="0"/>
    </xf>
    <xf numFmtId="0" fontId="55" fillId="2" borderId="89" xfId="0" applyFont="1" applyFill="1" applyBorder="1" applyAlignment="1" applyProtection="1">
      <alignment horizontal="left" vertical="center" wrapText="1"/>
      <protection locked="0"/>
    </xf>
    <xf numFmtId="43" fontId="9" fillId="2" borderId="0" xfId="71" applyFont="1" applyFill="1" applyBorder="1" applyAlignment="1" applyProtection="1">
      <alignment vertical="center"/>
      <protection locked="0"/>
    </xf>
    <xf numFmtId="43" fontId="9" fillId="2" borderId="0" xfId="71" applyFont="1" applyFill="1" applyBorder="1" applyAlignment="1" applyProtection="1">
      <protection locked="0"/>
    </xf>
    <xf numFmtId="180" fontId="9" fillId="2" borderId="0" xfId="70" applyNumberFormat="1" applyFont="1" applyFill="1" applyBorder="1" applyAlignment="1" applyProtection="1">
      <alignment horizontal="center"/>
      <protection locked="0"/>
    </xf>
    <xf numFmtId="0" fontId="5" fillId="2" borderId="12" xfId="0" applyFont="1" applyFill="1" applyBorder="1" applyProtection="1">
      <protection locked="0"/>
    </xf>
    <xf numFmtId="43" fontId="9" fillId="2" borderId="0" xfId="71" applyFont="1" applyFill="1" applyBorder="1" applyAlignment="1" applyProtection="1">
      <alignment horizontal="center" vertical="center"/>
      <protection locked="0"/>
    </xf>
    <xf numFmtId="0" fontId="210" fillId="2" borderId="0" xfId="0" applyFont="1" applyFill="1" applyBorder="1" applyProtection="1">
      <protection locked="0"/>
    </xf>
    <xf numFmtId="0" fontId="46" fillId="2" borderId="0" xfId="0" applyFont="1" applyFill="1" applyBorder="1" applyAlignment="1" applyProtection="1">
      <alignment horizontal="center" vertical="center"/>
      <protection locked="0"/>
    </xf>
    <xf numFmtId="0" fontId="8" fillId="2" borderId="12" xfId="0" applyFont="1" applyFill="1" applyBorder="1" applyProtection="1">
      <protection locked="0"/>
    </xf>
    <xf numFmtId="0" fontId="46"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46" fillId="2" borderId="89" xfId="0" applyFont="1" applyFill="1" applyBorder="1" applyAlignment="1" applyProtection="1">
      <alignment horizontal="left" vertical="center" wrapText="1"/>
      <protection locked="0"/>
    </xf>
    <xf numFmtId="0" fontId="6" fillId="2" borderId="12" xfId="0" applyFont="1" applyFill="1" applyBorder="1" applyProtection="1">
      <protection locked="0"/>
    </xf>
    <xf numFmtId="0" fontId="6" fillId="2" borderId="0" xfId="0" applyFont="1" applyFill="1" applyBorder="1" applyProtection="1">
      <protection locked="0"/>
    </xf>
    <xf numFmtId="180" fontId="46" fillId="2" borderId="5" xfId="70" applyNumberFormat="1" applyFont="1" applyFill="1" applyBorder="1" applyProtection="1">
      <protection locked="0"/>
    </xf>
    <xf numFmtId="0" fontId="6" fillId="2" borderId="5" xfId="0" applyFont="1" applyFill="1" applyBorder="1" applyProtection="1">
      <protection locked="0"/>
    </xf>
    <xf numFmtId="0" fontId="6" fillId="2" borderId="6" xfId="0" applyFont="1" applyFill="1" applyBorder="1" applyProtection="1">
      <protection locked="0"/>
    </xf>
    <xf numFmtId="0" fontId="220" fillId="28" borderId="0" xfId="0" applyFont="1" applyFill="1" applyAlignment="1" applyProtection="1">
      <alignment horizontal="left"/>
      <protection locked="0"/>
    </xf>
    <xf numFmtId="0" fontId="6" fillId="28" borderId="0" xfId="0" applyFont="1" applyFill="1" applyProtection="1">
      <protection locked="0"/>
    </xf>
    <xf numFmtId="1" fontId="46" fillId="2" borderId="118" xfId="0" applyNumberFormat="1" applyFont="1" applyFill="1" applyBorder="1" applyAlignment="1" applyProtection="1">
      <alignment horizontal="center"/>
      <protection locked="0"/>
    </xf>
    <xf numFmtId="1" fontId="46" fillId="2" borderId="39" xfId="0" applyNumberFormat="1" applyFont="1" applyFill="1" applyBorder="1" applyAlignment="1" applyProtection="1">
      <alignment horizontal="center"/>
      <protection locked="0"/>
    </xf>
    <xf numFmtId="1" fontId="46" fillId="2" borderId="54" xfId="0" applyNumberFormat="1" applyFont="1" applyFill="1" applyBorder="1" applyAlignment="1" applyProtection="1">
      <alignment horizontal="center"/>
      <protection locked="0"/>
    </xf>
    <xf numFmtId="9" fontId="52" fillId="91" borderId="0" xfId="0" applyNumberFormat="1" applyFont="1" applyFill="1" applyAlignment="1">
      <alignment horizontal="center"/>
    </xf>
    <xf numFmtId="3" fontId="228" fillId="2" borderId="0" xfId="0" applyNumberFormat="1" applyFont="1" applyFill="1" applyBorder="1" applyAlignment="1" applyProtection="1">
      <alignment vertical="center"/>
      <protection locked="0"/>
    </xf>
    <xf numFmtId="0" fontId="35" fillId="2" borderId="12" xfId="0" applyFont="1" applyFill="1" applyBorder="1" applyProtection="1">
      <protection locked="0"/>
    </xf>
    <xf numFmtId="0" fontId="49" fillId="28" borderId="0" xfId="0" applyFont="1" applyFill="1" applyProtection="1">
      <protection locked="0"/>
    </xf>
    <xf numFmtId="0" fontId="8" fillId="28" borderId="0" xfId="0" applyFont="1" applyFill="1" applyAlignment="1" applyProtection="1">
      <alignment horizontal="left"/>
      <protection locked="0"/>
    </xf>
    <xf numFmtId="0" fontId="236" fillId="2" borderId="0" xfId="0" applyFont="1" applyFill="1" applyAlignment="1" applyProtection="1">
      <alignment horizontal="center"/>
      <protection locked="0"/>
    </xf>
    <xf numFmtId="0" fontId="233" fillId="2" borderId="0" xfId="0" applyFont="1" applyFill="1" applyAlignment="1" applyProtection="1">
      <alignment horizontal="center"/>
      <protection locked="0"/>
    </xf>
    <xf numFmtId="0" fontId="234" fillId="2" borderId="0" xfId="0" applyFont="1" applyFill="1" applyBorder="1" applyAlignment="1" applyProtection="1">
      <alignment horizontal="center"/>
      <protection locked="0"/>
    </xf>
    <xf numFmtId="0" fontId="235"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6" fillId="2" borderId="0" xfId="0" applyFont="1" applyFill="1" applyBorder="1" applyAlignment="1" applyProtection="1">
      <alignment horizontal="center"/>
      <protection locked="0"/>
    </xf>
    <xf numFmtId="3" fontId="228"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5" fillId="2" borderId="0" xfId="0" applyFont="1" applyFill="1" applyBorder="1" applyAlignment="1" applyProtection="1">
      <alignment horizontal="center" vertical="center"/>
      <protection locked="0"/>
    </xf>
    <xf numFmtId="9" fontId="42" fillId="2" borderId="0" xfId="72" applyFont="1" applyFill="1" applyBorder="1" applyAlignment="1" applyProtection="1">
      <alignment horizontal="center" vertical="center"/>
      <protection locked="0"/>
    </xf>
    <xf numFmtId="3" fontId="232" fillId="2" borderId="89" xfId="0" applyNumberFormat="1" applyFont="1" applyFill="1" applyBorder="1" applyAlignment="1" applyProtection="1">
      <alignment vertical="center"/>
      <protection locked="0"/>
    </xf>
    <xf numFmtId="3" fontId="232" fillId="0" borderId="89" xfId="0" applyNumberFormat="1" applyFont="1" applyFill="1" applyBorder="1" applyAlignment="1" applyProtection="1">
      <alignment vertical="center" wrapText="1"/>
      <protection locked="0"/>
    </xf>
    <xf numFmtId="0" fontId="92" fillId="2" borderId="89" xfId="0" applyFont="1" applyFill="1" applyBorder="1" applyAlignment="1" applyProtection="1">
      <alignment vertical="top" wrapText="1"/>
      <protection locked="0"/>
    </xf>
    <xf numFmtId="3" fontId="92" fillId="2" borderId="118" xfId="0" applyNumberFormat="1" applyFont="1" applyFill="1" applyBorder="1" applyAlignment="1" applyProtection="1">
      <alignment horizontal="left" vertical="center"/>
      <protection locked="0"/>
    </xf>
    <xf numFmtId="0" fontId="233" fillId="2" borderId="0" xfId="0" applyFont="1" applyFill="1" applyAlignment="1" applyProtection="1">
      <alignment horizontal="center" vertical="center"/>
      <protection locked="0"/>
    </xf>
    <xf numFmtId="0" fontId="233" fillId="2" borderId="0" xfId="0" applyFont="1" applyFill="1" applyBorder="1" applyAlignment="1" applyProtection="1">
      <alignment horizontal="center" vertical="center"/>
      <protection locked="0"/>
    </xf>
    <xf numFmtId="3" fontId="232" fillId="2" borderId="0" xfId="0" applyNumberFormat="1" applyFont="1" applyFill="1" applyBorder="1" applyAlignment="1" applyProtection="1">
      <alignment vertical="center"/>
      <protection locked="0"/>
    </xf>
    <xf numFmtId="3" fontId="48" fillId="2" borderId="0" xfId="0" applyNumberFormat="1" applyFont="1" applyFill="1" applyBorder="1" applyAlignment="1" applyProtection="1">
      <alignment vertical="center"/>
      <protection locked="0"/>
    </xf>
    <xf numFmtId="0" fontId="92" fillId="2" borderId="0" xfId="0" applyNumberFormat="1" applyFont="1" applyFill="1" applyBorder="1" applyAlignment="1" applyProtection="1">
      <alignment vertical="top"/>
      <protection locked="0"/>
    </xf>
    <xf numFmtId="0" fontId="92" fillId="2" borderId="0" xfId="0" applyNumberFormat="1" applyFont="1" applyFill="1" applyBorder="1" applyAlignment="1" applyProtection="1">
      <alignment vertical="top" wrapText="1"/>
      <protection locked="0"/>
    </xf>
    <xf numFmtId="3" fontId="92" fillId="2" borderId="0" xfId="0" applyNumberFormat="1" applyFont="1" applyFill="1" applyBorder="1" applyAlignment="1" applyProtection="1">
      <alignment vertical="center" wrapText="1"/>
      <protection locked="0"/>
    </xf>
    <xf numFmtId="3" fontId="92" fillId="2" borderId="0" xfId="0" applyNumberFormat="1" applyFont="1" applyFill="1" applyBorder="1" applyAlignment="1" applyProtection="1">
      <alignment horizontal="left" vertical="center"/>
      <protection locked="0"/>
    </xf>
    <xf numFmtId="3" fontId="232" fillId="0" borderId="0" xfId="0" applyNumberFormat="1" applyFont="1" applyFill="1" applyBorder="1" applyAlignment="1" applyProtection="1">
      <alignment vertical="center" wrapText="1"/>
      <protection locked="0"/>
    </xf>
    <xf numFmtId="3" fontId="48" fillId="2" borderId="0" xfId="0" applyNumberFormat="1" applyFont="1" applyFill="1" applyBorder="1" applyAlignment="1" applyProtection="1">
      <alignment horizontal="center" vertical="center"/>
      <protection locked="0"/>
    </xf>
    <xf numFmtId="0" fontId="233" fillId="2" borderId="12" xfId="0" applyFont="1" applyFill="1" applyBorder="1" applyAlignment="1" applyProtection="1">
      <alignment horizontal="center" vertical="center"/>
      <protection locked="0"/>
    </xf>
    <xf numFmtId="9" fontId="46" fillId="28" borderId="0" xfId="72" applyFont="1" applyFill="1" applyBorder="1" applyAlignment="1">
      <alignment vertical="top"/>
    </xf>
    <xf numFmtId="0" fontId="14" fillId="90" borderId="110" xfId="0" applyFont="1" applyFill="1" applyBorder="1" applyAlignment="1" applyProtection="1">
      <alignment horizontal="center"/>
      <protection locked="0"/>
    </xf>
    <xf numFmtId="175" fontId="92" fillId="2" borderId="37" xfId="0" applyNumberFormat="1" applyFont="1" applyFill="1" applyBorder="1" applyAlignment="1">
      <alignment horizontal="center"/>
    </xf>
    <xf numFmtId="0" fontId="46" fillId="2" borderId="3" xfId="0" applyFont="1" applyFill="1" applyBorder="1" applyAlignment="1" applyProtection="1">
      <alignment horizontal="left" vertical="center" wrapText="1"/>
      <protection locked="0"/>
    </xf>
    <xf numFmtId="0" fontId="45" fillId="2" borderId="0" xfId="0" applyFont="1" applyFill="1" applyBorder="1" applyAlignment="1">
      <alignment horizontal="left" vertical="center"/>
    </xf>
    <xf numFmtId="0" fontId="92" fillId="2" borderId="0" xfId="0" applyFont="1" applyFill="1" applyBorder="1" applyAlignment="1">
      <alignment horizontal="left" wrapText="1"/>
    </xf>
    <xf numFmtId="0" fontId="45" fillId="2" borderId="0" xfId="0" applyFont="1" applyFill="1" applyBorder="1" applyAlignment="1" applyProtection="1">
      <alignment horizontal="left" vertical="top"/>
      <protection locked="0"/>
    </xf>
    <xf numFmtId="0" fontId="45" fillId="2" borderId="0" xfId="0" applyFont="1" applyFill="1" applyBorder="1" applyAlignment="1">
      <alignment horizontal="left" vertical="top"/>
    </xf>
    <xf numFmtId="0" fontId="92" fillId="2" borderId="0" xfId="0" applyFont="1" applyFill="1" applyBorder="1" applyAlignment="1" applyProtection="1">
      <alignment horizontal="left" vertical="center" wrapText="1"/>
      <protection locked="0"/>
    </xf>
    <xf numFmtId="0" fontId="92" fillId="28" borderId="139" xfId="0" applyFont="1" applyFill="1" applyBorder="1" applyAlignment="1">
      <alignment horizontal="left" vertical="center"/>
    </xf>
    <xf numFmtId="0" fontId="213" fillId="28" borderId="123" xfId="40" applyNumberFormat="1" applyFont="1" applyFill="1" applyBorder="1" applyAlignment="1">
      <alignment horizontal="left" vertical="center"/>
    </xf>
    <xf numFmtId="0" fontId="92" fillId="2" borderId="0" xfId="0" applyFont="1" applyFill="1" applyAlignment="1"/>
    <xf numFmtId="0" fontId="92" fillId="2" borderId="0" xfId="0" applyFont="1" applyFill="1" applyAlignment="1">
      <alignment wrapText="1"/>
    </xf>
    <xf numFmtId="0" fontId="92" fillId="2" borderId="0" xfId="0" applyFont="1" applyFill="1" applyAlignment="1">
      <alignment horizontal="left" wrapText="1"/>
    </xf>
    <xf numFmtId="0" fontId="92" fillId="2" borderId="0" xfId="0" applyFont="1" applyFill="1" applyAlignment="1">
      <alignment horizontal="left"/>
    </xf>
    <xf numFmtId="0" fontId="92" fillId="2" borderId="5" xfId="0" applyFont="1" applyFill="1" applyBorder="1" applyAlignment="1">
      <alignment horizontal="left" wrapText="1"/>
    </xf>
    <xf numFmtId="0" fontId="0" fillId="2" borderId="0" xfId="0" applyFont="1" applyFill="1" applyBorder="1" applyAlignment="1">
      <alignment vertical="center"/>
    </xf>
    <xf numFmtId="0" fontId="4" fillId="2" borderId="0" xfId="0" applyFont="1" applyFill="1" applyBorder="1" applyAlignment="1">
      <alignment vertical="center"/>
    </xf>
    <xf numFmtId="0" fontId="45" fillId="2" borderId="0" xfId="0" applyFont="1" applyFill="1" applyBorder="1" applyAlignment="1">
      <alignment horizontal="left"/>
    </xf>
    <xf numFmtId="0" fontId="92" fillId="2" borderId="0" xfId="40" applyNumberFormat="1" applyFont="1" applyFill="1" applyBorder="1" applyAlignment="1">
      <alignment vertical="center" wrapText="1"/>
    </xf>
    <xf numFmtId="0" fontId="9" fillId="2" borderId="110" xfId="0" applyFont="1" applyFill="1" applyBorder="1" applyAlignment="1" applyProtection="1">
      <alignment horizontal="left" vertical="center"/>
      <protection locked="0"/>
    </xf>
    <xf numFmtId="169" fontId="42" fillId="2" borderId="110" xfId="0" applyNumberFormat="1" applyFont="1" applyFill="1" applyBorder="1"/>
    <xf numFmtId="169" fontId="42" fillId="2" borderId="134" xfId="70" applyFont="1" applyFill="1" applyBorder="1"/>
    <xf numFmtId="169" fontId="42" fillId="2" borderId="110" xfId="70" applyFont="1" applyFill="1" applyBorder="1"/>
    <xf numFmtId="169" fontId="42" fillId="2" borderId="122" xfId="70" applyFont="1" applyFill="1" applyBorder="1"/>
    <xf numFmtId="169" fontId="42" fillId="2" borderId="137" xfId="70" applyFont="1" applyFill="1" applyBorder="1"/>
    <xf numFmtId="169" fontId="42" fillId="2" borderId="0" xfId="70" applyFont="1" applyFill="1"/>
    <xf numFmtId="0" fontId="48" fillId="88" borderId="95" xfId="0" applyNumberFormat="1" applyFont="1" applyFill="1" applyBorder="1" applyAlignment="1">
      <alignment horizontal="center" vertical="center" wrapText="1"/>
    </xf>
    <xf numFmtId="174" fontId="48" fillId="88" borderId="110" xfId="0" applyNumberFormat="1" applyFont="1" applyFill="1" applyBorder="1" applyAlignment="1">
      <alignment horizontal="center" vertical="center" wrapText="1"/>
    </xf>
    <xf numFmtId="0" fontId="92" fillId="2" borderId="0" xfId="0" applyFont="1" applyFill="1"/>
    <xf numFmtId="0" fontId="48" fillId="2" borderId="0" xfId="0" applyFont="1" applyFill="1"/>
    <xf numFmtId="174" fontId="48" fillId="88" borderId="95" xfId="0" applyNumberFormat="1" applyFont="1" applyFill="1" applyBorder="1" applyAlignment="1">
      <alignment horizontal="center" vertical="center" wrapText="1"/>
    </xf>
    <xf numFmtId="0" fontId="45" fillId="2" borderId="0" xfId="0" applyFont="1" applyFill="1" applyBorder="1" applyAlignment="1" applyProtection="1">
      <alignment horizontal="left" vertical="top"/>
      <protection locked="0"/>
    </xf>
    <xf numFmtId="0" fontId="0" fillId="92" borderId="0" xfId="0" applyFont="1" applyFill="1" applyBorder="1" applyAlignment="1">
      <alignment vertical="center"/>
    </xf>
    <xf numFmtId="0" fontId="0" fillId="92" borderId="0" xfId="0" applyFont="1" applyFill="1" applyBorder="1" applyAlignment="1">
      <alignment horizontal="left" vertical="center"/>
    </xf>
    <xf numFmtId="0" fontId="92" fillId="92" borderId="0" xfId="0" applyFont="1" applyFill="1" applyBorder="1" applyAlignment="1">
      <alignment horizontal="left" vertical="center"/>
    </xf>
    <xf numFmtId="178" fontId="213" fillId="92" borderId="28" xfId="40" applyNumberFormat="1" applyFont="1" applyFill="1" applyBorder="1" applyAlignment="1">
      <alignment horizontal="left" vertical="center"/>
    </xf>
    <xf numFmtId="0" fontId="49" fillId="92" borderId="0" xfId="0" applyFont="1" applyFill="1" applyBorder="1" applyAlignment="1">
      <alignment horizontal="left" vertical="center"/>
    </xf>
    <xf numFmtId="174" fontId="48" fillId="88" borderId="110" xfId="0" applyNumberFormat="1" applyFont="1" applyFill="1" applyBorder="1" applyAlignment="1">
      <alignment horizontal="left" vertical="center" wrapText="1"/>
    </xf>
    <xf numFmtId="174" fontId="48" fillId="88" borderId="95" xfId="0" applyNumberFormat="1" applyFont="1" applyFill="1" applyBorder="1" applyAlignment="1">
      <alignment horizontal="left" vertical="center" wrapText="1"/>
    </xf>
    <xf numFmtId="0" fontId="14" fillId="92" borderId="0" xfId="0" applyFont="1" applyFill="1" applyBorder="1" applyAlignment="1">
      <alignment vertical="center"/>
    </xf>
    <xf numFmtId="178" fontId="213" fillId="2" borderId="0" xfId="40" applyNumberFormat="1" applyFont="1" applyFill="1" applyBorder="1" applyAlignment="1" applyProtection="1">
      <alignment horizontal="left" vertical="center"/>
      <protection locked="0"/>
    </xf>
    <xf numFmtId="3" fontId="92" fillId="2" borderId="122" xfId="0" applyNumberFormat="1" applyFont="1" applyFill="1" applyBorder="1" applyAlignment="1">
      <alignment horizontal="center" vertical="center"/>
    </xf>
    <xf numFmtId="3" fontId="92" fillId="2" borderId="138" xfId="0" applyNumberFormat="1" applyFont="1" applyFill="1" applyBorder="1" applyAlignment="1">
      <alignment horizontal="center" vertical="center"/>
    </xf>
    <xf numFmtId="3" fontId="92" fillId="2" borderId="134" xfId="0" applyNumberFormat="1" applyFont="1" applyFill="1" applyBorder="1" applyAlignment="1">
      <alignment horizontal="center" vertical="center"/>
    </xf>
    <xf numFmtId="174" fontId="46" fillId="88" borderId="122" xfId="0" applyNumberFormat="1" applyFont="1" applyFill="1" applyBorder="1" applyAlignment="1">
      <alignment horizontal="center" vertical="center" wrapText="1"/>
    </xf>
    <xf numFmtId="174" fontId="46" fillId="88" borderId="138" xfId="0" applyNumberFormat="1" applyFont="1" applyFill="1" applyBorder="1" applyAlignment="1">
      <alignment horizontal="center" vertical="center" wrapText="1"/>
    </xf>
    <xf numFmtId="174" fontId="46" fillId="88" borderId="134" xfId="0" applyNumberFormat="1" applyFont="1" applyFill="1" applyBorder="1" applyAlignment="1">
      <alignment horizontal="center" vertical="center" wrapText="1"/>
    </xf>
    <xf numFmtId="174" fontId="92" fillId="88" borderId="122" xfId="0" applyNumberFormat="1" applyFont="1" applyFill="1" applyBorder="1" applyAlignment="1">
      <alignment horizontal="center" vertical="center" wrapText="1"/>
    </xf>
    <xf numFmtId="0" fontId="220" fillId="2" borderId="138" xfId="0" applyFont="1" applyFill="1" applyBorder="1"/>
    <xf numFmtId="174" fontId="92" fillId="88" borderId="138" xfId="0" applyNumberFormat="1" applyFont="1" applyFill="1" applyBorder="1" applyAlignment="1">
      <alignment horizontal="center" vertical="center" wrapText="1"/>
    </xf>
    <xf numFmtId="174" fontId="92" fillId="88" borderId="134" xfId="0" applyNumberFormat="1" applyFont="1" applyFill="1" applyBorder="1" applyAlignment="1">
      <alignment horizontal="center" vertical="center" wrapText="1"/>
    </xf>
    <xf numFmtId="3" fontId="46" fillId="2" borderId="122" xfId="0" applyNumberFormat="1" applyFont="1" applyFill="1" applyBorder="1" applyAlignment="1">
      <alignment horizontal="center" vertical="center"/>
    </xf>
    <xf numFmtId="3" fontId="46" fillId="2" borderId="138" xfId="0" applyNumberFormat="1" applyFont="1" applyFill="1" applyBorder="1" applyAlignment="1">
      <alignment horizontal="center" vertical="center"/>
    </xf>
    <xf numFmtId="3" fontId="46" fillId="2" borderId="134" xfId="0" applyNumberFormat="1" applyFont="1" applyFill="1" applyBorder="1" applyAlignment="1">
      <alignment horizontal="center" vertical="center"/>
    </xf>
    <xf numFmtId="0" fontId="45" fillId="2" borderId="0" xfId="0" applyFont="1" applyFill="1" applyBorder="1" applyAlignment="1" applyProtection="1">
      <alignment vertical="top"/>
      <protection locked="0"/>
    </xf>
    <xf numFmtId="0" fontId="39" fillId="2" borderId="0" xfId="73" applyFill="1"/>
    <xf numFmtId="0" fontId="39" fillId="2" borderId="0" xfId="73" applyFill="1" applyProtection="1">
      <protection locked="0"/>
    </xf>
    <xf numFmtId="0" fontId="39" fillId="2" borderId="0" xfId="73" applyFill="1" applyBorder="1" applyAlignment="1" applyProtection="1">
      <alignment horizontal="left" vertical="center"/>
      <protection locked="0"/>
    </xf>
    <xf numFmtId="0" fontId="39" fillId="0" borderId="0" xfId="73"/>
    <xf numFmtId="178" fontId="52" fillId="2" borderId="0" xfId="40" applyNumberFormat="1" applyFont="1" applyFill="1" applyBorder="1" applyAlignment="1">
      <alignment horizontal="left" vertical="center"/>
    </xf>
    <xf numFmtId="178" fontId="39" fillId="2" borderId="0" xfId="73" applyNumberFormat="1" applyFill="1" applyBorder="1" applyAlignment="1">
      <alignment horizontal="left" vertical="center"/>
    </xf>
    <xf numFmtId="0" fontId="39" fillId="2" borderId="0" xfId="73" applyFill="1" applyAlignment="1" applyProtection="1">
      <alignment wrapText="1"/>
      <protection locked="0"/>
    </xf>
    <xf numFmtId="0" fontId="39" fillId="2" borderId="0" xfId="73" applyFill="1" applyBorder="1" applyAlignment="1" applyProtection="1">
      <alignment horizontal="left" vertical="top"/>
      <protection locked="0"/>
    </xf>
    <xf numFmtId="0" fontId="39" fillId="2" borderId="0" xfId="73" applyFill="1" applyBorder="1" applyAlignment="1">
      <alignment horizontal="left" vertical="center"/>
    </xf>
    <xf numFmtId="1" fontId="8" fillId="28" borderId="0" xfId="0" applyNumberFormat="1" applyFont="1" applyFill="1" applyAlignment="1">
      <alignment vertical="center"/>
    </xf>
    <xf numFmtId="0" fontId="8" fillId="28" borderId="0" xfId="0" applyFont="1" applyFill="1"/>
    <xf numFmtId="180" fontId="8" fillId="28" borderId="0" xfId="0" applyNumberFormat="1" applyFont="1" applyFill="1"/>
    <xf numFmtId="0" fontId="0" fillId="28" borderId="0" xfId="0" applyFont="1" applyFill="1"/>
    <xf numFmtId="0" fontId="0" fillId="28" borderId="0" xfId="0" applyFont="1" applyFill="1" applyAlignment="1">
      <alignment horizontal="center"/>
    </xf>
    <xf numFmtId="0" fontId="42" fillId="2" borderId="0" xfId="0" applyFont="1" applyFill="1" applyBorder="1" applyAlignment="1">
      <alignment horizontal="center" vertical="center"/>
    </xf>
    <xf numFmtId="0" fontId="9" fillId="2" borderId="3" xfId="0" applyFont="1" applyFill="1" applyBorder="1" applyAlignment="1" applyProtection="1">
      <alignment horizontal="left" vertical="center" wrapText="1"/>
      <protection locked="0"/>
    </xf>
    <xf numFmtId="0" fontId="0" fillId="92" borderId="0" xfId="0" applyFill="1"/>
    <xf numFmtId="0" fontId="92" fillId="2" borderId="0" xfId="0" applyFont="1" applyFill="1" applyBorder="1" applyAlignment="1" applyProtection="1">
      <alignment vertical="center" wrapText="1"/>
      <protection locked="0"/>
    </xf>
    <xf numFmtId="0" fontId="0" fillId="28" borderId="110" xfId="0" applyFill="1" applyBorder="1"/>
    <xf numFmtId="0" fontId="0" fillId="2" borderId="110" xfId="0" applyFill="1" applyBorder="1" applyAlignment="1">
      <alignment horizontal="center"/>
    </xf>
    <xf numFmtId="0" fontId="45" fillId="2" borderId="0" xfId="0" applyFont="1" applyFill="1" applyAlignment="1">
      <alignment horizontal="center"/>
    </xf>
    <xf numFmtId="178" fontId="213" fillId="92" borderId="140" xfId="40" applyNumberFormat="1" applyFont="1" applyFill="1" applyBorder="1" applyAlignment="1">
      <alignment vertical="center"/>
    </xf>
    <xf numFmtId="0" fontId="49" fillId="92" borderId="0" xfId="0" applyFont="1" applyFill="1"/>
    <xf numFmtId="0" fontId="237" fillId="2" borderId="88" xfId="73" applyFont="1" applyFill="1" applyBorder="1" applyAlignment="1">
      <alignment vertical="center"/>
    </xf>
    <xf numFmtId="0" fontId="49" fillId="2" borderId="0" xfId="0" applyFont="1" applyFill="1" applyAlignment="1">
      <alignment horizontal="left" vertical="center"/>
    </xf>
    <xf numFmtId="0" fontId="213" fillId="2" borderId="0" xfId="40" applyNumberFormat="1" applyFont="1" applyFill="1" applyBorder="1" applyAlignment="1" applyProtection="1">
      <alignment vertical="center" wrapText="1"/>
      <protection locked="0"/>
    </xf>
    <xf numFmtId="0" fontId="49" fillId="92" borderId="0" xfId="0" applyFont="1" applyFill="1" applyAlignment="1"/>
    <xf numFmtId="0" fontId="39" fillId="92" borderId="0" xfId="73" applyFill="1"/>
    <xf numFmtId="0" fontId="92" fillId="2" borderId="0" xfId="0" applyFont="1" applyFill="1" applyBorder="1" applyAlignment="1">
      <alignment vertical="center" wrapText="1"/>
    </xf>
    <xf numFmtId="0" fontId="237" fillId="2" borderId="49" xfId="73" applyFont="1" applyFill="1" applyBorder="1" applyAlignment="1">
      <alignment vertical="center"/>
    </xf>
    <xf numFmtId="0" fontId="214" fillId="26" borderId="110" xfId="0" applyFont="1" applyFill="1" applyBorder="1" applyAlignment="1">
      <alignment horizontal="center"/>
    </xf>
    <xf numFmtId="0" fontId="220" fillId="2" borderId="0" xfId="0" applyFont="1" applyFill="1" applyAlignment="1" applyProtection="1">
      <protection locked="0"/>
    </xf>
    <xf numFmtId="8" fontId="92" fillId="2" borderId="35" xfId="0" applyNumberFormat="1" applyFont="1" applyFill="1" applyBorder="1" applyAlignment="1">
      <alignment horizontal="center"/>
    </xf>
    <xf numFmtId="8" fontId="237" fillId="2" borderId="54" xfId="73" applyNumberFormat="1" applyFont="1" applyFill="1" applyBorder="1" applyAlignment="1">
      <alignment horizontal="center" vertical="center"/>
    </xf>
    <xf numFmtId="175" fontId="48" fillId="2" borderId="110" xfId="0" applyNumberFormat="1" applyFont="1" applyFill="1" applyBorder="1" applyAlignment="1">
      <alignment horizontal="center"/>
    </xf>
    <xf numFmtId="175" fontId="48" fillId="2" borderId="34" xfId="0" applyNumberFormat="1" applyFont="1" applyFill="1" applyBorder="1" applyAlignment="1">
      <alignment horizontal="center"/>
    </xf>
    <xf numFmtId="8" fontId="92" fillId="2" borderId="108" xfId="0" applyNumberFormat="1" applyFont="1" applyFill="1" applyBorder="1" applyAlignment="1">
      <alignment horizontal="center"/>
    </xf>
    <xf numFmtId="3" fontId="42" fillId="2" borderId="34" xfId="0" applyNumberFormat="1" applyFont="1" applyFill="1" applyBorder="1" applyAlignment="1" applyProtection="1">
      <alignment horizontal="center"/>
      <protection locked="0"/>
    </xf>
    <xf numFmtId="0" fontId="237" fillId="0" borderId="88" xfId="73" applyFont="1" applyBorder="1" applyAlignment="1">
      <alignment vertical="center"/>
    </xf>
    <xf numFmtId="0" fontId="218" fillId="2" borderId="110" xfId="0" applyFont="1" applyFill="1" applyBorder="1" applyAlignment="1">
      <alignment horizontal="left" vertical="top" wrapText="1"/>
    </xf>
    <xf numFmtId="173" fontId="46" fillId="2" borderId="12" xfId="70" applyNumberFormat="1" applyFont="1" applyFill="1" applyBorder="1" applyAlignment="1" applyProtection="1">
      <alignment horizontal="center" vertical="center"/>
      <protection locked="0"/>
    </xf>
    <xf numFmtId="0" fontId="0" fillId="2" borderId="89" xfId="0" applyFill="1" applyBorder="1" applyProtection="1">
      <protection locked="0"/>
    </xf>
    <xf numFmtId="0" fontId="35" fillId="2" borderId="89" xfId="0" applyFont="1" applyFill="1" applyBorder="1" applyProtection="1">
      <protection locked="0"/>
    </xf>
    <xf numFmtId="9" fontId="42" fillId="28" borderId="0" xfId="72" applyFont="1" applyFill="1" applyBorder="1" applyAlignment="1" applyProtection="1">
      <alignment horizontal="center" vertical="center"/>
      <protection locked="0"/>
    </xf>
    <xf numFmtId="0" fontId="0" fillId="2" borderId="0" xfId="0" applyFont="1" applyFill="1" applyBorder="1" applyAlignment="1">
      <alignment vertical="top"/>
    </xf>
    <xf numFmtId="0" fontId="14" fillId="2" borderId="110" xfId="0" applyFont="1" applyFill="1" applyBorder="1" applyAlignment="1">
      <alignment vertical="top"/>
    </xf>
    <xf numFmtId="0" fontId="0" fillId="90" borderId="0" xfId="0" applyFill="1"/>
    <xf numFmtId="0" fontId="218" fillId="2" borderId="110" xfId="0" applyFont="1" applyFill="1" applyBorder="1" applyAlignment="1">
      <alignment vertical="top" wrapText="1"/>
    </xf>
    <xf numFmtId="178" fontId="213" fillId="90" borderId="140" xfId="40" applyNumberFormat="1" applyFont="1" applyFill="1" applyBorder="1" applyAlignment="1">
      <alignment horizontal="left" vertical="center"/>
    </xf>
    <xf numFmtId="173" fontId="92" fillId="28" borderId="13" xfId="0" applyNumberFormat="1" applyFont="1" applyFill="1" applyBorder="1" applyAlignment="1">
      <alignment horizontal="center"/>
    </xf>
    <xf numFmtId="173" fontId="92" fillId="28" borderId="34" xfId="0" applyNumberFormat="1" applyFont="1" applyFill="1" applyBorder="1" applyAlignment="1">
      <alignment horizontal="center"/>
    </xf>
    <xf numFmtId="0" fontId="0" fillId="92" borderId="0" xfId="0" applyFill="1" applyBorder="1"/>
    <xf numFmtId="0" fontId="218" fillId="2" borderId="0" xfId="0" applyFont="1" applyFill="1" applyBorder="1" applyAlignment="1">
      <alignment horizontal="left" vertical="top" wrapText="1"/>
    </xf>
    <xf numFmtId="0" fontId="14" fillId="2" borderId="0" xfId="0" applyFont="1" applyFill="1" applyBorder="1" applyAlignment="1">
      <alignment horizontal="left" vertical="top" wrapText="1"/>
    </xf>
    <xf numFmtId="0" fontId="218" fillId="2" borderId="97" xfId="0" applyFont="1" applyFill="1" applyBorder="1" applyAlignment="1">
      <alignment vertical="top" wrapText="1"/>
    </xf>
    <xf numFmtId="0" fontId="0" fillId="90" borderId="110" xfId="0" applyFill="1" applyBorder="1"/>
    <xf numFmtId="0" fontId="14" fillId="2" borderId="0" xfId="0" applyFont="1" applyFill="1" applyAlignment="1">
      <alignment horizontal="center" vertical="center"/>
    </xf>
    <xf numFmtId="0" fontId="14" fillId="2" borderId="0" xfId="0" applyFont="1" applyFill="1" applyBorder="1" applyAlignment="1">
      <alignment vertical="center"/>
    </xf>
    <xf numFmtId="175" fontId="48" fillId="2" borderId="13" xfId="0" applyNumberFormat="1" applyFont="1" applyFill="1" applyBorder="1" applyAlignment="1">
      <alignment horizontal="left" vertical="center"/>
    </xf>
    <xf numFmtId="175" fontId="92" fillId="2" borderId="7" xfId="0" quotePrefix="1" applyNumberFormat="1" applyFont="1" applyFill="1" applyBorder="1" applyAlignment="1">
      <alignment horizontal="left" vertical="center"/>
    </xf>
    <xf numFmtId="175" fontId="222" fillId="2" borderId="7" xfId="0" applyNumberFormat="1" applyFont="1" applyFill="1" applyBorder="1" applyAlignment="1">
      <alignment horizontal="left" vertical="center"/>
    </xf>
    <xf numFmtId="175" fontId="48" fillId="2" borderId="7" xfId="0" applyNumberFormat="1" applyFont="1" applyFill="1" applyBorder="1" applyAlignment="1">
      <alignment horizontal="left" vertical="center"/>
    </xf>
    <xf numFmtId="175" fontId="48" fillId="2" borderId="7" xfId="0" quotePrefix="1" applyNumberFormat="1" applyFont="1" applyFill="1" applyBorder="1" applyAlignment="1">
      <alignment horizontal="left" vertical="center"/>
    </xf>
    <xf numFmtId="175" fontId="48" fillId="2" borderId="48" xfId="0" quotePrefix="1" applyNumberFormat="1" applyFont="1" applyFill="1" applyBorder="1" applyAlignment="1">
      <alignment horizontal="left" vertical="center"/>
    </xf>
    <xf numFmtId="0" fontId="92" fillId="2" borderId="119" xfId="0" applyNumberFormat="1" applyFont="1" applyFill="1" applyBorder="1" applyAlignment="1">
      <alignment horizontal="left" vertical="center"/>
    </xf>
    <xf numFmtId="0" fontId="92" fillId="2" borderId="142" xfId="0" applyNumberFormat="1" applyFont="1" applyFill="1" applyBorder="1" applyAlignment="1">
      <alignment horizontal="left" vertical="center"/>
    </xf>
    <xf numFmtId="0" fontId="92" fillId="2" borderId="55" xfId="0" applyNumberFormat="1" applyFont="1" applyFill="1" applyBorder="1" applyAlignment="1">
      <alignment horizontal="left" vertical="center"/>
    </xf>
    <xf numFmtId="0" fontId="49" fillId="2" borderId="13" xfId="0" applyFont="1" applyFill="1" applyBorder="1" applyAlignment="1">
      <alignment horizontal="left" vertical="center"/>
    </xf>
    <xf numFmtId="0" fontId="49" fillId="2" borderId="7" xfId="0" applyFont="1" applyFill="1" applyBorder="1" applyAlignment="1">
      <alignment horizontal="left" vertical="center"/>
    </xf>
    <xf numFmtId="0" fontId="92" fillId="2" borderId="7" xfId="0" applyNumberFormat="1" applyFont="1" applyFill="1" applyBorder="1" applyAlignment="1">
      <alignment horizontal="left" vertical="center"/>
    </xf>
    <xf numFmtId="0" fontId="14" fillId="2" borderId="48" xfId="0" applyFont="1" applyFill="1" applyBorder="1" applyAlignment="1">
      <alignment vertical="center"/>
    </xf>
    <xf numFmtId="175" fontId="92" fillId="2" borderId="119" xfId="0" applyNumberFormat="1" applyFont="1" applyFill="1" applyBorder="1" applyAlignment="1">
      <alignment horizontal="left" vertical="center" wrapText="1"/>
    </xf>
    <xf numFmtId="175" fontId="92" fillId="2" borderId="142" xfId="0" applyNumberFormat="1" applyFont="1" applyFill="1" applyBorder="1" applyAlignment="1">
      <alignment horizontal="left" vertical="center" wrapText="1"/>
    </xf>
    <xf numFmtId="175" fontId="92" fillId="2" borderId="142" xfId="0" applyNumberFormat="1" applyFont="1" applyFill="1" applyBorder="1" applyAlignment="1">
      <alignment horizontal="left" vertical="center"/>
    </xf>
    <xf numFmtId="175" fontId="92" fillId="2" borderId="142" xfId="0" applyNumberFormat="1" applyFont="1" applyFill="1" applyBorder="1" applyAlignment="1">
      <alignment horizontal="center" vertical="center"/>
    </xf>
    <xf numFmtId="175" fontId="92" fillId="2" borderId="55" xfId="0" applyNumberFormat="1" applyFont="1" applyFill="1" applyBorder="1" applyAlignment="1">
      <alignment horizontal="center" vertical="center"/>
    </xf>
    <xf numFmtId="0" fontId="14" fillId="2" borderId="7" xfId="0" applyFont="1" applyFill="1" applyBorder="1" applyAlignment="1">
      <alignment vertical="center"/>
    </xf>
    <xf numFmtId="0" fontId="49" fillId="92" borderId="0" xfId="0" applyFont="1" applyFill="1" applyAlignment="1">
      <alignment vertical="center"/>
    </xf>
    <xf numFmtId="0" fontId="0" fillId="92" borderId="0" xfId="0" applyFill="1" applyAlignment="1">
      <alignment vertical="center"/>
    </xf>
    <xf numFmtId="0" fontId="0" fillId="2" borderId="0" xfId="0" applyFill="1" applyAlignment="1">
      <alignment vertical="center"/>
    </xf>
    <xf numFmtId="0" fontId="238" fillId="2" borderId="0" xfId="0" applyFont="1" applyFill="1" applyBorder="1"/>
    <xf numFmtId="0" fontId="238" fillId="2" borderId="0" xfId="0" applyFont="1" applyFill="1"/>
    <xf numFmtId="0" fontId="46" fillId="2" borderId="49" xfId="0" applyFont="1" applyFill="1" applyBorder="1" applyAlignment="1">
      <alignment vertical="center" wrapText="1"/>
    </xf>
    <xf numFmtId="0" fontId="46" fillId="2" borderId="88" xfId="0" applyFont="1" applyFill="1" applyBorder="1" applyAlignment="1">
      <alignment vertical="center" wrapText="1"/>
    </xf>
    <xf numFmtId="0" fontId="46" fillId="2" borderId="10" xfId="0" applyFont="1" applyFill="1" applyBorder="1" applyAlignment="1">
      <alignment vertical="center"/>
    </xf>
    <xf numFmtId="0" fontId="46" fillId="2" borderId="88" xfId="0" applyFont="1" applyFill="1" applyBorder="1" applyAlignment="1">
      <alignment vertical="center"/>
    </xf>
    <xf numFmtId="0" fontId="46" fillId="2" borderId="10" xfId="0" applyFont="1" applyFill="1" applyBorder="1" applyAlignment="1">
      <alignment vertical="center" wrapText="1"/>
    </xf>
    <xf numFmtId="0" fontId="237" fillId="2" borderId="9" xfId="73" applyFont="1" applyFill="1" applyBorder="1" applyAlignment="1">
      <alignment vertical="center"/>
    </xf>
    <xf numFmtId="0" fontId="46" fillId="2" borderId="9" xfId="0" applyFont="1" applyFill="1" applyBorder="1" applyAlignment="1">
      <alignment vertical="top" wrapText="1"/>
    </xf>
    <xf numFmtId="0" fontId="238" fillId="2" borderId="0" xfId="0" applyFont="1" applyFill="1" applyAlignment="1">
      <alignment horizontal="left"/>
    </xf>
    <xf numFmtId="8" fontId="92" fillId="2" borderId="116" xfId="0" applyNumberFormat="1" applyFont="1" applyFill="1" applyBorder="1" applyAlignment="1">
      <alignment horizontal="center"/>
    </xf>
    <xf numFmtId="8" fontId="92" fillId="2" borderId="117" xfId="0" applyNumberFormat="1" applyFont="1" applyFill="1" applyBorder="1" applyAlignment="1">
      <alignment horizontal="center"/>
    </xf>
    <xf numFmtId="172" fontId="46" fillId="2" borderId="137" xfId="0" applyNumberFormat="1" applyFont="1" applyFill="1" applyBorder="1" applyAlignment="1" applyProtection="1">
      <alignment horizontal="center"/>
    </xf>
    <xf numFmtId="288" fontId="42" fillId="2" borderId="103" xfId="0" applyNumberFormat="1" applyFont="1" applyFill="1" applyBorder="1" applyAlignment="1" applyProtection="1">
      <alignment horizontal="center"/>
    </xf>
    <xf numFmtId="288" fontId="46" fillId="2" borderId="137" xfId="0" applyNumberFormat="1" applyFont="1" applyFill="1" applyBorder="1" applyAlignment="1" applyProtection="1">
      <alignment horizontal="center"/>
    </xf>
    <xf numFmtId="172" fontId="46" fillId="2" borderId="107" xfId="0" applyNumberFormat="1" applyFont="1" applyFill="1" applyBorder="1" applyAlignment="1" applyProtection="1">
      <alignment horizontal="center"/>
    </xf>
    <xf numFmtId="288" fontId="42" fillId="2" borderId="37" xfId="0" applyNumberFormat="1" applyFont="1" applyFill="1" applyBorder="1" applyAlignment="1" applyProtection="1">
      <alignment horizontal="center"/>
    </xf>
    <xf numFmtId="288" fontId="46" fillId="2" borderId="107" xfId="0" applyNumberFormat="1" applyFont="1" applyFill="1" applyBorder="1" applyAlignment="1" applyProtection="1">
      <alignment horizontal="center"/>
    </xf>
    <xf numFmtId="172" fontId="46" fillId="2" borderId="48" xfId="0" applyNumberFormat="1" applyFont="1" applyFill="1" applyBorder="1" applyAlignment="1" applyProtection="1">
      <alignment horizontal="center"/>
    </xf>
    <xf numFmtId="288" fontId="42" fillId="2" borderId="55" xfId="0" applyNumberFormat="1" applyFont="1" applyFill="1" applyBorder="1" applyAlignment="1" applyProtection="1">
      <alignment horizontal="center"/>
    </xf>
    <xf numFmtId="288" fontId="46" fillId="2" borderId="48" xfId="0" applyNumberFormat="1" applyFont="1" applyFill="1" applyBorder="1" applyAlignment="1" applyProtection="1">
      <alignment horizontal="center"/>
    </xf>
    <xf numFmtId="0" fontId="58" fillId="2" borderId="0" xfId="0" applyFont="1" applyFill="1" applyBorder="1" applyAlignment="1">
      <alignment horizontal="left" vertical="top"/>
    </xf>
    <xf numFmtId="0" fontId="14" fillId="93" borderId="110" xfId="0" applyFont="1" applyFill="1" applyBorder="1" applyAlignment="1">
      <alignment horizontal="left" vertical="top" wrapText="1"/>
    </xf>
    <xf numFmtId="0" fontId="0" fillId="28" borderId="110" xfId="0" applyFont="1" applyFill="1" applyBorder="1" applyAlignment="1">
      <alignment vertical="top"/>
    </xf>
    <xf numFmtId="3" fontId="0" fillId="28" borderId="41" xfId="0" applyNumberFormat="1" applyFont="1" applyFill="1" applyBorder="1" applyAlignment="1">
      <alignment vertical="top"/>
    </xf>
    <xf numFmtId="3" fontId="0" fillId="28" borderId="40" xfId="0" applyNumberFormat="1" applyFont="1" applyFill="1" applyBorder="1" applyAlignment="1">
      <alignment vertical="top"/>
    </xf>
    <xf numFmtId="3" fontId="0" fillId="28" borderId="42" xfId="0" applyNumberFormat="1" applyFont="1" applyFill="1" applyBorder="1" applyAlignment="1">
      <alignment vertical="top"/>
    </xf>
    <xf numFmtId="3" fontId="0" fillId="28" borderId="3" xfId="0" applyNumberFormat="1" applyFont="1" applyFill="1" applyBorder="1" applyAlignment="1">
      <alignment vertical="top"/>
    </xf>
    <xf numFmtId="3" fontId="0" fillId="28" borderId="35" xfId="0" applyNumberFormat="1" applyFont="1" applyFill="1" applyBorder="1" applyAlignment="1">
      <alignment vertical="top"/>
    </xf>
    <xf numFmtId="3" fontId="0" fillId="28" borderId="45" xfId="0" applyNumberFormat="1" applyFont="1" applyFill="1" applyBorder="1" applyAlignment="1">
      <alignment vertical="top"/>
    </xf>
    <xf numFmtId="3" fontId="0" fillId="28" borderId="136" xfId="0" applyNumberFormat="1" applyFont="1" applyFill="1" applyBorder="1" applyAlignment="1">
      <alignment vertical="top"/>
    </xf>
    <xf numFmtId="3" fontId="0" fillId="28" borderId="116" xfId="0" applyNumberFormat="1" applyFont="1" applyFill="1" applyBorder="1" applyAlignment="1">
      <alignment vertical="top"/>
    </xf>
    <xf numFmtId="3" fontId="0" fillId="28" borderId="117" xfId="0" applyNumberFormat="1" applyFont="1" applyFill="1" applyBorder="1" applyAlignment="1">
      <alignment vertical="top"/>
    </xf>
    <xf numFmtId="0" fontId="238" fillId="2" borderId="0" xfId="0" applyFont="1" applyFill="1" applyAlignment="1"/>
    <xf numFmtId="0" fontId="45" fillId="92" borderId="0" xfId="0" applyFont="1" applyFill="1"/>
    <xf numFmtId="0" fontId="0" fillId="2" borderId="0" xfId="0" applyFill="1" applyAlignment="1">
      <alignment wrapText="1"/>
    </xf>
    <xf numFmtId="0" fontId="53" fillId="26" borderId="49" xfId="0" applyFont="1" applyFill="1" applyBorder="1" applyAlignment="1">
      <alignment horizontal="center" vertical="center" wrapText="1"/>
    </xf>
    <xf numFmtId="0" fontId="45" fillId="2" borderId="118" xfId="0" applyFont="1" applyFill="1" applyBorder="1" applyAlignment="1">
      <alignment wrapText="1"/>
    </xf>
    <xf numFmtId="0" fontId="49" fillId="2" borderId="89" xfId="0" applyFont="1" applyFill="1" applyBorder="1" applyAlignment="1">
      <alignment wrapText="1"/>
    </xf>
    <xf numFmtId="0" fontId="92" fillId="2" borderId="0" xfId="0" applyFont="1" applyFill="1" applyBorder="1" applyAlignment="1"/>
    <xf numFmtId="0" fontId="0" fillId="2" borderId="0" xfId="0" applyFill="1" applyBorder="1" applyAlignment="1"/>
    <xf numFmtId="0" fontId="0" fillId="2" borderId="12" xfId="0" applyFill="1" applyBorder="1" applyAlignment="1"/>
    <xf numFmtId="0" fontId="49" fillId="2" borderId="109" xfId="0" applyFont="1" applyFill="1" applyBorder="1" applyAlignment="1">
      <alignment wrapText="1"/>
    </xf>
    <xf numFmtId="0" fontId="92" fillId="2" borderId="5" xfId="0" applyFont="1" applyFill="1" applyBorder="1" applyAlignment="1"/>
    <xf numFmtId="0" fontId="0" fillId="2" borderId="5" xfId="0" applyFill="1" applyBorder="1" applyAlignment="1"/>
    <xf numFmtId="0" fontId="0" fillId="2" borderId="112" xfId="0" applyFill="1" applyBorder="1" applyAlignment="1"/>
    <xf numFmtId="0" fontId="45" fillId="2" borderId="122" xfId="0" applyFont="1" applyFill="1" applyBorder="1" applyAlignment="1">
      <alignment wrapText="1"/>
    </xf>
    <xf numFmtId="0" fontId="0" fillId="2" borderId="118" xfId="0" applyFill="1" applyBorder="1" applyAlignment="1">
      <alignment wrapText="1"/>
    </xf>
    <xf numFmtId="0" fontId="0" fillId="2" borderId="103" xfId="0" applyFill="1" applyBorder="1" applyAlignment="1"/>
    <xf numFmtId="0" fontId="0" fillId="2" borderId="97" xfId="0" applyFill="1" applyBorder="1" applyAlignment="1"/>
    <xf numFmtId="0" fontId="45" fillId="2" borderId="89" xfId="0" applyFont="1" applyFill="1" applyBorder="1" applyAlignment="1">
      <alignment wrapText="1"/>
    </xf>
    <xf numFmtId="0" fontId="49" fillId="2" borderId="0" xfId="0" applyFont="1" applyFill="1" applyBorder="1" applyAlignment="1"/>
    <xf numFmtId="0" fontId="0" fillId="2" borderId="109" xfId="0" applyFill="1" applyBorder="1" applyAlignment="1">
      <alignment wrapText="1"/>
    </xf>
    <xf numFmtId="0" fontId="49" fillId="2" borderId="103" xfId="0" applyFont="1" applyFill="1" applyBorder="1" applyAlignment="1">
      <alignment vertical="center"/>
    </xf>
    <xf numFmtId="0" fontId="239" fillId="2" borderId="118" xfId="0" applyFont="1" applyFill="1" applyBorder="1" applyAlignment="1">
      <alignment vertical="center" wrapText="1"/>
    </xf>
    <xf numFmtId="0" fontId="0" fillId="2" borderId="89" xfId="0" applyFill="1" applyBorder="1" applyAlignment="1">
      <alignment wrapText="1"/>
    </xf>
    <xf numFmtId="0" fontId="8" fillId="2" borderId="0" xfId="0" applyFont="1" applyFill="1" applyBorder="1" applyAlignment="1"/>
    <xf numFmtId="0" fontId="239" fillId="2" borderId="109" xfId="0" applyFont="1" applyFill="1" applyBorder="1" applyAlignment="1">
      <alignment vertical="center" wrapText="1"/>
    </xf>
    <xf numFmtId="0" fontId="49" fillId="2" borderId="138" xfId="0" applyFont="1" applyFill="1" applyBorder="1" applyAlignment="1"/>
    <xf numFmtId="0" fontId="0" fillId="2" borderId="138" xfId="0" applyFill="1" applyBorder="1" applyAlignment="1"/>
    <xf numFmtId="0" fontId="0" fillId="2" borderId="134" xfId="0" applyFill="1" applyBorder="1" applyAlignment="1"/>
    <xf numFmtId="10" fontId="42" fillId="0" borderId="7" xfId="0" applyNumberFormat="1" applyFont="1" applyFill="1" applyBorder="1" applyAlignment="1" applyProtection="1">
      <alignment horizontal="center"/>
      <protection locked="0"/>
    </xf>
    <xf numFmtId="0" fontId="223" fillId="2" borderId="0" xfId="0" applyFont="1" applyFill="1" applyBorder="1" applyAlignment="1">
      <alignment horizontal="left" vertical="center"/>
    </xf>
    <xf numFmtId="169" fontId="213" fillId="2" borderId="0" xfId="70" applyFont="1" applyFill="1" applyBorder="1" applyAlignment="1">
      <alignment horizontal="left" vertical="center"/>
    </xf>
    <xf numFmtId="169" fontId="213" fillId="28" borderId="123" xfId="70" applyFont="1" applyFill="1" applyBorder="1" applyAlignment="1">
      <alignment horizontal="left" vertical="center"/>
    </xf>
    <xf numFmtId="181" fontId="213" fillId="28" borderId="123" xfId="71" applyNumberFormat="1" applyFont="1" applyFill="1" applyBorder="1" applyAlignment="1">
      <alignment horizontal="left" vertical="center"/>
    </xf>
    <xf numFmtId="0" fontId="14" fillId="2" borderId="0" xfId="0" applyFont="1" applyFill="1" applyBorder="1" applyAlignment="1"/>
    <xf numFmtId="0" fontId="49" fillId="2" borderId="0" xfId="0" applyFont="1" applyFill="1" applyBorder="1" applyAlignment="1">
      <alignment horizontal="center"/>
    </xf>
    <xf numFmtId="0" fontId="49" fillId="2" borderId="0" xfId="0" applyFont="1" applyFill="1" applyBorder="1" applyAlignment="1">
      <alignment horizontal="left" wrapText="1"/>
    </xf>
    <xf numFmtId="181" fontId="213" fillId="2" borderId="0" xfId="71" applyNumberFormat="1" applyFont="1" applyFill="1" applyBorder="1" applyAlignment="1">
      <alignment horizontal="left" vertical="center"/>
    </xf>
    <xf numFmtId="0" fontId="49" fillId="2" borderId="0" xfId="0" applyFont="1" applyFill="1" applyBorder="1" applyAlignment="1">
      <alignment wrapText="1"/>
    </xf>
    <xf numFmtId="0" fontId="92" fillId="2" borderId="0" xfId="0" applyFont="1" applyFill="1" applyBorder="1" applyAlignment="1">
      <alignment horizontal="left" vertical="center"/>
    </xf>
    <xf numFmtId="0" fontId="14" fillId="28" borderId="0" xfId="0" applyFont="1" applyFill="1"/>
    <xf numFmtId="10" fontId="46" fillId="0" borderId="7" xfId="0" applyNumberFormat="1" applyFont="1" applyFill="1" applyBorder="1" applyAlignment="1" applyProtection="1">
      <alignment horizontal="center"/>
      <protection locked="0"/>
    </xf>
    <xf numFmtId="0" fontId="2" fillId="2" borderId="0" xfId="0" applyFont="1" applyFill="1"/>
    <xf numFmtId="0" fontId="73" fillId="26" borderId="0" xfId="0" applyFont="1" applyFill="1"/>
    <xf numFmtId="0" fontId="73" fillId="26" borderId="0" xfId="0" applyFont="1" applyFill="1" applyAlignment="1">
      <alignment horizontal="right"/>
    </xf>
    <xf numFmtId="0" fontId="0" fillId="2" borderId="41" xfId="0" applyFill="1" applyBorder="1"/>
    <xf numFmtId="181" fontId="0" fillId="2" borderId="40" xfId="71" applyNumberFormat="1" applyFont="1" applyFill="1" applyBorder="1" applyAlignment="1">
      <alignment horizontal="right"/>
    </xf>
    <xf numFmtId="181" fontId="0" fillId="2" borderId="42" xfId="71" applyNumberFormat="1" applyFont="1" applyFill="1" applyBorder="1" applyAlignment="1">
      <alignment horizontal="right"/>
    </xf>
    <xf numFmtId="0" fontId="0" fillId="2" borderId="3" xfId="0" applyFill="1" applyBorder="1"/>
    <xf numFmtId="181" fontId="0" fillId="2" borderId="35" xfId="71" applyNumberFormat="1" applyFont="1" applyFill="1" applyBorder="1" applyAlignment="1">
      <alignment horizontal="right"/>
    </xf>
    <xf numFmtId="181" fontId="0" fillId="2" borderId="45" xfId="71" applyNumberFormat="1" applyFont="1" applyFill="1" applyBorder="1" applyAlignment="1">
      <alignment horizontal="right"/>
    </xf>
    <xf numFmtId="0" fontId="0" fillId="2" borderId="136" xfId="0" applyFill="1" applyBorder="1"/>
    <xf numFmtId="181" fontId="0" fillId="2" borderId="116" xfId="71" applyNumberFormat="1" applyFont="1" applyFill="1" applyBorder="1" applyAlignment="1">
      <alignment horizontal="right"/>
    </xf>
    <xf numFmtId="181" fontId="0" fillId="2" borderId="117" xfId="71" applyNumberFormat="1" applyFont="1" applyFill="1" applyBorder="1" applyAlignment="1">
      <alignment horizontal="right"/>
    </xf>
    <xf numFmtId="181" fontId="0" fillId="2" borderId="40" xfId="0" applyNumberFormat="1" applyFill="1" applyBorder="1" applyAlignment="1">
      <alignment horizontal="right"/>
    </xf>
    <xf numFmtId="181" fontId="0" fillId="2" borderId="42" xfId="0" applyNumberFormat="1" applyFill="1" applyBorder="1" applyAlignment="1">
      <alignment horizontal="right"/>
    </xf>
    <xf numFmtId="181" fontId="0" fillId="2" borderId="116" xfId="0" applyNumberFormat="1" applyFill="1" applyBorder="1" applyAlignment="1">
      <alignment horizontal="right"/>
    </xf>
    <xf numFmtId="181" fontId="0" fillId="2" borderId="117" xfId="0" applyNumberFormat="1" applyFill="1" applyBorder="1" applyAlignment="1">
      <alignment horizontal="right"/>
    </xf>
    <xf numFmtId="0" fontId="0" fillId="2" borderId="0" xfId="0" applyFill="1"/>
    <xf numFmtId="43" fontId="0" fillId="2" borderId="0" xfId="0" applyNumberFormat="1" applyFill="1" applyAlignment="1">
      <alignment horizontal="left"/>
    </xf>
    <xf numFmtId="0" fontId="1" fillId="2" borderId="0" xfId="0" applyFont="1" applyFill="1"/>
    <xf numFmtId="0" fontId="42" fillId="0" borderId="110" xfId="0" applyFont="1" applyBorder="1" applyAlignment="1" applyProtection="1">
      <alignment horizontal="center"/>
      <protection locked="0"/>
    </xf>
    <xf numFmtId="3" fontId="42" fillId="2" borderId="110" xfId="0" applyNumberFormat="1" applyFont="1" applyFill="1" applyBorder="1" applyAlignment="1" applyProtection="1">
      <alignment horizontal="center"/>
      <protection locked="0"/>
    </xf>
    <xf numFmtId="3" fontId="49" fillId="2" borderId="110" xfId="0" applyNumberFormat="1" applyFont="1" applyFill="1" applyBorder="1" applyAlignment="1" applyProtection="1">
      <alignment horizontal="center"/>
      <protection locked="0"/>
    </xf>
    <xf numFmtId="0" fontId="42" fillId="2" borderId="110" xfId="0" applyFont="1" applyFill="1" applyBorder="1" applyAlignment="1" applyProtection="1">
      <alignment horizontal="center"/>
      <protection locked="0"/>
    </xf>
    <xf numFmtId="181" fontId="42" fillId="2" borderId="110" xfId="71" applyNumberFormat="1" applyFont="1" applyFill="1" applyBorder="1" applyAlignment="1" applyProtection="1">
      <alignment horizontal="center"/>
      <protection locked="0"/>
    </xf>
    <xf numFmtId="289" fontId="49" fillId="2" borderId="110" xfId="71" applyNumberFormat="1" applyFont="1" applyFill="1" applyBorder="1"/>
    <xf numFmtId="0" fontId="42" fillId="0" borderId="110" xfId="0" applyFont="1" applyBorder="1" applyAlignment="1">
      <alignment horizontal="center"/>
    </xf>
    <xf numFmtId="181" fontId="1" fillId="2" borderId="110" xfId="71" applyNumberFormat="1" applyFont="1" applyFill="1" applyBorder="1" applyAlignment="1">
      <alignment horizontal="center" vertical="center"/>
    </xf>
    <xf numFmtId="181" fontId="49" fillId="28" borderId="34" xfId="71" applyNumberFormat="1" applyFont="1" applyFill="1" applyBorder="1" applyAlignment="1" applyProtection="1">
      <alignment horizontal="center"/>
      <protection locked="0"/>
    </xf>
    <xf numFmtId="181" fontId="42" fillId="28" borderId="34" xfId="71" applyNumberFormat="1" applyFont="1" applyFill="1" applyBorder="1" applyAlignment="1" applyProtection="1">
      <alignment horizontal="center"/>
      <protection locked="0"/>
    </xf>
    <xf numFmtId="181" fontId="14" fillId="2" borderId="0" xfId="71" applyNumberFormat="1" applyFont="1" applyFill="1"/>
    <xf numFmtId="181" fontId="14" fillId="2" borderId="110" xfId="71" applyNumberFormat="1" applyFont="1" applyFill="1" applyBorder="1" applyAlignment="1">
      <alignment horizontal="center"/>
    </xf>
    <xf numFmtId="0" fontId="39" fillId="28" borderId="0" xfId="73" applyFill="1" applyAlignment="1" applyProtection="1">
      <protection locked="0"/>
    </xf>
    <xf numFmtId="0" fontId="45" fillId="2" borderId="0" xfId="0" applyFont="1" applyFill="1" applyAlignment="1" applyProtection="1">
      <alignment horizontal="left" vertical="top"/>
      <protection locked="0"/>
    </xf>
    <xf numFmtId="0" fontId="49" fillId="2" borderId="0" xfId="0" applyFont="1" applyFill="1" applyAlignment="1">
      <alignment horizontal="left" vertical="center" wrapText="1"/>
    </xf>
    <xf numFmtId="10" fontId="0" fillId="2" borderId="0" xfId="72" applyNumberFormat="1" applyFont="1" applyFill="1"/>
    <xf numFmtId="10" fontId="0" fillId="2" borderId="0" xfId="0" applyNumberFormat="1" applyFill="1"/>
    <xf numFmtId="0" fontId="0" fillId="0" borderId="0" xfId="0" applyAlignment="1">
      <alignment horizontal="left" indent="1"/>
    </xf>
    <xf numFmtId="3" fontId="9" fillId="2" borderId="0" xfId="0" applyNumberFormat="1" applyFont="1" applyFill="1" applyAlignment="1" applyProtection="1">
      <alignment vertical="center" wrapText="1"/>
      <protection locked="0"/>
    </xf>
    <xf numFmtId="3" fontId="46" fillId="2" borderId="0" xfId="0" applyNumberFormat="1" applyFont="1" applyFill="1" applyAlignment="1" applyProtection="1">
      <alignment vertical="center"/>
      <protection locked="0"/>
    </xf>
    <xf numFmtId="3" fontId="46" fillId="2" borderId="0" xfId="0" applyNumberFormat="1" applyFont="1" applyFill="1" applyAlignment="1" applyProtection="1">
      <alignment horizontal="center" vertical="center"/>
      <protection locked="0"/>
    </xf>
    <xf numFmtId="3" fontId="223" fillId="2" borderId="89" xfId="0" applyNumberFormat="1" applyFont="1" applyFill="1" applyBorder="1" applyAlignment="1" applyProtection="1">
      <alignment vertical="center"/>
      <protection locked="0"/>
    </xf>
    <xf numFmtId="3" fontId="59" fillId="2" borderId="0" xfId="0" applyNumberFormat="1" applyFont="1" applyFill="1" applyAlignment="1" applyProtection="1">
      <alignment horizontal="center" vertical="center"/>
      <protection locked="0"/>
    </xf>
    <xf numFmtId="10" fontId="59" fillId="2" borderId="0" xfId="0" applyNumberFormat="1" applyFont="1" applyFill="1" applyAlignment="1">
      <alignment horizontal="center" vertical="center"/>
    </xf>
    <xf numFmtId="3" fontId="215" fillId="2" borderId="0" xfId="0" applyNumberFormat="1" applyFont="1" applyFill="1" applyAlignment="1" applyProtection="1">
      <alignment horizontal="center" vertical="center"/>
      <protection locked="0"/>
    </xf>
    <xf numFmtId="10" fontId="211" fillId="2" borderId="0" xfId="0" applyNumberFormat="1" applyFont="1" applyFill="1" applyAlignment="1">
      <alignment horizontal="center" vertical="center"/>
    </xf>
    <xf numFmtId="0" fontId="223" fillId="2" borderId="89" xfId="0" applyFont="1" applyFill="1" applyBorder="1" applyAlignment="1" applyProtection="1">
      <alignment vertical="top" wrapText="1"/>
      <protection locked="0"/>
    </xf>
    <xf numFmtId="0" fontId="223" fillId="2" borderId="0" xfId="0" applyFont="1" applyFill="1" applyAlignment="1" applyProtection="1">
      <alignment vertical="top" wrapText="1"/>
      <protection locked="0"/>
    </xf>
    <xf numFmtId="3" fontId="92" fillId="2" borderId="0" xfId="0" applyNumberFormat="1" applyFont="1" applyFill="1" applyAlignment="1" applyProtection="1">
      <alignment vertical="center"/>
      <protection locked="0"/>
    </xf>
    <xf numFmtId="0" fontId="92" fillId="2" borderId="0" xfId="0" applyFont="1" applyFill="1" applyAlignment="1" applyProtection="1">
      <alignment vertical="top" wrapText="1"/>
      <protection locked="0"/>
    </xf>
    <xf numFmtId="10" fontId="59" fillId="2" borderId="0" xfId="0" applyNumberFormat="1" applyFont="1" applyFill="1" applyBorder="1" applyAlignment="1" applyProtection="1">
      <alignment horizontal="center" vertical="center"/>
    </xf>
    <xf numFmtId="0" fontId="43" fillId="0" borderId="0" xfId="0" applyFont="1"/>
    <xf numFmtId="0" fontId="42" fillId="0" borderId="0" xfId="0" applyFont="1"/>
    <xf numFmtId="0" fontId="53" fillId="26" borderId="0" xfId="0" applyFont="1" applyFill="1" applyAlignment="1">
      <alignment wrapText="1"/>
    </xf>
    <xf numFmtId="0" fontId="53" fillId="26" borderId="143" xfId="0" applyFont="1" applyFill="1" applyBorder="1" applyAlignment="1">
      <alignment horizontal="center" wrapText="1"/>
    </xf>
    <xf numFmtId="0" fontId="53" fillId="26" borderId="143" xfId="0" applyFont="1" applyFill="1" applyBorder="1" applyAlignment="1">
      <alignment horizontal="right" wrapText="1"/>
    </xf>
    <xf numFmtId="0" fontId="53" fillId="26" borderId="143" xfId="0" applyFont="1" applyFill="1" applyBorder="1" applyAlignment="1">
      <alignment wrapText="1"/>
    </xf>
    <xf numFmtId="181" fontId="42" fillId="0" borderId="2" xfId="71" applyNumberFormat="1" applyFont="1" applyBorder="1"/>
    <xf numFmtId="181" fontId="42" fillId="0" borderId="36" xfId="71" applyNumberFormat="1" applyFont="1" applyBorder="1"/>
    <xf numFmtId="181" fontId="42" fillId="0" borderId="147" xfId="71" applyNumberFormat="1" applyFont="1" applyBorder="1"/>
    <xf numFmtId="0" fontId="42" fillId="0" borderId="38" xfId="0" applyFont="1" applyBorder="1" applyAlignment="1">
      <alignment horizontal="center"/>
    </xf>
    <xf numFmtId="179" fontId="42" fillId="0" borderId="2" xfId="0" applyNumberFormat="1" applyFont="1" applyBorder="1"/>
    <xf numFmtId="9" fontId="42" fillId="0" borderId="2" xfId="0" applyNumberFormat="1" applyFont="1" applyBorder="1" applyAlignment="1">
      <alignment horizontal="center"/>
    </xf>
    <xf numFmtId="0" fontId="42" fillId="0" borderId="147" xfId="0" applyFont="1" applyBorder="1" applyAlignment="1">
      <alignment horizontal="center"/>
    </xf>
    <xf numFmtId="181" fontId="42" fillId="0" borderId="3" xfId="71" applyNumberFormat="1" applyFont="1" applyBorder="1"/>
    <xf numFmtId="181" fontId="42" fillId="0" borderId="35" xfId="71" applyNumberFormat="1" applyFont="1" applyBorder="1"/>
    <xf numFmtId="181" fontId="42" fillId="0" borderId="45" xfId="71" applyNumberFormat="1" applyFont="1" applyBorder="1"/>
    <xf numFmtId="0" fontId="42" fillId="0" borderId="142" xfId="0" applyFont="1" applyBorder="1" applyAlignment="1">
      <alignment horizontal="center"/>
    </xf>
    <xf numFmtId="179" fontId="42" fillId="0" borderId="3" xfId="0" applyNumberFormat="1" applyFont="1" applyBorder="1"/>
    <xf numFmtId="179" fontId="42" fillId="0" borderId="35" xfId="0" applyNumberFormat="1" applyFont="1" applyBorder="1"/>
    <xf numFmtId="179" fontId="42" fillId="0" borderId="45" xfId="0" applyNumberFormat="1" applyFont="1" applyBorder="1"/>
    <xf numFmtId="0" fontId="42" fillId="0" borderId="3" xfId="0" applyFont="1" applyBorder="1" applyAlignment="1">
      <alignment horizontal="center"/>
    </xf>
    <xf numFmtId="9" fontId="42" fillId="0" borderId="45" xfId="0" applyNumberFormat="1" applyFont="1" applyBorder="1" applyAlignment="1">
      <alignment horizontal="center"/>
    </xf>
    <xf numFmtId="181" fontId="42" fillId="0" borderId="136" xfId="71" applyNumberFormat="1" applyFont="1" applyBorder="1"/>
    <xf numFmtId="181" fontId="42" fillId="0" borderId="116" xfId="71" applyNumberFormat="1" applyFont="1" applyBorder="1"/>
    <xf numFmtId="181" fontId="42" fillId="0" borderId="117" xfId="71" applyNumberFormat="1" applyFont="1" applyBorder="1"/>
    <xf numFmtId="179" fontId="42" fillId="0" borderId="136" xfId="0" applyNumberFormat="1" applyFont="1" applyBorder="1"/>
    <xf numFmtId="179" fontId="42" fillId="0" borderId="116" xfId="0" applyNumberFormat="1" applyFont="1" applyBorder="1"/>
    <xf numFmtId="179" fontId="42" fillId="0" borderId="117" xfId="0" applyNumberFormat="1" applyFont="1" applyBorder="1"/>
    <xf numFmtId="0" fontId="42" fillId="0" borderId="136" xfId="0" applyFont="1" applyBorder="1" applyAlignment="1">
      <alignment horizontal="center"/>
    </xf>
    <xf numFmtId="9" fontId="42" fillId="0" borderId="117" xfId="0" applyNumberFormat="1" applyFont="1" applyBorder="1" applyAlignment="1">
      <alignment horizontal="center"/>
    </xf>
    <xf numFmtId="0" fontId="42" fillId="0" borderId="0" xfId="0" applyFont="1" applyAlignment="1">
      <alignment horizontal="center"/>
    </xf>
    <xf numFmtId="181" fontId="42" fillId="0" borderId="41" xfId="71" applyNumberFormat="1" applyFont="1" applyBorder="1"/>
    <xf numFmtId="181" fontId="42" fillId="0" borderId="40" xfId="71" applyNumberFormat="1" applyFont="1" applyBorder="1"/>
    <xf numFmtId="181" fontId="42" fillId="0" borderId="42" xfId="71" applyNumberFormat="1" applyFont="1" applyBorder="1"/>
    <xf numFmtId="179" fontId="42" fillId="0" borderId="41" xfId="0" applyNumberFormat="1" applyFont="1" applyBorder="1"/>
    <xf numFmtId="179" fontId="42" fillId="0" borderId="40" xfId="0" applyNumberFormat="1" applyFont="1" applyBorder="1"/>
    <xf numFmtId="179" fontId="42" fillId="0" borderId="42" xfId="0" applyNumberFormat="1" applyFont="1" applyBorder="1"/>
    <xf numFmtId="9" fontId="42" fillId="0" borderId="41" xfId="0" applyNumberFormat="1" applyFont="1" applyBorder="1" applyAlignment="1">
      <alignment horizontal="center"/>
    </xf>
    <xf numFmtId="0" fontId="42" fillId="0" borderId="42" xfId="0" applyFont="1" applyBorder="1" applyAlignment="1">
      <alignment horizontal="center"/>
    </xf>
    <xf numFmtId="0" fontId="42" fillId="0" borderId="45" xfId="0" applyFont="1" applyBorder="1"/>
    <xf numFmtId="0" fontId="56" fillId="0" borderId="0" xfId="0" applyFont="1" applyAlignment="1">
      <alignment wrapText="1"/>
    </xf>
    <xf numFmtId="0" fontId="53" fillId="26" borderId="0" xfId="0" applyFont="1" applyFill="1" applyAlignment="1">
      <alignment horizontal="right" wrapText="1"/>
    </xf>
    <xf numFmtId="290" fontId="42" fillId="0" borderId="0" xfId="0" applyNumberFormat="1" applyFont="1"/>
    <xf numFmtId="14" fontId="42" fillId="0" borderId="0" xfId="0" applyNumberFormat="1" applyFont="1" applyAlignment="1">
      <alignment horizontal="left"/>
    </xf>
    <xf numFmtId="181" fontId="42" fillId="0" borderId="0" xfId="71" applyNumberFormat="1" applyFont="1"/>
    <xf numFmtId="179" fontId="42" fillId="0" borderId="0" xfId="71" applyNumberFormat="1" applyFont="1"/>
    <xf numFmtId="43" fontId="42" fillId="0" borderId="0" xfId="0" applyNumberFormat="1" applyFont="1"/>
    <xf numFmtId="14" fontId="53" fillId="26" borderId="0" xfId="0" applyNumberFormat="1" applyFont="1" applyFill="1" applyAlignment="1">
      <alignment horizontal="left" wrapText="1"/>
    </xf>
    <xf numFmtId="181" fontId="53" fillId="26" borderId="0" xfId="71" applyNumberFormat="1" applyFont="1" applyFill="1" applyAlignment="1">
      <alignment horizontal="right" wrapText="1"/>
    </xf>
    <xf numFmtId="0" fontId="53" fillId="0" borderId="0" xfId="0" applyFont="1" applyAlignment="1">
      <alignment wrapText="1"/>
    </xf>
    <xf numFmtId="0" fontId="42" fillId="0" borderId="0" xfId="0" applyFont="1" applyAlignment="1">
      <alignment horizontal="left"/>
    </xf>
    <xf numFmtId="181" fontId="42" fillId="0" borderId="0" xfId="0" applyNumberFormat="1" applyFont="1"/>
    <xf numFmtId="237" fontId="42" fillId="0" borderId="0" xfId="72" applyNumberFormat="1" applyFont="1"/>
    <xf numFmtId="14" fontId="53" fillId="26" borderId="0" xfId="0" applyNumberFormat="1" applyFont="1" applyFill="1" applyAlignment="1">
      <alignment horizontal="left" vertical="center" wrapText="1"/>
    </xf>
    <xf numFmtId="0" fontId="42" fillId="0" borderId="0" xfId="0" applyFont="1" applyAlignment="1">
      <alignment horizontal="left" vertical="center"/>
    </xf>
    <xf numFmtId="0" fontId="223" fillId="2" borderId="0" xfId="0" applyFont="1" applyFill="1" applyBorder="1" applyAlignment="1" applyProtection="1">
      <alignment vertical="top" wrapText="1"/>
      <protection locked="0"/>
    </xf>
    <xf numFmtId="3" fontId="223" fillId="2" borderId="0" xfId="0" applyNumberFormat="1" applyFont="1" applyFill="1" applyBorder="1" applyAlignment="1" applyProtection="1">
      <alignment vertical="center"/>
      <protection locked="0"/>
    </xf>
    <xf numFmtId="0" fontId="53" fillId="26" borderId="0" xfId="0" applyFont="1" applyFill="1" applyAlignment="1">
      <alignment horizontal="center" wrapText="1"/>
    </xf>
    <xf numFmtId="179" fontId="0" fillId="2" borderId="0" xfId="71" applyNumberFormat="1" applyFont="1" applyFill="1"/>
    <xf numFmtId="181" fontId="0" fillId="2" borderId="0" xfId="71" applyNumberFormat="1" applyFont="1" applyFill="1"/>
    <xf numFmtId="0" fontId="73" fillId="26" borderId="0" xfId="0" applyFont="1" applyFill="1" applyAlignment="1">
      <alignment horizontal="left" wrapText="1"/>
    </xf>
    <xf numFmtId="0" fontId="73" fillId="26" borderId="0" xfId="0" applyFont="1" applyFill="1" applyAlignment="1">
      <alignment wrapText="1"/>
    </xf>
    <xf numFmtId="0" fontId="73" fillId="26" borderId="0" xfId="0" applyFont="1" applyFill="1" applyAlignment="1">
      <alignment horizontal="right" wrapText="1"/>
    </xf>
    <xf numFmtId="0" fontId="0" fillId="2" borderId="0" xfId="0" applyFill="1"/>
    <xf numFmtId="0" fontId="0" fillId="2" borderId="0" xfId="0" applyFill="1"/>
    <xf numFmtId="0" fontId="42" fillId="0" borderId="0" xfId="0" applyFont="1" applyBorder="1"/>
    <xf numFmtId="181" fontId="42" fillId="0" borderId="0" xfId="71" applyNumberFormat="1" applyFont="1" applyBorder="1"/>
    <xf numFmtId="0" fontId="42" fillId="0" borderId="0" xfId="0" applyFont="1" applyBorder="1" applyAlignment="1">
      <alignment horizontal="center"/>
    </xf>
    <xf numFmtId="179" fontId="42" fillId="0" borderId="0" xfId="0" applyNumberFormat="1" applyFont="1" applyBorder="1"/>
    <xf numFmtId="9" fontId="42" fillId="0" borderId="0" xfId="0" applyNumberFormat="1" applyFont="1" applyBorder="1" applyAlignment="1">
      <alignment horizontal="center"/>
    </xf>
    <xf numFmtId="0" fontId="242" fillId="0" borderId="0" xfId="0" applyFont="1" applyAlignment="1">
      <alignment vertical="top"/>
    </xf>
    <xf numFmtId="0" fontId="242" fillId="0" borderId="0" xfId="0" applyFont="1" applyBorder="1" applyAlignment="1">
      <alignment vertical="top"/>
    </xf>
    <xf numFmtId="14" fontId="242" fillId="0" borderId="0" xfId="0" applyNumberFormat="1" applyFont="1" applyAlignment="1">
      <alignment horizontal="left"/>
    </xf>
    <xf numFmtId="14" fontId="242" fillId="0" borderId="0" xfId="0" applyNumberFormat="1" applyFont="1" applyAlignment="1">
      <alignment horizontal="left" vertical="top"/>
    </xf>
    <xf numFmtId="0" fontId="242" fillId="0" borderId="0" xfId="0" applyFont="1"/>
    <xf numFmtId="290" fontId="42" fillId="0" borderId="0" xfId="0" applyNumberFormat="1" applyFont="1" applyAlignment="1">
      <alignment horizontal="left"/>
    </xf>
    <xf numFmtId="192" fontId="0" fillId="2" borderId="0" xfId="0" applyNumberFormat="1" applyFill="1"/>
    <xf numFmtId="0" fontId="47" fillId="2" borderId="0" xfId="0" applyFont="1" applyFill="1" applyBorder="1" applyAlignment="1">
      <alignment horizontal="center" vertical="center"/>
    </xf>
    <xf numFmtId="0" fontId="240" fillId="2" borderId="0" xfId="0" applyFont="1" applyFill="1" applyBorder="1" applyAlignment="1">
      <alignment wrapText="1"/>
    </xf>
    <xf numFmtId="0" fontId="240" fillId="2" borderId="12" xfId="0" applyFont="1" applyFill="1" applyBorder="1" applyAlignment="1">
      <alignment wrapText="1"/>
    </xf>
    <xf numFmtId="0" fontId="92" fillId="2" borderId="0" xfId="0" applyFont="1" applyFill="1" applyBorder="1" applyAlignment="1">
      <alignment wrapText="1"/>
    </xf>
    <xf numFmtId="0" fontId="92" fillId="2" borderId="12" xfId="0" applyFont="1" applyFill="1" applyBorder="1" applyAlignment="1">
      <alignment wrapText="1"/>
    </xf>
    <xf numFmtId="0" fontId="49" fillId="2" borderId="103" xfId="0" applyFont="1" applyFill="1" applyBorder="1" applyAlignment="1">
      <alignment wrapText="1"/>
    </xf>
    <xf numFmtId="0" fontId="49" fillId="2" borderId="97" xfId="0" applyFont="1" applyFill="1" applyBorder="1" applyAlignment="1">
      <alignment wrapText="1"/>
    </xf>
    <xf numFmtId="0" fontId="53" fillId="26" borderId="89" xfId="0" applyFont="1" applyFill="1" applyBorder="1" applyAlignment="1">
      <alignment horizontal="center" vertical="center"/>
    </xf>
    <xf numFmtId="0" fontId="53" fillId="26" borderId="0" xfId="0" applyFont="1" applyFill="1" applyBorder="1" applyAlignment="1">
      <alignment horizontal="center" vertical="center"/>
    </xf>
    <xf numFmtId="0" fontId="92" fillId="2" borderId="103" xfId="0" applyFont="1" applyFill="1" applyBorder="1" applyAlignment="1">
      <alignment wrapText="1"/>
    </xf>
    <xf numFmtId="0" fontId="92" fillId="2" borderId="97" xfId="0" applyFont="1" applyFill="1" applyBorder="1" applyAlignment="1">
      <alignment wrapText="1"/>
    </xf>
    <xf numFmtId="0" fontId="49" fillId="2" borderId="138" xfId="0" applyFont="1" applyFill="1" applyBorder="1" applyAlignment="1">
      <alignment wrapText="1"/>
    </xf>
    <xf numFmtId="0" fontId="49" fillId="2" borderId="134" xfId="0" applyFont="1" applyFill="1" applyBorder="1" applyAlignment="1">
      <alignment wrapText="1"/>
    </xf>
    <xf numFmtId="0" fontId="231" fillId="2" borderId="0" xfId="0" applyFont="1" applyFill="1" applyAlignment="1">
      <alignment horizontal="left"/>
    </xf>
    <xf numFmtId="0" fontId="92" fillId="2" borderId="118" xfId="0" applyFont="1" applyFill="1" applyBorder="1" applyAlignment="1">
      <alignment horizontal="center" wrapText="1"/>
    </xf>
    <xf numFmtId="0" fontId="92" fillId="2" borderId="103" xfId="0" applyFont="1" applyFill="1" applyBorder="1" applyAlignment="1">
      <alignment horizontal="center" wrapText="1"/>
    </xf>
    <xf numFmtId="0" fontId="92" fillId="2" borderId="97" xfId="0" applyFont="1" applyFill="1" applyBorder="1" applyAlignment="1">
      <alignment horizontal="center" wrapText="1"/>
    </xf>
    <xf numFmtId="0" fontId="92" fillId="2" borderId="89" xfId="0" applyFont="1" applyFill="1" applyBorder="1" applyAlignment="1">
      <alignment horizontal="center" wrapText="1"/>
    </xf>
    <xf numFmtId="0" fontId="92" fillId="2" borderId="0" xfId="0" applyFont="1" applyFill="1" applyBorder="1" applyAlignment="1">
      <alignment horizontal="center" wrapText="1"/>
    </xf>
    <xf numFmtId="0" fontId="92" fillId="2" borderId="12" xfId="0" applyFont="1" applyFill="1" applyBorder="1" applyAlignment="1">
      <alignment horizontal="center" wrapText="1"/>
    </xf>
    <xf numFmtId="0" fontId="92" fillId="2" borderId="109" xfId="0" applyFont="1" applyFill="1" applyBorder="1" applyAlignment="1">
      <alignment horizontal="center" wrapText="1"/>
    </xf>
    <xf numFmtId="0" fontId="92" fillId="2" borderId="5" xfId="0" applyFont="1" applyFill="1" applyBorder="1" applyAlignment="1">
      <alignment horizontal="center" wrapText="1"/>
    </xf>
    <xf numFmtId="0" fontId="92" fillId="2" borderId="112" xfId="0" applyFont="1" applyFill="1" applyBorder="1" applyAlignment="1">
      <alignment horizontal="center" wrapText="1"/>
    </xf>
    <xf numFmtId="175" fontId="92" fillId="28" borderId="122" xfId="0" applyNumberFormat="1" applyFont="1" applyFill="1" applyBorder="1" applyAlignment="1">
      <alignment horizontal="left"/>
    </xf>
    <xf numFmtId="175" fontId="92" fillId="28" borderId="134" xfId="0" applyNumberFormat="1" applyFont="1" applyFill="1" applyBorder="1" applyAlignment="1">
      <alignment horizontal="left"/>
    </xf>
    <xf numFmtId="0" fontId="92" fillId="92" borderId="0" xfId="0" applyFont="1" applyFill="1" applyBorder="1" applyAlignment="1">
      <alignment horizontal="left" vertical="center" wrapText="1"/>
    </xf>
    <xf numFmtId="175" fontId="48" fillId="2" borderId="122" xfId="0" applyNumberFormat="1" applyFont="1" applyFill="1" applyBorder="1" applyAlignment="1">
      <alignment horizontal="left"/>
    </xf>
    <xf numFmtId="175" fontId="48" fillId="2" borderId="134" xfId="0" applyNumberFormat="1" applyFont="1" applyFill="1" applyBorder="1" applyAlignment="1">
      <alignment horizontal="left"/>
    </xf>
    <xf numFmtId="174" fontId="214" fillId="26" borderId="122" xfId="6" applyNumberFormat="1" applyFont="1" applyFill="1" applyBorder="1" applyAlignment="1">
      <alignment horizontal="center" vertical="center" wrapText="1"/>
    </xf>
    <xf numFmtId="174" fontId="214" fillId="26" borderId="134" xfId="6" applyNumberFormat="1" applyFont="1" applyFill="1" applyBorder="1" applyAlignment="1">
      <alignment horizontal="center" vertical="center" wrapText="1"/>
    </xf>
    <xf numFmtId="0" fontId="0" fillId="28" borderId="122" xfId="0" applyFill="1" applyBorder="1" applyAlignment="1">
      <alignment horizontal="left" wrapText="1"/>
    </xf>
    <xf numFmtId="0" fontId="0" fillId="28" borderId="134" xfId="0" applyFill="1" applyBorder="1" applyAlignment="1">
      <alignment horizontal="left" wrapText="1"/>
    </xf>
    <xf numFmtId="0" fontId="0" fillId="28" borderId="122" xfId="0" applyFill="1" applyBorder="1" applyAlignment="1">
      <alignment horizontal="left"/>
    </xf>
    <xf numFmtId="0" fontId="0" fillId="28" borderId="134" xfId="0" applyFill="1" applyBorder="1" applyAlignment="1">
      <alignment horizontal="left"/>
    </xf>
    <xf numFmtId="0" fontId="214" fillId="26" borderId="122" xfId="0" applyFont="1" applyFill="1" applyBorder="1" applyAlignment="1">
      <alignment horizontal="center"/>
    </xf>
    <xf numFmtId="0" fontId="214" fillId="26" borderId="134" xfId="0" applyFont="1" applyFill="1" applyBorder="1" applyAlignment="1">
      <alignment horizontal="center"/>
    </xf>
    <xf numFmtId="0" fontId="0" fillId="2" borderId="0" xfId="0" applyFill="1"/>
    <xf numFmtId="0" fontId="213" fillId="92" borderId="0" xfId="40" applyNumberFormat="1" applyFont="1" applyFill="1" applyBorder="1" applyAlignment="1" applyProtection="1">
      <alignment horizontal="left" vertical="center" wrapText="1"/>
      <protection locked="0"/>
    </xf>
    <xf numFmtId="0" fontId="33" fillId="2" borderId="0" xfId="0" applyFont="1" applyFill="1" applyAlignment="1">
      <alignment wrapText="1"/>
    </xf>
    <xf numFmtId="0" fontId="0" fillId="2" borderId="0" xfId="0" applyFill="1" applyAlignment="1">
      <alignment wrapText="1"/>
    </xf>
    <xf numFmtId="0" fontId="46" fillId="2" borderId="53" xfId="0" applyFont="1" applyFill="1" applyBorder="1" applyAlignment="1" applyProtection="1">
      <alignment horizontal="center" vertical="center" wrapText="1"/>
      <protection locked="0"/>
    </xf>
    <xf numFmtId="0" fontId="46" fillId="2" borderId="102" xfId="0" applyFont="1" applyFill="1" applyBorder="1" applyAlignment="1" applyProtection="1">
      <alignment horizontal="center" vertical="center" wrapText="1"/>
      <protection locked="0"/>
    </xf>
    <xf numFmtId="0" fontId="46" fillId="2" borderId="36" xfId="0" applyFont="1" applyFill="1" applyBorder="1" applyAlignment="1" applyProtection="1">
      <alignment horizontal="center" vertical="center" wrapText="1"/>
      <protection locked="0"/>
    </xf>
    <xf numFmtId="0" fontId="92" fillId="92" borderId="0" xfId="40" applyNumberFormat="1" applyFont="1" applyFill="1" applyBorder="1" applyAlignment="1">
      <alignment horizontal="left" vertical="center" wrapText="1"/>
    </xf>
    <xf numFmtId="0" fontId="49" fillId="92" borderId="0" xfId="0" applyFont="1" applyFill="1" applyBorder="1" applyAlignment="1">
      <alignment horizontal="left" vertical="center" wrapText="1"/>
    </xf>
    <xf numFmtId="0" fontId="45" fillId="2" borderId="0" xfId="0" applyFont="1" applyFill="1" applyBorder="1" applyAlignment="1">
      <alignment horizontal="left" vertical="top"/>
    </xf>
    <xf numFmtId="0" fontId="46" fillId="2" borderId="111" xfId="0" applyFont="1" applyFill="1" applyBorder="1" applyAlignment="1" applyProtection="1">
      <alignment horizontal="center" vertical="center" wrapText="1"/>
      <protection locked="0"/>
    </xf>
    <xf numFmtId="0" fontId="46" fillId="2" borderId="121" xfId="0" applyFont="1" applyFill="1" applyBorder="1" applyAlignment="1" applyProtection="1">
      <alignment horizontal="center" vertical="center" wrapText="1"/>
      <protection locked="0"/>
    </xf>
    <xf numFmtId="178" fontId="213" fillId="92" borderId="140" xfId="40" applyNumberFormat="1" applyFont="1" applyFill="1" applyBorder="1" applyAlignment="1">
      <alignment horizontal="left" vertical="center"/>
    </xf>
    <xf numFmtId="178" fontId="213" fillId="92" borderId="141" xfId="40" applyNumberFormat="1" applyFont="1" applyFill="1" applyBorder="1" applyAlignment="1">
      <alignment horizontal="left" vertical="center"/>
    </xf>
    <xf numFmtId="0" fontId="49" fillId="92" borderId="0" xfId="0" applyFont="1" applyFill="1" applyAlignment="1">
      <alignment horizontal="left" vertical="center" wrapText="1"/>
    </xf>
    <xf numFmtId="0" fontId="45" fillId="92" borderId="0" xfId="0" applyFont="1" applyFill="1" applyAlignment="1">
      <alignment horizontal="left" vertical="center" wrapText="1"/>
    </xf>
    <xf numFmtId="0" fontId="45" fillId="2" borderId="0" xfId="0" applyFont="1" applyFill="1" applyBorder="1" applyAlignment="1" applyProtection="1">
      <alignment horizontal="left" vertical="top"/>
      <protection locked="0"/>
    </xf>
    <xf numFmtId="0" fontId="92" fillId="92" borderId="0" xfId="0" applyFont="1" applyFill="1" applyBorder="1" applyAlignment="1" applyProtection="1">
      <alignment horizontal="left" vertical="center" wrapText="1"/>
      <protection locked="0"/>
    </xf>
    <xf numFmtId="0" fontId="53" fillId="26" borderId="105" xfId="0" applyNumberFormat="1" applyFont="1" applyFill="1" applyBorder="1" applyAlignment="1" applyProtection="1">
      <alignment horizontal="center" vertical="center" wrapText="1"/>
      <protection locked="0"/>
    </xf>
    <xf numFmtId="0" fontId="53" fillId="26" borderId="52" xfId="0" applyNumberFormat="1" applyFont="1" applyFill="1" applyBorder="1" applyAlignment="1" applyProtection="1">
      <alignment horizontal="center" vertical="center" wrapText="1"/>
      <protection locked="0"/>
    </xf>
    <xf numFmtId="0" fontId="53" fillId="26" borderId="51" xfId="0" applyFont="1" applyFill="1" applyBorder="1" applyAlignment="1" applyProtection="1">
      <alignment horizontal="center" vertical="center" wrapText="1"/>
      <protection locked="0"/>
    </xf>
    <xf numFmtId="0" fontId="53" fillId="26" borderId="47" xfId="0" applyFont="1" applyFill="1" applyBorder="1" applyAlignment="1" applyProtection="1">
      <alignment horizontal="center" vertical="center" wrapText="1"/>
      <protection locked="0"/>
    </xf>
    <xf numFmtId="0" fontId="53" fillId="26" borderId="99" xfId="0" applyNumberFormat="1" applyFont="1" applyFill="1" applyBorder="1" applyAlignment="1" applyProtection="1">
      <alignment horizontal="center" vertical="center" wrapText="1"/>
      <protection locked="0"/>
    </xf>
    <xf numFmtId="0" fontId="53" fillId="26" borderId="100" xfId="0" applyNumberFormat="1" applyFont="1" applyFill="1" applyBorder="1" applyAlignment="1" applyProtection="1">
      <alignment horizontal="center" vertical="center" wrapText="1"/>
      <protection locked="0"/>
    </xf>
    <xf numFmtId="0" fontId="53" fillId="26" borderId="101" xfId="0" applyNumberFormat="1" applyFont="1" applyFill="1" applyBorder="1" applyAlignment="1" applyProtection="1">
      <alignment horizontal="center" vertical="center" wrapText="1"/>
      <protection locked="0"/>
    </xf>
    <xf numFmtId="0" fontId="53" fillId="26" borderId="130" xfId="0" applyNumberFormat="1" applyFont="1" applyFill="1" applyBorder="1" applyAlignment="1" applyProtection="1">
      <alignment horizontal="center" vertical="center" wrapText="1"/>
      <protection locked="0"/>
    </xf>
    <xf numFmtId="0" fontId="53" fillId="26" borderId="131" xfId="0" applyNumberFormat="1" applyFont="1" applyFill="1" applyBorder="1" applyAlignment="1" applyProtection="1">
      <alignment horizontal="center" vertical="center" wrapText="1"/>
      <protection locked="0"/>
    </xf>
    <xf numFmtId="0" fontId="53" fillId="26" borderId="132" xfId="0" applyNumberFormat="1" applyFont="1" applyFill="1" applyBorder="1" applyAlignment="1" applyProtection="1">
      <alignment horizontal="center" vertical="center" wrapText="1"/>
      <protection locked="0"/>
    </xf>
    <xf numFmtId="0" fontId="53" fillId="26" borderId="106" xfId="0" applyNumberFormat="1" applyFont="1" applyFill="1" applyBorder="1" applyAlignment="1" applyProtection="1">
      <alignment horizontal="center" vertical="center" wrapText="1"/>
      <protection locked="0"/>
    </xf>
    <xf numFmtId="0" fontId="53" fillId="26" borderId="50" xfId="0" applyNumberFormat="1" applyFont="1" applyFill="1" applyBorder="1" applyAlignment="1" applyProtection="1">
      <alignment horizontal="center" vertical="center" wrapText="1"/>
      <protection locked="0"/>
    </xf>
    <xf numFmtId="0" fontId="45" fillId="2" borderId="0" xfId="0" applyFont="1" applyFill="1" applyAlignment="1">
      <alignment horizontal="left" vertical="top" wrapText="1"/>
    </xf>
    <xf numFmtId="0" fontId="92" fillId="92" borderId="0" xfId="0" applyFont="1" applyFill="1" applyBorder="1" applyAlignment="1">
      <alignment horizontal="left" wrapText="1"/>
    </xf>
    <xf numFmtId="0" fontId="238" fillId="2" borderId="5" xfId="0" applyFont="1" applyFill="1" applyBorder="1" applyAlignment="1">
      <alignment horizontal="left"/>
    </xf>
    <xf numFmtId="0" fontId="92" fillId="92" borderId="0" xfId="0" applyFont="1" applyFill="1" applyAlignment="1">
      <alignment horizontal="left" vertical="center" wrapText="1"/>
    </xf>
    <xf numFmtId="0" fontId="53" fillId="26" borderId="144" xfId="0" applyFont="1" applyFill="1" applyBorder="1" applyAlignment="1">
      <alignment horizontal="center" vertical="center" wrapText="1"/>
    </xf>
    <xf numFmtId="0" fontId="53" fillId="26" borderId="145" xfId="0" applyFont="1" applyFill="1" applyBorder="1" applyAlignment="1">
      <alignment horizontal="center" vertical="center" wrapText="1"/>
    </xf>
    <xf numFmtId="0" fontId="53" fillId="26" borderId="146" xfId="0" applyFont="1" applyFill="1" applyBorder="1" applyAlignment="1">
      <alignment horizontal="center" vertical="center" wrapText="1"/>
    </xf>
    <xf numFmtId="0" fontId="53" fillId="26" borderId="143" xfId="0" applyFont="1" applyFill="1" applyBorder="1" applyAlignment="1">
      <alignment horizontal="center" wrapText="1"/>
    </xf>
    <xf numFmtId="0" fontId="42" fillId="0" borderId="145" xfId="0" applyFont="1" applyBorder="1" applyAlignment="1">
      <alignment horizontal="center" vertical="center" wrapText="1"/>
    </xf>
    <xf numFmtId="0" fontId="42" fillId="0" borderId="146" xfId="0" applyFont="1" applyBorder="1" applyAlignment="1">
      <alignment horizontal="center" vertical="center" wrapText="1"/>
    </xf>
    <xf numFmtId="0" fontId="53" fillId="26" borderId="143" xfId="0" applyFont="1" applyFill="1" applyBorder="1" applyAlignment="1">
      <alignment horizontal="center" vertical="center" wrapText="1"/>
    </xf>
    <xf numFmtId="0" fontId="42" fillId="0" borderId="120" xfId="0" applyFont="1" applyBorder="1"/>
    <xf numFmtId="0" fontId="42" fillId="0" borderId="142" xfId="0" applyFont="1" applyBorder="1"/>
    <xf numFmtId="0" fontId="42" fillId="0" borderId="148" xfId="0" applyFont="1" applyBorder="1"/>
    <xf numFmtId="0" fontId="53" fillId="26" borderId="0" xfId="0" applyFont="1" applyFill="1" applyAlignment="1">
      <alignment wrapText="1"/>
    </xf>
    <xf numFmtId="0" fontId="53" fillId="26" borderId="149" xfId="0" applyFont="1" applyFill="1" applyBorder="1" applyAlignment="1">
      <alignment wrapText="1"/>
    </xf>
    <xf numFmtId="0" fontId="53" fillId="26" borderId="38" xfId="0" applyFont="1" applyFill="1" applyBorder="1" applyAlignment="1">
      <alignment wrapText="1"/>
    </xf>
    <xf numFmtId="0" fontId="53" fillId="26" borderId="150" xfId="0" applyFont="1" applyFill="1" applyBorder="1" applyAlignment="1">
      <alignment wrapText="1"/>
    </xf>
  </cellXfs>
  <cellStyles count="9772">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xfId="708" xr:uid="{00000000-0005-0000-0000-000004000000}"/>
    <cellStyle name="%.00" xfId="709" xr:uid="{00000000-0005-0000-0000-000005000000}"/>
    <cellStyle name="(Heading)" xfId="704" xr:uid="{00000000-0005-0000-0000-000006000000}"/>
    <cellStyle name="(Lefting)" xfId="705" xr:uid="{00000000-0005-0000-0000-000007000000}"/>
    <cellStyle name="(z*¯_x000f_°(”,¯?À(¢,¯?Ð(°,¯?à(Â,¯?ð(Ô,¯?" xfId="706" xr:uid="{00000000-0005-0000-0000-000008000000}"/>
    <cellStyle name="******************************************" xfId="707" xr:uid="{00000000-0005-0000-0000-000009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 17 Nov 04" xfId="703" xr:uid="{00000000-0005-0000-0000-000015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 BP" xfId="715" xr:uid="{00000000-0005-0000-0000-00002A000000}"/>
    <cellStyle name="¥ JY" xfId="716" xr:uid="{00000000-0005-0000-0000-00002B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0752-93035" xfId="717" xr:uid="{00000000-0005-0000-0000-00002F000000}"/>
    <cellStyle name="1,comma" xfId="718" xr:uid="{00000000-0005-0000-0000-000030000000}"/>
    <cellStyle name="10Q" xfId="719" xr:uid="{00000000-0005-0000-0000-000031000000}"/>
    <cellStyle name="20 % - Accent1" xfId="720" xr:uid="{00000000-0005-0000-0000-000032000000}"/>
    <cellStyle name="20 % - Accent2" xfId="721" xr:uid="{00000000-0005-0000-0000-000033000000}"/>
    <cellStyle name="20 % - Accent3" xfId="722" xr:uid="{00000000-0005-0000-0000-000034000000}"/>
    <cellStyle name="20 % - Accent4" xfId="723" xr:uid="{00000000-0005-0000-0000-000035000000}"/>
    <cellStyle name="20 % - Accent5" xfId="724" xr:uid="{00000000-0005-0000-0000-000036000000}"/>
    <cellStyle name="20 % - Accent6" xfId="725" xr:uid="{00000000-0005-0000-0000-000037000000}"/>
    <cellStyle name="20% - Accent1 2" xfId="11" xr:uid="{00000000-0005-0000-0000-000038000000}"/>
    <cellStyle name="20% - Accent1 2 10" xfId="726" xr:uid="{00000000-0005-0000-0000-000039000000}"/>
    <cellStyle name="20% - Accent1 2 2" xfId="727" xr:uid="{00000000-0005-0000-0000-00003A000000}"/>
    <cellStyle name="20% - Accent1 2 2 2" xfId="728" xr:uid="{00000000-0005-0000-0000-00003B000000}"/>
    <cellStyle name="20% - Accent1 2 2 3" xfId="729" xr:uid="{00000000-0005-0000-0000-00003C000000}"/>
    <cellStyle name="20% - Accent1 2 3" xfId="730" xr:uid="{00000000-0005-0000-0000-00003D000000}"/>
    <cellStyle name="20% - Accent1 2 3 2" xfId="731" xr:uid="{00000000-0005-0000-0000-00003E000000}"/>
    <cellStyle name="20% - Accent1 2 4" xfId="732" xr:uid="{00000000-0005-0000-0000-00003F000000}"/>
    <cellStyle name="20% - Accent1 2 5" xfId="733" xr:uid="{00000000-0005-0000-0000-000040000000}"/>
    <cellStyle name="20% - Accent1 2 6" xfId="734" xr:uid="{00000000-0005-0000-0000-000041000000}"/>
    <cellStyle name="20% - Accent1 2 7" xfId="735" xr:uid="{00000000-0005-0000-0000-000042000000}"/>
    <cellStyle name="20% - Accent1 2 8" xfId="736" xr:uid="{00000000-0005-0000-0000-000043000000}"/>
    <cellStyle name="20% - Accent1 2 9" xfId="737" xr:uid="{00000000-0005-0000-0000-000044000000}"/>
    <cellStyle name="20% - Accent1 3" xfId="738" xr:uid="{00000000-0005-0000-0000-000045000000}"/>
    <cellStyle name="20% - Accent1 3 2" xfId="739" xr:uid="{00000000-0005-0000-0000-000046000000}"/>
    <cellStyle name="20% - Accent1 3 2 2" xfId="740" xr:uid="{00000000-0005-0000-0000-000047000000}"/>
    <cellStyle name="20% - Accent1 3 2 2 2" xfId="741" xr:uid="{00000000-0005-0000-0000-000048000000}"/>
    <cellStyle name="20% - Accent1 3 2 2 2 2" xfId="742" xr:uid="{00000000-0005-0000-0000-000049000000}"/>
    <cellStyle name="20% - Accent1 3 2 2 3" xfId="743" xr:uid="{00000000-0005-0000-0000-00004A000000}"/>
    <cellStyle name="20% - Accent1 3 2 3" xfId="744" xr:uid="{00000000-0005-0000-0000-00004B000000}"/>
    <cellStyle name="20% - Accent1 3 2 3 2" xfId="745" xr:uid="{00000000-0005-0000-0000-00004C000000}"/>
    <cellStyle name="20% - Accent1 3 2 4" xfId="746" xr:uid="{00000000-0005-0000-0000-00004D000000}"/>
    <cellStyle name="20% - Accent1 3 3" xfId="747" xr:uid="{00000000-0005-0000-0000-00004E000000}"/>
    <cellStyle name="20% - Accent1 3 3 2" xfId="748" xr:uid="{00000000-0005-0000-0000-00004F000000}"/>
    <cellStyle name="20% - Accent1 3 3 2 2" xfId="749" xr:uid="{00000000-0005-0000-0000-000050000000}"/>
    <cellStyle name="20% - Accent1 3 3 2 2 2" xfId="750" xr:uid="{00000000-0005-0000-0000-000051000000}"/>
    <cellStyle name="20% - Accent1 3 3 2 3" xfId="751" xr:uid="{00000000-0005-0000-0000-000052000000}"/>
    <cellStyle name="20% - Accent1 3 3 3" xfId="752" xr:uid="{00000000-0005-0000-0000-000053000000}"/>
    <cellStyle name="20% - Accent1 3 3 3 2" xfId="753" xr:uid="{00000000-0005-0000-0000-000054000000}"/>
    <cellStyle name="20% - Accent1 3 3 4" xfId="754" xr:uid="{00000000-0005-0000-0000-000055000000}"/>
    <cellStyle name="20% - Accent1 3 4" xfId="755" xr:uid="{00000000-0005-0000-0000-000056000000}"/>
    <cellStyle name="20% - Accent1 3 4 2" xfId="756" xr:uid="{00000000-0005-0000-0000-000057000000}"/>
    <cellStyle name="20% - Accent1 3 4 2 2" xfId="757" xr:uid="{00000000-0005-0000-0000-000058000000}"/>
    <cellStyle name="20% - Accent1 3 4 3" xfId="758" xr:uid="{00000000-0005-0000-0000-000059000000}"/>
    <cellStyle name="20% - Accent1 3 5" xfId="759" xr:uid="{00000000-0005-0000-0000-00005A000000}"/>
    <cellStyle name="20% - Accent1 3 5 2" xfId="760" xr:uid="{00000000-0005-0000-0000-00005B000000}"/>
    <cellStyle name="20% - Accent1 3 6" xfId="761" xr:uid="{00000000-0005-0000-0000-00005C000000}"/>
    <cellStyle name="20% - Accent1 4" xfId="762" xr:uid="{00000000-0005-0000-0000-00005D000000}"/>
    <cellStyle name="20% - Accent1 5" xfId="763" xr:uid="{00000000-0005-0000-0000-00005E000000}"/>
    <cellStyle name="20% - Accent1 6" xfId="764" xr:uid="{00000000-0005-0000-0000-00005F000000}"/>
    <cellStyle name="20% - Accent1 7" xfId="765" xr:uid="{00000000-0005-0000-0000-000060000000}"/>
    <cellStyle name="20% - Accent1 8" xfId="766" xr:uid="{00000000-0005-0000-0000-000061000000}"/>
    <cellStyle name="20% - Accent1 9" xfId="767" xr:uid="{00000000-0005-0000-0000-000062000000}"/>
    <cellStyle name="20% - Accent2 2" xfId="12" xr:uid="{00000000-0005-0000-0000-000063000000}"/>
    <cellStyle name="20% - Accent2 2 10" xfId="768" xr:uid="{00000000-0005-0000-0000-000064000000}"/>
    <cellStyle name="20% - Accent2 2 2" xfId="769" xr:uid="{00000000-0005-0000-0000-000065000000}"/>
    <cellStyle name="20% - Accent2 2 2 2" xfId="770" xr:uid="{00000000-0005-0000-0000-000066000000}"/>
    <cellStyle name="20% - Accent2 2 2 3" xfId="771" xr:uid="{00000000-0005-0000-0000-000067000000}"/>
    <cellStyle name="20% - Accent2 2 3" xfId="772" xr:uid="{00000000-0005-0000-0000-000068000000}"/>
    <cellStyle name="20% - Accent2 2 3 2" xfId="773" xr:uid="{00000000-0005-0000-0000-000069000000}"/>
    <cellStyle name="20% - Accent2 2 4" xfId="774" xr:uid="{00000000-0005-0000-0000-00006A000000}"/>
    <cellStyle name="20% - Accent2 2 5" xfId="775" xr:uid="{00000000-0005-0000-0000-00006B000000}"/>
    <cellStyle name="20% - Accent2 2 6" xfId="776" xr:uid="{00000000-0005-0000-0000-00006C000000}"/>
    <cellStyle name="20% - Accent2 2 7" xfId="777" xr:uid="{00000000-0005-0000-0000-00006D000000}"/>
    <cellStyle name="20% - Accent2 2 8" xfId="778" xr:uid="{00000000-0005-0000-0000-00006E000000}"/>
    <cellStyle name="20% - Accent2 2 9" xfId="779" xr:uid="{00000000-0005-0000-0000-00006F000000}"/>
    <cellStyle name="20% - Accent2 3" xfId="780" xr:uid="{00000000-0005-0000-0000-000070000000}"/>
    <cellStyle name="20% - Accent2 3 2" xfId="781" xr:uid="{00000000-0005-0000-0000-000071000000}"/>
    <cellStyle name="20% - Accent2 3 2 2" xfId="782" xr:uid="{00000000-0005-0000-0000-000072000000}"/>
    <cellStyle name="20% - Accent2 3 2 2 2" xfId="783" xr:uid="{00000000-0005-0000-0000-000073000000}"/>
    <cellStyle name="20% - Accent2 3 2 2 2 2" xfId="784" xr:uid="{00000000-0005-0000-0000-000074000000}"/>
    <cellStyle name="20% - Accent2 3 2 2 3" xfId="785" xr:uid="{00000000-0005-0000-0000-000075000000}"/>
    <cellStyle name="20% - Accent2 3 2 3" xfId="786" xr:uid="{00000000-0005-0000-0000-000076000000}"/>
    <cellStyle name="20% - Accent2 3 2 3 2" xfId="787" xr:uid="{00000000-0005-0000-0000-000077000000}"/>
    <cellStyle name="20% - Accent2 3 2 4" xfId="788" xr:uid="{00000000-0005-0000-0000-000078000000}"/>
    <cellStyle name="20% - Accent2 3 3" xfId="789" xr:uid="{00000000-0005-0000-0000-000079000000}"/>
    <cellStyle name="20% - Accent2 3 3 2" xfId="790" xr:uid="{00000000-0005-0000-0000-00007A000000}"/>
    <cellStyle name="20% - Accent2 3 3 2 2" xfId="791" xr:uid="{00000000-0005-0000-0000-00007B000000}"/>
    <cellStyle name="20% - Accent2 3 3 2 2 2" xfId="792" xr:uid="{00000000-0005-0000-0000-00007C000000}"/>
    <cellStyle name="20% - Accent2 3 3 2 3" xfId="793" xr:uid="{00000000-0005-0000-0000-00007D000000}"/>
    <cellStyle name="20% - Accent2 3 3 3" xfId="794" xr:uid="{00000000-0005-0000-0000-00007E000000}"/>
    <cellStyle name="20% - Accent2 3 3 3 2" xfId="795" xr:uid="{00000000-0005-0000-0000-00007F000000}"/>
    <cellStyle name="20% - Accent2 3 3 4" xfId="796" xr:uid="{00000000-0005-0000-0000-000080000000}"/>
    <cellStyle name="20% - Accent2 3 4" xfId="797" xr:uid="{00000000-0005-0000-0000-000081000000}"/>
    <cellStyle name="20% - Accent2 3 4 2" xfId="798" xr:uid="{00000000-0005-0000-0000-000082000000}"/>
    <cellStyle name="20% - Accent2 3 4 2 2" xfId="799" xr:uid="{00000000-0005-0000-0000-000083000000}"/>
    <cellStyle name="20% - Accent2 3 4 3" xfId="800" xr:uid="{00000000-0005-0000-0000-000084000000}"/>
    <cellStyle name="20% - Accent2 3 5" xfId="801" xr:uid="{00000000-0005-0000-0000-000085000000}"/>
    <cellStyle name="20% - Accent2 3 5 2" xfId="802" xr:uid="{00000000-0005-0000-0000-000086000000}"/>
    <cellStyle name="20% - Accent2 3 6" xfId="803" xr:uid="{00000000-0005-0000-0000-000087000000}"/>
    <cellStyle name="20% - Accent2 4" xfId="804" xr:uid="{00000000-0005-0000-0000-000088000000}"/>
    <cellStyle name="20% - Accent2 5" xfId="805" xr:uid="{00000000-0005-0000-0000-000089000000}"/>
    <cellStyle name="20% - Accent2 6" xfId="806" xr:uid="{00000000-0005-0000-0000-00008A000000}"/>
    <cellStyle name="20% - Accent2 7" xfId="807" xr:uid="{00000000-0005-0000-0000-00008B000000}"/>
    <cellStyle name="20% - Accent2 8" xfId="808" xr:uid="{00000000-0005-0000-0000-00008C000000}"/>
    <cellStyle name="20% - Accent2 9" xfId="809" xr:uid="{00000000-0005-0000-0000-00008D000000}"/>
    <cellStyle name="20% - Accent3 2" xfId="13" xr:uid="{00000000-0005-0000-0000-00008E000000}"/>
    <cellStyle name="20% - Accent3 2 10" xfId="810" xr:uid="{00000000-0005-0000-0000-00008F000000}"/>
    <cellStyle name="20% - Accent3 2 2" xfId="811" xr:uid="{00000000-0005-0000-0000-000090000000}"/>
    <cellStyle name="20% - Accent3 2 2 2" xfId="812" xr:uid="{00000000-0005-0000-0000-000091000000}"/>
    <cellStyle name="20% - Accent3 2 2 3" xfId="813" xr:uid="{00000000-0005-0000-0000-000092000000}"/>
    <cellStyle name="20% - Accent3 2 3" xfId="814" xr:uid="{00000000-0005-0000-0000-000093000000}"/>
    <cellStyle name="20% - Accent3 2 3 2" xfId="815" xr:uid="{00000000-0005-0000-0000-000094000000}"/>
    <cellStyle name="20% - Accent3 2 4" xfId="816" xr:uid="{00000000-0005-0000-0000-000095000000}"/>
    <cellStyle name="20% - Accent3 2 5" xfId="817" xr:uid="{00000000-0005-0000-0000-000096000000}"/>
    <cellStyle name="20% - Accent3 2 6" xfId="818" xr:uid="{00000000-0005-0000-0000-000097000000}"/>
    <cellStyle name="20% - Accent3 2 7" xfId="819" xr:uid="{00000000-0005-0000-0000-000098000000}"/>
    <cellStyle name="20% - Accent3 2 8" xfId="820" xr:uid="{00000000-0005-0000-0000-000099000000}"/>
    <cellStyle name="20% - Accent3 2 9" xfId="821" xr:uid="{00000000-0005-0000-0000-00009A000000}"/>
    <cellStyle name="20% - Accent3 3" xfId="822" xr:uid="{00000000-0005-0000-0000-00009B000000}"/>
    <cellStyle name="20% - Accent3 3 2" xfId="823" xr:uid="{00000000-0005-0000-0000-00009C000000}"/>
    <cellStyle name="20% - Accent3 3 2 2" xfId="824" xr:uid="{00000000-0005-0000-0000-00009D000000}"/>
    <cellStyle name="20% - Accent3 3 2 2 2" xfId="825" xr:uid="{00000000-0005-0000-0000-00009E000000}"/>
    <cellStyle name="20% - Accent3 3 2 2 2 2" xfId="826" xr:uid="{00000000-0005-0000-0000-00009F000000}"/>
    <cellStyle name="20% - Accent3 3 2 2 3" xfId="827" xr:uid="{00000000-0005-0000-0000-0000A0000000}"/>
    <cellStyle name="20% - Accent3 3 2 3" xfId="828" xr:uid="{00000000-0005-0000-0000-0000A1000000}"/>
    <cellStyle name="20% - Accent3 3 2 3 2" xfId="829" xr:uid="{00000000-0005-0000-0000-0000A2000000}"/>
    <cellStyle name="20% - Accent3 3 2 4" xfId="830" xr:uid="{00000000-0005-0000-0000-0000A3000000}"/>
    <cellStyle name="20% - Accent3 3 3" xfId="831" xr:uid="{00000000-0005-0000-0000-0000A4000000}"/>
    <cellStyle name="20% - Accent3 3 3 2" xfId="832" xr:uid="{00000000-0005-0000-0000-0000A5000000}"/>
    <cellStyle name="20% - Accent3 3 3 2 2" xfId="833" xr:uid="{00000000-0005-0000-0000-0000A6000000}"/>
    <cellStyle name="20% - Accent3 3 3 2 2 2" xfId="834" xr:uid="{00000000-0005-0000-0000-0000A7000000}"/>
    <cellStyle name="20% - Accent3 3 3 2 3" xfId="835" xr:uid="{00000000-0005-0000-0000-0000A8000000}"/>
    <cellStyle name="20% - Accent3 3 3 3" xfId="836" xr:uid="{00000000-0005-0000-0000-0000A9000000}"/>
    <cellStyle name="20% - Accent3 3 3 3 2" xfId="837" xr:uid="{00000000-0005-0000-0000-0000AA000000}"/>
    <cellStyle name="20% - Accent3 3 3 4" xfId="838" xr:uid="{00000000-0005-0000-0000-0000AB000000}"/>
    <cellStyle name="20% - Accent3 3 4" xfId="839" xr:uid="{00000000-0005-0000-0000-0000AC000000}"/>
    <cellStyle name="20% - Accent3 3 4 2" xfId="840" xr:uid="{00000000-0005-0000-0000-0000AD000000}"/>
    <cellStyle name="20% - Accent3 3 4 2 2" xfId="841" xr:uid="{00000000-0005-0000-0000-0000AE000000}"/>
    <cellStyle name="20% - Accent3 3 4 3" xfId="842" xr:uid="{00000000-0005-0000-0000-0000AF000000}"/>
    <cellStyle name="20% - Accent3 3 5" xfId="843" xr:uid="{00000000-0005-0000-0000-0000B0000000}"/>
    <cellStyle name="20% - Accent3 3 5 2" xfId="844" xr:uid="{00000000-0005-0000-0000-0000B1000000}"/>
    <cellStyle name="20% - Accent3 3 6" xfId="845" xr:uid="{00000000-0005-0000-0000-0000B2000000}"/>
    <cellStyle name="20% - Accent3 4" xfId="846" xr:uid="{00000000-0005-0000-0000-0000B3000000}"/>
    <cellStyle name="20% - Accent3 5" xfId="847" xr:uid="{00000000-0005-0000-0000-0000B4000000}"/>
    <cellStyle name="20% - Accent3 6" xfId="848" xr:uid="{00000000-0005-0000-0000-0000B5000000}"/>
    <cellStyle name="20% - Accent3 7" xfId="849" xr:uid="{00000000-0005-0000-0000-0000B6000000}"/>
    <cellStyle name="20% - Accent3 8" xfId="850" xr:uid="{00000000-0005-0000-0000-0000B7000000}"/>
    <cellStyle name="20% - Accent3 9" xfId="851" xr:uid="{00000000-0005-0000-0000-0000B8000000}"/>
    <cellStyle name="20% - Accent4 2" xfId="14" xr:uid="{00000000-0005-0000-0000-0000B9000000}"/>
    <cellStyle name="20% - Accent4 2 10" xfId="852" xr:uid="{00000000-0005-0000-0000-0000BA000000}"/>
    <cellStyle name="20% - Accent4 2 2" xfId="853" xr:uid="{00000000-0005-0000-0000-0000BB000000}"/>
    <cellStyle name="20% - Accent4 2 2 2" xfId="854" xr:uid="{00000000-0005-0000-0000-0000BC000000}"/>
    <cellStyle name="20% - Accent4 2 2 3" xfId="855" xr:uid="{00000000-0005-0000-0000-0000BD000000}"/>
    <cellStyle name="20% - Accent4 2 3" xfId="856" xr:uid="{00000000-0005-0000-0000-0000BE000000}"/>
    <cellStyle name="20% - Accent4 2 3 2" xfId="857" xr:uid="{00000000-0005-0000-0000-0000BF000000}"/>
    <cellStyle name="20% - Accent4 2 4" xfId="858" xr:uid="{00000000-0005-0000-0000-0000C0000000}"/>
    <cellStyle name="20% - Accent4 2 5" xfId="859" xr:uid="{00000000-0005-0000-0000-0000C1000000}"/>
    <cellStyle name="20% - Accent4 2 6" xfId="860" xr:uid="{00000000-0005-0000-0000-0000C2000000}"/>
    <cellStyle name="20% - Accent4 2 7" xfId="861" xr:uid="{00000000-0005-0000-0000-0000C3000000}"/>
    <cellStyle name="20% - Accent4 2 8" xfId="862" xr:uid="{00000000-0005-0000-0000-0000C4000000}"/>
    <cellStyle name="20% - Accent4 2 9" xfId="863" xr:uid="{00000000-0005-0000-0000-0000C5000000}"/>
    <cellStyle name="20% - Accent4 3" xfId="864" xr:uid="{00000000-0005-0000-0000-0000C6000000}"/>
    <cellStyle name="20% - Accent4 3 2" xfId="865" xr:uid="{00000000-0005-0000-0000-0000C7000000}"/>
    <cellStyle name="20% - Accent4 3 2 2" xfId="866" xr:uid="{00000000-0005-0000-0000-0000C8000000}"/>
    <cellStyle name="20% - Accent4 3 2 2 2" xfId="867" xr:uid="{00000000-0005-0000-0000-0000C9000000}"/>
    <cellStyle name="20% - Accent4 3 2 2 2 2" xfId="868" xr:uid="{00000000-0005-0000-0000-0000CA000000}"/>
    <cellStyle name="20% - Accent4 3 2 2 3" xfId="869" xr:uid="{00000000-0005-0000-0000-0000CB000000}"/>
    <cellStyle name="20% - Accent4 3 2 3" xfId="870" xr:uid="{00000000-0005-0000-0000-0000CC000000}"/>
    <cellStyle name="20% - Accent4 3 2 3 2" xfId="871" xr:uid="{00000000-0005-0000-0000-0000CD000000}"/>
    <cellStyle name="20% - Accent4 3 2 4" xfId="872" xr:uid="{00000000-0005-0000-0000-0000CE000000}"/>
    <cellStyle name="20% - Accent4 3 3" xfId="873" xr:uid="{00000000-0005-0000-0000-0000CF000000}"/>
    <cellStyle name="20% - Accent4 3 3 2" xfId="874" xr:uid="{00000000-0005-0000-0000-0000D0000000}"/>
    <cellStyle name="20% - Accent4 3 3 2 2" xfId="875" xr:uid="{00000000-0005-0000-0000-0000D1000000}"/>
    <cellStyle name="20% - Accent4 3 3 2 2 2" xfId="876" xr:uid="{00000000-0005-0000-0000-0000D2000000}"/>
    <cellStyle name="20% - Accent4 3 3 2 3" xfId="877" xr:uid="{00000000-0005-0000-0000-0000D3000000}"/>
    <cellStyle name="20% - Accent4 3 3 3" xfId="878" xr:uid="{00000000-0005-0000-0000-0000D4000000}"/>
    <cellStyle name="20% - Accent4 3 3 3 2" xfId="879" xr:uid="{00000000-0005-0000-0000-0000D5000000}"/>
    <cellStyle name="20% - Accent4 3 3 4" xfId="880" xr:uid="{00000000-0005-0000-0000-0000D6000000}"/>
    <cellStyle name="20% - Accent4 3 4" xfId="881" xr:uid="{00000000-0005-0000-0000-0000D7000000}"/>
    <cellStyle name="20% - Accent4 3 4 2" xfId="882" xr:uid="{00000000-0005-0000-0000-0000D8000000}"/>
    <cellStyle name="20% - Accent4 3 4 2 2" xfId="883" xr:uid="{00000000-0005-0000-0000-0000D9000000}"/>
    <cellStyle name="20% - Accent4 3 4 3" xfId="884" xr:uid="{00000000-0005-0000-0000-0000DA000000}"/>
    <cellStyle name="20% - Accent4 3 5" xfId="885" xr:uid="{00000000-0005-0000-0000-0000DB000000}"/>
    <cellStyle name="20% - Accent4 3 5 2" xfId="886" xr:uid="{00000000-0005-0000-0000-0000DC000000}"/>
    <cellStyle name="20% - Accent4 3 6" xfId="887" xr:uid="{00000000-0005-0000-0000-0000DD000000}"/>
    <cellStyle name="20% - Accent4 4" xfId="888" xr:uid="{00000000-0005-0000-0000-0000DE000000}"/>
    <cellStyle name="20% - Accent4 5" xfId="889" xr:uid="{00000000-0005-0000-0000-0000DF000000}"/>
    <cellStyle name="20% - Accent4 6" xfId="890" xr:uid="{00000000-0005-0000-0000-0000E0000000}"/>
    <cellStyle name="20% - Accent4 7" xfId="891" xr:uid="{00000000-0005-0000-0000-0000E1000000}"/>
    <cellStyle name="20% - Accent4 8" xfId="892" xr:uid="{00000000-0005-0000-0000-0000E2000000}"/>
    <cellStyle name="20% - Accent4 9" xfId="893" xr:uid="{00000000-0005-0000-0000-0000E3000000}"/>
    <cellStyle name="20% - Accent5 2" xfId="15" xr:uid="{00000000-0005-0000-0000-0000E4000000}"/>
    <cellStyle name="20% - Accent5 2 10" xfId="894" xr:uid="{00000000-0005-0000-0000-0000E5000000}"/>
    <cellStyle name="20% - Accent5 2 2" xfId="895" xr:uid="{00000000-0005-0000-0000-0000E6000000}"/>
    <cellStyle name="20% - Accent5 2 2 2" xfId="896" xr:uid="{00000000-0005-0000-0000-0000E7000000}"/>
    <cellStyle name="20% - Accent5 2 2 3" xfId="897" xr:uid="{00000000-0005-0000-0000-0000E8000000}"/>
    <cellStyle name="20% - Accent5 2 3" xfId="898" xr:uid="{00000000-0005-0000-0000-0000E9000000}"/>
    <cellStyle name="20% - Accent5 2 3 2" xfId="899" xr:uid="{00000000-0005-0000-0000-0000EA000000}"/>
    <cellStyle name="20% - Accent5 2 4" xfId="900" xr:uid="{00000000-0005-0000-0000-0000EB000000}"/>
    <cellStyle name="20% - Accent5 2 5" xfId="901" xr:uid="{00000000-0005-0000-0000-0000EC000000}"/>
    <cellStyle name="20% - Accent5 2 6" xfId="902" xr:uid="{00000000-0005-0000-0000-0000ED000000}"/>
    <cellStyle name="20% - Accent5 2 7" xfId="903" xr:uid="{00000000-0005-0000-0000-0000EE000000}"/>
    <cellStyle name="20% - Accent5 2 8" xfId="904" xr:uid="{00000000-0005-0000-0000-0000EF000000}"/>
    <cellStyle name="20% - Accent5 2 9" xfId="905" xr:uid="{00000000-0005-0000-0000-0000F0000000}"/>
    <cellStyle name="20% - Accent5 3" xfId="906" xr:uid="{00000000-0005-0000-0000-0000F1000000}"/>
    <cellStyle name="20% - Accent5 3 2" xfId="907" xr:uid="{00000000-0005-0000-0000-0000F2000000}"/>
    <cellStyle name="20% - Accent5 3 2 2" xfId="908" xr:uid="{00000000-0005-0000-0000-0000F3000000}"/>
    <cellStyle name="20% - Accent5 3 2 2 2" xfId="909" xr:uid="{00000000-0005-0000-0000-0000F4000000}"/>
    <cellStyle name="20% - Accent5 3 2 2 2 2" xfId="910" xr:uid="{00000000-0005-0000-0000-0000F5000000}"/>
    <cellStyle name="20% - Accent5 3 2 2 3" xfId="911" xr:uid="{00000000-0005-0000-0000-0000F6000000}"/>
    <cellStyle name="20% - Accent5 3 2 3" xfId="912" xr:uid="{00000000-0005-0000-0000-0000F7000000}"/>
    <cellStyle name="20% - Accent5 3 2 3 2" xfId="913" xr:uid="{00000000-0005-0000-0000-0000F8000000}"/>
    <cellStyle name="20% - Accent5 3 2 4" xfId="914" xr:uid="{00000000-0005-0000-0000-0000F9000000}"/>
    <cellStyle name="20% - Accent5 3 3" xfId="915" xr:uid="{00000000-0005-0000-0000-0000FA000000}"/>
    <cellStyle name="20% - Accent5 3 3 2" xfId="916" xr:uid="{00000000-0005-0000-0000-0000FB000000}"/>
    <cellStyle name="20% - Accent5 3 3 2 2" xfId="917" xr:uid="{00000000-0005-0000-0000-0000FC000000}"/>
    <cellStyle name="20% - Accent5 3 3 2 2 2" xfId="918" xr:uid="{00000000-0005-0000-0000-0000FD000000}"/>
    <cellStyle name="20% - Accent5 3 3 2 3" xfId="919" xr:uid="{00000000-0005-0000-0000-0000FE000000}"/>
    <cellStyle name="20% - Accent5 3 3 3" xfId="920" xr:uid="{00000000-0005-0000-0000-0000FF000000}"/>
    <cellStyle name="20% - Accent5 3 3 3 2" xfId="921" xr:uid="{00000000-0005-0000-0000-000000010000}"/>
    <cellStyle name="20% - Accent5 3 3 4" xfId="922" xr:uid="{00000000-0005-0000-0000-000001010000}"/>
    <cellStyle name="20% - Accent5 3 4" xfId="923" xr:uid="{00000000-0005-0000-0000-000002010000}"/>
    <cellStyle name="20% - Accent5 3 4 2" xfId="924" xr:uid="{00000000-0005-0000-0000-000003010000}"/>
    <cellStyle name="20% - Accent5 3 4 2 2" xfId="925" xr:uid="{00000000-0005-0000-0000-000004010000}"/>
    <cellStyle name="20% - Accent5 3 4 3" xfId="926" xr:uid="{00000000-0005-0000-0000-000005010000}"/>
    <cellStyle name="20% - Accent5 3 5" xfId="927" xr:uid="{00000000-0005-0000-0000-000006010000}"/>
    <cellStyle name="20% - Accent5 3 5 2" xfId="928" xr:uid="{00000000-0005-0000-0000-000007010000}"/>
    <cellStyle name="20% - Accent5 3 6" xfId="929" xr:uid="{00000000-0005-0000-0000-000008010000}"/>
    <cellStyle name="20% - Accent5 4" xfId="930" xr:uid="{00000000-0005-0000-0000-000009010000}"/>
    <cellStyle name="20% - Accent5 5" xfId="931" xr:uid="{00000000-0005-0000-0000-00000A010000}"/>
    <cellStyle name="20% - Accent5 6" xfId="932" xr:uid="{00000000-0005-0000-0000-00000B010000}"/>
    <cellStyle name="20% - Accent5 7" xfId="933" xr:uid="{00000000-0005-0000-0000-00000C010000}"/>
    <cellStyle name="20% - Accent5 8" xfId="934" xr:uid="{00000000-0005-0000-0000-00000D010000}"/>
    <cellStyle name="20% - Accent5 9" xfId="935" xr:uid="{00000000-0005-0000-0000-00000E010000}"/>
    <cellStyle name="20% - Accent6 2" xfId="16" xr:uid="{00000000-0005-0000-0000-00000F010000}"/>
    <cellStyle name="20% - Accent6 2 10" xfId="936" xr:uid="{00000000-0005-0000-0000-000010010000}"/>
    <cellStyle name="20% - Accent6 2 2" xfId="937" xr:uid="{00000000-0005-0000-0000-000011010000}"/>
    <cellStyle name="20% - Accent6 2 2 2" xfId="938" xr:uid="{00000000-0005-0000-0000-000012010000}"/>
    <cellStyle name="20% - Accent6 2 2 3" xfId="939" xr:uid="{00000000-0005-0000-0000-000013010000}"/>
    <cellStyle name="20% - Accent6 2 3" xfId="940" xr:uid="{00000000-0005-0000-0000-000014010000}"/>
    <cellStyle name="20% - Accent6 2 3 2" xfId="941" xr:uid="{00000000-0005-0000-0000-000015010000}"/>
    <cellStyle name="20% - Accent6 2 4" xfId="942" xr:uid="{00000000-0005-0000-0000-000016010000}"/>
    <cellStyle name="20% - Accent6 2 5" xfId="943" xr:uid="{00000000-0005-0000-0000-000017010000}"/>
    <cellStyle name="20% - Accent6 2 6" xfId="944" xr:uid="{00000000-0005-0000-0000-000018010000}"/>
    <cellStyle name="20% - Accent6 2 7" xfId="945" xr:uid="{00000000-0005-0000-0000-000019010000}"/>
    <cellStyle name="20% - Accent6 2 8" xfId="946" xr:uid="{00000000-0005-0000-0000-00001A010000}"/>
    <cellStyle name="20% - Accent6 2 9" xfId="947" xr:uid="{00000000-0005-0000-0000-00001B010000}"/>
    <cellStyle name="20% - Accent6 3" xfId="948" xr:uid="{00000000-0005-0000-0000-00001C010000}"/>
    <cellStyle name="20% - Accent6 3 2" xfId="949" xr:uid="{00000000-0005-0000-0000-00001D010000}"/>
    <cellStyle name="20% - Accent6 3 2 2" xfId="950" xr:uid="{00000000-0005-0000-0000-00001E010000}"/>
    <cellStyle name="20% - Accent6 3 2 2 2" xfId="951" xr:uid="{00000000-0005-0000-0000-00001F010000}"/>
    <cellStyle name="20% - Accent6 3 2 2 2 2" xfId="952" xr:uid="{00000000-0005-0000-0000-000020010000}"/>
    <cellStyle name="20% - Accent6 3 2 2 3" xfId="953" xr:uid="{00000000-0005-0000-0000-000021010000}"/>
    <cellStyle name="20% - Accent6 3 2 3" xfId="954" xr:uid="{00000000-0005-0000-0000-000022010000}"/>
    <cellStyle name="20% - Accent6 3 2 3 2" xfId="955" xr:uid="{00000000-0005-0000-0000-000023010000}"/>
    <cellStyle name="20% - Accent6 3 2 4" xfId="956" xr:uid="{00000000-0005-0000-0000-000024010000}"/>
    <cellStyle name="20% - Accent6 3 3" xfId="957" xr:uid="{00000000-0005-0000-0000-000025010000}"/>
    <cellStyle name="20% - Accent6 3 3 2" xfId="958" xr:uid="{00000000-0005-0000-0000-000026010000}"/>
    <cellStyle name="20% - Accent6 3 3 2 2" xfId="959" xr:uid="{00000000-0005-0000-0000-000027010000}"/>
    <cellStyle name="20% - Accent6 3 3 2 2 2" xfId="960" xr:uid="{00000000-0005-0000-0000-000028010000}"/>
    <cellStyle name="20% - Accent6 3 3 2 3" xfId="961" xr:uid="{00000000-0005-0000-0000-000029010000}"/>
    <cellStyle name="20% - Accent6 3 3 3" xfId="962" xr:uid="{00000000-0005-0000-0000-00002A010000}"/>
    <cellStyle name="20% - Accent6 3 3 3 2" xfId="963" xr:uid="{00000000-0005-0000-0000-00002B010000}"/>
    <cellStyle name="20% - Accent6 3 3 4" xfId="964" xr:uid="{00000000-0005-0000-0000-00002C010000}"/>
    <cellStyle name="20% - Accent6 3 4" xfId="965" xr:uid="{00000000-0005-0000-0000-00002D010000}"/>
    <cellStyle name="20% - Accent6 3 4 2" xfId="966" xr:uid="{00000000-0005-0000-0000-00002E010000}"/>
    <cellStyle name="20% - Accent6 3 4 2 2" xfId="967" xr:uid="{00000000-0005-0000-0000-00002F010000}"/>
    <cellStyle name="20% - Accent6 3 4 3" xfId="968" xr:uid="{00000000-0005-0000-0000-000030010000}"/>
    <cellStyle name="20% - Accent6 3 5" xfId="969" xr:uid="{00000000-0005-0000-0000-000031010000}"/>
    <cellStyle name="20% - Accent6 3 5 2" xfId="970" xr:uid="{00000000-0005-0000-0000-000032010000}"/>
    <cellStyle name="20% - Accent6 3 6" xfId="971" xr:uid="{00000000-0005-0000-0000-000033010000}"/>
    <cellStyle name="20% - Accent6 4" xfId="972" xr:uid="{00000000-0005-0000-0000-000034010000}"/>
    <cellStyle name="20% - Accent6 5" xfId="973" xr:uid="{00000000-0005-0000-0000-000035010000}"/>
    <cellStyle name="20% - Accent6 6" xfId="974" xr:uid="{00000000-0005-0000-0000-000036010000}"/>
    <cellStyle name="20% - Accent6 7" xfId="975" xr:uid="{00000000-0005-0000-0000-000037010000}"/>
    <cellStyle name="20% - Accent6 8" xfId="976" xr:uid="{00000000-0005-0000-0000-000038010000}"/>
    <cellStyle name="20% - Accent6 9" xfId="977" xr:uid="{00000000-0005-0000-0000-000039010000}"/>
    <cellStyle name="40 % - Accent1" xfId="978" xr:uid="{00000000-0005-0000-0000-00003A010000}"/>
    <cellStyle name="40 % - Accent2" xfId="979" xr:uid="{00000000-0005-0000-0000-00003B010000}"/>
    <cellStyle name="40 % - Accent3" xfId="980" xr:uid="{00000000-0005-0000-0000-00003C010000}"/>
    <cellStyle name="40 % - Accent4" xfId="981" xr:uid="{00000000-0005-0000-0000-00003D010000}"/>
    <cellStyle name="40 % - Accent5" xfId="982" xr:uid="{00000000-0005-0000-0000-00003E010000}"/>
    <cellStyle name="40 % - Accent6" xfId="983" xr:uid="{00000000-0005-0000-0000-00003F010000}"/>
    <cellStyle name="40% - Accent1 2" xfId="17" xr:uid="{00000000-0005-0000-0000-000040010000}"/>
    <cellStyle name="40% - Accent1 2 10" xfId="984" xr:uid="{00000000-0005-0000-0000-000041010000}"/>
    <cellStyle name="40% - Accent1 2 2" xfId="985" xr:uid="{00000000-0005-0000-0000-000042010000}"/>
    <cellStyle name="40% - Accent1 2 2 2" xfId="986" xr:uid="{00000000-0005-0000-0000-000043010000}"/>
    <cellStyle name="40% - Accent1 2 2 3" xfId="987" xr:uid="{00000000-0005-0000-0000-000044010000}"/>
    <cellStyle name="40% - Accent1 2 3" xfId="988" xr:uid="{00000000-0005-0000-0000-000045010000}"/>
    <cellStyle name="40% - Accent1 2 3 2" xfId="989" xr:uid="{00000000-0005-0000-0000-000046010000}"/>
    <cellStyle name="40% - Accent1 2 4" xfId="990" xr:uid="{00000000-0005-0000-0000-000047010000}"/>
    <cellStyle name="40% - Accent1 2 5" xfId="991" xr:uid="{00000000-0005-0000-0000-000048010000}"/>
    <cellStyle name="40% - Accent1 2 6" xfId="992" xr:uid="{00000000-0005-0000-0000-000049010000}"/>
    <cellStyle name="40% - Accent1 2 7" xfId="993" xr:uid="{00000000-0005-0000-0000-00004A010000}"/>
    <cellStyle name="40% - Accent1 2 8" xfId="994" xr:uid="{00000000-0005-0000-0000-00004B010000}"/>
    <cellStyle name="40% - Accent1 2 9" xfId="995" xr:uid="{00000000-0005-0000-0000-00004C010000}"/>
    <cellStyle name="40% - Accent1 3" xfId="996" xr:uid="{00000000-0005-0000-0000-00004D010000}"/>
    <cellStyle name="40% - Accent1 3 2" xfId="997" xr:uid="{00000000-0005-0000-0000-00004E010000}"/>
    <cellStyle name="40% - Accent1 3 2 2" xfId="998" xr:uid="{00000000-0005-0000-0000-00004F010000}"/>
    <cellStyle name="40% - Accent1 3 2 2 2" xfId="999" xr:uid="{00000000-0005-0000-0000-000050010000}"/>
    <cellStyle name="40% - Accent1 3 2 2 2 2" xfId="1000" xr:uid="{00000000-0005-0000-0000-000051010000}"/>
    <cellStyle name="40% - Accent1 3 2 2 3" xfId="1001" xr:uid="{00000000-0005-0000-0000-000052010000}"/>
    <cellStyle name="40% - Accent1 3 2 3" xfId="1002" xr:uid="{00000000-0005-0000-0000-000053010000}"/>
    <cellStyle name="40% - Accent1 3 2 3 2" xfId="1003" xr:uid="{00000000-0005-0000-0000-000054010000}"/>
    <cellStyle name="40% - Accent1 3 2 4" xfId="1004" xr:uid="{00000000-0005-0000-0000-000055010000}"/>
    <cellStyle name="40% - Accent1 3 3" xfId="1005" xr:uid="{00000000-0005-0000-0000-000056010000}"/>
    <cellStyle name="40% - Accent1 3 3 2" xfId="1006" xr:uid="{00000000-0005-0000-0000-000057010000}"/>
    <cellStyle name="40% - Accent1 3 3 2 2" xfId="1007" xr:uid="{00000000-0005-0000-0000-000058010000}"/>
    <cellStyle name="40% - Accent1 3 3 2 2 2" xfId="1008" xr:uid="{00000000-0005-0000-0000-000059010000}"/>
    <cellStyle name="40% - Accent1 3 3 2 3" xfId="1009" xr:uid="{00000000-0005-0000-0000-00005A010000}"/>
    <cellStyle name="40% - Accent1 3 3 3" xfId="1010" xr:uid="{00000000-0005-0000-0000-00005B010000}"/>
    <cellStyle name="40% - Accent1 3 3 3 2" xfId="1011" xr:uid="{00000000-0005-0000-0000-00005C010000}"/>
    <cellStyle name="40% - Accent1 3 3 4" xfId="1012" xr:uid="{00000000-0005-0000-0000-00005D010000}"/>
    <cellStyle name="40% - Accent1 3 4" xfId="1013" xr:uid="{00000000-0005-0000-0000-00005E010000}"/>
    <cellStyle name="40% - Accent1 3 4 2" xfId="1014" xr:uid="{00000000-0005-0000-0000-00005F010000}"/>
    <cellStyle name="40% - Accent1 3 4 2 2" xfId="1015" xr:uid="{00000000-0005-0000-0000-000060010000}"/>
    <cellStyle name="40% - Accent1 3 4 3" xfId="1016" xr:uid="{00000000-0005-0000-0000-000061010000}"/>
    <cellStyle name="40% - Accent1 3 5" xfId="1017" xr:uid="{00000000-0005-0000-0000-000062010000}"/>
    <cellStyle name="40% - Accent1 3 5 2" xfId="1018" xr:uid="{00000000-0005-0000-0000-000063010000}"/>
    <cellStyle name="40% - Accent1 3 6" xfId="1019" xr:uid="{00000000-0005-0000-0000-000064010000}"/>
    <cellStyle name="40% - Accent1 4" xfId="1020" xr:uid="{00000000-0005-0000-0000-000065010000}"/>
    <cellStyle name="40% - Accent1 5" xfId="1021" xr:uid="{00000000-0005-0000-0000-000066010000}"/>
    <cellStyle name="40% - Accent1 6" xfId="1022" xr:uid="{00000000-0005-0000-0000-000067010000}"/>
    <cellStyle name="40% - Accent1 7" xfId="1023" xr:uid="{00000000-0005-0000-0000-000068010000}"/>
    <cellStyle name="40% - Accent1 8" xfId="1024" xr:uid="{00000000-0005-0000-0000-000069010000}"/>
    <cellStyle name="40% - Accent1 9" xfId="1025" xr:uid="{00000000-0005-0000-0000-00006A010000}"/>
    <cellStyle name="40% - Accent2 2" xfId="18" xr:uid="{00000000-0005-0000-0000-00006B010000}"/>
    <cellStyle name="40% - Accent2 2 10" xfId="1026" xr:uid="{00000000-0005-0000-0000-00006C010000}"/>
    <cellStyle name="40% - Accent2 2 2" xfId="1027" xr:uid="{00000000-0005-0000-0000-00006D010000}"/>
    <cellStyle name="40% - Accent2 2 2 2" xfId="1028" xr:uid="{00000000-0005-0000-0000-00006E010000}"/>
    <cellStyle name="40% - Accent2 2 2 3" xfId="1029" xr:uid="{00000000-0005-0000-0000-00006F010000}"/>
    <cellStyle name="40% - Accent2 2 3" xfId="1030" xr:uid="{00000000-0005-0000-0000-000070010000}"/>
    <cellStyle name="40% - Accent2 2 3 2" xfId="1031" xr:uid="{00000000-0005-0000-0000-000071010000}"/>
    <cellStyle name="40% - Accent2 2 4" xfId="1032" xr:uid="{00000000-0005-0000-0000-000072010000}"/>
    <cellStyle name="40% - Accent2 2 5" xfId="1033" xr:uid="{00000000-0005-0000-0000-000073010000}"/>
    <cellStyle name="40% - Accent2 2 6" xfId="1034" xr:uid="{00000000-0005-0000-0000-000074010000}"/>
    <cellStyle name="40% - Accent2 2 7" xfId="1035" xr:uid="{00000000-0005-0000-0000-000075010000}"/>
    <cellStyle name="40% - Accent2 2 8" xfId="1036" xr:uid="{00000000-0005-0000-0000-000076010000}"/>
    <cellStyle name="40% - Accent2 2 9" xfId="1037" xr:uid="{00000000-0005-0000-0000-000077010000}"/>
    <cellStyle name="40% - Accent2 3" xfId="1038" xr:uid="{00000000-0005-0000-0000-000078010000}"/>
    <cellStyle name="40% - Accent2 3 2" xfId="1039" xr:uid="{00000000-0005-0000-0000-000079010000}"/>
    <cellStyle name="40% - Accent2 3 2 2" xfId="1040" xr:uid="{00000000-0005-0000-0000-00007A010000}"/>
    <cellStyle name="40% - Accent2 3 2 2 2" xfId="1041" xr:uid="{00000000-0005-0000-0000-00007B010000}"/>
    <cellStyle name="40% - Accent2 3 2 2 2 2" xfId="1042" xr:uid="{00000000-0005-0000-0000-00007C010000}"/>
    <cellStyle name="40% - Accent2 3 2 2 3" xfId="1043" xr:uid="{00000000-0005-0000-0000-00007D010000}"/>
    <cellStyle name="40% - Accent2 3 2 3" xfId="1044" xr:uid="{00000000-0005-0000-0000-00007E010000}"/>
    <cellStyle name="40% - Accent2 3 2 3 2" xfId="1045" xr:uid="{00000000-0005-0000-0000-00007F010000}"/>
    <cellStyle name="40% - Accent2 3 2 4" xfId="1046" xr:uid="{00000000-0005-0000-0000-000080010000}"/>
    <cellStyle name="40% - Accent2 3 3" xfId="1047" xr:uid="{00000000-0005-0000-0000-000081010000}"/>
    <cellStyle name="40% - Accent2 3 3 2" xfId="1048" xr:uid="{00000000-0005-0000-0000-000082010000}"/>
    <cellStyle name="40% - Accent2 3 3 2 2" xfId="1049" xr:uid="{00000000-0005-0000-0000-000083010000}"/>
    <cellStyle name="40% - Accent2 3 3 2 2 2" xfId="1050" xr:uid="{00000000-0005-0000-0000-000084010000}"/>
    <cellStyle name="40% - Accent2 3 3 2 3" xfId="1051" xr:uid="{00000000-0005-0000-0000-000085010000}"/>
    <cellStyle name="40% - Accent2 3 3 3" xfId="1052" xr:uid="{00000000-0005-0000-0000-000086010000}"/>
    <cellStyle name="40% - Accent2 3 3 3 2" xfId="1053" xr:uid="{00000000-0005-0000-0000-000087010000}"/>
    <cellStyle name="40% - Accent2 3 3 4" xfId="1054" xr:uid="{00000000-0005-0000-0000-000088010000}"/>
    <cellStyle name="40% - Accent2 3 4" xfId="1055" xr:uid="{00000000-0005-0000-0000-000089010000}"/>
    <cellStyle name="40% - Accent2 3 4 2" xfId="1056" xr:uid="{00000000-0005-0000-0000-00008A010000}"/>
    <cellStyle name="40% - Accent2 3 4 2 2" xfId="1057" xr:uid="{00000000-0005-0000-0000-00008B010000}"/>
    <cellStyle name="40% - Accent2 3 4 3" xfId="1058" xr:uid="{00000000-0005-0000-0000-00008C010000}"/>
    <cellStyle name="40% - Accent2 3 5" xfId="1059" xr:uid="{00000000-0005-0000-0000-00008D010000}"/>
    <cellStyle name="40% - Accent2 3 5 2" xfId="1060" xr:uid="{00000000-0005-0000-0000-00008E010000}"/>
    <cellStyle name="40% - Accent2 3 6" xfId="1061" xr:uid="{00000000-0005-0000-0000-00008F010000}"/>
    <cellStyle name="40% - Accent2 4" xfId="1062" xr:uid="{00000000-0005-0000-0000-000090010000}"/>
    <cellStyle name="40% - Accent2 5" xfId="1063" xr:uid="{00000000-0005-0000-0000-000091010000}"/>
    <cellStyle name="40% - Accent2 6" xfId="1064" xr:uid="{00000000-0005-0000-0000-000092010000}"/>
    <cellStyle name="40% - Accent2 7" xfId="1065" xr:uid="{00000000-0005-0000-0000-000093010000}"/>
    <cellStyle name="40% - Accent2 8" xfId="1066" xr:uid="{00000000-0005-0000-0000-000094010000}"/>
    <cellStyle name="40% - Accent2 9" xfId="1067" xr:uid="{00000000-0005-0000-0000-000095010000}"/>
    <cellStyle name="40% - Accent3 2" xfId="19" xr:uid="{00000000-0005-0000-0000-000096010000}"/>
    <cellStyle name="40% - Accent3 2 10" xfId="1068" xr:uid="{00000000-0005-0000-0000-000097010000}"/>
    <cellStyle name="40% - Accent3 2 2" xfId="1069" xr:uid="{00000000-0005-0000-0000-000098010000}"/>
    <cellStyle name="40% - Accent3 2 2 2" xfId="1070" xr:uid="{00000000-0005-0000-0000-000099010000}"/>
    <cellStyle name="40% - Accent3 2 2 3" xfId="1071" xr:uid="{00000000-0005-0000-0000-00009A010000}"/>
    <cellStyle name="40% - Accent3 2 3" xfId="1072" xr:uid="{00000000-0005-0000-0000-00009B010000}"/>
    <cellStyle name="40% - Accent3 2 3 2" xfId="1073" xr:uid="{00000000-0005-0000-0000-00009C010000}"/>
    <cellStyle name="40% - Accent3 2 4" xfId="1074" xr:uid="{00000000-0005-0000-0000-00009D010000}"/>
    <cellStyle name="40% - Accent3 2 5" xfId="1075" xr:uid="{00000000-0005-0000-0000-00009E010000}"/>
    <cellStyle name="40% - Accent3 2 6" xfId="1076" xr:uid="{00000000-0005-0000-0000-00009F010000}"/>
    <cellStyle name="40% - Accent3 2 7" xfId="1077" xr:uid="{00000000-0005-0000-0000-0000A0010000}"/>
    <cellStyle name="40% - Accent3 2 8" xfId="1078" xr:uid="{00000000-0005-0000-0000-0000A1010000}"/>
    <cellStyle name="40% - Accent3 2 9" xfId="1079" xr:uid="{00000000-0005-0000-0000-0000A2010000}"/>
    <cellStyle name="40% - Accent3 3" xfId="1080" xr:uid="{00000000-0005-0000-0000-0000A3010000}"/>
    <cellStyle name="40% - Accent3 3 2" xfId="1081" xr:uid="{00000000-0005-0000-0000-0000A4010000}"/>
    <cellStyle name="40% - Accent3 3 2 2" xfId="1082" xr:uid="{00000000-0005-0000-0000-0000A5010000}"/>
    <cellStyle name="40% - Accent3 3 2 2 2" xfId="1083" xr:uid="{00000000-0005-0000-0000-0000A6010000}"/>
    <cellStyle name="40% - Accent3 3 2 2 2 2" xfId="1084" xr:uid="{00000000-0005-0000-0000-0000A7010000}"/>
    <cellStyle name="40% - Accent3 3 2 2 3" xfId="1085" xr:uid="{00000000-0005-0000-0000-0000A8010000}"/>
    <cellStyle name="40% - Accent3 3 2 3" xfId="1086" xr:uid="{00000000-0005-0000-0000-0000A9010000}"/>
    <cellStyle name="40% - Accent3 3 2 3 2" xfId="1087" xr:uid="{00000000-0005-0000-0000-0000AA010000}"/>
    <cellStyle name="40% - Accent3 3 2 4" xfId="1088" xr:uid="{00000000-0005-0000-0000-0000AB010000}"/>
    <cellStyle name="40% - Accent3 3 3" xfId="1089" xr:uid="{00000000-0005-0000-0000-0000AC010000}"/>
    <cellStyle name="40% - Accent3 3 3 2" xfId="1090" xr:uid="{00000000-0005-0000-0000-0000AD010000}"/>
    <cellStyle name="40% - Accent3 3 3 2 2" xfId="1091" xr:uid="{00000000-0005-0000-0000-0000AE010000}"/>
    <cellStyle name="40% - Accent3 3 3 2 2 2" xfId="1092" xr:uid="{00000000-0005-0000-0000-0000AF010000}"/>
    <cellStyle name="40% - Accent3 3 3 2 3" xfId="1093" xr:uid="{00000000-0005-0000-0000-0000B0010000}"/>
    <cellStyle name="40% - Accent3 3 3 3" xfId="1094" xr:uid="{00000000-0005-0000-0000-0000B1010000}"/>
    <cellStyle name="40% - Accent3 3 3 3 2" xfId="1095" xr:uid="{00000000-0005-0000-0000-0000B2010000}"/>
    <cellStyle name="40% - Accent3 3 3 4" xfId="1096" xr:uid="{00000000-0005-0000-0000-0000B3010000}"/>
    <cellStyle name="40% - Accent3 3 4" xfId="1097" xr:uid="{00000000-0005-0000-0000-0000B4010000}"/>
    <cellStyle name="40% - Accent3 3 4 2" xfId="1098" xr:uid="{00000000-0005-0000-0000-0000B5010000}"/>
    <cellStyle name="40% - Accent3 3 4 2 2" xfId="1099" xr:uid="{00000000-0005-0000-0000-0000B6010000}"/>
    <cellStyle name="40% - Accent3 3 4 3" xfId="1100" xr:uid="{00000000-0005-0000-0000-0000B7010000}"/>
    <cellStyle name="40% - Accent3 3 5" xfId="1101" xr:uid="{00000000-0005-0000-0000-0000B8010000}"/>
    <cellStyle name="40% - Accent3 3 5 2" xfId="1102" xr:uid="{00000000-0005-0000-0000-0000B9010000}"/>
    <cellStyle name="40% - Accent3 3 6" xfId="1103" xr:uid="{00000000-0005-0000-0000-0000BA010000}"/>
    <cellStyle name="40% - Accent3 4" xfId="1104" xr:uid="{00000000-0005-0000-0000-0000BB010000}"/>
    <cellStyle name="40% - Accent3 5" xfId="1105" xr:uid="{00000000-0005-0000-0000-0000BC010000}"/>
    <cellStyle name="40% - Accent3 6" xfId="1106" xr:uid="{00000000-0005-0000-0000-0000BD010000}"/>
    <cellStyle name="40% - Accent3 7" xfId="1107" xr:uid="{00000000-0005-0000-0000-0000BE010000}"/>
    <cellStyle name="40% - Accent3 8" xfId="1108" xr:uid="{00000000-0005-0000-0000-0000BF010000}"/>
    <cellStyle name="40% - Accent3 9" xfId="1109" xr:uid="{00000000-0005-0000-0000-0000C0010000}"/>
    <cellStyle name="40% - Accent4 2" xfId="20" xr:uid="{00000000-0005-0000-0000-0000C1010000}"/>
    <cellStyle name="40% - Accent4 2 10" xfId="1110" xr:uid="{00000000-0005-0000-0000-0000C2010000}"/>
    <cellStyle name="40% - Accent4 2 2" xfId="1111" xr:uid="{00000000-0005-0000-0000-0000C3010000}"/>
    <cellStyle name="40% - Accent4 2 2 2" xfId="1112" xr:uid="{00000000-0005-0000-0000-0000C4010000}"/>
    <cellStyle name="40% - Accent4 2 2 3" xfId="1113" xr:uid="{00000000-0005-0000-0000-0000C5010000}"/>
    <cellStyle name="40% - Accent4 2 3" xfId="1114" xr:uid="{00000000-0005-0000-0000-0000C6010000}"/>
    <cellStyle name="40% - Accent4 2 3 2" xfId="1115" xr:uid="{00000000-0005-0000-0000-0000C7010000}"/>
    <cellStyle name="40% - Accent4 2 4" xfId="1116" xr:uid="{00000000-0005-0000-0000-0000C8010000}"/>
    <cellStyle name="40% - Accent4 2 5" xfId="1117" xr:uid="{00000000-0005-0000-0000-0000C9010000}"/>
    <cellStyle name="40% - Accent4 2 6" xfId="1118" xr:uid="{00000000-0005-0000-0000-0000CA010000}"/>
    <cellStyle name="40% - Accent4 2 7" xfId="1119" xr:uid="{00000000-0005-0000-0000-0000CB010000}"/>
    <cellStyle name="40% - Accent4 2 8" xfId="1120" xr:uid="{00000000-0005-0000-0000-0000CC010000}"/>
    <cellStyle name="40% - Accent4 2 9" xfId="1121" xr:uid="{00000000-0005-0000-0000-0000CD010000}"/>
    <cellStyle name="40% - Accent4 3" xfId="1122" xr:uid="{00000000-0005-0000-0000-0000CE010000}"/>
    <cellStyle name="40% - Accent4 3 2" xfId="1123" xr:uid="{00000000-0005-0000-0000-0000CF010000}"/>
    <cellStyle name="40% - Accent4 3 2 2" xfId="1124" xr:uid="{00000000-0005-0000-0000-0000D0010000}"/>
    <cellStyle name="40% - Accent4 3 2 2 2" xfId="1125" xr:uid="{00000000-0005-0000-0000-0000D1010000}"/>
    <cellStyle name="40% - Accent4 3 2 2 2 2" xfId="1126" xr:uid="{00000000-0005-0000-0000-0000D2010000}"/>
    <cellStyle name="40% - Accent4 3 2 2 3" xfId="1127" xr:uid="{00000000-0005-0000-0000-0000D3010000}"/>
    <cellStyle name="40% - Accent4 3 2 3" xfId="1128" xr:uid="{00000000-0005-0000-0000-0000D4010000}"/>
    <cellStyle name="40% - Accent4 3 2 3 2" xfId="1129" xr:uid="{00000000-0005-0000-0000-0000D5010000}"/>
    <cellStyle name="40% - Accent4 3 2 4" xfId="1130" xr:uid="{00000000-0005-0000-0000-0000D6010000}"/>
    <cellStyle name="40% - Accent4 3 3" xfId="1131" xr:uid="{00000000-0005-0000-0000-0000D7010000}"/>
    <cellStyle name="40% - Accent4 3 3 2" xfId="1132" xr:uid="{00000000-0005-0000-0000-0000D8010000}"/>
    <cellStyle name="40% - Accent4 3 3 2 2" xfId="1133" xr:uid="{00000000-0005-0000-0000-0000D9010000}"/>
    <cellStyle name="40% - Accent4 3 3 2 2 2" xfId="1134" xr:uid="{00000000-0005-0000-0000-0000DA010000}"/>
    <cellStyle name="40% - Accent4 3 3 2 3" xfId="1135" xr:uid="{00000000-0005-0000-0000-0000DB010000}"/>
    <cellStyle name="40% - Accent4 3 3 3" xfId="1136" xr:uid="{00000000-0005-0000-0000-0000DC010000}"/>
    <cellStyle name="40% - Accent4 3 3 3 2" xfId="1137" xr:uid="{00000000-0005-0000-0000-0000DD010000}"/>
    <cellStyle name="40% - Accent4 3 3 4" xfId="1138" xr:uid="{00000000-0005-0000-0000-0000DE010000}"/>
    <cellStyle name="40% - Accent4 3 4" xfId="1139" xr:uid="{00000000-0005-0000-0000-0000DF010000}"/>
    <cellStyle name="40% - Accent4 3 4 2" xfId="1140" xr:uid="{00000000-0005-0000-0000-0000E0010000}"/>
    <cellStyle name="40% - Accent4 3 4 2 2" xfId="1141" xr:uid="{00000000-0005-0000-0000-0000E1010000}"/>
    <cellStyle name="40% - Accent4 3 4 3" xfId="1142" xr:uid="{00000000-0005-0000-0000-0000E2010000}"/>
    <cellStyle name="40% - Accent4 3 5" xfId="1143" xr:uid="{00000000-0005-0000-0000-0000E3010000}"/>
    <cellStyle name="40% - Accent4 3 5 2" xfId="1144" xr:uid="{00000000-0005-0000-0000-0000E4010000}"/>
    <cellStyle name="40% - Accent4 3 6" xfId="1145" xr:uid="{00000000-0005-0000-0000-0000E5010000}"/>
    <cellStyle name="40% - Accent4 4" xfId="1146" xr:uid="{00000000-0005-0000-0000-0000E6010000}"/>
    <cellStyle name="40% - Accent4 5" xfId="1147" xr:uid="{00000000-0005-0000-0000-0000E7010000}"/>
    <cellStyle name="40% - Accent4 6" xfId="1148" xr:uid="{00000000-0005-0000-0000-0000E8010000}"/>
    <cellStyle name="40% - Accent4 7" xfId="1149" xr:uid="{00000000-0005-0000-0000-0000E9010000}"/>
    <cellStyle name="40% - Accent4 8" xfId="1150" xr:uid="{00000000-0005-0000-0000-0000EA010000}"/>
    <cellStyle name="40% - Accent4 9" xfId="1151" xr:uid="{00000000-0005-0000-0000-0000EB010000}"/>
    <cellStyle name="40% - Accent5 2" xfId="21" xr:uid="{00000000-0005-0000-0000-0000EC010000}"/>
    <cellStyle name="40% - Accent5 2 10" xfId="1152" xr:uid="{00000000-0005-0000-0000-0000ED010000}"/>
    <cellStyle name="40% - Accent5 2 2" xfId="1153" xr:uid="{00000000-0005-0000-0000-0000EE010000}"/>
    <cellStyle name="40% - Accent5 2 2 2" xfId="1154" xr:uid="{00000000-0005-0000-0000-0000EF010000}"/>
    <cellStyle name="40% - Accent5 2 2 3" xfId="1155" xr:uid="{00000000-0005-0000-0000-0000F0010000}"/>
    <cellStyle name="40% - Accent5 2 3" xfId="1156" xr:uid="{00000000-0005-0000-0000-0000F1010000}"/>
    <cellStyle name="40% - Accent5 2 3 2" xfId="1157" xr:uid="{00000000-0005-0000-0000-0000F2010000}"/>
    <cellStyle name="40% - Accent5 2 4" xfId="1158" xr:uid="{00000000-0005-0000-0000-0000F3010000}"/>
    <cellStyle name="40% - Accent5 2 5" xfId="1159" xr:uid="{00000000-0005-0000-0000-0000F4010000}"/>
    <cellStyle name="40% - Accent5 2 6" xfId="1160" xr:uid="{00000000-0005-0000-0000-0000F5010000}"/>
    <cellStyle name="40% - Accent5 2 7" xfId="1161" xr:uid="{00000000-0005-0000-0000-0000F6010000}"/>
    <cellStyle name="40% - Accent5 2 8" xfId="1162" xr:uid="{00000000-0005-0000-0000-0000F7010000}"/>
    <cellStyle name="40% - Accent5 2 9" xfId="1163" xr:uid="{00000000-0005-0000-0000-0000F8010000}"/>
    <cellStyle name="40% - Accent5 3" xfId="1164" xr:uid="{00000000-0005-0000-0000-0000F9010000}"/>
    <cellStyle name="40% - Accent5 3 2" xfId="1165" xr:uid="{00000000-0005-0000-0000-0000FA010000}"/>
    <cellStyle name="40% - Accent5 3 2 2" xfId="1166" xr:uid="{00000000-0005-0000-0000-0000FB010000}"/>
    <cellStyle name="40% - Accent5 3 2 2 2" xfId="1167" xr:uid="{00000000-0005-0000-0000-0000FC010000}"/>
    <cellStyle name="40% - Accent5 3 2 2 2 2" xfId="1168" xr:uid="{00000000-0005-0000-0000-0000FD010000}"/>
    <cellStyle name="40% - Accent5 3 2 2 3" xfId="1169" xr:uid="{00000000-0005-0000-0000-0000FE010000}"/>
    <cellStyle name="40% - Accent5 3 2 3" xfId="1170" xr:uid="{00000000-0005-0000-0000-0000FF010000}"/>
    <cellStyle name="40% - Accent5 3 2 3 2" xfId="1171" xr:uid="{00000000-0005-0000-0000-000000020000}"/>
    <cellStyle name="40% - Accent5 3 2 4" xfId="1172" xr:uid="{00000000-0005-0000-0000-000001020000}"/>
    <cellStyle name="40% - Accent5 3 3" xfId="1173" xr:uid="{00000000-0005-0000-0000-000002020000}"/>
    <cellStyle name="40% - Accent5 3 3 2" xfId="1174" xr:uid="{00000000-0005-0000-0000-000003020000}"/>
    <cellStyle name="40% - Accent5 3 3 2 2" xfId="1175" xr:uid="{00000000-0005-0000-0000-000004020000}"/>
    <cellStyle name="40% - Accent5 3 3 2 2 2" xfId="1176" xr:uid="{00000000-0005-0000-0000-000005020000}"/>
    <cellStyle name="40% - Accent5 3 3 2 3" xfId="1177" xr:uid="{00000000-0005-0000-0000-000006020000}"/>
    <cellStyle name="40% - Accent5 3 3 3" xfId="1178" xr:uid="{00000000-0005-0000-0000-000007020000}"/>
    <cellStyle name="40% - Accent5 3 3 3 2" xfId="1179" xr:uid="{00000000-0005-0000-0000-000008020000}"/>
    <cellStyle name="40% - Accent5 3 3 4" xfId="1180" xr:uid="{00000000-0005-0000-0000-000009020000}"/>
    <cellStyle name="40% - Accent5 3 4" xfId="1181" xr:uid="{00000000-0005-0000-0000-00000A020000}"/>
    <cellStyle name="40% - Accent5 3 4 2" xfId="1182" xr:uid="{00000000-0005-0000-0000-00000B020000}"/>
    <cellStyle name="40% - Accent5 3 4 2 2" xfId="1183" xr:uid="{00000000-0005-0000-0000-00000C020000}"/>
    <cellStyle name="40% - Accent5 3 4 3" xfId="1184" xr:uid="{00000000-0005-0000-0000-00000D020000}"/>
    <cellStyle name="40% - Accent5 3 5" xfId="1185" xr:uid="{00000000-0005-0000-0000-00000E020000}"/>
    <cellStyle name="40% - Accent5 3 5 2" xfId="1186" xr:uid="{00000000-0005-0000-0000-00000F020000}"/>
    <cellStyle name="40% - Accent5 3 6" xfId="1187" xr:uid="{00000000-0005-0000-0000-000010020000}"/>
    <cellStyle name="40% - Accent5 4" xfId="1188" xr:uid="{00000000-0005-0000-0000-000011020000}"/>
    <cellStyle name="40% - Accent5 5" xfId="1189" xr:uid="{00000000-0005-0000-0000-000012020000}"/>
    <cellStyle name="40% - Accent5 6" xfId="1190" xr:uid="{00000000-0005-0000-0000-000013020000}"/>
    <cellStyle name="40% - Accent5 7" xfId="1191" xr:uid="{00000000-0005-0000-0000-000014020000}"/>
    <cellStyle name="40% - Accent5 8" xfId="1192" xr:uid="{00000000-0005-0000-0000-000015020000}"/>
    <cellStyle name="40% - Accent5 9" xfId="1193" xr:uid="{00000000-0005-0000-0000-000016020000}"/>
    <cellStyle name="40% - Accent6 2" xfId="22" xr:uid="{00000000-0005-0000-0000-000017020000}"/>
    <cellStyle name="40% - Accent6 2 10" xfId="1194" xr:uid="{00000000-0005-0000-0000-000018020000}"/>
    <cellStyle name="40% - Accent6 2 2" xfId="1195" xr:uid="{00000000-0005-0000-0000-000019020000}"/>
    <cellStyle name="40% - Accent6 2 2 2" xfId="1196" xr:uid="{00000000-0005-0000-0000-00001A020000}"/>
    <cellStyle name="40% - Accent6 2 2 3" xfId="1197" xr:uid="{00000000-0005-0000-0000-00001B020000}"/>
    <cellStyle name="40% - Accent6 2 3" xfId="1198" xr:uid="{00000000-0005-0000-0000-00001C020000}"/>
    <cellStyle name="40% - Accent6 2 3 2" xfId="1199" xr:uid="{00000000-0005-0000-0000-00001D020000}"/>
    <cellStyle name="40% - Accent6 2 4" xfId="1200" xr:uid="{00000000-0005-0000-0000-00001E020000}"/>
    <cellStyle name="40% - Accent6 2 5" xfId="1201" xr:uid="{00000000-0005-0000-0000-00001F020000}"/>
    <cellStyle name="40% - Accent6 2 6" xfId="1202" xr:uid="{00000000-0005-0000-0000-000020020000}"/>
    <cellStyle name="40% - Accent6 2 7" xfId="1203" xr:uid="{00000000-0005-0000-0000-000021020000}"/>
    <cellStyle name="40% - Accent6 2 8" xfId="1204" xr:uid="{00000000-0005-0000-0000-000022020000}"/>
    <cellStyle name="40% - Accent6 2 9" xfId="1205" xr:uid="{00000000-0005-0000-0000-000023020000}"/>
    <cellStyle name="40% - Accent6 3" xfId="1206" xr:uid="{00000000-0005-0000-0000-000024020000}"/>
    <cellStyle name="40% - Accent6 3 2" xfId="1207" xr:uid="{00000000-0005-0000-0000-000025020000}"/>
    <cellStyle name="40% - Accent6 3 2 2" xfId="1208" xr:uid="{00000000-0005-0000-0000-000026020000}"/>
    <cellStyle name="40% - Accent6 3 2 2 2" xfId="1209" xr:uid="{00000000-0005-0000-0000-000027020000}"/>
    <cellStyle name="40% - Accent6 3 2 2 2 2" xfId="1210" xr:uid="{00000000-0005-0000-0000-000028020000}"/>
    <cellStyle name="40% - Accent6 3 2 2 3" xfId="1211" xr:uid="{00000000-0005-0000-0000-000029020000}"/>
    <cellStyle name="40% - Accent6 3 2 3" xfId="1212" xr:uid="{00000000-0005-0000-0000-00002A020000}"/>
    <cellStyle name="40% - Accent6 3 2 3 2" xfId="1213" xr:uid="{00000000-0005-0000-0000-00002B020000}"/>
    <cellStyle name="40% - Accent6 3 2 4" xfId="1214" xr:uid="{00000000-0005-0000-0000-00002C020000}"/>
    <cellStyle name="40% - Accent6 3 3" xfId="1215" xr:uid="{00000000-0005-0000-0000-00002D020000}"/>
    <cellStyle name="40% - Accent6 3 3 2" xfId="1216" xr:uid="{00000000-0005-0000-0000-00002E020000}"/>
    <cellStyle name="40% - Accent6 3 3 2 2" xfId="1217" xr:uid="{00000000-0005-0000-0000-00002F020000}"/>
    <cellStyle name="40% - Accent6 3 3 2 2 2" xfId="1218" xr:uid="{00000000-0005-0000-0000-000030020000}"/>
    <cellStyle name="40% - Accent6 3 3 2 3" xfId="1219" xr:uid="{00000000-0005-0000-0000-000031020000}"/>
    <cellStyle name="40% - Accent6 3 3 3" xfId="1220" xr:uid="{00000000-0005-0000-0000-000032020000}"/>
    <cellStyle name="40% - Accent6 3 3 3 2" xfId="1221" xr:uid="{00000000-0005-0000-0000-000033020000}"/>
    <cellStyle name="40% - Accent6 3 3 4" xfId="1222" xr:uid="{00000000-0005-0000-0000-000034020000}"/>
    <cellStyle name="40% - Accent6 3 4" xfId="1223" xr:uid="{00000000-0005-0000-0000-000035020000}"/>
    <cellStyle name="40% - Accent6 3 4 2" xfId="1224" xr:uid="{00000000-0005-0000-0000-000036020000}"/>
    <cellStyle name="40% - Accent6 3 4 2 2" xfId="1225" xr:uid="{00000000-0005-0000-0000-000037020000}"/>
    <cellStyle name="40% - Accent6 3 4 3" xfId="1226" xr:uid="{00000000-0005-0000-0000-000038020000}"/>
    <cellStyle name="40% - Accent6 3 5" xfId="1227" xr:uid="{00000000-0005-0000-0000-000039020000}"/>
    <cellStyle name="40% - Accent6 3 5 2" xfId="1228" xr:uid="{00000000-0005-0000-0000-00003A020000}"/>
    <cellStyle name="40% - Accent6 3 6" xfId="1229" xr:uid="{00000000-0005-0000-0000-00003B020000}"/>
    <cellStyle name="40% - Accent6 4" xfId="1230" xr:uid="{00000000-0005-0000-0000-00003C020000}"/>
    <cellStyle name="40% - Accent6 5" xfId="1231" xr:uid="{00000000-0005-0000-0000-00003D020000}"/>
    <cellStyle name="40% - Accent6 6" xfId="1232" xr:uid="{00000000-0005-0000-0000-00003E020000}"/>
    <cellStyle name="40% - Accent6 7" xfId="1233" xr:uid="{00000000-0005-0000-0000-00003F020000}"/>
    <cellStyle name="40% - Accent6 8" xfId="1234" xr:uid="{00000000-0005-0000-0000-000040020000}"/>
    <cellStyle name="40% - Accent6 9" xfId="1235" xr:uid="{00000000-0005-0000-0000-000041020000}"/>
    <cellStyle name="60 % - Accent1" xfId="1236" xr:uid="{00000000-0005-0000-0000-000042020000}"/>
    <cellStyle name="60 % - Accent2" xfId="1237" xr:uid="{00000000-0005-0000-0000-000043020000}"/>
    <cellStyle name="60 % - Accent3" xfId="1238" xr:uid="{00000000-0005-0000-0000-000044020000}"/>
    <cellStyle name="60 % - Accent4" xfId="1239" xr:uid="{00000000-0005-0000-0000-000045020000}"/>
    <cellStyle name="60 % - Accent5" xfId="1240" xr:uid="{00000000-0005-0000-0000-000046020000}"/>
    <cellStyle name="60 % - Accent6" xfId="1241" xr:uid="{00000000-0005-0000-0000-000047020000}"/>
    <cellStyle name="60% - Accent1 2" xfId="23" xr:uid="{00000000-0005-0000-0000-000048020000}"/>
    <cellStyle name="60% - Accent1 2 2" xfId="1242" xr:uid="{00000000-0005-0000-0000-000049020000}"/>
    <cellStyle name="60% - Accent1 2 3" xfId="1243" xr:uid="{00000000-0005-0000-0000-00004A020000}"/>
    <cellStyle name="60% - Accent1 2 4" xfId="1244" xr:uid="{00000000-0005-0000-0000-00004B020000}"/>
    <cellStyle name="60% - Accent1 2 5" xfId="1245" xr:uid="{00000000-0005-0000-0000-00004C020000}"/>
    <cellStyle name="60% - Accent1 2 6" xfId="1246" xr:uid="{00000000-0005-0000-0000-00004D020000}"/>
    <cellStyle name="60% - Accent1 2 7" xfId="1247" xr:uid="{00000000-0005-0000-0000-00004E020000}"/>
    <cellStyle name="60% - Accent1 2 8" xfId="1248" xr:uid="{00000000-0005-0000-0000-00004F020000}"/>
    <cellStyle name="60% - Accent1 2 9" xfId="1249" xr:uid="{00000000-0005-0000-0000-000050020000}"/>
    <cellStyle name="60% - Accent1 3" xfId="1250" xr:uid="{00000000-0005-0000-0000-000051020000}"/>
    <cellStyle name="60% - Accent2 2" xfId="24" xr:uid="{00000000-0005-0000-0000-000052020000}"/>
    <cellStyle name="60% - Accent2 2 2" xfId="1251" xr:uid="{00000000-0005-0000-0000-000053020000}"/>
    <cellStyle name="60% - Accent2 2 3" xfId="1252" xr:uid="{00000000-0005-0000-0000-000054020000}"/>
    <cellStyle name="60% - Accent2 2 4" xfId="1253" xr:uid="{00000000-0005-0000-0000-000055020000}"/>
    <cellStyle name="60% - Accent2 2 5" xfId="1254" xr:uid="{00000000-0005-0000-0000-000056020000}"/>
    <cellStyle name="60% - Accent2 2 6" xfId="1255" xr:uid="{00000000-0005-0000-0000-000057020000}"/>
    <cellStyle name="60% - Accent2 2 7" xfId="1256" xr:uid="{00000000-0005-0000-0000-000058020000}"/>
    <cellStyle name="60% - Accent2 2 8" xfId="1257" xr:uid="{00000000-0005-0000-0000-000059020000}"/>
    <cellStyle name="60% - Accent2 2 9" xfId="1258" xr:uid="{00000000-0005-0000-0000-00005A020000}"/>
    <cellStyle name="60% - Accent2 3" xfId="1259" xr:uid="{00000000-0005-0000-0000-00005B020000}"/>
    <cellStyle name="60% - Accent3 2" xfId="25" xr:uid="{00000000-0005-0000-0000-00005C020000}"/>
    <cellStyle name="60% - Accent3 2 2" xfId="1260" xr:uid="{00000000-0005-0000-0000-00005D020000}"/>
    <cellStyle name="60% - Accent3 2 3" xfId="1261" xr:uid="{00000000-0005-0000-0000-00005E020000}"/>
    <cellStyle name="60% - Accent3 2 4" xfId="1262" xr:uid="{00000000-0005-0000-0000-00005F020000}"/>
    <cellStyle name="60% - Accent3 2 5" xfId="1263" xr:uid="{00000000-0005-0000-0000-000060020000}"/>
    <cellStyle name="60% - Accent3 2 6" xfId="1264" xr:uid="{00000000-0005-0000-0000-000061020000}"/>
    <cellStyle name="60% - Accent3 2 7" xfId="1265" xr:uid="{00000000-0005-0000-0000-000062020000}"/>
    <cellStyle name="60% - Accent3 2 8" xfId="1266" xr:uid="{00000000-0005-0000-0000-000063020000}"/>
    <cellStyle name="60% - Accent3 2 9" xfId="1267" xr:uid="{00000000-0005-0000-0000-000064020000}"/>
    <cellStyle name="60% - Accent3 3" xfId="1268" xr:uid="{00000000-0005-0000-0000-000065020000}"/>
    <cellStyle name="60% - Accent4 2" xfId="26" xr:uid="{00000000-0005-0000-0000-000066020000}"/>
    <cellStyle name="60% - Accent4 2 2" xfId="1269" xr:uid="{00000000-0005-0000-0000-000067020000}"/>
    <cellStyle name="60% - Accent4 2 3" xfId="1270" xr:uid="{00000000-0005-0000-0000-000068020000}"/>
    <cellStyle name="60% - Accent4 2 4" xfId="1271" xr:uid="{00000000-0005-0000-0000-000069020000}"/>
    <cellStyle name="60% - Accent4 2 5" xfId="1272" xr:uid="{00000000-0005-0000-0000-00006A020000}"/>
    <cellStyle name="60% - Accent4 2 6" xfId="1273" xr:uid="{00000000-0005-0000-0000-00006B020000}"/>
    <cellStyle name="60% - Accent4 2 7" xfId="1274" xr:uid="{00000000-0005-0000-0000-00006C020000}"/>
    <cellStyle name="60% - Accent4 2 8" xfId="1275" xr:uid="{00000000-0005-0000-0000-00006D020000}"/>
    <cellStyle name="60% - Accent4 2 9" xfId="1276" xr:uid="{00000000-0005-0000-0000-00006E020000}"/>
    <cellStyle name="60% - Accent4 3" xfId="1277" xr:uid="{00000000-0005-0000-0000-00006F020000}"/>
    <cellStyle name="60% - Accent5 2" xfId="27" xr:uid="{00000000-0005-0000-0000-000070020000}"/>
    <cellStyle name="60% - Accent5 2 2" xfId="1278" xr:uid="{00000000-0005-0000-0000-000071020000}"/>
    <cellStyle name="60% - Accent5 2 3" xfId="1279" xr:uid="{00000000-0005-0000-0000-000072020000}"/>
    <cellStyle name="60% - Accent5 2 4" xfId="1280" xr:uid="{00000000-0005-0000-0000-000073020000}"/>
    <cellStyle name="60% - Accent5 2 5" xfId="1281" xr:uid="{00000000-0005-0000-0000-000074020000}"/>
    <cellStyle name="60% - Accent5 2 6" xfId="1282" xr:uid="{00000000-0005-0000-0000-000075020000}"/>
    <cellStyle name="60% - Accent5 2 7" xfId="1283" xr:uid="{00000000-0005-0000-0000-000076020000}"/>
    <cellStyle name="60% - Accent5 2 8" xfId="1284" xr:uid="{00000000-0005-0000-0000-000077020000}"/>
    <cellStyle name="60% - Accent5 2 9" xfId="1285" xr:uid="{00000000-0005-0000-0000-000078020000}"/>
    <cellStyle name="60% - Accent5 3" xfId="1286" xr:uid="{00000000-0005-0000-0000-000079020000}"/>
    <cellStyle name="60% - Accent6 2" xfId="28" xr:uid="{00000000-0005-0000-0000-00007A020000}"/>
    <cellStyle name="60% - Accent6 2 2" xfId="1287" xr:uid="{00000000-0005-0000-0000-00007B020000}"/>
    <cellStyle name="60% - Accent6 2 3" xfId="1288" xr:uid="{00000000-0005-0000-0000-00007C020000}"/>
    <cellStyle name="60% - Accent6 2 4" xfId="1289" xr:uid="{00000000-0005-0000-0000-00007D020000}"/>
    <cellStyle name="60% - Accent6 2 5" xfId="1290" xr:uid="{00000000-0005-0000-0000-00007E020000}"/>
    <cellStyle name="60% - Accent6 2 6" xfId="1291" xr:uid="{00000000-0005-0000-0000-00007F020000}"/>
    <cellStyle name="60% - Accent6 2 7" xfId="1292" xr:uid="{00000000-0005-0000-0000-000080020000}"/>
    <cellStyle name="60% - Accent6 2 8" xfId="1293" xr:uid="{00000000-0005-0000-0000-000081020000}"/>
    <cellStyle name="60% - Accent6 2 9" xfId="1294" xr:uid="{00000000-0005-0000-0000-000082020000}"/>
    <cellStyle name="60% - Accent6 3" xfId="1295" xr:uid="{00000000-0005-0000-0000-000083020000}"/>
    <cellStyle name="A%" xfId="1296" xr:uid="{00000000-0005-0000-0000-000084020000}"/>
    <cellStyle name="A% 2" xfId="5685" xr:uid="{00000000-0005-0000-0000-000085020000}"/>
    <cellStyle name="Accent1 2" xfId="29" xr:uid="{00000000-0005-0000-0000-000086020000}"/>
    <cellStyle name="Accent1 2 2" xfId="1297" xr:uid="{00000000-0005-0000-0000-000087020000}"/>
    <cellStyle name="Accent1 2 3" xfId="1298" xr:uid="{00000000-0005-0000-0000-000088020000}"/>
    <cellStyle name="Accent1 2 4" xfId="1299" xr:uid="{00000000-0005-0000-0000-000089020000}"/>
    <cellStyle name="Accent1 2 5" xfId="1300" xr:uid="{00000000-0005-0000-0000-00008A020000}"/>
    <cellStyle name="Accent1 2 6" xfId="1301" xr:uid="{00000000-0005-0000-0000-00008B020000}"/>
    <cellStyle name="Accent1 2 7" xfId="1302" xr:uid="{00000000-0005-0000-0000-00008C020000}"/>
    <cellStyle name="Accent1 2 8" xfId="1303" xr:uid="{00000000-0005-0000-0000-00008D020000}"/>
    <cellStyle name="Accent1 2 9" xfId="1304" xr:uid="{00000000-0005-0000-0000-00008E020000}"/>
    <cellStyle name="Accent1 3" xfId="1305" xr:uid="{00000000-0005-0000-0000-00008F020000}"/>
    <cellStyle name="Accent2 2" xfId="30" xr:uid="{00000000-0005-0000-0000-000090020000}"/>
    <cellStyle name="Accent2 2 2" xfId="1306" xr:uid="{00000000-0005-0000-0000-000091020000}"/>
    <cellStyle name="Accent2 2 3" xfId="1307" xr:uid="{00000000-0005-0000-0000-000092020000}"/>
    <cellStyle name="Accent2 2 4" xfId="1308" xr:uid="{00000000-0005-0000-0000-000093020000}"/>
    <cellStyle name="Accent2 2 5" xfId="1309" xr:uid="{00000000-0005-0000-0000-000094020000}"/>
    <cellStyle name="Accent2 2 6" xfId="1310" xr:uid="{00000000-0005-0000-0000-000095020000}"/>
    <cellStyle name="Accent2 2 7" xfId="1311" xr:uid="{00000000-0005-0000-0000-000096020000}"/>
    <cellStyle name="Accent2 2 8" xfId="1312" xr:uid="{00000000-0005-0000-0000-000097020000}"/>
    <cellStyle name="Accent2 2 9" xfId="1313" xr:uid="{00000000-0005-0000-0000-000098020000}"/>
    <cellStyle name="Accent2 3" xfId="1314" xr:uid="{00000000-0005-0000-0000-000099020000}"/>
    <cellStyle name="Accent3 2" xfId="31" xr:uid="{00000000-0005-0000-0000-00009A020000}"/>
    <cellStyle name="Accent3 2 2" xfId="1315" xr:uid="{00000000-0005-0000-0000-00009B020000}"/>
    <cellStyle name="Accent3 2 3" xfId="1316" xr:uid="{00000000-0005-0000-0000-00009C020000}"/>
    <cellStyle name="Accent3 2 4" xfId="1317" xr:uid="{00000000-0005-0000-0000-00009D020000}"/>
    <cellStyle name="Accent3 2 5" xfId="1318" xr:uid="{00000000-0005-0000-0000-00009E020000}"/>
    <cellStyle name="Accent3 2 6" xfId="1319" xr:uid="{00000000-0005-0000-0000-00009F020000}"/>
    <cellStyle name="Accent3 2 7" xfId="1320" xr:uid="{00000000-0005-0000-0000-0000A0020000}"/>
    <cellStyle name="Accent3 2 8" xfId="1321" xr:uid="{00000000-0005-0000-0000-0000A1020000}"/>
    <cellStyle name="Accent3 2 9" xfId="1322" xr:uid="{00000000-0005-0000-0000-0000A2020000}"/>
    <cellStyle name="Accent3 3" xfId="1323" xr:uid="{00000000-0005-0000-0000-0000A3020000}"/>
    <cellStyle name="Accent4 2" xfId="32" xr:uid="{00000000-0005-0000-0000-0000A4020000}"/>
    <cellStyle name="Accent4 2 2" xfId="1324" xr:uid="{00000000-0005-0000-0000-0000A5020000}"/>
    <cellStyle name="Accent4 2 3" xfId="1325" xr:uid="{00000000-0005-0000-0000-0000A6020000}"/>
    <cellStyle name="Accent4 2 4" xfId="1326" xr:uid="{00000000-0005-0000-0000-0000A7020000}"/>
    <cellStyle name="Accent4 2 5" xfId="1327" xr:uid="{00000000-0005-0000-0000-0000A8020000}"/>
    <cellStyle name="Accent4 2 6" xfId="1328" xr:uid="{00000000-0005-0000-0000-0000A9020000}"/>
    <cellStyle name="Accent4 2 7" xfId="1329" xr:uid="{00000000-0005-0000-0000-0000AA020000}"/>
    <cellStyle name="Accent4 2 8" xfId="1330" xr:uid="{00000000-0005-0000-0000-0000AB020000}"/>
    <cellStyle name="Accent4 2 9" xfId="1331" xr:uid="{00000000-0005-0000-0000-0000AC020000}"/>
    <cellStyle name="Accent4 3" xfId="1332" xr:uid="{00000000-0005-0000-0000-0000AD020000}"/>
    <cellStyle name="Accent5 2" xfId="33" xr:uid="{00000000-0005-0000-0000-0000AE020000}"/>
    <cellStyle name="Accent5 2 2" xfId="1333" xr:uid="{00000000-0005-0000-0000-0000AF020000}"/>
    <cellStyle name="Accent5 2 3" xfId="1334" xr:uid="{00000000-0005-0000-0000-0000B0020000}"/>
    <cellStyle name="Accent5 2 4" xfId="1335" xr:uid="{00000000-0005-0000-0000-0000B1020000}"/>
    <cellStyle name="Accent5 2 5" xfId="1336" xr:uid="{00000000-0005-0000-0000-0000B2020000}"/>
    <cellStyle name="Accent5 2 6" xfId="1337" xr:uid="{00000000-0005-0000-0000-0000B3020000}"/>
    <cellStyle name="Accent5 2 7" xfId="1338" xr:uid="{00000000-0005-0000-0000-0000B4020000}"/>
    <cellStyle name="Accent5 2 8" xfId="1339" xr:uid="{00000000-0005-0000-0000-0000B5020000}"/>
    <cellStyle name="Accent5 2 9" xfId="1340" xr:uid="{00000000-0005-0000-0000-0000B6020000}"/>
    <cellStyle name="Accent5 3" xfId="1341" xr:uid="{00000000-0005-0000-0000-0000B7020000}"/>
    <cellStyle name="Accent6 2" xfId="34" xr:uid="{00000000-0005-0000-0000-0000B8020000}"/>
    <cellStyle name="Accent6 2 2" xfId="1342" xr:uid="{00000000-0005-0000-0000-0000B9020000}"/>
    <cellStyle name="Accent6 2 3" xfId="1343" xr:uid="{00000000-0005-0000-0000-0000BA020000}"/>
    <cellStyle name="Accent6 2 4" xfId="1344" xr:uid="{00000000-0005-0000-0000-0000BB020000}"/>
    <cellStyle name="Accent6 2 5" xfId="1345" xr:uid="{00000000-0005-0000-0000-0000BC020000}"/>
    <cellStyle name="Accent6 2 6" xfId="1346" xr:uid="{00000000-0005-0000-0000-0000BD020000}"/>
    <cellStyle name="Accent6 2 7" xfId="1347" xr:uid="{00000000-0005-0000-0000-0000BE020000}"/>
    <cellStyle name="Accent6 2 8" xfId="1348" xr:uid="{00000000-0005-0000-0000-0000BF020000}"/>
    <cellStyle name="Accent6 2 9" xfId="1349" xr:uid="{00000000-0005-0000-0000-0000C0020000}"/>
    <cellStyle name="Accent6 3" xfId="1350" xr:uid="{00000000-0005-0000-0000-0000C1020000}"/>
    <cellStyle name="Accounting w/$" xfId="1351" xr:uid="{00000000-0005-0000-0000-0000C2020000}"/>
    <cellStyle name="Accounting w/$ Total" xfId="1352" xr:uid="{00000000-0005-0000-0000-0000C3020000}"/>
    <cellStyle name="Accounting w/o $" xfId="1353" xr:uid="{00000000-0005-0000-0000-0000C4020000}"/>
    <cellStyle name="Acinput" xfId="1354" xr:uid="{00000000-0005-0000-0000-0000C5020000}"/>
    <cellStyle name="Acinput 2" xfId="5686" xr:uid="{00000000-0005-0000-0000-0000C6020000}"/>
    <cellStyle name="Acinput,," xfId="1355" xr:uid="{00000000-0005-0000-0000-0000C7020000}"/>
    <cellStyle name="Acinput,, 2" xfId="5687" xr:uid="{00000000-0005-0000-0000-0000C8020000}"/>
    <cellStyle name="Acoutput" xfId="1356" xr:uid="{00000000-0005-0000-0000-0000C9020000}"/>
    <cellStyle name="Acoutput 2" xfId="5688" xr:uid="{00000000-0005-0000-0000-0000CA020000}"/>
    <cellStyle name="Acoutput,," xfId="1357" xr:uid="{00000000-0005-0000-0000-0000CB020000}"/>
    <cellStyle name="Acoutput,, 2" xfId="5689" xr:uid="{00000000-0005-0000-0000-0000CC020000}"/>
    <cellStyle name="Actual Date" xfId="1358" xr:uid="{00000000-0005-0000-0000-0000CD020000}"/>
    <cellStyle name="AFE" xfId="1359" xr:uid="{00000000-0005-0000-0000-0000CE020000}"/>
    <cellStyle name="al" xfId="1360" xr:uid="{00000000-0005-0000-0000-0000CF020000}"/>
    <cellStyle name="Amount_EQU_RIGH.XLS_Equity market_Preferred Securities " xfId="1361" xr:uid="{00000000-0005-0000-0000-0000D0020000}"/>
    <cellStyle name="Apershare" xfId="1362" xr:uid="{00000000-0005-0000-0000-0000D1020000}"/>
    <cellStyle name="Apershare 2" xfId="5690" xr:uid="{00000000-0005-0000-0000-0000D2020000}"/>
    <cellStyle name="Aprice" xfId="1363" xr:uid="{00000000-0005-0000-0000-0000D3020000}"/>
    <cellStyle name="Aprice 2" xfId="5691" xr:uid="{00000000-0005-0000-0000-0000D4020000}"/>
    <cellStyle name="ar" xfId="1364" xr:uid="{00000000-0005-0000-0000-0000D5020000}"/>
    <cellStyle name="ar 2" xfId="6863" xr:uid="{00000000-0005-0000-0000-0000D6020000}"/>
    <cellStyle name="Arial 10" xfId="1365" xr:uid="{00000000-0005-0000-0000-0000D7020000}"/>
    <cellStyle name="Arial 12" xfId="1366" xr:uid="{00000000-0005-0000-0000-0000D8020000}"/>
    <cellStyle name="Availability" xfId="1367" xr:uid="{00000000-0005-0000-0000-0000D9020000}"/>
    <cellStyle name="Avertissement" xfId="1368" xr:uid="{00000000-0005-0000-0000-0000DA020000}"/>
    <cellStyle name="Bad 2" xfId="35" xr:uid="{00000000-0005-0000-0000-0000DB020000}"/>
    <cellStyle name="Bad 2 2" xfId="1369" xr:uid="{00000000-0005-0000-0000-0000DC020000}"/>
    <cellStyle name="Bad 2 3" xfId="1370" xr:uid="{00000000-0005-0000-0000-0000DD020000}"/>
    <cellStyle name="Bad 2 4" xfId="1371" xr:uid="{00000000-0005-0000-0000-0000DE020000}"/>
    <cellStyle name="Bad 2 5" xfId="1372" xr:uid="{00000000-0005-0000-0000-0000DF020000}"/>
    <cellStyle name="Bad 2 6" xfId="1373" xr:uid="{00000000-0005-0000-0000-0000E0020000}"/>
    <cellStyle name="Bad 2 7" xfId="1374" xr:uid="{00000000-0005-0000-0000-0000E1020000}"/>
    <cellStyle name="Bad 2 8" xfId="1375" xr:uid="{00000000-0005-0000-0000-0000E2020000}"/>
    <cellStyle name="Bad 2 9" xfId="1376" xr:uid="{00000000-0005-0000-0000-0000E3020000}"/>
    <cellStyle name="Bad 3" xfId="1377" xr:uid="{00000000-0005-0000-0000-0000E4020000}"/>
    <cellStyle name="Band 2" xfId="1378" xr:uid="{00000000-0005-0000-0000-0000E5020000}"/>
    <cellStyle name="Band 2 2" xfId="5692" xr:uid="{00000000-0005-0000-0000-0000E6020000}"/>
    <cellStyle name="Blank" xfId="1379" xr:uid="{00000000-0005-0000-0000-0000E7020000}"/>
    <cellStyle name="Blue" xfId="1380" xr:uid="{00000000-0005-0000-0000-0000E8020000}"/>
    <cellStyle name="Bold/Border" xfId="1381" xr:uid="{00000000-0005-0000-0000-0000E9020000}"/>
    <cellStyle name="Bold/Border 2" xfId="5693" xr:uid="{00000000-0005-0000-0000-0000EA020000}"/>
    <cellStyle name="Border Heavy" xfId="1382" xr:uid="{00000000-0005-0000-0000-0000EB020000}"/>
    <cellStyle name="Border Thin" xfId="1383" xr:uid="{00000000-0005-0000-0000-0000EC020000}"/>
    <cellStyle name="Border, Bottom" xfId="1384" xr:uid="{00000000-0005-0000-0000-0000ED020000}"/>
    <cellStyle name="Border, Bottom 2" xfId="5694" xr:uid="{00000000-0005-0000-0000-0000EE020000}"/>
    <cellStyle name="Border, Left" xfId="1385" xr:uid="{00000000-0005-0000-0000-0000EF020000}"/>
    <cellStyle name="Border, Left 2" xfId="5695" xr:uid="{00000000-0005-0000-0000-0000F0020000}"/>
    <cellStyle name="Border, Right" xfId="1386" xr:uid="{00000000-0005-0000-0000-0000F1020000}"/>
    <cellStyle name="Border, Top" xfId="1387" xr:uid="{00000000-0005-0000-0000-0000F2020000}"/>
    <cellStyle name="British Pound" xfId="1388" xr:uid="{00000000-0005-0000-0000-0000F3020000}"/>
    <cellStyle name="BritPound" xfId="1389" xr:uid="{00000000-0005-0000-0000-0000F4020000}"/>
    <cellStyle name="Bullet" xfId="1390" xr:uid="{00000000-0005-0000-0000-0000F5020000}"/>
    <cellStyle name="Calc Currency (0)" xfId="1391" xr:uid="{00000000-0005-0000-0000-0000F6020000}"/>
    <cellStyle name="Calc Currency (2)" xfId="1392" xr:uid="{00000000-0005-0000-0000-0000F7020000}"/>
    <cellStyle name="Calc Percent (0)" xfId="1393" xr:uid="{00000000-0005-0000-0000-0000F8020000}"/>
    <cellStyle name="Calc Percent (1)" xfId="1394" xr:uid="{00000000-0005-0000-0000-0000F9020000}"/>
    <cellStyle name="Calc Percent (2)" xfId="1395" xr:uid="{00000000-0005-0000-0000-0000FA020000}"/>
    <cellStyle name="Calc Units (0)" xfId="1396" xr:uid="{00000000-0005-0000-0000-0000FB020000}"/>
    <cellStyle name="Calc Units (1)" xfId="1397" xr:uid="{00000000-0005-0000-0000-0000FC020000}"/>
    <cellStyle name="Calc Units (2)" xfId="1398" xr:uid="{00000000-0005-0000-0000-0000FD020000}"/>
    <cellStyle name="Calcul" xfId="1399" xr:uid="{00000000-0005-0000-0000-0000FE020000}"/>
    <cellStyle name="Calculation 2" xfId="36" xr:uid="{00000000-0005-0000-0000-0000FF020000}"/>
    <cellStyle name="Calculation 2 10" xfId="9745" xr:uid="{00000000-0005-0000-0000-000000030000}"/>
    <cellStyle name="Calculation 2 2" xfId="64" xr:uid="{00000000-0005-0000-0000-000001030000}"/>
    <cellStyle name="Calculation 2 2 2" xfId="84" xr:uid="{00000000-0005-0000-0000-000002030000}"/>
    <cellStyle name="Calculation 2 2 2 2" xfId="9766" xr:uid="{00000000-0005-0000-0000-000003030000}"/>
    <cellStyle name="Calculation 2 2 3" xfId="9752" xr:uid="{00000000-0005-0000-0000-000004030000}"/>
    <cellStyle name="Calculation 2 3" xfId="78" xr:uid="{00000000-0005-0000-0000-000005030000}"/>
    <cellStyle name="Calculation 2 3 2" xfId="9760" xr:uid="{00000000-0005-0000-0000-000006030000}"/>
    <cellStyle name="Calculation 2 4" xfId="1400" xr:uid="{00000000-0005-0000-0000-000007030000}"/>
    <cellStyle name="Calculation 2 5" xfId="1401" xr:uid="{00000000-0005-0000-0000-000008030000}"/>
    <cellStyle name="Calculation 2 6" xfId="1402" xr:uid="{00000000-0005-0000-0000-000009030000}"/>
    <cellStyle name="Calculation 2 7" xfId="1403" xr:uid="{00000000-0005-0000-0000-00000A030000}"/>
    <cellStyle name="Calculation 2 8" xfId="1404" xr:uid="{00000000-0005-0000-0000-00000B030000}"/>
    <cellStyle name="Calculation 2 9" xfId="1405" xr:uid="{00000000-0005-0000-0000-00000C030000}"/>
    <cellStyle name="Calculation 3" xfId="1406" xr:uid="{00000000-0005-0000-0000-00000D030000}"/>
    <cellStyle name="Case" xfId="1407" xr:uid="{00000000-0005-0000-0000-00000E030000}"/>
    <cellStyle name="Cellule liée" xfId="1408" xr:uid="{00000000-0005-0000-0000-00000F030000}"/>
    <cellStyle name="Check" xfId="1409" xr:uid="{00000000-0005-0000-0000-000010030000}"/>
    <cellStyle name="Check Cell 2" xfId="37" xr:uid="{00000000-0005-0000-0000-000011030000}"/>
    <cellStyle name="Check Cell 2 2" xfId="1410" xr:uid="{00000000-0005-0000-0000-000012030000}"/>
    <cellStyle name="Check Cell 2 3" xfId="1411" xr:uid="{00000000-0005-0000-0000-000013030000}"/>
    <cellStyle name="Check Cell 2 4" xfId="1412" xr:uid="{00000000-0005-0000-0000-000014030000}"/>
    <cellStyle name="Check Cell 2 5" xfId="1413" xr:uid="{00000000-0005-0000-0000-000015030000}"/>
    <cellStyle name="Check Cell 2 6" xfId="1414" xr:uid="{00000000-0005-0000-0000-000016030000}"/>
    <cellStyle name="Check Cell 2 7" xfId="1415" xr:uid="{00000000-0005-0000-0000-000017030000}"/>
    <cellStyle name="Check Cell 2 8" xfId="1416" xr:uid="{00000000-0005-0000-0000-000018030000}"/>
    <cellStyle name="Check Cell 2 9" xfId="1417" xr:uid="{00000000-0005-0000-0000-000019030000}"/>
    <cellStyle name="Check Cell 3" xfId="1418" xr:uid="{00000000-0005-0000-0000-00001A030000}"/>
    <cellStyle name="Chiffre" xfId="1419" xr:uid="{00000000-0005-0000-0000-00001B030000}"/>
    <cellStyle name="Colhead_left" xfId="1420" xr:uid="{00000000-0005-0000-0000-00001C030000}"/>
    <cellStyle name="ColHeading" xfId="1421" xr:uid="{00000000-0005-0000-0000-00001D030000}"/>
    <cellStyle name="Column Title" xfId="1422" xr:uid="{00000000-0005-0000-0000-00001E030000}"/>
    <cellStyle name="ColumnHeadings" xfId="1423" xr:uid="{00000000-0005-0000-0000-00001F030000}"/>
    <cellStyle name="ColumnHeadings2" xfId="1424" xr:uid="{00000000-0005-0000-0000-000020030000}"/>
    <cellStyle name="Comma" xfId="71" builtinId="3"/>
    <cellStyle name="Comma  - Style1" xfId="1425" xr:uid="{00000000-0005-0000-0000-000022030000}"/>
    <cellStyle name="Comma  - Style2" xfId="1426" xr:uid="{00000000-0005-0000-0000-000023030000}"/>
    <cellStyle name="Comma  - Style3" xfId="1427" xr:uid="{00000000-0005-0000-0000-000024030000}"/>
    <cellStyle name="Comma  - Style4" xfId="1428" xr:uid="{00000000-0005-0000-0000-000025030000}"/>
    <cellStyle name="Comma  - Style5" xfId="1429" xr:uid="{00000000-0005-0000-0000-000026030000}"/>
    <cellStyle name="Comma  - Style6" xfId="1430" xr:uid="{00000000-0005-0000-0000-000027030000}"/>
    <cellStyle name="Comma  - Style7" xfId="1431" xr:uid="{00000000-0005-0000-0000-000028030000}"/>
    <cellStyle name="Comma  - Style8" xfId="1432" xr:uid="{00000000-0005-0000-0000-000029030000}"/>
    <cellStyle name="Comma ," xfId="1433" xr:uid="{00000000-0005-0000-0000-00002A030000}"/>
    <cellStyle name="Comma [00]" xfId="1434" xr:uid="{00000000-0005-0000-0000-00002B030000}"/>
    <cellStyle name="Comma [1]" xfId="1435" xr:uid="{00000000-0005-0000-0000-00002C030000}"/>
    <cellStyle name="Comma [2]" xfId="1436" xr:uid="{00000000-0005-0000-0000-00002D030000}"/>
    <cellStyle name="Comma [3]" xfId="1437" xr:uid="{00000000-0005-0000-0000-00002E030000}"/>
    <cellStyle name="Comma 0" xfId="1438" xr:uid="{00000000-0005-0000-0000-00002F030000}"/>
    <cellStyle name="Comma 0*" xfId="1439" xr:uid="{00000000-0005-0000-0000-000030030000}"/>
    <cellStyle name="Comma 10" xfId="1440" xr:uid="{00000000-0005-0000-0000-000031030000}"/>
    <cellStyle name="Comma 10 2" xfId="1441" xr:uid="{00000000-0005-0000-0000-000032030000}"/>
    <cellStyle name="Comma 10 3" xfId="1442" xr:uid="{00000000-0005-0000-0000-000033030000}"/>
    <cellStyle name="Comma 10 4" xfId="1443" xr:uid="{00000000-0005-0000-0000-000034030000}"/>
    <cellStyle name="Comma 10 5" xfId="1444" xr:uid="{00000000-0005-0000-0000-000035030000}"/>
    <cellStyle name="Comma 11" xfId="1445" xr:uid="{00000000-0005-0000-0000-000036030000}"/>
    <cellStyle name="Comma 12" xfId="1446" xr:uid="{00000000-0005-0000-0000-000037030000}"/>
    <cellStyle name="Comma 13" xfId="132" xr:uid="{00000000-0005-0000-0000-000038030000}"/>
    <cellStyle name="Comma 14" xfId="6210" xr:uid="{00000000-0005-0000-0000-000039030000}"/>
    <cellStyle name="Comma 15" xfId="6262" xr:uid="{00000000-0005-0000-0000-00003A030000}"/>
    <cellStyle name="Comma 16" xfId="6264" xr:uid="{00000000-0005-0000-0000-00003B030000}"/>
    <cellStyle name="Comma 17" xfId="6263" xr:uid="{00000000-0005-0000-0000-00003C030000}"/>
    <cellStyle name="Comma 2" xfId="1" xr:uid="{00000000-0005-0000-0000-00003D030000}"/>
    <cellStyle name="Comma 2 10" xfId="1447" xr:uid="{00000000-0005-0000-0000-00003E030000}"/>
    <cellStyle name="Comma 2 11" xfId="1448" xr:uid="{00000000-0005-0000-0000-00003F030000}"/>
    <cellStyle name="Comma 2 11 2" xfId="1449" xr:uid="{00000000-0005-0000-0000-000040030000}"/>
    <cellStyle name="Comma 2 11 2 2" xfId="1450" xr:uid="{00000000-0005-0000-0000-000041030000}"/>
    <cellStyle name="Comma 2 11 3" xfId="1451" xr:uid="{00000000-0005-0000-0000-000042030000}"/>
    <cellStyle name="Comma 2 12" xfId="1452" xr:uid="{00000000-0005-0000-0000-000043030000}"/>
    <cellStyle name="Comma 2 12 2" xfId="1453" xr:uid="{00000000-0005-0000-0000-000044030000}"/>
    <cellStyle name="Comma 2 13" xfId="1454" xr:uid="{00000000-0005-0000-0000-000045030000}"/>
    <cellStyle name="Comma 2 14" xfId="1455" xr:uid="{00000000-0005-0000-0000-000046030000}"/>
    <cellStyle name="Comma 2 15" xfId="1456" xr:uid="{00000000-0005-0000-0000-000047030000}"/>
    <cellStyle name="Comma 2 16" xfId="1457" xr:uid="{00000000-0005-0000-0000-000048030000}"/>
    <cellStyle name="Comma 2 17" xfId="1458" xr:uid="{00000000-0005-0000-0000-000049030000}"/>
    <cellStyle name="Comma 2 18" xfId="1459" xr:uid="{00000000-0005-0000-0000-00004A030000}"/>
    <cellStyle name="Comma 2 19" xfId="1460" xr:uid="{00000000-0005-0000-0000-00004B030000}"/>
    <cellStyle name="Comma 2 2" xfId="2" xr:uid="{00000000-0005-0000-0000-00004C030000}"/>
    <cellStyle name="Comma 2 2 10" xfId="1461" xr:uid="{00000000-0005-0000-0000-00004D030000}"/>
    <cellStyle name="Comma 2 2 11" xfId="1462" xr:uid="{00000000-0005-0000-0000-00004E030000}"/>
    <cellStyle name="Comma 2 2 2" xfId="1463" xr:uid="{00000000-0005-0000-0000-00004F030000}"/>
    <cellStyle name="Comma 2 2 2 2" xfId="1464" xr:uid="{00000000-0005-0000-0000-000050030000}"/>
    <cellStyle name="Comma 2 2 3" xfId="1465" xr:uid="{00000000-0005-0000-0000-000051030000}"/>
    <cellStyle name="Comma 2 2 4" xfId="1466" xr:uid="{00000000-0005-0000-0000-000052030000}"/>
    <cellStyle name="Comma 2 2 5" xfId="1467" xr:uid="{00000000-0005-0000-0000-000053030000}"/>
    <cellStyle name="Comma 2 2 6" xfId="1468" xr:uid="{00000000-0005-0000-0000-000054030000}"/>
    <cellStyle name="Comma 2 2 7" xfId="1469" xr:uid="{00000000-0005-0000-0000-000055030000}"/>
    <cellStyle name="Comma 2 2 8" xfId="1470" xr:uid="{00000000-0005-0000-0000-000056030000}"/>
    <cellStyle name="Comma 2 2 9" xfId="1471" xr:uid="{00000000-0005-0000-0000-000057030000}"/>
    <cellStyle name="Comma 2 3" xfId="39" xr:uid="{00000000-0005-0000-0000-000058030000}"/>
    <cellStyle name="Comma 2 3 2" xfId="1472" xr:uid="{00000000-0005-0000-0000-000059030000}"/>
    <cellStyle name="Comma 2 3 3" xfId="1473" xr:uid="{00000000-0005-0000-0000-00005A030000}"/>
    <cellStyle name="Comma 2 3 4" xfId="1474" xr:uid="{00000000-0005-0000-0000-00005B030000}"/>
    <cellStyle name="Comma 2 3 5" xfId="1475" xr:uid="{00000000-0005-0000-0000-00005C030000}"/>
    <cellStyle name="Comma 2 3 6" xfId="1476" xr:uid="{00000000-0005-0000-0000-00005D030000}"/>
    <cellStyle name="Comma 2 3 7" xfId="1477" xr:uid="{00000000-0005-0000-0000-00005E030000}"/>
    <cellStyle name="Comma 2 3 8" xfId="1478" xr:uid="{00000000-0005-0000-0000-00005F030000}"/>
    <cellStyle name="Comma 2 4" xfId="1479" xr:uid="{00000000-0005-0000-0000-000060030000}"/>
    <cellStyle name="Comma 2 4 2" xfId="1480" xr:uid="{00000000-0005-0000-0000-000061030000}"/>
    <cellStyle name="Comma 2 4 3" xfId="1481" xr:uid="{00000000-0005-0000-0000-000062030000}"/>
    <cellStyle name="Comma 2 5" xfId="1482" xr:uid="{00000000-0005-0000-0000-000063030000}"/>
    <cellStyle name="Comma 2 5 2" xfId="1483" xr:uid="{00000000-0005-0000-0000-000064030000}"/>
    <cellStyle name="Comma 2 5 2 2" xfId="1484" xr:uid="{00000000-0005-0000-0000-000065030000}"/>
    <cellStyle name="Comma 2 5 2 2 2" xfId="1485" xr:uid="{00000000-0005-0000-0000-000066030000}"/>
    <cellStyle name="Comma 2 5 2 2 2 2" xfId="1486" xr:uid="{00000000-0005-0000-0000-000067030000}"/>
    <cellStyle name="Comma 2 5 2 2 3" xfId="1487" xr:uid="{00000000-0005-0000-0000-000068030000}"/>
    <cellStyle name="Comma 2 5 2 3" xfId="1488" xr:uid="{00000000-0005-0000-0000-000069030000}"/>
    <cellStyle name="Comma 2 5 2 3 2" xfId="1489" xr:uid="{00000000-0005-0000-0000-00006A030000}"/>
    <cellStyle name="Comma 2 5 2 4" xfId="1490" xr:uid="{00000000-0005-0000-0000-00006B030000}"/>
    <cellStyle name="Comma 2 5 3" xfId="1491" xr:uid="{00000000-0005-0000-0000-00006C030000}"/>
    <cellStyle name="Comma 2 5 3 2" xfId="1492" xr:uid="{00000000-0005-0000-0000-00006D030000}"/>
    <cellStyle name="Comma 2 5 3 2 2" xfId="1493" xr:uid="{00000000-0005-0000-0000-00006E030000}"/>
    <cellStyle name="Comma 2 5 3 2 2 2" xfId="1494" xr:uid="{00000000-0005-0000-0000-00006F030000}"/>
    <cellStyle name="Comma 2 5 3 2 3" xfId="1495" xr:uid="{00000000-0005-0000-0000-000070030000}"/>
    <cellStyle name="Comma 2 5 3 3" xfId="1496" xr:uid="{00000000-0005-0000-0000-000071030000}"/>
    <cellStyle name="Comma 2 5 3 3 2" xfId="1497" xr:uid="{00000000-0005-0000-0000-000072030000}"/>
    <cellStyle name="Comma 2 5 3 4" xfId="1498" xr:uid="{00000000-0005-0000-0000-000073030000}"/>
    <cellStyle name="Comma 2 5 4" xfId="1499" xr:uid="{00000000-0005-0000-0000-000074030000}"/>
    <cellStyle name="Comma 2 5 4 2" xfId="1500" xr:uid="{00000000-0005-0000-0000-000075030000}"/>
    <cellStyle name="Comma 2 5 4 2 2" xfId="1501" xr:uid="{00000000-0005-0000-0000-000076030000}"/>
    <cellStyle name="Comma 2 5 4 3" xfId="1502" xr:uid="{00000000-0005-0000-0000-000077030000}"/>
    <cellStyle name="Comma 2 5 5" xfId="1503" xr:uid="{00000000-0005-0000-0000-000078030000}"/>
    <cellStyle name="Comma 2 5 5 2" xfId="1504" xr:uid="{00000000-0005-0000-0000-000079030000}"/>
    <cellStyle name="Comma 2 5 6" xfId="1505" xr:uid="{00000000-0005-0000-0000-00007A030000}"/>
    <cellStyle name="Comma 2 6" xfId="1506" xr:uid="{00000000-0005-0000-0000-00007B030000}"/>
    <cellStyle name="Comma 2 6 2" xfId="1507" xr:uid="{00000000-0005-0000-0000-00007C030000}"/>
    <cellStyle name="Comma 2 6 2 2" xfId="1508" xr:uid="{00000000-0005-0000-0000-00007D030000}"/>
    <cellStyle name="Comma 2 6 2 2 2" xfId="1509" xr:uid="{00000000-0005-0000-0000-00007E030000}"/>
    <cellStyle name="Comma 2 6 2 3" xfId="1510" xr:uid="{00000000-0005-0000-0000-00007F030000}"/>
    <cellStyle name="Comma 2 6 3" xfId="1511" xr:uid="{00000000-0005-0000-0000-000080030000}"/>
    <cellStyle name="Comma 2 6 3 2" xfId="1512" xr:uid="{00000000-0005-0000-0000-000081030000}"/>
    <cellStyle name="Comma 2 6 4" xfId="1513" xr:uid="{00000000-0005-0000-0000-000082030000}"/>
    <cellStyle name="Comma 2 7" xfId="1514" xr:uid="{00000000-0005-0000-0000-000083030000}"/>
    <cellStyle name="Comma 2 7 2" xfId="1515" xr:uid="{00000000-0005-0000-0000-000084030000}"/>
    <cellStyle name="Comma 2 7 2 2" xfId="1516" xr:uid="{00000000-0005-0000-0000-000085030000}"/>
    <cellStyle name="Comma 2 7 2 2 2" xfId="1517" xr:uid="{00000000-0005-0000-0000-000086030000}"/>
    <cellStyle name="Comma 2 7 2 3" xfId="1518" xr:uid="{00000000-0005-0000-0000-000087030000}"/>
    <cellStyle name="Comma 2 7 3" xfId="1519" xr:uid="{00000000-0005-0000-0000-000088030000}"/>
    <cellStyle name="Comma 2 7 3 2" xfId="1520" xr:uid="{00000000-0005-0000-0000-000089030000}"/>
    <cellStyle name="Comma 2 7 4" xfId="1521" xr:uid="{00000000-0005-0000-0000-00008A030000}"/>
    <cellStyle name="Comma 2 8" xfId="1522" xr:uid="{00000000-0005-0000-0000-00008B030000}"/>
    <cellStyle name="Comma 2 9" xfId="1523" xr:uid="{00000000-0005-0000-0000-00008C030000}"/>
    <cellStyle name="Comma 2 9 2" xfId="1524" xr:uid="{00000000-0005-0000-0000-00008D030000}"/>
    <cellStyle name="Comma 2 9 2 2" xfId="1525" xr:uid="{00000000-0005-0000-0000-00008E030000}"/>
    <cellStyle name="Comma 2 9 3" xfId="1526" xr:uid="{00000000-0005-0000-0000-00008F030000}"/>
    <cellStyle name="Comma 2*" xfId="1527" xr:uid="{00000000-0005-0000-0000-000090030000}"/>
    <cellStyle name="Comma 3" xfId="3" xr:uid="{00000000-0005-0000-0000-000091030000}"/>
    <cellStyle name="Comma 3 2" xfId="40" xr:uid="{00000000-0005-0000-0000-000092030000}"/>
    <cellStyle name="Comma 3 2 2" xfId="1528" xr:uid="{00000000-0005-0000-0000-000093030000}"/>
    <cellStyle name="Comma 3 3" xfId="1529" xr:uid="{00000000-0005-0000-0000-000094030000}"/>
    <cellStyle name="Comma 3 3 2" xfId="1530" xr:uid="{00000000-0005-0000-0000-000095030000}"/>
    <cellStyle name="Comma 3 3 2 2" xfId="1531" xr:uid="{00000000-0005-0000-0000-000096030000}"/>
    <cellStyle name="Comma 3 3 3" xfId="1532" xr:uid="{00000000-0005-0000-0000-000097030000}"/>
    <cellStyle name="Comma 3 3 4" xfId="1533" xr:uid="{00000000-0005-0000-0000-000098030000}"/>
    <cellStyle name="Comma 3 4" xfId="1534" xr:uid="{00000000-0005-0000-0000-000099030000}"/>
    <cellStyle name="Comma 3 4 2" xfId="1535" xr:uid="{00000000-0005-0000-0000-00009A030000}"/>
    <cellStyle name="Comma 3 4 3" xfId="1536" xr:uid="{00000000-0005-0000-0000-00009B030000}"/>
    <cellStyle name="Comma 3 5" xfId="1537" xr:uid="{00000000-0005-0000-0000-00009C030000}"/>
    <cellStyle name="Comma 3 6" xfId="1538" xr:uid="{00000000-0005-0000-0000-00009D030000}"/>
    <cellStyle name="Comma 3 7" xfId="1539" xr:uid="{00000000-0005-0000-0000-00009E030000}"/>
    <cellStyle name="Comma 3 8" xfId="1540" xr:uid="{00000000-0005-0000-0000-00009F030000}"/>
    <cellStyle name="Comma 3 9" xfId="1541" xr:uid="{00000000-0005-0000-0000-0000A0030000}"/>
    <cellStyle name="Comma 4" xfId="38" xr:uid="{00000000-0005-0000-0000-0000A1030000}"/>
    <cellStyle name="Comma 4 10" xfId="1542" xr:uid="{00000000-0005-0000-0000-0000A2030000}"/>
    <cellStyle name="Comma 4 11" xfId="1543" xr:uid="{00000000-0005-0000-0000-0000A3030000}"/>
    <cellStyle name="Comma 4 12" xfId="1544" xr:uid="{00000000-0005-0000-0000-0000A4030000}"/>
    <cellStyle name="Comma 4 13" xfId="1545" xr:uid="{00000000-0005-0000-0000-0000A5030000}"/>
    <cellStyle name="Comma 4 14" xfId="1546" xr:uid="{00000000-0005-0000-0000-0000A6030000}"/>
    <cellStyle name="Comma 4 2" xfId="1547" xr:uid="{00000000-0005-0000-0000-0000A7030000}"/>
    <cellStyle name="Comma 4 2 2" xfId="1548" xr:uid="{00000000-0005-0000-0000-0000A8030000}"/>
    <cellStyle name="Comma 4 2 2 2" xfId="1549" xr:uid="{00000000-0005-0000-0000-0000A9030000}"/>
    <cellStyle name="Comma 4 2 2 2 2" xfId="1550" xr:uid="{00000000-0005-0000-0000-0000AA030000}"/>
    <cellStyle name="Comma 4 2 2 3" xfId="1551" xr:uid="{00000000-0005-0000-0000-0000AB030000}"/>
    <cellStyle name="Comma 4 2 3" xfId="1552" xr:uid="{00000000-0005-0000-0000-0000AC030000}"/>
    <cellStyle name="Comma 4 2 3 2" xfId="1553" xr:uid="{00000000-0005-0000-0000-0000AD030000}"/>
    <cellStyle name="Comma 4 2 4" xfId="1554" xr:uid="{00000000-0005-0000-0000-0000AE030000}"/>
    <cellStyle name="Comma 4 2 5" xfId="1555" xr:uid="{00000000-0005-0000-0000-0000AF030000}"/>
    <cellStyle name="Comma 4 3" xfId="1556" xr:uid="{00000000-0005-0000-0000-0000B0030000}"/>
    <cellStyle name="Comma 4 3 2" xfId="1557" xr:uid="{00000000-0005-0000-0000-0000B1030000}"/>
    <cellStyle name="Comma 4 3 2 2" xfId="1558" xr:uid="{00000000-0005-0000-0000-0000B2030000}"/>
    <cellStyle name="Comma 4 3 2 2 2" xfId="1559" xr:uid="{00000000-0005-0000-0000-0000B3030000}"/>
    <cellStyle name="Comma 4 3 2 3" xfId="1560" xr:uid="{00000000-0005-0000-0000-0000B4030000}"/>
    <cellStyle name="Comma 4 3 3" xfId="1561" xr:uid="{00000000-0005-0000-0000-0000B5030000}"/>
    <cellStyle name="Comma 4 3 3 2" xfId="1562" xr:uid="{00000000-0005-0000-0000-0000B6030000}"/>
    <cellStyle name="Comma 4 3 4" xfId="1563" xr:uid="{00000000-0005-0000-0000-0000B7030000}"/>
    <cellStyle name="Comma 4 4" xfId="1564" xr:uid="{00000000-0005-0000-0000-0000B8030000}"/>
    <cellStyle name="Comma 4 4 2" xfId="1565" xr:uid="{00000000-0005-0000-0000-0000B9030000}"/>
    <cellStyle name="Comma 4 4 2 2" xfId="1566" xr:uid="{00000000-0005-0000-0000-0000BA030000}"/>
    <cellStyle name="Comma 4 4 2 2 2" xfId="1567" xr:uid="{00000000-0005-0000-0000-0000BB030000}"/>
    <cellStyle name="Comma 4 4 2 3" xfId="1568" xr:uid="{00000000-0005-0000-0000-0000BC030000}"/>
    <cellStyle name="Comma 4 4 3" xfId="1569" xr:uid="{00000000-0005-0000-0000-0000BD030000}"/>
    <cellStyle name="Comma 4 4 3 2" xfId="1570" xr:uid="{00000000-0005-0000-0000-0000BE030000}"/>
    <cellStyle name="Comma 4 4 4" xfId="1571" xr:uid="{00000000-0005-0000-0000-0000BF030000}"/>
    <cellStyle name="Comma 4 5" xfId="1572" xr:uid="{00000000-0005-0000-0000-0000C0030000}"/>
    <cellStyle name="Comma 4 5 2" xfId="1573" xr:uid="{00000000-0005-0000-0000-0000C1030000}"/>
    <cellStyle name="Comma 4 5 2 2" xfId="1574" xr:uid="{00000000-0005-0000-0000-0000C2030000}"/>
    <cellStyle name="Comma 4 5 3" xfId="1575" xr:uid="{00000000-0005-0000-0000-0000C3030000}"/>
    <cellStyle name="Comma 4 6" xfId="1576" xr:uid="{00000000-0005-0000-0000-0000C4030000}"/>
    <cellStyle name="Comma 4 6 2" xfId="1577" xr:uid="{00000000-0005-0000-0000-0000C5030000}"/>
    <cellStyle name="Comma 4 6 2 2" xfId="1578" xr:uid="{00000000-0005-0000-0000-0000C6030000}"/>
    <cellStyle name="Comma 4 6 3" xfId="1579" xr:uid="{00000000-0005-0000-0000-0000C7030000}"/>
    <cellStyle name="Comma 4 7" xfId="1580" xr:uid="{00000000-0005-0000-0000-0000C8030000}"/>
    <cellStyle name="Comma 4 7 2" xfId="1581" xr:uid="{00000000-0005-0000-0000-0000C9030000}"/>
    <cellStyle name="Comma 4 8" xfId="1582" xr:uid="{00000000-0005-0000-0000-0000CA030000}"/>
    <cellStyle name="Comma 4 9" xfId="1583" xr:uid="{00000000-0005-0000-0000-0000CB030000}"/>
    <cellStyle name="Comma 5" xfId="90" xr:uid="{00000000-0005-0000-0000-0000CC030000}"/>
    <cellStyle name="Comma 5 10" xfId="1584" xr:uid="{00000000-0005-0000-0000-0000CD030000}"/>
    <cellStyle name="Comma 5 11" xfId="1585" xr:uid="{00000000-0005-0000-0000-0000CE030000}"/>
    <cellStyle name="Comma 5 12" xfId="1586" xr:uid="{00000000-0005-0000-0000-0000CF030000}"/>
    <cellStyle name="Comma 5 2" xfId="1587" xr:uid="{00000000-0005-0000-0000-0000D0030000}"/>
    <cellStyle name="Comma 5 2 2" xfId="1588" xr:uid="{00000000-0005-0000-0000-0000D1030000}"/>
    <cellStyle name="Comma 5 2 2 2" xfId="1589" xr:uid="{00000000-0005-0000-0000-0000D2030000}"/>
    <cellStyle name="Comma 5 2 2 2 2" xfId="1590" xr:uid="{00000000-0005-0000-0000-0000D3030000}"/>
    <cellStyle name="Comma 5 2 2 3" xfId="1591" xr:uid="{00000000-0005-0000-0000-0000D4030000}"/>
    <cellStyle name="Comma 5 2 3" xfId="1592" xr:uid="{00000000-0005-0000-0000-0000D5030000}"/>
    <cellStyle name="Comma 5 2 3 2" xfId="1593" xr:uid="{00000000-0005-0000-0000-0000D6030000}"/>
    <cellStyle name="Comma 5 2 4" xfId="1594" xr:uid="{00000000-0005-0000-0000-0000D7030000}"/>
    <cellStyle name="Comma 5 3" xfId="1595" xr:uid="{00000000-0005-0000-0000-0000D8030000}"/>
    <cellStyle name="Comma 5 3 2" xfId="1596" xr:uid="{00000000-0005-0000-0000-0000D9030000}"/>
    <cellStyle name="Comma 5 3 2 2" xfId="1597" xr:uid="{00000000-0005-0000-0000-0000DA030000}"/>
    <cellStyle name="Comma 5 3 2 2 2" xfId="1598" xr:uid="{00000000-0005-0000-0000-0000DB030000}"/>
    <cellStyle name="Comma 5 3 2 3" xfId="1599" xr:uid="{00000000-0005-0000-0000-0000DC030000}"/>
    <cellStyle name="Comma 5 3 3" xfId="1600" xr:uid="{00000000-0005-0000-0000-0000DD030000}"/>
    <cellStyle name="Comma 5 3 3 2" xfId="1601" xr:uid="{00000000-0005-0000-0000-0000DE030000}"/>
    <cellStyle name="Comma 5 3 4" xfId="1602" xr:uid="{00000000-0005-0000-0000-0000DF030000}"/>
    <cellStyle name="Comma 5 4" xfId="1603" xr:uid="{00000000-0005-0000-0000-0000E0030000}"/>
    <cellStyle name="Comma 5 4 2" xfId="1604" xr:uid="{00000000-0005-0000-0000-0000E1030000}"/>
    <cellStyle name="Comma 5 4 2 2" xfId="1605" xr:uid="{00000000-0005-0000-0000-0000E2030000}"/>
    <cellStyle name="Comma 5 4 3" xfId="1606" xr:uid="{00000000-0005-0000-0000-0000E3030000}"/>
    <cellStyle name="Comma 5 5" xfId="1607" xr:uid="{00000000-0005-0000-0000-0000E4030000}"/>
    <cellStyle name="Comma 5 5 2" xfId="1608" xr:uid="{00000000-0005-0000-0000-0000E5030000}"/>
    <cellStyle name="Comma 5 5 2 2" xfId="1609" xr:uid="{00000000-0005-0000-0000-0000E6030000}"/>
    <cellStyle name="Comma 5 5 3" xfId="1610" xr:uid="{00000000-0005-0000-0000-0000E7030000}"/>
    <cellStyle name="Comma 5 6" xfId="1611" xr:uid="{00000000-0005-0000-0000-0000E8030000}"/>
    <cellStyle name="Comma 5 6 2" xfId="1612" xr:uid="{00000000-0005-0000-0000-0000E9030000}"/>
    <cellStyle name="Comma 5 7" xfId="1613" xr:uid="{00000000-0005-0000-0000-0000EA030000}"/>
    <cellStyle name="Comma 5 8" xfId="1614" xr:uid="{00000000-0005-0000-0000-0000EB030000}"/>
    <cellStyle name="Comma 5 9" xfId="1615" xr:uid="{00000000-0005-0000-0000-0000EC030000}"/>
    <cellStyle name="Comma 6" xfId="111" xr:uid="{00000000-0005-0000-0000-0000ED030000}"/>
    <cellStyle name="Comma 6 2" xfId="1616" xr:uid="{00000000-0005-0000-0000-0000EE030000}"/>
    <cellStyle name="Comma 6 3" xfId="1617" xr:uid="{00000000-0005-0000-0000-0000EF030000}"/>
    <cellStyle name="Comma 6 4" xfId="1618" xr:uid="{00000000-0005-0000-0000-0000F0030000}"/>
    <cellStyle name="Comma 6 5" xfId="1619" xr:uid="{00000000-0005-0000-0000-0000F1030000}"/>
    <cellStyle name="Comma 6 6" xfId="1620" xr:uid="{00000000-0005-0000-0000-0000F2030000}"/>
    <cellStyle name="Comma 6 7" xfId="622" xr:uid="{00000000-0005-0000-0000-0000F3030000}"/>
    <cellStyle name="Comma 7" xfId="1621" xr:uid="{00000000-0005-0000-0000-0000F4030000}"/>
    <cellStyle name="Comma 7 2" xfId="1622" xr:uid="{00000000-0005-0000-0000-0000F5030000}"/>
    <cellStyle name="Comma 7 2 2" xfId="1623" xr:uid="{00000000-0005-0000-0000-0000F6030000}"/>
    <cellStyle name="Comma 7 2 2 2" xfId="1624" xr:uid="{00000000-0005-0000-0000-0000F7030000}"/>
    <cellStyle name="Comma 7 2 3" xfId="1625" xr:uid="{00000000-0005-0000-0000-0000F8030000}"/>
    <cellStyle name="Comma 7 3" xfId="1626" xr:uid="{00000000-0005-0000-0000-0000F9030000}"/>
    <cellStyle name="Comma 7 3 2" xfId="1627" xr:uid="{00000000-0005-0000-0000-0000FA030000}"/>
    <cellStyle name="Comma 7 4" xfId="1628" xr:uid="{00000000-0005-0000-0000-0000FB030000}"/>
    <cellStyle name="Comma 7 5" xfId="1629" xr:uid="{00000000-0005-0000-0000-0000FC030000}"/>
    <cellStyle name="Comma 7 6" xfId="1630" xr:uid="{00000000-0005-0000-0000-0000FD030000}"/>
    <cellStyle name="Comma 7 7" xfId="1631" xr:uid="{00000000-0005-0000-0000-0000FE030000}"/>
    <cellStyle name="Comma 7 8" xfId="1632" xr:uid="{00000000-0005-0000-0000-0000FF030000}"/>
    <cellStyle name="Comma 8" xfId="1633" xr:uid="{00000000-0005-0000-0000-000000040000}"/>
    <cellStyle name="Comma 8 2" xfId="1634" xr:uid="{00000000-0005-0000-0000-000001040000}"/>
    <cellStyle name="Comma 8 2 2" xfId="1635" xr:uid="{00000000-0005-0000-0000-000002040000}"/>
    <cellStyle name="Comma 8 3" xfId="1636" xr:uid="{00000000-0005-0000-0000-000003040000}"/>
    <cellStyle name="Comma 8 4" xfId="1637" xr:uid="{00000000-0005-0000-0000-000004040000}"/>
    <cellStyle name="Comma 8 5" xfId="1638" xr:uid="{00000000-0005-0000-0000-000005040000}"/>
    <cellStyle name="Comma 8 6" xfId="1639" xr:uid="{00000000-0005-0000-0000-000006040000}"/>
    <cellStyle name="Comma 8 7" xfId="1640" xr:uid="{00000000-0005-0000-0000-000007040000}"/>
    <cellStyle name="Comma 9" xfId="1641" xr:uid="{00000000-0005-0000-0000-000008040000}"/>
    <cellStyle name="Comma 9 2" xfId="1642" xr:uid="{00000000-0005-0000-0000-000009040000}"/>
    <cellStyle name="Comma 9 3" xfId="1643" xr:uid="{00000000-0005-0000-0000-00000A040000}"/>
    <cellStyle name="Comma 9 4" xfId="1644" xr:uid="{00000000-0005-0000-0000-00000B040000}"/>
    <cellStyle name="Comma 9 5" xfId="1645" xr:uid="{00000000-0005-0000-0000-00000C040000}"/>
    <cellStyle name="Comma0" xfId="1646" xr:uid="{00000000-0005-0000-0000-00000D040000}"/>
    <cellStyle name="Comma2 (0)" xfId="1647" xr:uid="{00000000-0005-0000-0000-00000E040000}"/>
    <cellStyle name="Comment" xfId="1648" xr:uid="{00000000-0005-0000-0000-00000F040000}"/>
    <cellStyle name="Commentaire" xfId="1649" xr:uid="{00000000-0005-0000-0000-000010040000}"/>
    <cellStyle name="Company" xfId="1650" xr:uid="{00000000-0005-0000-0000-000011040000}"/>
    <cellStyle name="CurRatio" xfId="1651" xr:uid="{00000000-0005-0000-0000-000012040000}"/>
    <cellStyle name="Currency" xfId="70" builtinId="4"/>
    <cellStyle name="Currency--" xfId="2173" xr:uid="{00000000-0005-0000-0000-000014040000}"/>
    <cellStyle name="Currency [00]" xfId="1652" xr:uid="{00000000-0005-0000-0000-000015040000}"/>
    <cellStyle name="Currency [1]" xfId="1653" xr:uid="{00000000-0005-0000-0000-000016040000}"/>
    <cellStyle name="Currency [2]" xfId="1654" xr:uid="{00000000-0005-0000-0000-000017040000}"/>
    <cellStyle name="Currency [2] 2" xfId="6862" xr:uid="{00000000-0005-0000-0000-000018040000}"/>
    <cellStyle name="Currency [3]" xfId="1655" xr:uid="{00000000-0005-0000-0000-000019040000}"/>
    <cellStyle name="Currency 0" xfId="1656" xr:uid="{00000000-0005-0000-0000-00001A040000}"/>
    <cellStyle name="Currency 10" xfId="1657" xr:uid="{00000000-0005-0000-0000-00001B040000}"/>
    <cellStyle name="Currency 10 2" xfId="1658" xr:uid="{00000000-0005-0000-0000-00001C040000}"/>
    <cellStyle name="Currency 10 2 2" xfId="1659" xr:uid="{00000000-0005-0000-0000-00001D040000}"/>
    <cellStyle name="Currency 10 2 2 2" xfId="1660" xr:uid="{00000000-0005-0000-0000-00001E040000}"/>
    <cellStyle name="Currency 10 2 2 2 2" xfId="1661" xr:uid="{00000000-0005-0000-0000-00001F040000}"/>
    <cellStyle name="Currency 10 2 2 3" xfId="1662" xr:uid="{00000000-0005-0000-0000-000020040000}"/>
    <cellStyle name="Currency 10 2 3" xfId="1663" xr:uid="{00000000-0005-0000-0000-000021040000}"/>
    <cellStyle name="Currency 10 2 3 2" xfId="1664" xr:uid="{00000000-0005-0000-0000-000022040000}"/>
    <cellStyle name="Currency 10 2 4" xfId="1665" xr:uid="{00000000-0005-0000-0000-000023040000}"/>
    <cellStyle name="Currency 10 3" xfId="1666" xr:uid="{00000000-0005-0000-0000-000024040000}"/>
    <cellStyle name="Currency 10 3 2" xfId="1667" xr:uid="{00000000-0005-0000-0000-000025040000}"/>
    <cellStyle name="Currency 10 3 2 2" xfId="1668" xr:uid="{00000000-0005-0000-0000-000026040000}"/>
    <cellStyle name="Currency 10 3 2 2 2" xfId="1669" xr:uid="{00000000-0005-0000-0000-000027040000}"/>
    <cellStyle name="Currency 10 3 2 3" xfId="1670" xr:uid="{00000000-0005-0000-0000-000028040000}"/>
    <cellStyle name="Currency 10 3 3" xfId="1671" xr:uid="{00000000-0005-0000-0000-000029040000}"/>
    <cellStyle name="Currency 10 3 3 2" xfId="1672" xr:uid="{00000000-0005-0000-0000-00002A040000}"/>
    <cellStyle name="Currency 10 3 4" xfId="1673" xr:uid="{00000000-0005-0000-0000-00002B040000}"/>
    <cellStyle name="Currency 10 4" xfId="1674" xr:uid="{00000000-0005-0000-0000-00002C040000}"/>
    <cellStyle name="Currency 10 4 2" xfId="1675" xr:uid="{00000000-0005-0000-0000-00002D040000}"/>
    <cellStyle name="Currency 10 4 2 2" xfId="1676" xr:uid="{00000000-0005-0000-0000-00002E040000}"/>
    <cellStyle name="Currency 10 4 3" xfId="1677" xr:uid="{00000000-0005-0000-0000-00002F040000}"/>
    <cellStyle name="Currency 10 5" xfId="1678" xr:uid="{00000000-0005-0000-0000-000030040000}"/>
    <cellStyle name="Currency 10 5 2" xfId="1679" xr:uid="{00000000-0005-0000-0000-000031040000}"/>
    <cellStyle name="Currency 10 6" xfId="1680" xr:uid="{00000000-0005-0000-0000-000032040000}"/>
    <cellStyle name="Currency 11" xfId="1681" xr:uid="{00000000-0005-0000-0000-000033040000}"/>
    <cellStyle name="Currency 11 2" xfId="1682" xr:uid="{00000000-0005-0000-0000-000034040000}"/>
    <cellStyle name="Currency 11 2 2" xfId="1683" xr:uid="{00000000-0005-0000-0000-000035040000}"/>
    <cellStyle name="Currency 11 2 2 2" xfId="1684" xr:uid="{00000000-0005-0000-0000-000036040000}"/>
    <cellStyle name="Currency 11 2 2 2 2" xfId="1685" xr:uid="{00000000-0005-0000-0000-000037040000}"/>
    <cellStyle name="Currency 11 2 2 3" xfId="1686" xr:uid="{00000000-0005-0000-0000-000038040000}"/>
    <cellStyle name="Currency 11 2 3" xfId="1687" xr:uid="{00000000-0005-0000-0000-000039040000}"/>
    <cellStyle name="Currency 11 2 3 2" xfId="1688" xr:uid="{00000000-0005-0000-0000-00003A040000}"/>
    <cellStyle name="Currency 11 2 4" xfId="1689" xr:uid="{00000000-0005-0000-0000-00003B040000}"/>
    <cellStyle name="Currency 11 3" xfId="1690" xr:uid="{00000000-0005-0000-0000-00003C040000}"/>
    <cellStyle name="Currency 11 3 2" xfId="1691" xr:uid="{00000000-0005-0000-0000-00003D040000}"/>
    <cellStyle name="Currency 11 3 2 2" xfId="1692" xr:uid="{00000000-0005-0000-0000-00003E040000}"/>
    <cellStyle name="Currency 11 3 2 2 2" xfId="1693" xr:uid="{00000000-0005-0000-0000-00003F040000}"/>
    <cellStyle name="Currency 11 3 2 3" xfId="1694" xr:uid="{00000000-0005-0000-0000-000040040000}"/>
    <cellStyle name="Currency 11 3 3" xfId="1695" xr:uid="{00000000-0005-0000-0000-000041040000}"/>
    <cellStyle name="Currency 11 3 3 2" xfId="1696" xr:uid="{00000000-0005-0000-0000-000042040000}"/>
    <cellStyle name="Currency 11 3 4" xfId="1697" xr:uid="{00000000-0005-0000-0000-000043040000}"/>
    <cellStyle name="Currency 11 4" xfId="1698" xr:uid="{00000000-0005-0000-0000-000044040000}"/>
    <cellStyle name="Currency 11 4 2" xfId="1699" xr:uid="{00000000-0005-0000-0000-000045040000}"/>
    <cellStyle name="Currency 11 4 2 2" xfId="1700" xr:uid="{00000000-0005-0000-0000-000046040000}"/>
    <cellStyle name="Currency 11 4 3" xfId="1701" xr:uid="{00000000-0005-0000-0000-000047040000}"/>
    <cellStyle name="Currency 11 5" xfId="1702" xr:uid="{00000000-0005-0000-0000-000048040000}"/>
    <cellStyle name="Currency 11 5 2" xfId="1703" xr:uid="{00000000-0005-0000-0000-000049040000}"/>
    <cellStyle name="Currency 11 6" xfId="1704" xr:uid="{00000000-0005-0000-0000-00004A040000}"/>
    <cellStyle name="Currency 12" xfId="1705" xr:uid="{00000000-0005-0000-0000-00004B040000}"/>
    <cellStyle name="Currency 13" xfId="1706" xr:uid="{00000000-0005-0000-0000-00004C040000}"/>
    <cellStyle name="Currency 14" xfId="1707" xr:uid="{00000000-0005-0000-0000-00004D040000}"/>
    <cellStyle name="Currency 14 2" xfId="1708" xr:uid="{00000000-0005-0000-0000-00004E040000}"/>
    <cellStyle name="Currency 14 2 2" xfId="1709" xr:uid="{00000000-0005-0000-0000-00004F040000}"/>
    <cellStyle name="Currency 14 2 2 2" xfId="1710" xr:uid="{00000000-0005-0000-0000-000050040000}"/>
    <cellStyle name="Currency 14 2 2 2 2" xfId="1711" xr:uid="{00000000-0005-0000-0000-000051040000}"/>
    <cellStyle name="Currency 14 2 2 3" xfId="1712" xr:uid="{00000000-0005-0000-0000-000052040000}"/>
    <cellStyle name="Currency 14 2 3" xfId="1713" xr:uid="{00000000-0005-0000-0000-000053040000}"/>
    <cellStyle name="Currency 14 2 3 2" xfId="1714" xr:uid="{00000000-0005-0000-0000-000054040000}"/>
    <cellStyle name="Currency 14 2 4" xfId="1715" xr:uid="{00000000-0005-0000-0000-000055040000}"/>
    <cellStyle name="Currency 14 3" xfId="1716" xr:uid="{00000000-0005-0000-0000-000056040000}"/>
    <cellStyle name="Currency 14 3 2" xfId="1717" xr:uid="{00000000-0005-0000-0000-000057040000}"/>
    <cellStyle name="Currency 14 3 2 2" xfId="1718" xr:uid="{00000000-0005-0000-0000-000058040000}"/>
    <cellStyle name="Currency 14 3 2 2 2" xfId="1719" xr:uid="{00000000-0005-0000-0000-000059040000}"/>
    <cellStyle name="Currency 14 3 2 3" xfId="1720" xr:uid="{00000000-0005-0000-0000-00005A040000}"/>
    <cellStyle name="Currency 14 3 3" xfId="1721" xr:uid="{00000000-0005-0000-0000-00005B040000}"/>
    <cellStyle name="Currency 14 3 3 2" xfId="1722" xr:uid="{00000000-0005-0000-0000-00005C040000}"/>
    <cellStyle name="Currency 14 3 4" xfId="1723" xr:uid="{00000000-0005-0000-0000-00005D040000}"/>
    <cellStyle name="Currency 14 4" xfId="1724" xr:uid="{00000000-0005-0000-0000-00005E040000}"/>
    <cellStyle name="Currency 14 4 2" xfId="1725" xr:uid="{00000000-0005-0000-0000-00005F040000}"/>
    <cellStyle name="Currency 14 4 2 2" xfId="1726" xr:uid="{00000000-0005-0000-0000-000060040000}"/>
    <cellStyle name="Currency 14 4 2 2 2" xfId="1727" xr:uid="{00000000-0005-0000-0000-000061040000}"/>
    <cellStyle name="Currency 14 4 2 3" xfId="1728" xr:uid="{00000000-0005-0000-0000-000062040000}"/>
    <cellStyle name="Currency 14 4 3" xfId="1729" xr:uid="{00000000-0005-0000-0000-000063040000}"/>
    <cellStyle name="Currency 14 4 3 2" xfId="1730" xr:uid="{00000000-0005-0000-0000-000064040000}"/>
    <cellStyle name="Currency 14 4 4" xfId="1731" xr:uid="{00000000-0005-0000-0000-000065040000}"/>
    <cellStyle name="Currency 14 5" xfId="1732" xr:uid="{00000000-0005-0000-0000-000066040000}"/>
    <cellStyle name="Currency 14 5 2" xfId="1733" xr:uid="{00000000-0005-0000-0000-000067040000}"/>
    <cellStyle name="Currency 14 5 2 2" xfId="1734" xr:uid="{00000000-0005-0000-0000-000068040000}"/>
    <cellStyle name="Currency 14 5 3" xfId="1735" xr:uid="{00000000-0005-0000-0000-000069040000}"/>
    <cellStyle name="Currency 14 6" xfId="1736" xr:uid="{00000000-0005-0000-0000-00006A040000}"/>
    <cellStyle name="Currency 14 6 2" xfId="1737" xr:uid="{00000000-0005-0000-0000-00006B040000}"/>
    <cellStyle name="Currency 14 7" xfId="1738" xr:uid="{00000000-0005-0000-0000-00006C040000}"/>
    <cellStyle name="Currency 15" xfId="1739" xr:uid="{00000000-0005-0000-0000-00006D040000}"/>
    <cellStyle name="Currency 15 2" xfId="1740" xr:uid="{00000000-0005-0000-0000-00006E040000}"/>
    <cellStyle name="Currency 15 2 2" xfId="1741" xr:uid="{00000000-0005-0000-0000-00006F040000}"/>
    <cellStyle name="Currency 15 2 2 2" xfId="1742" xr:uid="{00000000-0005-0000-0000-000070040000}"/>
    <cellStyle name="Currency 15 2 3" xfId="1743" xr:uid="{00000000-0005-0000-0000-000071040000}"/>
    <cellStyle name="Currency 15 3" xfId="1744" xr:uid="{00000000-0005-0000-0000-000072040000}"/>
    <cellStyle name="Currency 15 3 2" xfId="1745" xr:uid="{00000000-0005-0000-0000-000073040000}"/>
    <cellStyle name="Currency 15 4" xfId="1746" xr:uid="{00000000-0005-0000-0000-000074040000}"/>
    <cellStyle name="Currency 16" xfId="1747" xr:uid="{00000000-0005-0000-0000-000075040000}"/>
    <cellStyle name="Currency 16 2" xfId="1748" xr:uid="{00000000-0005-0000-0000-000076040000}"/>
    <cellStyle name="Currency 17" xfId="1749" xr:uid="{00000000-0005-0000-0000-000077040000}"/>
    <cellStyle name="Currency 18" xfId="1750" xr:uid="{00000000-0005-0000-0000-000078040000}"/>
    <cellStyle name="Currency 19" xfId="1751" xr:uid="{00000000-0005-0000-0000-000079040000}"/>
    <cellStyle name="Currency 19 2" xfId="1752" xr:uid="{00000000-0005-0000-0000-00007A040000}"/>
    <cellStyle name="Currency 19 2 2" xfId="1753" xr:uid="{00000000-0005-0000-0000-00007B040000}"/>
    <cellStyle name="Currency 19 2 2 2" xfId="1754" xr:uid="{00000000-0005-0000-0000-00007C040000}"/>
    <cellStyle name="Currency 19 2 2 2 2" xfId="1755" xr:uid="{00000000-0005-0000-0000-00007D040000}"/>
    <cellStyle name="Currency 19 2 2 3" xfId="1756" xr:uid="{00000000-0005-0000-0000-00007E040000}"/>
    <cellStyle name="Currency 19 2 3" xfId="1757" xr:uid="{00000000-0005-0000-0000-00007F040000}"/>
    <cellStyle name="Currency 19 2 3 2" xfId="1758" xr:uid="{00000000-0005-0000-0000-000080040000}"/>
    <cellStyle name="Currency 19 2 4" xfId="1759" xr:uid="{00000000-0005-0000-0000-000081040000}"/>
    <cellStyle name="Currency 19 3" xfId="1760" xr:uid="{00000000-0005-0000-0000-000082040000}"/>
    <cellStyle name="Currency 19 3 2" xfId="1761" xr:uid="{00000000-0005-0000-0000-000083040000}"/>
    <cellStyle name="Currency 19 3 2 2" xfId="1762" xr:uid="{00000000-0005-0000-0000-000084040000}"/>
    <cellStyle name="Currency 19 3 2 2 2" xfId="1763" xr:uid="{00000000-0005-0000-0000-000085040000}"/>
    <cellStyle name="Currency 19 3 2 3" xfId="1764" xr:uid="{00000000-0005-0000-0000-000086040000}"/>
    <cellStyle name="Currency 19 3 3" xfId="1765" xr:uid="{00000000-0005-0000-0000-000087040000}"/>
    <cellStyle name="Currency 19 3 3 2" xfId="1766" xr:uid="{00000000-0005-0000-0000-000088040000}"/>
    <cellStyle name="Currency 19 3 4" xfId="1767" xr:uid="{00000000-0005-0000-0000-000089040000}"/>
    <cellStyle name="Currency 19 4" xfId="1768" xr:uid="{00000000-0005-0000-0000-00008A040000}"/>
    <cellStyle name="Currency 19 4 2" xfId="1769" xr:uid="{00000000-0005-0000-0000-00008B040000}"/>
    <cellStyle name="Currency 19 4 2 2" xfId="1770" xr:uid="{00000000-0005-0000-0000-00008C040000}"/>
    <cellStyle name="Currency 19 4 3" xfId="1771" xr:uid="{00000000-0005-0000-0000-00008D040000}"/>
    <cellStyle name="Currency 19 5" xfId="1772" xr:uid="{00000000-0005-0000-0000-00008E040000}"/>
    <cellStyle name="Currency 19 5 2" xfId="1773" xr:uid="{00000000-0005-0000-0000-00008F040000}"/>
    <cellStyle name="Currency 19 6" xfId="1774" xr:uid="{00000000-0005-0000-0000-000090040000}"/>
    <cellStyle name="Currency 2" xfId="4" xr:uid="{00000000-0005-0000-0000-000091040000}"/>
    <cellStyle name="Currency 2 10" xfId="1775" xr:uid="{00000000-0005-0000-0000-000092040000}"/>
    <cellStyle name="Currency 2 10 2" xfId="1776" xr:uid="{00000000-0005-0000-0000-000093040000}"/>
    <cellStyle name="Currency 2 10 2 2" xfId="1777" xr:uid="{00000000-0005-0000-0000-000094040000}"/>
    <cellStyle name="Currency 2 10 3" xfId="1778" xr:uid="{00000000-0005-0000-0000-000095040000}"/>
    <cellStyle name="Currency 2 11" xfId="1779" xr:uid="{00000000-0005-0000-0000-000096040000}"/>
    <cellStyle name="Currency 2 12" xfId="1780" xr:uid="{00000000-0005-0000-0000-000097040000}"/>
    <cellStyle name="Currency 2 13" xfId="1781" xr:uid="{00000000-0005-0000-0000-000098040000}"/>
    <cellStyle name="Currency 2 14" xfId="1782" xr:uid="{00000000-0005-0000-0000-000099040000}"/>
    <cellStyle name="Currency 2 15" xfId="1783" xr:uid="{00000000-0005-0000-0000-00009A040000}"/>
    <cellStyle name="Currency 2 16" xfId="1784" xr:uid="{00000000-0005-0000-0000-00009B040000}"/>
    <cellStyle name="Currency 2 17" xfId="1785" xr:uid="{00000000-0005-0000-0000-00009C040000}"/>
    <cellStyle name="Currency 2 18" xfId="1786" xr:uid="{00000000-0005-0000-0000-00009D040000}"/>
    <cellStyle name="Currency 2 2" xfId="1787" xr:uid="{00000000-0005-0000-0000-00009E040000}"/>
    <cellStyle name="Currency 2 2 10" xfId="1788" xr:uid="{00000000-0005-0000-0000-00009F040000}"/>
    <cellStyle name="Currency 2 2 11" xfId="1789" xr:uid="{00000000-0005-0000-0000-0000A0040000}"/>
    <cellStyle name="Currency 2 2 2" xfId="1790" xr:uid="{00000000-0005-0000-0000-0000A1040000}"/>
    <cellStyle name="Currency 2 2 3" xfId="1791" xr:uid="{00000000-0005-0000-0000-0000A2040000}"/>
    <cellStyle name="Currency 2 2 4" xfId="1792" xr:uid="{00000000-0005-0000-0000-0000A3040000}"/>
    <cellStyle name="Currency 2 2 5" xfId="1793" xr:uid="{00000000-0005-0000-0000-0000A4040000}"/>
    <cellStyle name="Currency 2 2 6" xfId="1794" xr:uid="{00000000-0005-0000-0000-0000A5040000}"/>
    <cellStyle name="Currency 2 2 7" xfId="1795" xr:uid="{00000000-0005-0000-0000-0000A6040000}"/>
    <cellStyle name="Currency 2 2 8" xfId="1796" xr:uid="{00000000-0005-0000-0000-0000A7040000}"/>
    <cellStyle name="Currency 2 2 9" xfId="1797" xr:uid="{00000000-0005-0000-0000-0000A8040000}"/>
    <cellStyle name="Currency 2 3" xfId="1798" xr:uid="{00000000-0005-0000-0000-0000A9040000}"/>
    <cellStyle name="Currency 2 3 2" xfId="1799" xr:uid="{00000000-0005-0000-0000-0000AA040000}"/>
    <cellStyle name="Currency 2 3 3" xfId="1800" xr:uid="{00000000-0005-0000-0000-0000AB040000}"/>
    <cellStyle name="Currency 2 3 4" xfId="1801" xr:uid="{00000000-0005-0000-0000-0000AC040000}"/>
    <cellStyle name="Currency 2 3 5" xfId="1802" xr:uid="{00000000-0005-0000-0000-0000AD040000}"/>
    <cellStyle name="Currency 2 4" xfId="1803" xr:uid="{00000000-0005-0000-0000-0000AE040000}"/>
    <cellStyle name="Currency 2 5" xfId="1804" xr:uid="{00000000-0005-0000-0000-0000AF040000}"/>
    <cellStyle name="Currency 2 6" xfId="1805" xr:uid="{00000000-0005-0000-0000-0000B0040000}"/>
    <cellStyle name="Currency 2 7" xfId="1806" xr:uid="{00000000-0005-0000-0000-0000B1040000}"/>
    <cellStyle name="Currency 2 8" xfId="1807" xr:uid="{00000000-0005-0000-0000-0000B2040000}"/>
    <cellStyle name="Currency 2 9" xfId="1808" xr:uid="{00000000-0005-0000-0000-0000B3040000}"/>
    <cellStyle name="Currency 2*" xfId="1810" xr:uid="{00000000-0005-0000-0000-0000B4040000}"/>
    <cellStyle name="Currency 2_CLdcfmodel" xfId="1809" xr:uid="{00000000-0005-0000-0000-0000B5040000}"/>
    <cellStyle name="Currency 20" xfId="1811" xr:uid="{00000000-0005-0000-0000-0000B6040000}"/>
    <cellStyle name="Currency 20 2" xfId="1812" xr:uid="{00000000-0005-0000-0000-0000B7040000}"/>
    <cellStyle name="Currency 20 2 2" xfId="1813" xr:uid="{00000000-0005-0000-0000-0000B8040000}"/>
    <cellStyle name="Currency 20 2 2 2" xfId="1814" xr:uid="{00000000-0005-0000-0000-0000B9040000}"/>
    <cellStyle name="Currency 20 2 2 2 2" xfId="1815" xr:uid="{00000000-0005-0000-0000-0000BA040000}"/>
    <cellStyle name="Currency 20 2 2 3" xfId="1816" xr:uid="{00000000-0005-0000-0000-0000BB040000}"/>
    <cellStyle name="Currency 20 2 3" xfId="1817" xr:uid="{00000000-0005-0000-0000-0000BC040000}"/>
    <cellStyle name="Currency 20 2 3 2" xfId="1818" xr:uid="{00000000-0005-0000-0000-0000BD040000}"/>
    <cellStyle name="Currency 20 2 4" xfId="1819" xr:uid="{00000000-0005-0000-0000-0000BE040000}"/>
    <cellStyle name="Currency 20 3" xfId="1820" xr:uid="{00000000-0005-0000-0000-0000BF040000}"/>
    <cellStyle name="Currency 20 3 2" xfId="1821" xr:uid="{00000000-0005-0000-0000-0000C0040000}"/>
    <cellStyle name="Currency 20 3 2 2" xfId="1822" xr:uid="{00000000-0005-0000-0000-0000C1040000}"/>
    <cellStyle name="Currency 20 3 2 2 2" xfId="1823" xr:uid="{00000000-0005-0000-0000-0000C2040000}"/>
    <cellStyle name="Currency 20 3 2 3" xfId="1824" xr:uid="{00000000-0005-0000-0000-0000C3040000}"/>
    <cellStyle name="Currency 20 3 3" xfId="1825" xr:uid="{00000000-0005-0000-0000-0000C4040000}"/>
    <cellStyle name="Currency 20 3 3 2" xfId="1826" xr:uid="{00000000-0005-0000-0000-0000C5040000}"/>
    <cellStyle name="Currency 20 3 4" xfId="1827" xr:uid="{00000000-0005-0000-0000-0000C6040000}"/>
    <cellStyle name="Currency 20 4" xfId="1828" xr:uid="{00000000-0005-0000-0000-0000C7040000}"/>
    <cellStyle name="Currency 20 4 2" xfId="1829" xr:uid="{00000000-0005-0000-0000-0000C8040000}"/>
    <cellStyle name="Currency 20 4 2 2" xfId="1830" xr:uid="{00000000-0005-0000-0000-0000C9040000}"/>
    <cellStyle name="Currency 20 4 3" xfId="1831" xr:uid="{00000000-0005-0000-0000-0000CA040000}"/>
    <cellStyle name="Currency 20 5" xfId="1832" xr:uid="{00000000-0005-0000-0000-0000CB040000}"/>
    <cellStyle name="Currency 20 5 2" xfId="1833" xr:uid="{00000000-0005-0000-0000-0000CC040000}"/>
    <cellStyle name="Currency 20 6" xfId="1834" xr:uid="{00000000-0005-0000-0000-0000CD040000}"/>
    <cellStyle name="Currency 21" xfId="1835" xr:uid="{00000000-0005-0000-0000-0000CE040000}"/>
    <cellStyle name="Currency 21 2" xfId="1836" xr:uid="{00000000-0005-0000-0000-0000CF040000}"/>
    <cellStyle name="Currency 21 2 2" xfId="1837" xr:uid="{00000000-0005-0000-0000-0000D0040000}"/>
    <cellStyle name="Currency 21 2 2 2" xfId="1838" xr:uid="{00000000-0005-0000-0000-0000D1040000}"/>
    <cellStyle name="Currency 21 2 2 2 2" xfId="1839" xr:uid="{00000000-0005-0000-0000-0000D2040000}"/>
    <cellStyle name="Currency 21 2 2 3" xfId="1840" xr:uid="{00000000-0005-0000-0000-0000D3040000}"/>
    <cellStyle name="Currency 21 2 3" xfId="1841" xr:uid="{00000000-0005-0000-0000-0000D4040000}"/>
    <cellStyle name="Currency 21 2 3 2" xfId="1842" xr:uid="{00000000-0005-0000-0000-0000D5040000}"/>
    <cellStyle name="Currency 21 2 4" xfId="1843" xr:uid="{00000000-0005-0000-0000-0000D6040000}"/>
    <cellStyle name="Currency 21 3" xfId="1844" xr:uid="{00000000-0005-0000-0000-0000D7040000}"/>
    <cellStyle name="Currency 21 3 2" xfId="1845" xr:uid="{00000000-0005-0000-0000-0000D8040000}"/>
    <cellStyle name="Currency 21 3 2 2" xfId="1846" xr:uid="{00000000-0005-0000-0000-0000D9040000}"/>
    <cellStyle name="Currency 21 3 2 2 2" xfId="1847" xr:uid="{00000000-0005-0000-0000-0000DA040000}"/>
    <cellStyle name="Currency 21 3 2 3" xfId="1848" xr:uid="{00000000-0005-0000-0000-0000DB040000}"/>
    <cellStyle name="Currency 21 3 3" xfId="1849" xr:uid="{00000000-0005-0000-0000-0000DC040000}"/>
    <cellStyle name="Currency 21 3 3 2" xfId="1850" xr:uid="{00000000-0005-0000-0000-0000DD040000}"/>
    <cellStyle name="Currency 21 3 4" xfId="1851" xr:uid="{00000000-0005-0000-0000-0000DE040000}"/>
    <cellStyle name="Currency 21 4" xfId="1852" xr:uid="{00000000-0005-0000-0000-0000DF040000}"/>
    <cellStyle name="Currency 21 4 2" xfId="1853" xr:uid="{00000000-0005-0000-0000-0000E0040000}"/>
    <cellStyle name="Currency 21 4 2 2" xfId="1854" xr:uid="{00000000-0005-0000-0000-0000E1040000}"/>
    <cellStyle name="Currency 21 4 3" xfId="1855" xr:uid="{00000000-0005-0000-0000-0000E2040000}"/>
    <cellStyle name="Currency 21 5" xfId="1856" xr:uid="{00000000-0005-0000-0000-0000E3040000}"/>
    <cellStyle name="Currency 21 5 2" xfId="1857" xr:uid="{00000000-0005-0000-0000-0000E4040000}"/>
    <cellStyle name="Currency 21 6" xfId="1858" xr:uid="{00000000-0005-0000-0000-0000E5040000}"/>
    <cellStyle name="Currency 22" xfId="1859" xr:uid="{00000000-0005-0000-0000-0000E6040000}"/>
    <cellStyle name="Currency 22 2" xfId="1860" xr:uid="{00000000-0005-0000-0000-0000E7040000}"/>
    <cellStyle name="Currency 22 2 2" xfId="1861" xr:uid="{00000000-0005-0000-0000-0000E8040000}"/>
    <cellStyle name="Currency 22 2 2 2" xfId="1862" xr:uid="{00000000-0005-0000-0000-0000E9040000}"/>
    <cellStyle name="Currency 22 2 2 2 2" xfId="1863" xr:uid="{00000000-0005-0000-0000-0000EA040000}"/>
    <cellStyle name="Currency 22 2 2 3" xfId="1864" xr:uid="{00000000-0005-0000-0000-0000EB040000}"/>
    <cellStyle name="Currency 22 2 3" xfId="1865" xr:uid="{00000000-0005-0000-0000-0000EC040000}"/>
    <cellStyle name="Currency 22 2 3 2" xfId="1866" xr:uid="{00000000-0005-0000-0000-0000ED040000}"/>
    <cellStyle name="Currency 22 2 4" xfId="1867" xr:uid="{00000000-0005-0000-0000-0000EE040000}"/>
    <cellStyle name="Currency 22 3" xfId="1868" xr:uid="{00000000-0005-0000-0000-0000EF040000}"/>
    <cellStyle name="Currency 22 3 2" xfId="1869" xr:uid="{00000000-0005-0000-0000-0000F0040000}"/>
    <cellStyle name="Currency 22 3 2 2" xfId="1870" xr:uid="{00000000-0005-0000-0000-0000F1040000}"/>
    <cellStyle name="Currency 22 3 2 2 2" xfId="1871" xr:uid="{00000000-0005-0000-0000-0000F2040000}"/>
    <cellStyle name="Currency 22 3 2 3" xfId="1872" xr:uid="{00000000-0005-0000-0000-0000F3040000}"/>
    <cellStyle name="Currency 22 3 3" xfId="1873" xr:uid="{00000000-0005-0000-0000-0000F4040000}"/>
    <cellStyle name="Currency 22 3 3 2" xfId="1874" xr:uid="{00000000-0005-0000-0000-0000F5040000}"/>
    <cellStyle name="Currency 22 3 4" xfId="1875" xr:uid="{00000000-0005-0000-0000-0000F6040000}"/>
    <cellStyle name="Currency 22 4" xfId="1876" xr:uid="{00000000-0005-0000-0000-0000F7040000}"/>
    <cellStyle name="Currency 22 4 2" xfId="1877" xr:uid="{00000000-0005-0000-0000-0000F8040000}"/>
    <cellStyle name="Currency 22 4 2 2" xfId="1878" xr:uid="{00000000-0005-0000-0000-0000F9040000}"/>
    <cellStyle name="Currency 22 4 3" xfId="1879" xr:uid="{00000000-0005-0000-0000-0000FA040000}"/>
    <cellStyle name="Currency 22 5" xfId="1880" xr:uid="{00000000-0005-0000-0000-0000FB040000}"/>
    <cellStyle name="Currency 22 5 2" xfId="1881" xr:uid="{00000000-0005-0000-0000-0000FC040000}"/>
    <cellStyle name="Currency 22 6" xfId="1882" xr:uid="{00000000-0005-0000-0000-0000FD040000}"/>
    <cellStyle name="Currency 23" xfId="1883" xr:uid="{00000000-0005-0000-0000-0000FE040000}"/>
    <cellStyle name="Currency 23 2" xfId="1884" xr:uid="{00000000-0005-0000-0000-0000FF040000}"/>
    <cellStyle name="Currency 23 2 2" xfId="1885" xr:uid="{00000000-0005-0000-0000-000000050000}"/>
    <cellStyle name="Currency 23 2 2 2" xfId="1886" xr:uid="{00000000-0005-0000-0000-000001050000}"/>
    <cellStyle name="Currency 23 2 2 2 2" xfId="1887" xr:uid="{00000000-0005-0000-0000-000002050000}"/>
    <cellStyle name="Currency 23 2 2 3" xfId="1888" xr:uid="{00000000-0005-0000-0000-000003050000}"/>
    <cellStyle name="Currency 23 2 3" xfId="1889" xr:uid="{00000000-0005-0000-0000-000004050000}"/>
    <cellStyle name="Currency 23 2 3 2" xfId="1890" xr:uid="{00000000-0005-0000-0000-000005050000}"/>
    <cellStyle name="Currency 23 2 4" xfId="1891" xr:uid="{00000000-0005-0000-0000-000006050000}"/>
    <cellStyle name="Currency 23 3" xfId="1892" xr:uid="{00000000-0005-0000-0000-000007050000}"/>
    <cellStyle name="Currency 23 3 2" xfId="1893" xr:uid="{00000000-0005-0000-0000-000008050000}"/>
    <cellStyle name="Currency 23 3 2 2" xfId="1894" xr:uid="{00000000-0005-0000-0000-000009050000}"/>
    <cellStyle name="Currency 23 3 2 2 2" xfId="1895" xr:uid="{00000000-0005-0000-0000-00000A050000}"/>
    <cellStyle name="Currency 23 3 2 3" xfId="1896" xr:uid="{00000000-0005-0000-0000-00000B050000}"/>
    <cellStyle name="Currency 23 3 3" xfId="1897" xr:uid="{00000000-0005-0000-0000-00000C050000}"/>
    <cellStyle name="Currency 23 3 3 2" xfId="1898" xr:uid="{00000000-0005-0000-0000-00000D050000}"/>
    <cellStyle name="Currency 23 3 4" xfId="1899" xr:uid="{00000000-0005-0000-0000-00000E050000}"/>
    <cellStyle name="Currency 23 4" xfId="1900" xr:uid="{00000000-0005-0000-0000-00000F050000}"/>
    <cellStyle name="Currency 23 4 2" xfId="1901" xr:uid="{00000000-0005-0000-0000-000010050000}"/>
    <cellStyle name="Currency 23 4 2 2" xfId="1902" xr:uid="{00000000-0005-0000-0000-000011050000}"/>
    <cellStyle name="Currency 23 4 3" xfId="1903" xr:uid="{00000000-0005-0000-0000-000012050000}"/>
    <cellStyle name="Currency 23 5" xfId="1904" xr:uid="{00000000-0005-0000-0000-000013050000}"/>
    <cellStyle name="Currency 23 5 2" xfId="1905" xr:uid="{00000000-0005-0000-0000-000014050000}"/>
    <cellStyle name="Currency 23 6" xfId="1906" xr:uid="{00000000-0005-0000-0000-000015050000}"/>
    <cellStyle name="Currency 24" xfId="1907" xr:uid="{00000000-0005-0000-0000-000016050000}"/>
    <cellStyle name="Currency 24 2" xfId="1908" xr:uid="{00000000-0005-0000-0000-000017050000}"/>
    <cellStyle name="Currency 24 2 2" xfId="1909" xr:uid="{00000000-0005-0000-0000-000018050000}"/>
    <cellStyle name="Currency 24 2 2 2" xfId="1910" xr:uid="{00000000-0005-0000-0000-000019050000}"/>
    <cellStyle name="Currency 24 2 2 2 2" xfId="1911" xr:uid="{00000000-0005-0000-0000-00001A050000}"/>
    <cellStyle name="Currency 24 2 2 3" xfId="1912" xr:uid="{00000000-0005-0000-0000-00001B050000}"/>
    <cellStyle name="Currency 24 2 3" xfId="1913" xr:uid="{00000000-0005-0000-0000-00001C050000}"/>
    <cellStyle name="Currency 24 2 3 2" xfId="1914" xr:uid="{00000000-0005-0000-0000-00001D050000}"/>
    <cellStyle name="Currency 24 2 4" xfId="1915" xr:uid="{00000000-0005-0000-0000-00001E050000}"/>
    <cellStyle name="Currency 24 3" xfId="1916" xr:uid="{00000000-0005-0000-0000-00001F050000}"/>
    <cellStyle name="Currency 24 3 2" xfId="1917" xr:uid="{00000000-0005-0000-0000-000020050000}"/>
    <cellStyle name="Currency 24 3 2 2" xfId="1918" xr:uid="{00000000-0005-0000-0000-000021050000}"/>
    <cellStyle name="Currency 24 3 2 2 2" xfId="1919" xr:uid="{00000000-0005-0000-0000-000022050000}"/>
    <cellStyle name="Currency 24 3 2 3" xfId="1920" xr:uid="{00000000-0005-0000-0000-000023050000}"/>
    <cellStyle name="Currency 24 3 3" xfId="1921" xr:uid="{00000000-0005-0000-0000-000024050000}"/>
    <cellStyle name="Currency 24 3 3 2" xfId="1922" xr:uid="{00000000-0005-0000-0000-000025050000}"/>
    <cellStyle name="Currency 24 3 4" xfId="1923" xr:uid="{00000000-0005-0000-0000-000026050000}"/>
    <cellStyle name="Currency 24 4" xfId="1924" xr:uid="{00000000-0005-0000-0000-000027050000}"/>
    <cellStyle name="Currency 24 4 2" xfId="1925" xr:uid="{00000000-0005-0000-0000-000028050000}"/>
    <cellStyle name="Currency 24 4 2 2" xfId="1926" xr:uid="{00000000-0005-0000-0000-000029050000}"/>
    <cellStyle name="Currency 24 4 3" xfId="1927" xr:uid="{00000000-0005-0000-0000-00002A050000}"/>
    <cellStyle name="Currency 24 5" xfId="1928" xr:uid="{00000000-0005-0000-0000-00002B050000}"/>
    <cellStyle name="Currency 24 5 2" xfId="1929" xr:uid="{00000000-0005-0000-0000-00002C050000}"/>
    <cellStyle name="Currency 24 6" xfId="1930" xr:uid="{00000000-0005-0000-0000-00002D050000}"/>
    <cellStyle name="Currency 25" xfId="1931" xr:uid="{00000000-0005-0000-0000-00002E050000}"/>
    <cellStyle name="Currency 26" xfId="1932" xr:uid="{00000000-0005-0000-0000-00002F050000}"/>
    <cellStyle name="Currency 26 2" xfId="1933" xr:uid="{00000000-0005-0000-0000-000030050000}"/>
    <cellStyle name="Currency 26 2 2" xfId="1934" xr:uid="{00000000-0005-0000-0000-000031050000}"/>
    <cellStyle name="Currency 26 2 2 2" xfId="1935" xr:uid="{00000000-0005-0000-0000-000032050000}"/>
    <cellStyle name="Currency 26 2 2 2 2" xfId="1936" xr:uid="{00000000-0005-0000-0000-000033050000}"/>
    <cellStyle name="Currency 26 2 2 3" xfId="1937" xr:uid="{00000000-0005-0000-0000-000034050000}"/>
    <cellStyle name="Currency 26 2 3" xfId="1938" xr:uid="{00000000-0005-0000-0000-000035050000}"/>
    <cellStyle name="Currency 26 2 3 2" xfId="1939" xr:uid="{00000000-0005-0000-0000-000036050000}"/>
    <cellStyle name="Currency 26 2 4" xfId="1940" xr:uid="{00000000-0005-0000-0000-000037050000}"/>
    <cellStyle name="Currency 26 3" xfId="1941" xr:uid="{00000000-0005-0000-0000-000038050000}"/>
    <cellStyle name="Currency 26 3 2" xfId="1942" xr:uid="{00000000-0005-0000-0000-000039050000}"/>
    <cellStyle name="Currency 26 3 2 2" xfId="1943" xr:uid="{00000000-0005-0000-0000-00003A050000}"/>
    <cellStyle name="Currency 26 3 2 2 2" xfId="1944" xr:uid="{00000000-0005-0000-0000-00003B050000}"/>
    <cellStyle name="Currency 26 3 2 3" xfId="1945" xr:uid="{00000000-0005-0000-0000-00003C050000}"/>
    <cellStyle name="Currency 26 3 3" xfId="1946" xr:uid="{00000000-0005-0000-0000-00003D050000}"/>
    <cellStyle name="Currency 26 3 3 2" xfId="1947" xr:uid="{00000000-0005-0000-0000-00003E050000}"/>
    <cellStyle name="Currency 26 3 4" xfId="1948" xr:uid="{00000000-0005-0000-0000-00003F050000}"/>
    <cellStyle name="Currency 26 4" xfId="1949" xr:uid="{00000000-0005-0000-0000-000040050000}"/>
    <cellStyle name="Currency 26 4 2" xfId="1950" xr:uid="{00000000-0005-0000-0000-000041050000}"/>
    <cellStyle name="Currency 26 4 2 2" xfId="1951" xr:uid="{00000000-0005-0000-0000-000042050000}"/>
    <cellStyle name="Currency 26 4 3" xfId="1952" xr:uid="{00000000-0005-0000-0000-000043050000}"/>
    <cellStyle name="Currency 26 5" xfId="1953" xr:uid="{00000000-0005-0000-0000-000044050000}"/>
    <cellStyle name="Currency 26 5 2" xfId="1954" xr:uid="{00000000-0005-0000-0000-000045050000}"/>
    <cellStyle name="Currency 26 6" xfId="1955" xr:uid="{00000000-0005-0000-0000-000046050000}"/>
    <cellStyle name="Currency 27" xfId="1956" xr:uid="{00000000-0005-0000-0000-000047050000}"/>
    <cellStyle name="Currency 27 2" xfId="1957" xr:uid="{00000000-0005-0000-0000-000048050000}"/>
    <cellStyle name="Currency 27 2 2" xfId="1958" xr:uid="{00000000-0005-0000-0000-000049050000}"/>
    <cellStyle name="Currency 27 2 2 2" xfId="1959" xr:uid="{00000000-0005-0000-0000-00004A050000}"/>
    <cellStyle name="Currency 27 2 2 2 2" xfId="1960" xr:uid="{00000000-0005-0000-0000-00004B050000}"/>
    <cellStyle name="Currency 27 2 2 3" xfId="1961" xr:uid="{00000000-0005-0000-0000-00004C050000}"/>
    <cellStyle name="Currency 27 2 3" xfId="1962" xr:uid="{00000000-0005-0000-0000-00004D050000}"/>
    <cellStyle name="Currency 27 2 3 2" xfId="1963" xr:uid="{00000000-0005-0000-0000-00004E050000}"/>
    <cellStyle name="Currency 27 2 4" xfId="1964" xr:uid="{00000000-0005-0000-0000-00004F050000}"/>
    <cellStyle name="Currency 27 3" xfId="1965" xr:uid="{00000000-0005-0000-0000-000050050000}"/>
    <cellStyle name="Currency 27 3 2" xfId="1966" xr:uid="{00000000-0005-0000-0000-000051050000}"/>
    <cellStyle name="Currency 27 3 2 2" xfId="1967" xr:uid="{00000000-0005-0000-0000-000052050000}"/>
    <cellStyle name="Currency 27 3 2 2 2" xfId="1968" xr:uid="{00000000-0005-0000-0000-000053050000}"/>
    <cellStyle name="Currency 27 3 2 3" xfId="1969" xr:uid="{00000000-0005-0000-0000-000054050000}"/>
    <cellStyle name="Currency 27 3 3" xfId="1970" xr:uid="{00000000-0005-0000-0000-000055050000}"/>
    <cellStyle name="Currency 27 3 3 2" xfId="1971" xr:uid="{00000000-0005-0000-0000-000056050000}"/>
    <cellStyle name="Currency 27 3 4" xfId="1972" xr:uid="{00000000-0005-0000-0000-000057050000}"/>
    <cellStyle name="Currency 27 4" xfId="1973" xr:uid="{00000000-0005-0000-0000-000058050000}"/>
    <cellStyle name="Currency 27 4 2" xfId="1974" xr:uid="{00000000-0005-0000-0000-000059050000}"/>
    <cellStyle name="Currency 27 4 2 2" xfId="1975" xr:uid="{00000000-0005-0000-0000-00005A050000}"/>
    <cellStyle name="Currency 27 4 3" xfId="1976" xr:uid="{00000000-0005-0000-0000-00005B050000}"/>
    <cellStyle name="Currency 27 5" xfId="1977" xr:uid="{00000000-0005-0000-0000-00005C050000}"/>
    <cellStyle name="Currency 27 5 2" xfId="1978" xr:uid="{00000000-0005-0000-0000-00005D050000}"/>
    <cellStyle name="Currency 27 6" xfId="1979" xr:uid="{00000000-0005-0000-0000-00005E050000}"/>
    <cellStyle name="Currency 28" xfId="1980" xr:uid="{00000000-0005-0000-0000-00005F050000}"/>
    <cellStyle name="Currency 28 2" xfId="1981" xr:uid="{00000000-0005-0000-0000-000060050000}"/>
    <cellStyle name="Currency 28 2 2" xfId="1982" xr:uid="{00000000-0005-0000-0000-000061050000}"/>
    <cellStyle name="Currency 28 2 2 2" xfId="1983" xr:uid="{00000000-0005-0000-0000-000062050000}"/>
    <cellStyle name="Currency 28 2 2 2 2" xfId="1984" xr:uid="{00000000-0005-0000-0000-000063050000}"/>
    <cellStyle name="Currency 28 2 2 3" xfId="1985" xr:uid="{00000000-0005-0000-0000-000064050000}"/>
    <cellStyle name="Currency 28 2 3" xfId="1986" xr:uid="{00000000-0005-0000-0000-000065050000}"/>
    <cellStyle name="Currency 28 2 3 2" xfId="1987" xr:uid="{00000000-0005-0000-0000-000066050000}"/>
    <cellStyle name="Currency 28 2 4" xfId="1988" xr:uid="{00000000-0005-0000-0000-000067050000}"/>
    <cellStyle name="Currency 28 3" xfId="1989" xr:uid="{00000000-0005-0000-0000-000068050000}"/>
    <cellStyle name="Currency 28 3 2" xfId="1990" xr:uid="{00000000-0005-0000-0000-000069050000}"/>
    <cellStyle name="Currency 28 3 2 2" xfId="1991" xr:uid="{00000000-0005-0000-0000-00006A050000}"/>
    <cellStyle name="Currency 28 3 2 2 2" xfId="1992" xr:uid="{00000000-0005-0000-0000-00006B050000}"/>
    <cellStyle name="Currency 28 3 2 3" xfId="1993" xr:uid="{00000000-0005-0000-0000-00006C050000}"/>
    <cellStyle name="Currency 28 3 3" xfId="1994" xr:uid="{00000000-0005-0000-0000-00006D050000}"/>
    <cellStyle name="Currency 28 3 3 2" xfId="1995" xr:uid="{00000000-0005-0000-0000-00006E050000}"/>
    <cellStyle name="Currency 28 3 4" xfId="1996" xr:uid="{00000000-0005-0000-0000-00006F050000}"/>
    <cellStyle name="Currency 28 4" xfId="1997" xr:uid="{00000000-0005-0000-0000-000070050000}"/>
    <cellStyle name="Currency 28 4 2" xfId="1998" xr:uid="{00000000-0005-0000-0000-000071050000}"/>
    <cellStyle name="Currency 28 4 2 2" xfId="1999" xr:uid="{00000000-0005-0000-0000-000072050000}"/>
    <cellStyle name="Currency 28 4 3" xfId="2000" xr:uid="{00000000-0005-0000-0000-000073050000}"/>
    <cellStyle name="Currency 28 5" xfId="2001" xr:uid="{00000000-0005-0000-0000-000074050000}"/>
    <cellStyle name="Currency 28 5 2" xfId="2002" xr:uid="{00000000-0005-0000-0000-000075050000}"/>
    <cellStyle name="Currency 28 6" xfId="2003" xr:uid="{00000000-0005-0000-0000-000076050000}"/>
    <cellStyle name="Currency 29" xfId="2004" xr:uid="{00000000-0005-0000-0000-000077050000}"/>
    <cellStyle name="Currency 29 2" xfId="2005" xr:uid="{00000000-0005-0000-0000-000078050000}"/>
    <cellStyle name="Currency 29 2 2" xfId="2006" xr:uid="{00000000-0005-0000-0000-000079050000}"/>
    <cellStyle name="Currency 29 2 2 2" xfId="2007" xr:uid="{00000000-0005-0000-0000-00007A050000}"/>
    <cellStyle name="Currency 29 2 2 2 2" xfId="2008" xr:uid="{00000000-0005-0000-0000-00007B050000}"/>
    <cellStyle name="Currency 29 2 2 3" xfId="2009" xr:uid="{00000000-0005-0000-0000-00007C050000}"/>
    <cellStyle name="Currency 29 2 3" xfId="2010" xr:uid="{00000000-0005-0000-0000-00007D050000}"/>
    <cellStyle name="Currency 29 2 3 2" xfId="2011" xr:uid="{00000000-0005-0000-0000-00007E050000}"/>
    <cellStyle name="Currency 29 2 4" xfId="2012" xr:uid="{00000000-0005-0000-0000-00007F050000}"/>
    <cellStyle name="Currency 29 3" xfId="2013" xr:uid="{00000000-0005-0000-0000-000080050000}"/>
    <cellStyle name="Currency 29 3 2" xfId="2014" xr:uid="{00000000-0005-0000-0000-000081050000}"/>
    <cellStyle name="Currency 29 3 2 2" xfId="2015" xr:uid="{00000000-0005-0000-0000-000082050000}"/>
    <cellStyle name="Currency 29 3 2 2 2" xfId="2016" xr:uid="{00000000-0005-0000-0000-000083050000}"/>
    <cellStyle name="Currency 29 3 2 3" xfId="2017" xr:uid="{00000000-0005-0000-0000-000084050000}"/>
    <cellStyle name="Currency 29 3 3" xfId="2018" xr:uid="{00000000-0005-0000-0000-000085050000}"/>
    <cellStyle name="Currency 29 3 3 2" xfId="2019" xr:uid="{00000000-0005-0000-0000-000086050000}"/>
    <cellStyle name="Currency 29 3 4" xfId="2020" xr:uid="{00000000-0005-0000-0000-000087050000}"/>
    <cellStyle name="Currency 29 4" xfId="2021" xr:uid="{00000000-0005-0000-0000-000088050000}"/>
    <cellStyle name="Currency 29 4 2" xfId="2022" xr:uid="{00000000-0005-0000-0000-000089050000}"/>
    <cellStyle name="Currency 29 4 2 2" xfId="2023" xr:uid="{00000000-0005-0000-0000-00008A050000}"/>
    <cellStyle name="Currency 29 4 3" xfId="2024" xr:uid="{00000000-0005-0000-0000-00008B050000}"/>
    <cellStyle name="Currency 29 5" xfId="2025" xr:uid="{00000000-0005-0000-0000-00008C050000}"/>
    <cellStyle name="Currency 29 5 2" xfId="2026" xr:uid="{00000000-0005-0000-0000-00008D050000}"/>
    <cellStyle name="Currency 29 6" xfId="2027" xr:uid="{00000000-0005-0000-0000-00008E050000}"/>
    <cellStyle name="Currency 3" xfId="2028" xr:uid="{00000000-0005-0000-0000-00008F050000}"/>
    <cellStyle name="Currency 3 2" xfId="2029" xr:uid="{00000000-0005-0000-0000-000090050000}"/>
    <cellStyle name="Currency 3 2 2" xfId="2030" xr:uid="{00000000-0005-0000-0000-000091050000}"/>
    <cellStyle name="Currency 3 2 2 2" xfId="2031" xr:uid="{00000000-0005-0000-0000-000092050000}"/>
    <cellStyle name="Currency 3 2 3" xfId="2032" xr:uid="{00000000-0005-0000-0000-000093050000}"/>
    <cellStyle name="Currency 3 2 4" xfId="2033" xr:uid="{00000000-0005-0000-0000-000094050000}"/>
    <cellStyle name="Currency 3 2 5" xfId="2034" xr:uid="{00000000-0005-0000-0000-000095050000}"/>
    <cellStyle name="Currency 3 3" xfId="2035" xr:uid="{00000000-0005-0000-0000-000096050000}"/>
    <cellStyle name="Currency 3 4" xfId="2036" xr:uid="{00000000-0005-0000-0000-000097050000}"/>
    <cellStyle name="Currency 3 5" xfId="2037" xr:uid="{00000000-0005-0000-0000-000098050000}"/>
    <cellStyle name="Currency 3 6" xfId="2038" xr:uid="{00000000-0005-0000-0000-000099050000}"/>
    <cellStyle name="Currency 4" xfId="2039" xr:uid="{00000000-0005-0000-0000-00009A050000}"/>
    <cellStyle name="Currency 4 10" xfId="2040" xr:uid="{00000000-0005-0000-0000-00009B050000}"/>
    <cellStyle name="Currency 4 2" xfId="2041" xr:uid="{00000000-0005-0000-0000-00009C050000}"/>
    <cellStyle name="Currency 4 2 2" xfId="2042" xr:uid="{00000000-0005-0000-0000-00009D050000}"/>
    <cellStyle name="Currency 4 2 2 2" xfId="2043" xr:uid="{00000000-0005-0000-0000-00009E050000}"/>
    <cellStyle name="Currency 4 2 2 2 2" xfId="2044" xr:uid="{00000000-0005-0000-0000-00009F050000}"/>
    <cellStyle name="Currency 4 2 2 3" xfId="2045" xr:uid="{00000000-0005-0000-0000-0000A0050000}"/>
    <cellStyle name="Currency 4 2 3" xfId="2046" xr:uid="{00000000-0005-0000-0000-0000A1050000}"/>
    <cellStyle name="Currency 4 2 3 2" xfId="2047" xr:uid="{00000000-0005-0000-0000-0000A2050000}"/>
    <cellStyle name="Currency 4 2 4" xfId="2048" xr:uid="{00000000-0005-0000-0000-0000A3050000}"/>
    <cellStyle name="Currency 4 3" xfId="2049" xr:uid="{00000000-0005-0000-0000-0000A4050000}"/>
    <cellStyle name="Currency 4 3 2" xfId="2050" xr:uid="{00000000-0005-0000-0000-0000A5050000}"/>
    <cellStyle name="Currency 4 3 2 2" xfId="2051" xr:uid="{00000000-0005-0000-0000-0000A6050000}"/>
    <cellStyle name="Currency 4 3 2 2 2" xfId="2052" xr:uid="{00000000-0005-0000-0000-0000A7050000}"/>
    <cellStyle name="Currency 4 3 2 3" xfId="2053" xr:uid="{00000000-0005-0000-0000-0000A8050000}"/>
    <cellStyle name="Currency 4 3 3" xfId="2054" xr:uid="{00000000-0005-0000-0000-0000A9050000}"/>
    <cellStyle name="Currency 4 3 3 2" xfId="2055" xr:uid="{00000000-0005-0000-0000-0000AA050000}"/>
    <cellStyle name="Currency 4 3 4" xfId="2056" xr:uid="{00000000-0005-0000-0000-0000AB050000}"/>
    <cellStyle name="Currency 4 4" xfId="2057" xr:uid="{00000000-0005-0000-0000-0000AC050000}"/>
    <cellStyle name="Currency 4 4 2" xfId="2058" xr:uid="{00000000-0005-0000-0000-0000AD050000}"/>
    <cellStyle name="Currency 4 4 2 2" xfId="2059" xr:uid="{00000000-0005-0000-0000-0000AE050000}"/>
    <cellStyle name="Currency 4 4 3" xfId="2060" xr:uid="{00000000-0005-0000-0000-0000AF050000}"/>
    <cellStyle name="Currency 4 5" xfId="2061" xr:uid="{00000000-0005-0000-0000-0000B0050000}"/>
    <cellStyle name="Currency 4 5 2" xfId="2062" xr:uid="{00000000-0005-0000-0000-0000B1050000}"/>
    <cellStyle name="Currency 4 5 2 2" xfId="2063" xr:uid="{00000000-0005-0000-0000-0000B2050000}"/>
    <cellStyle name="Currency 4 5 3" xfId="2064" xr:uid="{00000000-0005-0000-0000-0000B3050000}"/>
    <cellStyle name="Currency 4 6" xfId="2065" xr:uid="{00000000-0005-0000-0000-0000B4050000}"/>
    <cellStyle name="Currency 4 6 2" xfId="2066" xr:uid="{00000000-0005-0000-0000-0000B5050000}"/>
    <cellStyle name="Currency 4 6 2 2" xfId="2067" xr:uid="{00000000-0005-0000-0000-0000B6050000}"/>
    <cellStyle name="Currency 4 6 3" xfId="2068" xr:uid="{00000000-0005-0000-0000-0000B7050000}"/>
    <cellStyle name="Currency 4 7" xfId="2069" xr:uid="{00000000-0005-0000-0000-0000B8050000}"/>
    <cellStyle name="Currency 4 7 2" xfId="2070" xr:uid="{00000000-0005-0000-0000-0000B9050000}"/>
    <cellStyle name="Currency 4 8" xfId="2071" xr:uid="{00000000-0005-0000-0000-0000BA050000}"/>
    <cellStyle name="Currency 4 9" xfId="2072" xr:uid="{00000000-0005-0000-0000-0000BB050000}"/>
    <cellStyle name="Currency 5" xfId="2073" xr:uid="{00000000-0005-0000-0000-0000BC050000}"/>
    <cellStyle name="Currency 5 2" xfId="2074" xr:uid="{00000000-0005-0000-0000-0000BD050000}"/>
    <cellStyle name="Currency 5 2 2" xfId="2075" xr:uid="{00000000-0005-0000-0000-0000BE050000}"/>
    <cellStyle name="Currency 5 2 2 2" xfId="2076" xr:uid="{00000000-0005-0000-0000-0000BF050000}"/>
    <cellStyle name="Currency 5 2 2 2 2" xfId="2077" xr:uid="{00000000-0005-0000-0000-0000C0050000}"/>
    <cellStyle name="Currency 5 2 2 3" xfId="2078" xr:uid="{00000000-0005-0000-0000-0000C1050000}"/>
    <cellStyle name="Currency 5 2 3" xfId="2079" xr:uid="{00000000-0005-0000-0000-0000C2050000}"/>
    <cellStyle name="Currency 5 2 3 2" xfId="2080" xr:uid="{00000000-0005-0000-0000-0000C3050000}"/>
    <cellStyle name="Currency 5 2 4" xfId="2081" xr:uid="{00000000-0005-0000-0000-0000C4050000}"/>
    <cellStyle name="Currency 5 3" xfId="2082" xr:uid="{00000000-0005-0000-0000-0000C5050000}"/>
    <cellStyle name="Currency 5 3 2" xfId="2083" xr:uid="{00000000-0005-0000-0000-0000C6050000}"/>
    <cellStyle name="Currency 5 3 2 2" xfId="2084" xr:uid="{00000000-0005-0000-0000-0000C7050000}"/>
    <cellStyle name="Currency 5 3 2 2 2" xfId="2085" xr:uid="{00000000-0005-0000-0000-0000C8050000}"/>
    <cellStyle name="Currency 5 3 2 3" xfId="2086" xr:uid="{00000000-0005-0000-0000-0000C9050000}"/>
    <cellStyle name="Currency 5 3 3" xfId="2087" xr:uid="{00000000-0005-0000-0000-0000CA050000}"/>
    <cellStyle name="Currency 5 3 3 2" xfId="2088" xr:uid="{00000000-0005-0000-0000-0000CB050000}"/>
    <cellStyle name="Currency 5 3 4" xfId="2089" xr:uid="{00000000-0005-0000-0000-0000CC050000}"/>
    <cellStyle name="Currency 5 4" xfId="2090" xr:uid="{00000000-0005-0000-0000-0000CD050000}"/>
    <cellStyle name="Currency 5 4 2" xfId="2091" xr:uid="{00000000-0005-0000-0000-0000CE050000}"/>
    <cellStyle name="Currency 5 4 2 2" xfId="2092" xr:uid="{00000000-0005-0000-0000-0000CF050000}"/>
    <cellStyle name="Currency 5 4 3" xfId="2093" xr:uid="{00000000-0005-0000-0000-0000D0050000}"/>
    <cellStyle name="Currency 5 5" xfId="2094" xr:uid="{00000000-0005-0000-0000-0000D1050000}"/>
    <cellStyle name="Currency 5 5 2" xfId="2095" xr:uid="{00000000-0005-0000-0000-0000D2050000}"/>
    <cellStyle name="Currency 5 6" xfId="2096" xr:uid="{00000000-0005-0000-0000-0000D3050000}"/>
    <cellStyle name="Currency 6" xfId="2097" xr:uid="{00000000-0005-0000-0000-0000D4050000}"/>
    <cellStyle name="Currency 6 2" xfId="2098" xr:uid="{00000000-0005-0000-0000-0000D5050000}"/>
    <cellStyle name="Currency 6 2 2" xfId="2099" xr:uid="{00000000-0005-0000-0000-0000D6050000}"/>
    <cellStyle name="Currency 6 2 2 2" xfId="2100" xr:uid="{00000000-0005-0000-0000-0000D7050000}"/>
    <cellStyle name="Currency 6 2 2 2 2" xfId="2101" xr:uid="{00000000-0005-0000-0000-0000D8050000}"/>
    <cellStyle name="Currency 6 2 2 3" xfId="2102" xr:uid="{00000000-0005-0000-0000-0000D9050000}"/>
    <cellStyle name="Currency 6 2 3" xfId="2103" xr:uid="{00000000-0005-0000-0000-0000DA050000}"/>
    <cellStyle name="Currency 6 2 3 2" xfId="2104" xr:uid="{00000000-0005-0000-0000-0000DB050000}"/>
    <cellStyle name="Currency 6 2 4" xfId="2105" xr:uid="{00000000-0005-0000-0000-0000DC050000}"/>
    <cellStyle name="Currency 6 3" xfId="2106" xr:uid="{00000000-0005-0000-0000-0000DD050000}"/>
    <cellStyle name="Currency 6 3 2" xfId="2107" xr:uid="{00000000-0005-0000-0000-0000DE050000}"/>
    <cellStyle name="Currency 6 3 2 2" xfId="2108" xr:uid="{00000000-0005-0000-0000-0000DF050000}"/>
    <cellStyle name="Currency 6 3 2 2 2" xfId="2109" xr:uid="{00000000-0005-0000-0000-0000E0050000}"/>
    <cellStyle name="Currency 6 3 2 3" xfId="2110" xr:uid="{00000000-0005-0000-0000-0000E1050000}"/>
    <cellStyle name="Currency 6 3 3" xfId="2111" xr:uid="{00000000-0005-0000-0000-0000E2050000}"/>
    <cellStyle name="Currency 6 3 3 2" xfId="2112" xr:uid="{00000000-0005-0000-0000-0000E3050000}"/>
    <cellStyle name="Currency 6 3 4" xfId="2113" xr:uid="{00000000-0005-0000-0000-0000E4050000}"/>
    <cellStyle name="Currency 6 4" xfId="2114" xr:uid="{00000000-0005-0000-0000-0000E5050000}"/>
    <cellStyle name="Currency 6 4 2" xfId="2115" xr:uid="{00000000-0005-0000-0000-0000E6050000}"/>
    <cellStyle name="Currency 6 4 2 2" xfId="2116" xr:uid="{00000000-0005-0000-0000-0000E7050000}"/>
    <cellStyle name="Currency 6 4 3" xfId="2117" xr:uid="{00000000-0005-0000-0000-0000E8050000}"/>
    <cellStyle name="Currency 6 5" xfId="2118" xr:uid="{00000000-0005-0000-0000-0000E9050000}"/>
    <cellStyle name="Currency 6 5 2" xfId="2119" xr:uid="{00000000-0005-0000-0000-0000EA050000}"/>
    <cellStyle name="Currency 6 6" xfId="2120" xr:uid="{00000000-0005-0000-0000-0000EB050000}"/>
    <cellStyle name="Currency 7" xfId="2121" xr:uid="{00000000-0005-0000-0000-0000EC050000}"/>
    <cellStyle name="Currency 7 2" xfId="2122" xr:uid="{00000000-0005-0000-0000-0000ED050000}"/>
    <cellStyle name="Currency 8" xfId="2123" xr:uid="{00000000-0005-0000-0000-0000EE050000}"/>
    <cellStyle name="Currency 8 2" xfId="2124" xr:uid="{00000000-0005-0000-0000-0000EF050000}"/>
    <cellStyle name="Currency 8 2 2" xfId="2125" xr:uid="{00000000-0005-0000-0000-0000F0050000}"/>
    <cellStyle name="Currency 8 2 2 2" xfId="2126" xr:uid="{00000000-0005-0000-0000-0000F1050000}"/>
    <cellStyle name="Currency 8 2 2 2 2" xfId="2127" xr:uid="{00000000-0005-0000-0000-0000F2050000}"/>
    <cellStyle name="Currency 8 2 2 3" xfId="2128" xr:uid="{00000000-0005-0000-0000-0000F3050000}"/>
    <cellStyle name="Currency 8 2 3" xfId="2129" xr:uid="{00000000-0005-0000-0000-0000F4050000}"/>
    <cellStyle name="Currency 8 2 3 2" xfId="2130" xr:uid="{00000000-0005-0000-0000-0000F5050000}"/>
    <cellStyle name="Currency 8 2 4" xfId="2131" xr:uid="{00000000-0005-0000-0000-0000F6050000}"/>
    <cellStyle name="Currency 8 3" xfId="2132" xr:uid="{00000000-0005-0000-0000-0000F7050000}"/>
    <cellStyle name="Currency 8 3 2" xfId="2133" xr:uid="{00000000-0005-0000-0000-0000F8050000}"/>
    <cellStyle name="Currency 8 3 2 2" xfId="2134" xr:uid="{00000000-0005-0000-0000-0000F9050000}"/>
    <cellStyle name="Currency 8 3 2 2 2" xfId="2135" xr:uid="{00000000-0005-0000-0000-0000FA050000}"/>
    <cellStyle name="Currency 8 3 2 3" xfId="2136" xr:uid="{00000000-0005-0000-0000-0000FB050000}"/>
    <cellStyle name="Currency 8 3 3" xfId="2137" xr:uid="{00000000-0005-0000-0000-0000FC050000}"/>
    <cellStyle name="Currency 8 3 3 2" xfId="2138" xr:uid="{00000000-0005-0000-0000-0000FD050000}"/>
    <cellStyle name="Currency 8 3 4" xfId="2139" xr:uid="{00000000-0005-0000-0000-0000FE050000}"/>
    <cellStyle name="Currency 8 4" xfId="2140" xr:uid="{00000000-0005-0000-0000-0000FF050000}"/>
    <cellStyle name="Currency 8 4 2" xfId="2141" xr:uid="{00000000-0005-0000-0000-000000060000}"/>
    <cellStyle name="Currency 8 4 2 2" xfId="2142" xr:uid="{00000000-0005-0000-0000-000001060000}"/>
    <cellStyle name="Currency 8 4 3" xfId="2143" xr:uid="{00000000-0005-0000-0000-000002060000}"/>
    <cellStyle name="Currency 8 5" xfId="2144" xr:uid="{00000000-0005-0000-0000-000003060000}"/>
    <cellStyle name="Currency 8 5 2" xfId="2145" xr:uid="{00000000-0005-0000-0000-000004060000}"/>
    <cellStyle name="Currency 8 6" xfId="2146" xr:uid="{00000000-0005-0000-0000-000005060000}"/>
    <cellStyle name="Currency 8 7" xfId="2147" xr:uid="{00000000-0005-0000-0000-000006060000}"/>
    <cellStyle name="Currency 9" xfId="2148" xr:uid="{00000000-0005-0000-0000-000007060000}"/>
    <cellStyle name="Currency 9 2" xfId="2149" xr:uid="{00000000-0005-0000-0000-000008060000}"/>
    <cellStyle name="Currency 9 2 2" xfId="2150" xr:uid="{00000000-0005-0000-0000-000009060000}"/>
    <cellStyle name="Currency 9 2 2 2" xfId="2151" xr:uid="{00000000-0005-0000-0000-00000A060000}"/>
    <cellStyle name="Currency 9 2 2 2 2" xfId="2152" xr:uid="{00000000-0005-0000-0000-00000B060000}"/>
    <cellStyle name="Currency 9 2 2 3" xfId="2153" xr:uid="{00000000-0005-0000-0000-00000C060000}"/>
    <cellStyle name="Currency 9 2 3" xfId="2154" xr:uid="{00000000-0005-0000-0000-00000D060000}"/>
    <cellStyle name="Currency 9 2 3 2" xfId="2155" xr:uid="{00000000-0005-0000-0000-00000E060000}"/>
    <cellStyle name="Currency 9 2 4" xfId="2156" xr:uid="{00000000-0005-0000-0000-00000F060000}"/>
    <cellStyle name="Currency 9 3" xfId="2157" xr:uid="{00000000-0005-0000-0000-000010060000}"/>
    <cellStyle name="Currency 9 3 2" xfId="2158" xr:uid="{00000000-0005-0000-0000-000011060000}"/>
    <cellStyle name="Currency 9 3 2 2" xfId="2159" xr:uid="{00000000-0005-0000-0000-000012060000}"/>
    <cellStyle name="Currency 9 3 2 2 2" xfId="2160" xr:uid="{00000000-0005-0000-0000-000013060000}"/>
    <cellStyle name="Currency 9 3 2 3" xfId="2161" xr:uid="{00000000-0005-0000-0000-000014060000}"/>
    <cellStyle name="Currency 9 3 3" xfId="2162" xr:uid="{00000000-0005-0000-0000-000015060000}"/>
    <cellStyle name="Currency 9 3 3 2" xfId="2163" xr:uid="{00000000-0005-0000-0000-000016060000}"/>
    <cellStyle name="Currency 9 3 4" xfId="2164" xr:uid="{00000000-0005-0000-0000-000017060000}"/>
    <cellStyle name="Currency 9 4" xfId="2165" xr:uid="{00000000-0005-0000-0000-000018060000}"/>
    <cellStyle name="Currency 9 4 2" xfId="2166" xr:uid="{00000000-0005-0000-0000-000019060000}"/>
    <cellStyle name="Currency 9 4 2 2" xfId="2167" xr:uid="{00000000-0005-0000-0000-00001A060000}"/>
    <cellStyle name="Currency 9 4 3" xfId="2168" xr:uid="{00000000-0005-0000-0000-00001B060000}"/>
    <cellStyle name="Currency 9 5" xfId="2169" xr:uid="{00000000-0005-0000-0000-00001C060000}"/>
    <cellStyle name="Currency 9 5 2" xfId="2170" xr:uid="{00000000-0005-0000-0000-00001D060000}"/>
    <cellStyle name="Currency 9 6" xfId="2171" xr:uid="{00000000-0005-0000-0000-00001E060000}"/>
    <cellStyle name="Currency Per Share" xfId="2172" xr:uid="{00000000-0005-0000-0000-00001F060000}"/>
    <cellStyle name="Currency0" xfId="2174" xr:uid="{00000000-0005-0000-0000-000020060000}"/>
    <cellStyle name="Currency2" xfId="2175" xr:uid="{00000000-0005-0000-0000-000021060000}"/>
    <cellStyle name="CUS.Work.Area" xfId="2176" xr:uid="{00000000-0005-0000-0000-000022060000}"/>
    <cellStyle name="Dash" xfId="2177" xr:uid="{00000000-0005-0000-0000-000023060000}"/>
    <cellStyle name="Data" xfId="2178" xr:uid="{00000000-0005-0000-0000-000024060000}"/>
    <cellStyle name="Data 2" xfId="2179" xr:uid="{00000000-0005-0000-0000-000025060000}"/>
    <cellStyle name="Data 3" xfId="2180" xr:uid="{00000000-0005-0000-0000-000026060000}"/>
    <cellStyle name="Date" xfId="2181" xr:uid="{00000000-0005-0000-0000-000027060000}"/>
    <cellStyle name="Date [mm-dd-yyyy]" xfId="2183" xr:uid="{00000000-0005-0000-0000-000028060000}"/>
    <cellStyle name="Date [mm-dd-yyyy] 2" xfId="2184" xr:uid="{00000000-0005-0000-0000-000029060000}"/>
    <cellStyle name="Date [mm-d-yyyy]" xfId="2182" xr:uid="{00000000-0005-0000-0000-00002A060000}"/>
    <cellStyle name="Date [mm-d-yyyy] 2" xfId="5696" xr:uid="{00000000-0005-0000-0000-00002B060000}"/>
    <cellStyle name="Date [mmm-yyyy]" xfId="2185" xr:uid="{00000000-0005-0000-0000-00002C060000}"/>
    <cellStyle name="Date [mmm-yyyy] 2" xfId="5697" xr:uid="{00000000-0005-0000-0000-00002D060000}"/>
    <cellStyle name="Date Aligned" xfId="2186" xr:uid="{00000000-0005-0000-0000-00002E060000}"/>
    <cellStyle name="Date Aligned*" xfId="2187" xr:uid="{00000000-0005-0000-0000-00002F060000}"/>
    <cellStyle name="Date Short" xfId="2188" xr:uid="{00000000-0005-0000-0000-000030060000}"/>
    <cellStyle name="date_ Pies " xfId="2189" xr:uid="{00000000-0005-0000-0000-000031060000}"/>
    <cellStyle name="DblLineDollarAcct" xfId="2190" xr:uid="{00000000-0005-0000-0000-000032060000}"/>
    <cellStyle name="DblLinePercent" xfId="2191" xr:uid="{00000000-0005-0000-0000-000033060000}"/>
    <cellStyle name="Dezimal [0]_A17 - 31.03.1998" xfId="2192" xr:uid="{00000000-0005-0000-0000-000034060000}"/>
    <cellStyle name="Dezimal_A17 - 31.03.1998" xfId="2193" xr:uid="{00000000-0005-0000-0000-000035060000}"/>
    <cellStyle name="Dia" xfId="2194" xr:uid="{00000000-0005-0000-0000-000036060000}"/>
    <cellStyle name="Dollar_ Pies " xfId="2195" xr:uid="{00000000-0005-0000-0000-000037060000}"/>
    <cellStyle name="DollarAccounting" xfId="2196" xr:uid="{00000000-0005-0000-0000-000038060000}"/>
    <cellStyle name="Dotted Line" xfId="2197" xr:uid="{00000000-0005-0000-0000-000039060000}"/>
    <cellStyle name="Dotted Line 2" xfId="2198" xr:uid="{00000000-0005-0000-0000-00003A060000}"/>
    <cellStyle name="Dotted Line 3" xfId="2199" xr:uid="{00000000-0005-0000-0000-00003B060000}"/>
    <cellStyle name="Double Accounting" xfId="2200" xr:uid="{00000000-0005-0000-0000-00003C060000}"/>
    <cellStyle name="Duizenden" xfId="2201" xr:uid="{00000000-0005-0000-0000-00003D060000}"/>
    <cellStyle name="Encabez1" xfId="2202" xr:uid="{00000000-0005-0000-0000-00003E060000}"/>
    <cellStyle name="Encabez2" xfId="2203" xr:uid="{00000000-0005-0000-0000-00003F060000}"/>
    <cellStyle name="Enter Currency (0)" xfId="2204" xr:uid="{00000000-0005-0000-0000-000040060000}"/>
    <cellStyle name="Enter Currency (2)" xfId="2205" xr:uid="{00000000-0005-0000-0000-000041060000}"/>
    <cellStyle name="Enter Units (0)" xfId="2206" xr:uid="{00000000-0005-0000-0000-000042060000}"/>
    <cellStyle name="Enter Units (1)" xfId="2207" xr:uid="{00000000-0005-0000-0000-000043060000}"/>
    <cellStyle name="Enter Units (2)" xfId="2208" xr:uid="{00000000-0005-0000-0000-000044060000}"/>
    <cellStyle name="Entrée" xfId="2209" xr:uid="{00000000-0005-0000-0000-000045060000}"/>
    <cellStyle name="Euro" xfId="2210" xr:uid="{00000000-0005-0000-0000-000046060000}"/>
    <cellStyle name="Explanatory Text 2" xfId="41" xr:uid="{00000000-0005-0000-0000-000047060000}"/>
    <cellStyle name="Explanatory Text 2 2" xfId="2211" xr:uid="{00000000-0005-0000-0000-000048060000}"/>
    <cellStyle name="Explanatory Text 2 3" xfId="2212" xr:uid="{00000000-0005-0000-0000-000049060000}"/>
    <cellStyle name="Explanatory Text 2 4" xfId="2213" xr:uid="{00000000-0005-0000-0000-00004A060000}"/>
    <cellStyle name="Explanatory Text 2 5" xfId="2214" xr:uid="{00000000-0005-0000-0000-00004B060000}"/>
    <cellStyle name="Explanatory Text 2 6" xfId="2215" xr:uid="{00000000-0005-0000-0000-00004C060000}"/>
    <cellStyle name="Explanatory Text 2 7" xfId="2216" xr:uid="{00000000-0005-0000-0000-00004D060000}"/>
    <cellStyle name="Explanatory Text 2 8" xfId="2217" xr:uid="{00000000-0005-0000-0000-00004E060000}"/>
    <cellStyle name="Explanatory Text 2 9" xfId="2218" xr:uid="{00000000-0005-0000-0000-00004F060000}"/>
    <cellStyle name="Explanatory Text 3" xfId="2219" xr:uid="{00000000-0005-0000-0000-000050060000}"/>
    <cellStyle name="fact" xfId="2220" xr:uid="{00000000-0005-0000-0000-000051060000}"/>
    <cellStyle name="fact 2" xfId="5698" xr:uid="{00000000-0005-0000-0000-000052060000}"/>
    <cellStyle name="FieldName" xfId="2221" xr:uid="{00000000-0005-0000-0000-000053060000}"/>
    <cellStyle name="Fijo" xfId="2222" xr:uid="{00000000-0005-0000-0000-000054060000}"/>
    <cellStyle name="Financiero" xfId="2223" xr:uid="{00000000-0005-0000-0000-000055060000}"/>
    <cellStyle name="Fixed" xfId="2224" xr:uid="{00000000-0005-0000-0000-00005606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xr:uid="{00000000-0005-0000-0000-00008E1A0000}"/>
    <cellStyle name="Footnote" xfId="2226" xr:uid="{00000000-0005-0000-0000-00008F1A0000}"/>
    <cellStyle name="Good 2" xfId="42" xr:uid="{00000000-0005-0000-0000-0000901A0000}"/>
    <cellStyle name="Good 2 2" xfId="2227" xr:uid="{00000000-0005-0000-0000-0000911A0000}"/>
    <cellStyle name="Good 2 3" xfId="2228" xr:uid="{00000000-0005-0000-0000-0000921A0000}"/>
    <cellStyle name="Good 2 4" xfId="2229" xr:uid="{00000000-0005-0000-0000-0000931A0000}"/>
    <cellStyle name="Good 2 5" xfId="2230" xr:uid="{00000000-0005-0000-0000-0000941A0000}"/>
    <cellStyle name="Good 2 6" xfId="2231" xr:uid="{00000000-0005-0000-0000-0000951A0000}"/>
    <cellStyle name="Good 2 7" xfId="2232" xr:uid="{00000000-0005-0000-0000-0000961A0000}"/>
    <cellStyle name="Good 2 8" xfId="2233" xr:uid="{00000000-0005-0000-0000-0000971A0000}"/>
    <cellStyle name="Good 2 9" xfId="2234" xr:uid="{00000000-0005-0000-0000-0000981A0000}"/>
    <cellStyle name="Good 3" xfId="2235" xr:uid="{00000000-0005-0000-0000-0000991A0000}"/>
    <cellStyle name="Grey" xfId="2236" xr:uid="{00000000-0005-0000-0000-00009A1A0000}"/>
    <cellStyle name="GWN Table Body" xfId="2237" xr:uid="{00000000-0005-0000-0000-00009B1A0000}"/>
    <cellStyle name="GWN Table Header" xfId="2238" xr:uid="{00000000-0005-0000-0000-00009C1A0000}"/>
    <cellStyle name="GWN Table Left Header" xfId="2239" xr:uid="{00000000-0005-0000-0000-00009D1A0000}"/>
    <cellStyle name="GWN Table Note" xfId="2240" xr:uid="{00000000-0005-0000-0000-00009E1A0000}"/>
    <cellStyle name="GWN Table Title" xfId="2241" xr:uid="{00000000-0005-0000-0000-00009F1A0000}"/>
    <cellStyle name="hard no" xfId="2242" xr:uid="{00000000-0005-0000-0000-0000A01A0000}"/>
    <cellStyle name="Hard Percent" xfId="2243" xr:uid="{00000000-0005-0000-0000-0000A11A0000}"/>
    <cellStyle name="hardno" xfId="2244" xr:uid="{00000000-0005-0000-0000-0000A21A0000}"/>
    <cellStyle name="Header" xfId="2245" xr:uid="{00000000-0005-0000-0000-0000A31A0000}"/>
    <cellStyle name="Header1" xfId="2246" xr:uid="{00000000-0005-0000-0000-0000A41A0000}"/>
    <cellStyle name="Header2" xfId="2247" xr:uid="{00000000-0005-0000-0000-0000A51A0000}"/>
    <cellStyle name="Heading" xfId="2248" xr:uid="{00000000-0005-0000-0000-0000A61A0000}"/>
    <cellStyle name="Heading 1 2" xfId="43" xr:uid="{00000000-0005-0000-0000-0000A71A0000}"/>
    <cellStyle name="Heading 1 2 2" xfId="2249" xr:uid="{00000000-0005-0000-0000-0000A81A0000}"/>
    <cellStyle name="Heading 1 2 3" xfId="2250" xr:uid="{00000000-0005-0000-0000-0000A91A0000}"/>
    <cellStyle name="Heading 1 2 4" xfId="2251" xr:uid="{00000000-0005-0000-0000-0000AA1A0000}"/>
    <cellStyle name="Heading 1 2 5" xfId="2252" xr:uid="{00000000-0005-0000-0000-0000AB1A0000}"/>
    <cellStyle name="Heading 1 2 6" xfId="2253" xr:uid="{00000000-0005-0000-0000-0000AC1A0000}"/>
    <cellStyle name="Heading 1 3" xfId="2254" xr:uid="{00000000-0005-0000-0000-0000AD1A0000}"/>
    <cellStyle name="Heading 2 2" xfId="44" xr:uid="{00000000-0005-0000-0000-0000AE1A0000}"/>
    <cellStyle name="Heading 2 2 2" xfId="2255" xr:uid="{00000000-0005-0000-0000-0000AF1A0000}"/>
    <cellStyle name="Heading 2 2 3" xfId="2256" xr:uid="{00000000-0005-0000-0000-0000B01A0000}"/>
    <cellStyle name="Heading 2 2 4" xfId="2257" xr:uid="{00000000-0005-0000-0000-0000B11A0000}"/>
    <cellStyle name="Heading 2 2 5" xfId="2258" xr:uid="{00000000-0005-0000-0000-0000B21A0000}"/>
    <cellStyle name="Heading 2 2 6" xfId="2259" xr:uid="{00000000-0005-0000-0000-0000B31A0000}"/>
    <cellStyle name="Heading 2 3" xfId="2260" xr:uid="{00000000-0005-0000-0000-0000B41A0000}"/>
    <cellStyle name="Heading 3 2" xfId="45" xr:uid="{00000000-0005-0000-0000-0000B51A0000}"/>
    <cellStyle name="Heading 3 2 2" xfId="2261" xr:uid="{00000000-0005-0000-0000-0000B61A0000}"/>
    <cellStyle name="Heading 3 2 3" xfId="2262" xr:uid="{00000000-0005-0000-0000-0000B71A0000}"/>
    <cellStyle name="Heading 3 2 4" xfId="2263" xr:uid="{00000000-0005-0000-0000-0000B81A0000}"/>
    <cellStyle name="Heading 3 2 5" xfId="2264" xr:uid="{00000000-0005-0000-0000-0000B91A0000}"/>
    <cellStyle name="Heading 3 2 6" xfId="2265" xr:uid="{00000000-0005-0000-0000-0000BA1A0000}"/>
    <cellStyle name="Heading 3 2 7" xfId="2266" xr:uid="{00000000-0005-0000-0000-0000BB1A0000}"/>
    <cellStyle name="Heading 3 2 8" xfId="9746" xr:uid="{00000000-0005-0000-0000-0000BC1A0000}"/>
    <cellStyle name="Heading 3 3" xfId="2267" xr:uid="{00000000-0005-0000-0000-0000BD1A0000}"/>
    <cellStyle name="Heading 4 2" xfId="46" xr:uid="{00000000-0005-0000-0000-0000BE1A0000}"/>
    <cellStyle name="Heading 4 2 2" xfId="2268" xr:uid="{00000000-0005-0000-0000-0000BF1A0000}"/>
    <cellStyle name="Heading 4 3" xfId="2269" xr:uid="{00000000-0005-0000-0000-0000C01A0000}"/>
    <cellStyle name="Heading2" xfId="2270" xr:uid="{00000000-0005-0000-0000-0000C11A0000}"/>
    <cellStyle name="Heading3" xfId="2271" xr:uid="{00000000-0005-0000-0000-0000C21A0000}"/>
    <cellStyle name="HeadingColumn" xfId="2272" xr:uid="{00000000-0005-0000-0000-0000C31A0000}"/>
    <cellStyle name="HeadingS" xfId="2273" xr:uid="{00000000-0005-0000-0000-0000C41A0000}"/>
    <cellStyle name="HeadingYear" xfId="2274" xr:uid="{00000000-0005-0000-0000-0000C51A0000}"/>
    <cellStyle name="HeadlineStyle" xfId="2275" xr:uid="{00000000-0005-0000-0000-0000C61A0000}"/>
    <cellStyle name="HeadlineStyleJustified" xfId="2276" xr:uid="{00000000-0005-0000-0000-0000C71A0000}"/>
    <cellStyle name="Hed Side_Sheet1" xfId="2277" xr:uid="{00000000-0005-0000-0000-0000C81A0000}"/>
    <cellStyle name="Hed Top" xfId="2278" xr:uid="{00000000-0005-0000-0000-0000C91A0000}"/>
    <cellStyle name="Hyperlink" xfId="73" builtinId="8"/>
    <cellStyle name="Hyperlink 2" xfId="2279" xr:uid="{00000000-0005-0000-0000-0000CB1A0000}"/>
    <cellStyle name="Hyperlink 2 10" xfId="2280" xr:uid="{00000000-0005-0000-0000-0000CC1A0000}"/>
    <cellStyle name="Hyperlink 2 11" xfId="2281" xr:uid="{00000000-0005-0000-0000-0000CD1A0000}"/>
    <cellStyle name="Hyperlink 2 12" xfId="2282" xr:uid="{00000000-0005-0000-0000-0000CE1A0000}"/>
    <cellStyle name="Hyperlink 2 13" xfId="2283" xr:uid="{00000000-0005-0000-0000-0000CF1A0000}"/>
    <cellStyle name="Hyperlink 2 2" xfId="2284" xr:uid="{00000000-0005-0000-0000-0000D01A0000}"/>
    <cellStyle name="Hyperlink 2 2 2" xfId="2285" xr:uid="{00000000-0005-0000-0000-0000D11A0000}"/>
    <cellStyle name="Hyperlink 2 3" xfId="2286" xr:uid="{00000000-0005-0000-0000-0000D21A0000}"/>
    <cellStyle name="Hyperlink 2 3 2" xfId="2287" xr:uid="{00000000-0005-0000-0000-0000D31A0000}"/>
    <cellStyle name="Hyperlink 2 4" xfId="2288" xr:uid="{00000000-0005-0000-0000-0000D41A0000}"/>
    <cellStyle name="Hyperlink 2 5" xfId="2289" xr:uid="{00000000-0005-0000-0000-0000D51A0000}"/>
    <cellStyle name="Hyperlink 2 6" xfId="2290" xr:uid="{00000000-0005-0000-0000-0000D61A0000}"/>
    <cellStyle name="Hyperlink 2 7" xfId="2291" xr:uid="{00000000-0005-0000-0000-0000D71A0000}"/>
    <cellStyle name="Hyperlink 2 8" xfId="2292" xr:uid="{00000000-0005-0000-0000-0000D81A0000}"/>
    <cellStyle name="Hyperlink 2 9" xfId="2293" xr:uid="{00000000-0005-0000-0000-0000D91A0000}"/>
    <cellStyle name="Hyperlink 3" xfId="2294" xr:uid="{00000000-0005-0000-0000-0000DA1A0000}"/>
    <cellStyle name="Hyperlink 3 10" xfId="2295" xr:uid="{00000000-0005-0000-0000-0000DB1A0000}"/>
    <cellStyle name="Hyperlink 3 11" xfId="2296" xr:uid="{00000000-0005-0000-0000-0000DC1A0000}"/>
    <cellStyle name="Hyperlink 3 12" xfId="2297" xr:uid="{00000000-0005-0000-0000-0000DD1A0000}"/>
    <cellStyle name="Hyperlink 3 2" xfId="2298" xr:uid="{00000000-0005-0000-0000-0000DE1A0000}"/>
    <cellStyle name="Hyperlink 3 3" xfId="2299" xr:uid="{00000000-0005-0000-0000-0000DF1A0000}"/>
    <cellStyle name="Hyperlink 3 4" xfId="2300" xr:uid="{00000000-0005-0000-0000-0000E01A0000}"/>
    <cellStyle name="Hyperlink 3 5" xfId="2301" xr:uid="{00000000-0005-0000-0000-0000E11A0000}"/>
    <cellStyle name="Hyperlink 3 6" xfId="2302" xr:uid="{00000000-0005-0000-0000-0000E21A0000}"/>
    <cellStyle name="Hyperlink 3 7" xfId="2303" xr:uid="{00000000-0005-0000-0000-0000E31A0000}"/>
    <cellStyle name="Hyperlink 3 8" xfId="2304" xr:uid="{00000000-0005-0000-0000-0000E41A0000}"/>
    <cellStyle name="Hyperlink 3 9" xfId="2305" xr:uid="{00000000-0005-0000-0000-0000E51A0000}"/>
    <cellStyle name="Hyperlink 4" xfId="2306" xr:uid="{00000000-0005-0000-0000-0000E61A0000}"/>
    <cellStyle name="Hyperlink 5" xfId="2307" xr:uid="{00000000-0005-0000-0000-0000E71A0000}"/>
    <cellStyle name="InLink_Acquis_CapitalCost " xfId="2308" xr:uid="{00000000-0005-0000-0000-0000E81A0000}"/>
    <cellStyle name="Input (1dp#)_ Pies " xfId="2309" xr:uid="{00000000-0005-0000-0000-0000E91A0000}"/>
    <cellStyle name="Input [yellow]" xfId="2310" xr:uid="{00000000-0005-0000-0000-0000EA1A0000}"/>
    <cellStyle name="Input 2" xfId="47" xr:uid="{00000000-0005-0000-0000-0000EB1A0000}"/>
    <cellStyle name="Input 2 10" xfId="9747" xr:uid="{00000000-0005-0000-0000-0000EC1A0000}"/>
    <cellStyle name="Input 2 2" xfId="65" xr:uid="{00000000-0005-0000-0000-0000ED1A0000}"/>
    <cellStyle name="Input 2 2 2" xfId="85" xr:uid="{00000000-0005-0000-0000-0000EE1A0000}"/>
    <cellStyle name="Input 2 2 2 2" xfId="9767" xr:uid="{00000000-0005-0000-0000-0000EF1A0000}"/>
    <cellStyle name="Input 2 2 3" xfId="9753" xr:uid="{00000000-0005-0000-0000-0000F01A0000}"/>
    <cellStyle name="Input 2 3" xfId="79" xr:uid="{00000000-0005-0000-0000-0000F11A0000}"/>
    <cellStyle name="Input 2 3 2" xfId="9761" xr:uid="{00000000-0005-0000-0000-0000F21A0000}"/>
    <cellStyle name="Input 2 4" xfId="2311" xr:uid="{00000000-0005-0000-0000-0000F31A0000}"/>
    <cellStyle name="Input 2 5" xfId="2312" xr:uid="{00000000-0005-0000-0000-0000F41A0000}"/>
    <cellStyle name="Input 2 6" xfId="2313" xr:uid="{00000000-0005-0000-0000-0000F51A0000}"/>
    <cellStyle name="Input 2 7" xfId="2314" xr:uid="{00000000-0005-0000-0000-0000F61A0000}"/>
    <cellStyle name="Input 2 8" xfId="2315" xr:uid="{00000000-0005-0000-0000-0000F71A0000}"/>
    <cellStyle name="Input 2 9" xfId="2316" xr:uid="{00000000-0005-0000-0000-0000F81A0000}"/>
    <cellStyle name="Input 3" xfId="2317" xr:uid="{00000000-0005-0000-0000-0000F91A0000}"/>
    <cellStyle name="InputBlueFont" xfId="2318" xr:uid="{00000000-0005-0000-0000-0000FA1A0000}"/>
    <cellStyle name="InputGen" xfId="2319" xr:uid="{00000000-0005-0000-0000-0000FB1A0000}"/>
    <cellStyle name="InputKeepColour" xfId="2320" xr:uid="{00000000-0005-0000-0000-0000FC1A0000}"/>
    <cellStyle name="InputKeepPale" xfId="2321" xr:uid="{00000000-0005-0000-0000-0000FD1A0000}"/>
    <cellStyle name="InputVariColour" xfId="2322" xr:uid="{00000000-0005-0000-0000-0000FE1A0000}"/>
    <cellStyle name="Integer" xfId="2323" xr:uid="{00000000-0005-0000-0000-0000FF1A0000}"/>
    <cellStyle name="Invisible" xfId="2324" xr:uid="{00000000-0005-0000-0000-0000001B0000}"/>
    <cellStyle name="Item" xfId="2325" xr:uid="{00000000-0005-0000-0000-0000011B0000}"/>
    <cellStyle name="Items_Obligatory" xfId="2326" xr:uid="{00000000-0005-0000-0000-0000021B0000}"/>
    <cellStyle name="ItemTypeClass" xfId="2327" xr:uid="{00000000-0005-0000-0000-0000031B0000}"/>
    <cellStyle name="ItemTypeClass 2" xfId="6861" xr:uid="{00000000-0005-0000-0000-0000041B0000}"/>
    <cellStyle name="KP_Normal" xfId="2328" xr:uid="{00000000-0005-0000-0000-0000051B0000}"/>
    <cellStyle name="Lien hypertexte visité_index" xfId="2329" xr:uid="{00000000-0005-0000-0000-0000061B0000}"/>
    <cellStyle name="Lien hypertexte_index" xfId="2330" xr:uid="{00000000-0005-0000-0000-0000071B0000}"/>
    <cellStyle name="ligne_detail" xfId="2331" xr:uid="{00000000-0005-0000-0000-0000081B0000}"/>
    <cellStyle name="Line" xfId="2332" xr:uid="{00000000-0005-0000-0000-0000091B0000}"/>
    <cellStyle name="Line 2" xfId="5699" xr:uid="{00000000-0005-0000-0000-00000A1B0000}"/>
    <cellStyle name="Link Currency (0)" xfId="2333" xr:uid="{00000000-0005-0000-0000-00000B1B0000}"/>
    <cellStyle name="Link Currency (2)" xfId="2334" xr:uid="{00000000-0005-0000-0000-00000C1B0000}"/>
    <cellStyle name="Link Units (0)" xfId="2335" xr:uid="{00000000-0005-0000-0000-00000D1B0000}"/>
    <cellStyle name="Link Units (1)" xfId="2336" xr:uid="{00000000-0005-0000-0000-00000E1B0000}"/>
    <cellStyle name="Link Units (2)" xfId="2337" xr:uid="{00000000-0005-0000-0000-00000F1B0000}"/>
    <cellStyle name="Linked Cell 2" xfId="48" xr:uid="{00000000-0005-0000-0000-0000101B0000}"/>
    <cellStyle name="Linked Cell 2 2" xfId="2338" xr:uid="{00000000-0005-0000-0000-0000111B0000}"/>
    <cellStyle name="Linked Cell 2 3" xfId="2339" xr:uid="{00000000-0005-0000-0000-0000121B0000}"/>
    <cellStyle name="Linked Cell 2 4" xfId="2340" xr:uid="{00000000-0005-0000-0000-0000131B0000}"/>
    <cellStyle name="Linked Cell 2 5" xfId="2341" xr:uid="{00000000-0005-0000-0000-0000141B0000}"/>
    <cellStyle name="Linked Cell 2 6" xfId="2342" xr:uid="{00000000-0005-0000-0000-0000151B0000}"/>
    <cellStyle name="Linked Cell 2 7" xfId="2343" xr:uid="{00000000-0005-0000-0000-0000161B0000}"/>
    <cellStyle name="Linked Cell 2 8" xfId="2344" xr:uid="{00000000-0005-0000-0000-0000171B0000}"/>
    <cellStyle name="Linked Cell 2 9" xfId="2345" xr:uid="{00000000-0005-0000-0000-0000181B0000}"/>
    <cellStyle name="Linked Cell 3" xfId="2346" xr:uid="{00000000-0005-0000-0000-0000191B0000}"/>
    <cellStyle name="m/d/yy" xfId="2347" xr:uid="{00000000-0005-0000-0000-00001A1B0000}"/>
    <cellStyle name="m/d/yy 2" xfId="5700" xr:uid="{00000000-0005-0000-0000-00001B1B0000}"/>
    <cellStyle name="m1" xfId="2348" xr:uid="{00000000-0005-0000-0000-00001C1B0000}"/>
    <cellStyle name="Major item" xfId="2349" xr:uid="{00000000-0005-0000-0000-00001D1B0000}"/>
    <cellStyle name="Margin" xfId="2350" xr:uid="{00000000-0005-0000-0000-00001E1B0000}"/>
    <cellStyle name="Migliaia (0)_Sheet1" xfId="2351" xr:uid="{00000000-0005-0000-0000-00001F1B0000}"/>
    <cellStyle name="Migliaia_piv_polio" xfId="2352" xr:uid="{00000000-0005-0000-0000-0000201B0000}"/>
    <cellStyle name="Millares [0]_Asset Mgmt " xfId="2353" xr:uid="{00000000-0005-0000-0000-0000211B0000}"/>
    <cellStyle name="Millares_2AV_M_M " xfId="2354" xr:uid="{00000000-0005-0000-0000-0000221B0000}"/>
    <cellStyle name="Milliers [0]_CANADA1" xfId="2355" xr:uid="{00000000-0005-0000-0000-0000231B0000}"/>
    <cellStyle name="Milliers 2" xfId="2356" xr:uid="{00000000-0005-0000-0000-0000241B0000}"/>
    <cellStyle name="Milliers_CANADA1" xfId="2357" xr:uid="{00000000-0005-0000-0000-0000251B0000}"/>
    <cellStyle name="mm/dd/yy" xfId="2358" xr:uid="{00000000-0005-0000-0000-0000261B0000}"/>
    <cellStyle name="mod1" xfId="2359" xr:uid="{00000000-0005-0000-0000-0000271B0000}"/>
    <cellStyle name="modelo1" xfId="2360" xr:uid="{00000000-0005-0000-0000-0000281B0000}"/>
    <cellStyle name="Moneda [0]_2AV_M_M " xfId="2361" xr:uid="{00000000-0005-0000-0000-0000291B0000}"/>
    <cellStyle name="Moneda_2AV_M_M " xfId="2362" xr:uid="{00000000-0005-0000-0000-00002A1B0000}"/>
    <cellStyle name="Monétaire [0]_CANADA1" xfId="2363" xr:uid="{00000000-0005-0000-0000-00002B1B0000}"/>
    <cellStyle name="Monétaire 2" xfId="2364" xr:uid="{00000000-0005-0000-0000-00002C1B0000}"/>
    <cellStyle name="Monétaire_CANADA1" xfId="2365" xr:uid="{00000000-0005-0000-0000-00002D1B0000}"/>
    <cellStyle name="Monetario" xfId="2366" xr:uid="{00000000-0005-0000-0000-00002E1B0000}"/>
    <cellStyle name="MonthYears" xfId="2367" xr:uid="{00000000-0005-0000-0000-00002F1B0000}"/>
    <cellStyle name="Multiple" xfId="2368" xr:uid="{00000000-0005-0000-0000-0000301B0000}"/>
    <cellStyle name="Multiple (no x)" xfId="2369" xr:uid="{00000000-0005-0000-0000-0000311B0000}"/>
    <cellStyle name="Multiple (x)" xfId="2370" xr:uid="{00000000-0005-0000-0000-0000321B0000}"/>
    <cellStyle name="Multiple [0]" xfId="2371" xr:uid="{00000000-0005-0000-0000-0000331B0000}"/>
    <cellStyle name="Multiple [1]" xfId="2372" xr:uid="{00000000-0005-0000-0000-0000341B0000}"/>
    <cellStyle name="Multiple [2]" xfId="2373" xr:uid="{00000000-0005-0000-0000-0000351B0000}"/>
    <cellStyle name="Multiple [3]" xfId="2374" xr:uid="{00000000-0005-0000-0000-0000361B0000}"/>
    <cellStyle name="Multiple_1030171N" xfId="2375" xr:uid="{00000000-0005-0000-0000-0000371B0000}"/>
    <cellStyle name="neg0.0_CapitalCost " xfId="2376" xr:uid="{00000000-0005-0000-0000-0000381B0000}"/>
    <cellStyle name="Neutral 2" xfId="49" xr:uid="{00000000-0005-0000-0000-0000391B0000}"/>
    <cellStyle name="Neutral 2 2" xfId="2377" xr:uid="{00000000-0005-0000-0000-00003A1B0000}"/>
    <cellStyle name="Neutral 2 3" xfId="2378" xr:uid="{00000000-0005-0000-0000-00003B1B0000}"/>
    <cellStyle name="Neutral 2 4" xfId="2379" xr:uid="{00000000-0005-0000-0000-00003C1B0000}"/>
    <cellStyle name="Neutral 2 5" xfId="2380" xr:uid="{00000000-0005-0000-0000-00003D1B0000}"/>
    <cellStyle name="Neutral 2 6" xfId="2381" xr:uid="{00000000-0005-0000-0000-00003E1B0000}"/>
    <cellStyle name="Neutral 2 7" xfId="2382" xr:uid="{00000000-0005-0000-0000-00003F1B0000}"/>
    <cellStyle name="Neutral 2 8" xfId="2383" xr:uid="{00000000-0005-0000-0000-0000401B0000}"/>
    <cellStyle name="Neutral 2 9" xfId="2384" xr:uid="{00000000-0005-0000-0000-0000411B0000}"/>
    <cellStyle name="Neutral 3" xfId="2385" xr:uid="{00000000-0005-0000-0000-0000421B0000}"/>
    <cellStyle name="New" xfId="2386" xr:uid="{00000000-0005-0000-0000-0000431B0000}"/>
    <cellStyle name="Nil" xfId="2387" xr:uid="{00000000-0005-0000-0000-0000441B0000}"/>
    <cellStyle name="no dec" xfId="2388" xr:uid="{00000000-0005-0000-0000-0000451B0000}"/>
    <cellStyle name="No-definido" xfId="2389" xr:uid="{00000000-0005-0000-0000-0000461B0000}"/>
    <cellStyle name="Non_Input_Cell_Figures" xfId="2390" xr:uid="{00000000-0005-0000-0000-0000471B0000}"/>
    <cellStyle name="NonPrintingArea" xfId="2391" xr:uid="{00000000-0005-0000-0000-0000481B0000}"/>
    <cellStyle name="NORAYAS" xfId="2392" xr:uid="{00000000-0005-0000-0000-0000491B0000}"/>
    <cellStyle name="Normal" xfId="0" builtinId="0"/>
    <cellStyle name="Normal--" xfId="4541" xr:uid="{00000000-0005-0000-0000-00004B1B0000}"/>
    <cellStyle name="Normal - Style1" xfId="2393" xr:uid="{00000000-0005-0000-0000-00004C1B0000}"/>
    <cellStyle name="Normal [0]" xfId="2394" xr:uid="{00000000-0005-0000-0000-00004D1B0000}"/>
    <cellStyle name="Normal [1]" xfId="2395" xr:uid="{00000000-0005-0000-0000-00004E1B0000}"/>
    <cellStyle name="Normal [3]" xfId="2396" xr:uid="{00000000-0005-0000-0000-00004F1B0000}"/>
    <cellStyle name="Normal [3] 2" xfId="2397" xr:uid="{00000000-0005-0000-0000-0000501B0000}"/>
    <cellStyle name="Normal [3] 3" xfId="2398" xr:uid="{00000000-0005-0000-0000-0000511B0000}"/>
    <cellStyle name="Normal 10" xfId="2399" xr:uid="{00000000-0005-0000-0000-0000521B0000}"/>
    <cellStyle name="Normal 10 2" xfId="2400" xr:uid="{00000000-0005-0000-0000-0000531B0000}"/>
    <cellStyle name="Normal 10 3" xfId="2401" xr:uid="{00000000-0005-0000-0000-0000541B0000}"/>
    <cellStyle name="Normal 10 4" xfId="2402" xr:uid="{00000000-0005-0000-0000-0000551B0000}"/>
    <cellStyle name="Normal 10 5" xfId="2403" xr:uid="{00000000-0005-0000-0000-0000561B0000}"/>
    <cellStyle name="Normal 10 6" xfId="2404" xr:uid="{00000000-0005-0000-0000-0000571B0000}"/>
    <cellStyle name="Normal 10 7" xfId="669" xr:uid="{00000000-0005-0000-0000-0000581B0000}"/>
    <cellStyle name="Normal 11" xfId="2405" xr:uid="{00000000-0005-0000-0000-0000591B0000}"/>
    <cellStyle name="Normal 11 2" xfId="2406" xr:uid="{00000000-0005-0000-0000-00005A1B0000}"/>
    <cellStyle name="Normal 11 2 2" xfId="2407" xr:uid="{00000000-0005-0000-0000-00005B1B0000}"/>
    <cellStyle name="Normal 11 3" xfId="2408" xr:uid="{00000000-0005-0000-0000-00005C1B0000}"/>
    <cellStyle name="Normal 11 4" xfId="2409" xr:uid="{00000000-0005-0000-0000-00005D1B0000}"/>
    <cellStyle name="Normal 11 5" xfId="2410" xr:uid="{00000000-0005-0000-0000-00005E1B0000}"/>
    <cellStyle name="Normal 11 6" xfId="2411" xr:uid="{00000000-0005-0000-0000-00005F1B0000}"/>
    <cellStyle name="Normal 11 7" xfId="2412" xr:uid="{00000000-0005-0000-0000-0000601B0000}"/>
    <cellStyle name="Normal 12" xfId="2413" xr:uid="{00000000-0005-0000-0000-0000611B0000}"/>
    <cellStyle name="Normal 12 2" xfId="2414" xr:uid="{00000000-0005-0000-0000-0000621B0000}"/>
    <cellStyle name="Normal 12 3" xfId="2415" xr:uid="{00000000-0005-0000-0000-0000631B0000}"/>
    <cellStyle name="Normal 12 4" xfId="2416" xr:uid="{00000000-0005-0000-0000-0000641B0000}"/>
    <cellStyle name="Normal 12 5" xfId="2417" xr:uid="{00000000-0005-0000-0000-0000651B0000}"/>
    <cellStyle name="Normal 13" xfId="2418" xr:uid="{00000000-0005-0000-0000-0000661B0000}"/>
    <cellStyle name="Normal 13 2" xfId="2419" xr:uid="{00000000-0005-0000-0000-0000671B0000}"/>
    <cellStyle name="Normal 13 3" xfId="2420" xr:uid="{00000000-0005-0000-0000-0000681B0000}"/>
    <cellStyle name="Normal 14" xfId="2421" xr:uid="{00000000-0005-0000-0000-0000691B0000}"/>
    <cellStyle name="Normal 14 2" xfId="2422" xr:uid="{00000000-0005-0000-0000-00006A1B0000}"/>
    <cellStyle name="Normal 14 3" xfId="2423" xr:uid="{00000000-0005-0000-0000-00006B1B0000}"/>
    <cellStyle name="Normal 15" xfId="2424" xr:uid="{00000000-0005-0000-0000-00006C1B0000}"/>
    <cellStyle name="Normal 15 2" xfId="2425" xr:uid="{00000000-0005-0000-0000-00006D1B0000}"/>
    <cellStyle name="Normal 15 2 2" xfId="2426" xr:uid="{00000000-0005-0000-0000-00006E1B0000}"/>
    <cellStyle name="Normal 15 3" xfId="2427" xr:uid="{00000000-0005-0000-0000-00006F1B0000}"/>
    <cellStyle name="Normal 15 4" xfId="2428" xr:uid="{00000000-0005-0000-0000-0000701B0000}"/>
    <cellStyle name="Normal 16" xfId="2429" xr:uid="{00000000-0005-0000-0000-0000711B0000}"/>
    <cellStyle name="Normal 16 2" xfId="2430" xr:uid="{00000000-0005-0000-0000-0000721B0000}"/>
    <cellStyle name="Normal 16 3" xfId="2431" xr:uid="{00000000-0005-0000-0000-0000731B0000}"/>
    <cellStyle name="Normal 17" xfId="2432" xr:uid="{00000000-0005-0000-0000-0000741B0000}"/>
    <cellStyle name="Normal 18" xfId="2433" xr:uid="{00000000-0005-0000-0000-0000751B0000}"/>
    <cellStyle name="Normal 18 2" xfId="2434" xr:uid="{00000000-0005-0000-0000-0000761B0000}"/>
    <cellStyle name="Normal 19" xfId="2435" xr:uid="{00000000-0005-0000-0000-0000771B0000}"/>
    <cellStyle name="Normal 2" xfId="5" xr:uid="{00000000-0005-0000-0000-0000781B0000}"/>
    <cellStyle name="Normal-- 2" xfId="4542" xr:uid="{00000000-0005-0000-0000-0000791B0000}"/>
    <cellStyle name="Normal 2 10" xfId="2436" xr:uid="{00000000-0005-0000-0000-00007A1B0000}"/>
    <cellStyle name="Normal 2 10 2" xfId="2437" xr:uid="{00000000-0005-0000-0000-00007B1B0000}"/>
    <cellStyle name="Normal 2 11" xfId="2438" xr:uid="{00000000-0005-0000-0000-00007C1B0000}"/>
    <cellStyle name="Normal 2 11 2" xfId="2439" xr:uid="{00000000-0005-0000-0000-00007D1B0000}"/>
    <cellStyle name="Normal 2 12" xfId="2440" xr:uid="{00000000-0005-0000-0000-00007E1B0000}"/>
    <cellStyle name="Normal 2 12 2" xfId="2441" xr:uid="{00000000-0005-0000-0000-00007F1B0000}"/>
    <cellStyle name="Normal 2 13" xfId="2442" xr:uid="{00000000-0005-0000-0000-0000801B0000}"/>
    <cellStyle name="Normal 2 13 2" xfId="2443" xr:uid="{00000000-0005-0000-0000-0000811B0000}"/>
    <cellStyle name="Normal 2 14" xfId="2444" xr:uid="{00000000-0005-0000-0000-0000821B0000}"/>
    <cellStyle name="Normal 2 14 2" xfId="2445" xr:uid="{00000000-0005-0000-0000-0000831B0000}"/>
    <cellStyle name="Normal 2 15" xfId="2446" xr:uid="{00000000-0005-0000-0000-0000841B0000}"/>
    <cellStyle name="Normal 2 15 2" xfId="2447" xr:uid="{00000000-0005-0000-0000-0000851B0000}"/>
    <cellStyle name="Normal 2 16" xfId="2448" xr:uid="{00000000-0005-0000-0000-0000861B0000}"/>
    <cellStyle name="Normal 2 16 2" xfId="2449" xr:uid="{00000000-0005-0000-0000-0000871B0000}"/>
    <cellStyle name="Normal 2 17" xfId="2450" xr:uid="{00000000-0005-0000-0000-0000881B0000}"/>
    <cellStyle name="Normal 2 17 2" xfId="2451" xr:uid="{00000000-0005-0000-0000-0000891B0000}"/>
    <cellStyle name="Normal 2 18" xfId="2452" xr:uid="{00000000-0005-0000-0000-00008A1B0000}"/>
    <cellStyle name="Normal 2 18 2" xfId="2453" xr:uid="{00000000-0005-0000-0000-00008B1B0000}"/>
    <cellStyle name="Normal 2 19" xfId="2454" xr:uid="{00000000-0005-0000-0000-00008C1B0000}"/>
    <cellStyle name="Normal 2 19 2" xfId="2455" xr:uid="{00000000-0005-0000-0000-00008D1B0000}"/>
    <cellStyle name="Normal 2 2" xfId="6" xr:uid="{00000000-0005-0000-0000-00008E1B0000}"/>
    <cellStyle name="Normal 2 2 2" xfId="51" xr:uid="{00000000-0005-0000-0000-00008F1B0000}"/>
    <cellStyle name="Normal 2 2 2 2" xfId="2456" xr:uid="{00000000-0005-0000-0000-0000901B0000}"/>
    <cellStyle name="Normal 2 2 2 2 2" xfId="2457" xr:uid="{00000000-0005-0000-0000-0000911B0000}"/>
    <cellStyle name="Normal 2 2 2 3" xfId="2458" xr:uid="{00000000-0005-0000-0000-0000921B0000}"/>
    <cellStyle name="Normal 2 2 2 4" xfId="2459" xr:uid="{00000000-0005-0000-0000-0000931B0000}"/>
    <cellStyle name="Normal 2 2 2 5" xfId="2460" xr:uid="{00000000-0005-0000-0000-0000941B0000}"/>
    <cellStyle name="Normal 2 2 2 6" xfId="2461" xr:uid="{00000000-0005-0000-0000-0000951B0000}"/>
    <cellStyle name="Normal 2 2 3" xfId="2462" xr:uid="{00000000-0005-0000-0000-0000961B0000}"/>
    <cellStyle name="Normal 2 2 4" xfId="2463" xr:uid="{00000000-0005-0000-0000-0000971B0000}"/>
    <cellStyle name="Normal 2 2 4 2" xfId="2464" xr:uid="{00000000-0005-0000-0000-0000981B0000}"/>
    <cellStyle name="Normal 2 2 4 3" xfId="2465" xr:uid="{00000000-0005-0000-0000-0000991B0000}"/>
    <cellStyle name="Normal 2 2 5" xfId="2466" xr:uid="{00000000-0005-0000-0000-00009A1B0000}"/>
    <cellStyle name="Normal 2 2 6" xfId="2467" xr:uid="{00000000-0005-0000-0000-00009B1B0000}"/>
    <cellStyle name="Normal 2 20" xfId="2468" xr:uid="{00000000-0005-0000-0000-00009C1B0000}"/>
    <cellStyle name="Normal 2 20 2" xfId="2469" xr:uid="{00000000-0005-0000-0000-00009D1B0000}"/>
    <cellStyle name="Normal 2 21" xfId="2470" xr:uid="{00000000-0005-0000-0000-00009E1B0000}"/>
    <cellStyle name="Normal 2 21 2" xfId="2471" xr:uid="{00000000-0005-0000-0000-00009F1B0000}"/>
    <cellStyle name="Normal 2 22" xfId="2472" xr:uid="{00000000-0005-0000-0000-0000A01B0000}"/>
    <cellStyle name="Normal 2 22 2" xfId="2473" xr:uid="{00000000-0005-0000-0000-0000A11B0000}"/>
    <cellStyle name="Normal 2 23" xfId="2474" xr:uid="{00000000-0005-0000-0000-0000A21B0000}"/>
    <cellStyle name="Normal 2 23 2" xfId="2475" xr:uid="{00000000-0005-0000-0000-0000A31B0000}"/>
    <cellStyle name="Normal 2 24" xfId="2476" xr:uid="{00000000-0005-0000-0000-0000A41B0000}"/>
    <cellStyle name="Normal 2 24 2" xfId="2477" xr:uid="{00000000-0005-0000-0000-0000A51B0000}"/>
    <cellStyle name="Normal 2 24 2 2" xfId="2478" xr:uid="{00000000-0005-0000-0000-0000A61B0000}"/>
    <cellStyle name="Normal 2 24 3" xfId="2479" xr:uid="{00000000-0005-0000-0000-0000A71B0000}"/>
    <cellStyle name="Normal 2 24 4" xfId="2480" xr:uid="{00000000-0005-0000-0000-0000A81B0000}"/>
    <cellStyle name="Normal 2 25" xfId="2481" xr:uid="{00000000-0005-0000-0000-0000A91B0000}"/>
    <cellStyle name="Normal 2 25 2" xfId="2482" xr:uid="{00000000-0005-0000-0000-0000AA1B0000}"/>
    <cellStyle name="Normal 2 26" xfId="2483" xr:uid="{00000000-0005-0000-0000-0000AB1B0000}"/>
    <cellStyle name="Normal 2 26 2" xfId="2484" xr:uid="{00000000-0005-0000-0000-0000AC1B0000}"/>
    <cellStyle name="Normal 2 27" xfId="2485" xr:uid="{00000000-0005-0000-0000-0000AD1B0000}"/>
    <cellStyle name="Normal 2 27 2" xfId="2486" xr:uid="{00000000-0005-0000-0000-0000AE1B0000}"/>
    <cellStyle name="Normal 2 28" xfId="2487" xr:uid="{00000000-0005-0000-0000-0000AF1B0000}"/>
    <cellStyle name="Normal 2 28 2" xfId="2488" xr:uid="{00000000-0005-0000-0000-0000B01B0000}"/>
    <cellStyle name="Normal 2 29" xfId="2489" xr:uid="{00000000-0005-0000-0000-0000B11B0000}"/>
    <cellStyle name="Normal 2 29 2" xfId="2490" xr:uid="{00000000-0005-0000-0000-0000B21B0000}"/>
    <cellStyle name="Normal 2 3" xfId="50" xr:uid="{00000000-0005-0000-0000-0000B31B0000}"/>
    <cellStyle name="Normal 2 3 2" xfId="2491" xr:uid="{00000000-0005-0000-0000-0000B41B0000}"/>
    <cellStyle name="Normal 2 3 3" xfId="2492" xr:uid="{00000000-0005-0000-0000-0000B51B0000}"/>
    <cellStyle name="Normal 2 30" xfId="2493" xr:uid="{00000000-0005-0000-0000-0000B61B0000}"/>
    <cellStyle name="Normal 2 30 2" xfId="2494" xr:uid="{00000000-0005-0000-0000-0000B71B0000}"/>
    <cellStyle name="Normal 2 31" xfId="2495" xr:uid="{00000000-0005-0000-0000-0000B81B0000}"/>
    <cellStyle name="Normal 2 31 2" xfId="2496" xr:uid="{00000000-0005-0000-0000-0000B91B0000}"/>
    <cellStyle name="Normal 2 32" xfId="2497" xr:uid="{00000000-0005-0000-0000-0000BA1B0000}"/>
    <cellStyle name="Normal 2 33" xfId="2498" xr:uid="{00000000-0005-0000-0000-0000BB1B0000}"/>
    <cellStyle name="Normal 2 34" xfId="2499" xr:uid="{00000000-0005-0000-0000-0000BC1B0000}"/>
    <cellStyle name="Normal 2 35" xfId="2500" xr:uid="{00000000-0005-0000-0000-0000BD1B0000}"/>
    <cellStyle name="Normal 2 36" xfId="2501" xr:uid="{00000000-0005-0000-0000-0000BE1B0000}"/>
    <cellStyle name="Normal 2 37" xfId="2502" xr:uid="{00000000-0005-0000-0000-0000BF1B0000}"/>
    <cellStyle name="Normal 2 38" xfId="2503" xr:uid="{00000000-0005-0000-0000-0000C01B0000}"/>
    <cellStyle name="Normal 2 38 2" xfId="2504" xr:uid="{00000000-0005-0000-0000-0000C11B0000}"/>
    <cellStyle name="Normal 2 39" xfId="2505" xr:uid="{00000000-0005-0000-0000-0000C21B0000}"/>
    <cellStyle name="Normal 2 4" xfId="614" xr:uid="{00000000-0005-0000-0000-0000C31B0000}"/>
    <cellStyle name="Normal 2 4 2" xfId="2506" xr:uid="{00000000-0005-0000-0000-0000C41B0000}"/>
    <cellStyle name="Normal 2 4 3" xfId="2507" xr:uid="{00000000-0005-0000-0000-0000C51B0000}"/>
    <cellStyle name="Normal 2 4 4" xfId="2508" xr:uid="{00000000-0005-0000-0000-0000C61B0000}"/>
    <cellStyle name="Normal 2 40" xfId="2509" xr:uid="{00000000-0005-0000-0000-0000C71B0000}"/>
    <cellStyle name="Normal 2 41" xfId="2510" xr:uid="{00000000-0005-0000-0000-0000C81B0000}"/>
    <cellStyle name="Normal 2 42" xfId="2511" xr:uid="{00000000-0005-0000-0000-0000C91B0000}"/>
    <cellStyle name="Normal 2 43" xfId="2512" xr:uid="{00000000-0005-0000-0000-0000CA1B0000}"/>
    <cellStyle name="Normal 2 44" xfId="2513" xr:uid="{00000000-0005-0000-0000-0000CB1B0000}"/>
    <cellStyle name="Normal 2 45" xfId="2514" xr:uid="{00000000-0005-0000-0000-0000CC1B0000}"/>
    <cellStyle name="Normal 2 46" xfId="2515" xr:uid="{00000000-0005-0000-0000-0000CD1B0000}"/>
    <cellStyle name="Normal 2 47" xfId="2516" xr:uid="{00000000-0005-0000-0000-0000CE1B0000}"/>
    <cellStyle name="Normal 2 48" xfId="5151" xr:uid="{00000000-0005-0000-0000-0000CF1B0000}"/>
    <cellStyle name="Normal 2 5" xfId="623" xr:uid="{00000000-0005-0000-0000-0000D01B0000}"/>
    <cellStyle name="Normal 2 5 2" xfId="2517" xr:uid="{00000000-0005-0000-0000-0000D11B0000}"/>
    <cellStyle name="Normal 2 5 3" xfId="2518" xr:uid="{00000000-0005-0000-0000-0000D21B0000}"/>
    <cellStyle name="Normal 2 6" xfId="2519" xr:uid="{00000000-0005-0000-0000-0000D31B0000}"/>
    <cellStyle name="Normal 2 6 2" xfId="2520" xr:uid="{00000000-0005-0000-0000-0000D41B0000}"/>
    <cellStyle name="Normal 2 7" xfId="2521" xr:uid="{00000000-0005-0000-0000-0000D51B0000}"/>
    <cellStyle name="Normal 2 7 2" xfId="2522" xr:uid="{00000000-0005-0000-0000-0000D61B0000}"/>
    <cellStyle name="Normal 2 8" xfId="2523" xr:uid="{00000000-0005-0000-0000-0000D71B0000}"/>
    <cellStyle name="Normal 2 8 2" xfId="2524" xr:uid="{00000000-0005-0000-0000-0000D81B0000}"/>
    <cellStyle name="Normal 2 9" xfId="2525" xr:uid="{00000000-0005-0000-0000-0000D91B0000}"/>
    <cellStyle name="Normal 2 9 2" xfId="2526" xr:uid="{00000000-0005-0000-0000-0000DA1B0000}"/>
    <cellStyle name="Normal 20" xfId="2527" xr:uid="{00000000-0005-0000-0000-0000DB1B0000}"/>
    <cellStyle name="Normal 21" xfId="2528" xr:uid="{00000000-0005-0000-0000-0000DC1B0000}"/>
    <cellStyle name="Normal 22" xfId="2529" xr:uid="{00000000-0005-0000-0000-0000DD1B0000}"/>
    <cellStyle name="Normal 23" xfId="2530" xr:uid="{00000000-0005-0000-0000-0000DE1B0000}"/>
    <cellStyle name="Normal 24" xfId="2531" xr:uid="{00000000-0005-0000-0000-0000DF1B0000}"/>
    <cellStyle name="Normal 25" xfId="2532" xr:uid="{00000000-0005-0000-0000-0000E01B0000}"/>
    <cellStyle name="Normal 25 10" xfId="2533" xr:uid="{00000000-0005-0000-0000-0000E11B0000}"/>
    <cellStyle name="Normal 25 100" xfId="2534" xr:uid="{00000000-0005-0000-0000-0000E21B0000}"/>
    <cellStyle name="Normal 25 101" xfId="2535" xr:uid="{00000000-0005-0000-0000-0000E31B0000}"/>
    <cellStyle name="Normal 25 102" xfId="2536" xr:uid="{00000000-0005-0000-0000-0000E41B0000}"/>
    <cellStyle name="Normal 25 103" xfId="2537" xr:uid="{00000000-0005-0000-0000-0000E51B0000}"/>
    <cellStyle name="Normal 25 104" xfId="2538" xr:uid="{00000000-0005-0000-0000-0000E61B0000}"/>
    <cellStyle name="Normal 25 105" xfId="2539" xr:uid="{00000000-0005-0000-0000-0000E71B0000}"/>
    <cellStyle name="Normal 25 106" xfId="2540" xr:uid="{00000000-0005-0000-0000-0000E81B0000}"/>
    <cellStyle name="Normal 25 107" xfId="2541" xr:uid="{00000000-0005-0000-0000-0000E91B0000}"/>
    <cellStyle name="Normal 25 108" xfId="2542" xr:uid="{00000000-0005-0000-0000-0000EA1B0000}"/>
    <cellStyle name="Normal 25 109" xfId="2543" xr:uid="{00000000-0005-0000-0000-0000EB1B0000}"/>
    <cellStyle name="Normal 25 11" xfId="2544" xr:uid="{00000000-0005-0000-0000-0000EC1B0000}"/>
    <cellStyle name="Normal 25 12" xfId="2545" xr:uid="{00000000-0005-0000-0000-0000ED1B0000}"/>
    <cellStyle name="Normal 25 13" xfId="2546" xr:uid="{00000000-0005-0000-0000-0000EE1B0000}"/>
    <cellStyle name="Normal 25 14" xfId="2547" xr:uid="{00000000-0005-0000-0000-0000EF1B0000}"/>
    <cellStyle name="Normal 25 15" xfId="2548" xr:uid="{00000000-0005-0000-0000-0000F01B0000}"/>
    <cellStyle name="Normal 25 16" xfId="2549" xr:uid="{00000000-0005-0000-0000-0000F11B0000}"/>
    <cellStyle name="Normal 25 17" xfId="2550" xr:uid="{00000000-0005-0000-0000-0000F21B0000}"/>
    <cellStyle name="Normal 25 18" xfId="2551" xr:uid="{00000000-0005-0000-0000-0000F31B0000}"/>
    <cellStyle name="Normal 25 19" xfId="2552" xr:uid="{00000000-0005-0000-0000-0000F41B0000}"/>
    <cellStyle name="Normal 25 2" xfId="2553" xr:uid="{00000000-0005-0000-0000-0000F51B0000}"/>
    <cellStyle name="Normal 25 20" xfId="2554" xr:uid="{00000000-0005-0000-0000-0000F61B0000}"/>
    <cellStyle name="Normal 25 21" xfId="2555" xr:uid="{00000000-0005-0000-0000-0000F71B0000}"/>
    <cellStyle name="Normal 25 22" xfId="2556" xr:uid="{00000000-0005-0000-0000-0000F81B0000}"/>
    <cellStyle name="Normal 25 23" xfId="2557" xr:uid="{00000000-0005-0000-0000-0000F91B0000}"/>
    <cellStyle name="Normal 25 24" xfId="2558" xr:uid="{00000000-0005-0000-0000-0000FA1B0000}"/>
    <cellStyle name="Normal 25 25" xfId="2559" xr:uid="{00000000-0005-0000-0000-0000FB1B0000}"/>
    <cellStyle name="Normal 25 26" xfId="2560" xr:uid="{00000000-0005-0000-0000-0000FC1B0000}"/>
    <cellStyle name="Normal 25 27" xfId="2561" xr:uid="{00000000-0005-0000-0000-0000FD1B0000}"/>
    <cellStyle name="Normal 25 28" xfId="2562" xr:uid="{00000000-0005-0000-0000-0000FE1B0000}"/>
    <cellStyle name="Normal 25 29" xfId="2563" xr:uid="{00000000-0005-0000-0000-0000FF1B0000}"/>
    <cellStyle name="Normal 25 3" xfId="2564" xr:uid="{00000000-0005-0000-0000-0000001C0000}"/>
    <cellStyle name="Normal 25 30" xfId="2565" xr:uid="{00000000-0005-0000-0000-0000011C0000}"/>
    <cellStyle name="Normal 25 31" xfId="2566" xr:uid="{00000000-0005-0000-0000-0000021C0000}"/>
    <cellStyle name="Normal 25 32" xfId="2567" xr:uid="{00000000-0005-0000-0000-0000031C0000}"/>
    <cellStyle name="Normal 25 33" xfId="2568" xr:uid="{00000000-0005-0000-0000-0000041C0000}"/>
    <cellStyle name="Normal 25 34" xfId="2569" xr:uid="{00000000-0005-0000-0000-0000051C0000}"/>
    <cellStyle name="Normal 25 35" xfId="2570" xr:uid="{00000000-0005-0000-0000-0000061C0000}"/>
    <cellStyle name="Normal 25 36" xfId="2571" xr:uid="{00000000-0005-0000-0000-0000071C0000}"/>
    <cellStyle name="Normal 25 37" xfId="2572" xr:uid="{00000000-0005-0000-0000-0000081C0000}"/>
    <cellStyle name="Normal 25 38" xfId="2573" xr:uid="{00000000-0005-0000-0000-0000091C0000}"/>
    <cellStyle name="Normal 25 39" xfId="2574" xr:uid="{00000000-0005-0000-0000-00000A1C0000}"/>
    <cellStyle name="Normal 25 4" xfId="2575" xr:uid="{00000000-0005-0000-0000-00000B1C0000}"/>
    <cellStyle name="Normal 25 40" xfId="2576" xr:uid="{00000000-0005-0000-0000-00000C1C0000}"/>
    <cellStyle name="Normal 25 41" xfId="2577" xr:uid="{00000000-0005-0000-0000-00000D1C0000}"/>
    <cellStyle name="Normal 25 42" xfId="2578" xr:uid="{00000000-0005-0000-0000-00000E1C0000}"/>
    <cellStyle name="Normal 25 43" xfId="2579" xr:uid="{00000000-0005-0000-0000-00000F1C0000}"/>
    <cellStyle name="Normal 25 44" xfId="2580" xr:uid="{00000000-0005-0000-0000-0000101C0000}"/>
    <cellStyle name="Normal 25 45" xfId="2581" xr:uid="{00000000-0005-0000-0000-0000111C0000}"/>
    <cellStyle name="Normal 25 46" xfId="2582" xr:uid="{00000000-0005-0000-0000-0000121C0000}"/>
    <cellStyle name="Normal 25 47" xfId="2583" xr:uid="{00000000-0005-0000-0000-0000131C0000}"/>
    <cellStyle name="Normal 25 48" xfId="2584" xr:uid="{00000000-0005-0000-0000-0000141C0000}"/>
    <cellStyle name="Normal 25 49" xfId="2585" xr:uid="{00000000-0005-0000-0000-0000151C0000}"/>
    <cellStyle name="Normal 25 5" xfId="2586" xr:uid="{00000000-0005-0000-0000-0000161C0000}"/>
    <cellStyle name="Normal 25 50" xfId="2587" xr:uid="{00000000-0005-0000-0000-0000171C0000}"/>
    <cellStyle name="Normal 25 51" xfId="2588" xr:uid="{00000000-0005-0000-0000-0000181C0000}"/>
    <cellStyle name="Normal 25 52" xfId="2589" xr:uid="{00000000-0005-0000-0000-0000191C0000}"/>
    <cellStyle name="Normal 25 53" xfId="2590" xr:uid="{00000000-0005-0000-0000-00001A1C0000}"/>
    <cellStyle name="Normal 25 54" xfId="2591" xr:uid="{00000000-0005-0000-0000-00001B1C0000}"/>
    <cellStyle name="Normal 25 55" xfId="2592" xr:uid="{00000000-0005-0000-0000-00001C1C0000}"/>
    <cellStyle name="Normal 25 56" xfId="2593" xr:uid="{00000000-0005-0000-0000-00001D1C0000}"/>
    <cellStyle name="Normal 25 57" xfId="2594" xr:uid="{00000000-0005-0000-0000-00001E1C0000}"/>
    <cellStyle name="Normal 25 58" xfId="2595" xr:uid="{00000000-0005-0000-0000-00001F1C0000}"/>
    <cellStyle name="Normal 25 59" xfId="2596" xr:uid="{00000000-0005-0000-0000-0000201C0000}"/>
    <cellStyle name="Normal 25 6" xfId="2597" xr:uid="{00000000-0005-0000-0000-0000211C0000}"/>
    <cellStyle name="Normal 25 60" xfId="2598" xr:uid="{00000000-0005-0000-0000-0000221C0000}"/>
    <cellStyle name="Normal 25 61" xfId="2599" xr:uid="{00000000-0005-0000-0000-0000231C0000}"/>
    <cellStyle name="Normal 25 62" xfId="2600" xr:uid="{00000000-0005-0000-0000-0000241C0000}"/>
    <cellStyle name="Normal 25 63" xfId="2601" xr:uid="{00000000-0005-0000-0000-0000251C0000}"/>
    <cellStyle name="Normal 25 64" xfId="2602" xr:uid="{00000000-0005-0000-0000-0000261C0000}"/>
    <cellStyle name="Normal 25 65" xfId="2603" xr:uid="{00000000-0005-0000-0000-0000271C0000}"/>
    <cellStyle name="Normal 25 66" xfId="2604" xr:uid="{00000000-0005-0000-0000-0000281C0000}"/>
    <cellStyle name="Normal 25 67" xfId="2605" xr:uid="{00000000-0005-0000-0000-0000291C0000}"/>
    <cellStyle name="Normal 25 68" xfId="2606" xr:uid="{00000000-0005-0000-0000-00002A1C0000}"/>
    <cellStyle name="Normal 25 69" xfId="2607" xr:uid="{00000000-0005-0000-0000-00002B1C0000}"/>
    <cellStyle name="Normal 25 7" xfId="2608" xr:uid="{00000000-0005-0000-0000-00002C1C0000}"/>
    <cellStyle name="Normal 25 70" xfId="2609" xr:uid="{00000000-0005-0000-0000-00002D1C0000}"/>
    <cellStyle name="Normal 25 71" xfId="2610" xr:uid="{00000000-0005-0000-0000-00002E1C0000}"/>
    <cellStyle name="Normal 25 72" xfId="2611" xr:uid="{00000000-0005-0000-0000-00002F1C0000}"/>
    <cellStyle name="Normal 25 73" xfId="2612" xr:uid="{00000000-0005-0000-0000-0000301C0000}"/>
    <cellStyle name="Normal 25 74" xfId="2613" xr:uid="{00000000-0005-0000-0000-0000311C0000}"/>
    <cellStyle name="Normal 25 75" xfId="2614" xr:uid="{00000000-0005-0000-0000-0000321C0000}"/>
    <cellStyle name="Normal 25 76" xfId="2615" xr:uid="{00000000-0005-0000-0000-0000331C0000}"/>
    <cellStyle name="Normal 25 77" xfId="2616" xr:uid="{00000000-0005-0000-0000-0000341C0000}"/>
    <cellStyle name="Normal 25 78" xfId="2617" xr:uid="{00000000-0005-0000-0000-0000351C0000}"/>
    <cellStyle name="Normal 25 79" xfId="2618" xr:uid="{00000000-0005-0000-0000-0000361C0000}"/>
    <cellStyle name="Normal 25 8" xfId="2619" xr:uid="{00000000-0005-0000-0000-0000371C0000}"/>
    <cellStyle name="Normal 25 80" xfId="2620" xr:uid="{00000000-0005-0000-0000-0000381C0000}"/>
    <cellStyle name="Normal 25 81" xfId="2621" xr:uid="{00000000-0005-0000-0000-0000391C0000}"/>
    <cellStyle name="Normal 25 82" xfId="2622" xr:uid="{00000000-0005-0000-0000-00003A1C0000}"/>
    <cellStyle name="Normal 25 83" xfId="2623" xr:uid="{00000000-0005-0000-0000-00003B1C0000}"/>
    <cellStyle name="Normal 25 84" xfId="2624" xr:uid="{00000000-0005-0000-0000-00003C1C0000}"/>
    <cellStyle name="Normal 25 85" xfId="2625" xr:uid="{00000000-0005-0000-0000-00003D1C0000}"/>
    <cellStyle name="Normal 25 86" xfId="2626" xr:uid="{00000000-0005-0000-0000-00003E1C0000}"/>
    <cellStyle name="Normal 25 87" xfId="2627" xr:uid="{00000000-0005-0000-0000-00003F1C0000}"/>
    <cellStyle name="Normal 25 88" xfId="2628" xr:uid="{00000000-0005-0000-0000-0000401C0000}"/>
    <cellStyle name="Normal 25 89" xfId="2629" xr:uid="{00000000-0005-0000-0000-0000411C0000}"/>
    <cellStyle name="Normal 25 9" xfId="2630" xr:uid="{00000000-0005-0000-0000-0000421C0000}"/>
    <cellStyle name="Normal 25 90" xfId="2631" xr:uid="{00000000-0005-0000-0000-0000431C0000}"/>
    <cellStyle name="Normal 25 91" xfId="2632" xr:uid="{00000000-0005-0000-0000-0000441C0000}"/>
    <cellStyle name="Normal 25 92" xfId="2633" xr:uid="{00000000-0005-0000-0000-0000451C0000}"/>
    <cellStyle name="Normal 25 93" xfId="2634" xr:uid="{00000000-0005-0000-0000-0000461C0000}"/>
    <cellStyle name="Normal 25 94" xfId="2635" xr:uid="{00000000-0005-0000-0000-0000471C0000}"/>
    <cellStyle name="Normal 25 95" xfId="2636" xr:uid="{00000000-0005-0000-0000-0000481C0000}"/>
    <cellStyle name="Normal 25 96" xfId="2637" xr:uid="{00000000-0005-0000-0000-0000491C0000}"/>
    <cellStyle name="Normal 25 97" xfId="2638" xr:uid="{00000000-0005-0000-0000-00004A1C0000}"/>
    <cellStyle name="Normal 25 98" xfId="2639" xr:uid="{00000000-0005-0000-0000-00004B1C0000}"/>
    <cellStyle name="Normal 25 99" xfId="2640" xr:uid="{00000000-0005-0000-0000-00004C1C0000}"/>
    <cellStyle name="Normal 26" xfId="2641" xr:uid="{00000000-0005-0000-0000-00004D1C0000}"/>
    <cellStyle name="Normal 26 10" xfId="2642" xr:uid="{00000000-0005-0000-0000-00004E1C0000}"/>
    <cellStyle name="Normal 26 100" xfId="2643" xr:uid="{00000000-0005-0000-0000-00004F1C0000}"/>
    <cellStyle name="Normal 26 101" xfId="2644" xr:uid="{00000000-0005-0000-0000-0000501C0000}"/>
    <cellStyle name="Normal 26 102" xfId="2645" xr:uid="{00000000-0005-0000-0000-0000511C0000}"/>
    <cellStyle name="Normal 26 103" xfId="2646" xr:uid="{00000000-0005-0000-0000-0000521C0000}"/>
    <cellStyle name="Normal 26 104" xfId="2647" xr:uid="{00000000-0005-0000-0000-0000531C0000}"/>
    <cellStyle name="Normal 26 105" xfId="2648" xr:uid="{00000000-0005-0000-0000-0000541C0000}"/>
    <cellStyle name="Normal 26 106" xfId="2649" xr:uid="{00000000-0005-0000-0000-0000551C0000}"/>
    <cellStyle name="Normal 26 107" xfId="2650" xr:uid="{00000000-0005-0000-0000-0000561C0000}"/>
    <cellStyle name="Normal 26 108" xfId="2651" xr:uid="{00000000-0005-0000-0000-0000571C0000}"/>
    <cellStyle name="Normal 26 109" xfId="2652" xr:uid="{00000000-0005-0000-0000-0000581C0000}"/>
    <cellStyle name="Normal 26 11" xfId="2653" xr:uid="{00000000-0005-0000-0000-0000591C0000}"/>
    <cellStyle name="Normal 26 12" xfId="2654" xr:uid="{00000000-0005-0000-0000-00005A1C0000}"/>
    <cellStyle name="Normal 26 13" xfId="2655" xr:uid="{00000000-0005-0000-0000-00005B1C0000}"/>
    <cellStyle name="Normal 26 14" xfId="2656" xr:uid="{00000000-0005-0000-0000-00005C1C0000}"/>
    <cellStyle name="Normal 26 15" xfId="2657" xr:uid="{00000000-0005-0000-0000-00005D1C0000}"/>
    <cellStyle name="Normal 26 16" xfId="2658" xr:uid="{00000000-0005-0000-0000-00005E1C0000}"/>
    <cellStyle name="Normal 26 17" xfId="2659" xr:uid="{00000000-0005-0000-0000-00005F1C0000}"/>
    <cellStyle name="Normal 26 18" xfId="2660" xr:uid="{00000000-0005-0000-0000-0000601C0000}"/>
    <cellStyle name="Normal 26 19" xfId="2661" xr:uid="{00000000-0005-0000-0000-0000611C0000}"/>
    <cellStyle name="Normal 26 2" xfId="2662" xr:uid="{00000000-0005-0000-0000-0000621C0000}"/>
    <cellStyle name="Normal 26 20" xfId="2663" xr:uid="{00000000-0005-0000-0000-0000631C0000}"/>
    <cellStyle name="Normal 26 21" xfId="2664" xr:uid="{00000000-0005-0000-0000-0000641C0000}"/>
    <cellStyle name="Normal 26 22" xfId="2665" xr:uid="{00000000-0005-0000-0000-0000651C0000}"/>
    <cellStyle name="Normal 26 23" xfId="2666" xr:uid="{00000000-0005-0000-0000-0000661C0000}"/>
    <cellStyle name="Normal 26 24" xfId="2667" xr:uid="{00000000-0005-0000-0000-0000671C0000}"/>
    <cellStyle name="Normal 26 25" xfId="2668" xr:uid="{00000000-0005-0000-0000-0000681C0000}"/>
    <cellStyle name="Normal 26 26" xfId="2669" xr:uid="{00000000-0005-0000-0000-0000691C0000}"/>
    <cellStyle name="Normal 26 27" xfId="2670" xr:uid="{00000000-0005-0000-0000-00006A1C0000}"/>
    <cellStyle name="Normal 26 28" xfId="2671" xr:uid="{00000000-0005-0000-0000-00006B1C0000}"/>
    <cellStyle name="Normal 26 29" xfId="2672" xr:uid="{00000000-0005-0000-0000-00006C1C0000}"/>
    <cellStyle name="Normal 26 3" xfId="2673" xr:uid="{00000000-0005-0000-0000-00006D1C0000}"/>
    <cellStyle name="Normal 26 30" xfId="2674" xr:uid="{00000000-0005-0000-0000-00006E1C0000}"/>
    <cellStyle name="Normal 26 31" xfId="2675" xr:uid="{00000000-0005-0000-0000-00006F1C0000}"/>
    <cellStyle name="Normal 26 32" xfId="2676" xr:uid="{00000000-0005-0000-0000-0000701C0000}"/>
    <cellStyle name="Normal 26 33" xfId="2677" xr:uid="{00000000-0005-0000-0000-0000711C0000}"/>
    <cellStyle name="Normal 26 34" xfId="2678" xr:uid="{00000000-0005-0000-0000-0000721C0000}"/>
    <cellStyle name="Normal 26 35" xfId="2679" xr:uid="{00000000-0005-0000-0000-0000731C0000}"/>
    <cellStyle name="Normal 26 36" xfId="2680" xr:uid="{00000000-0005-0000-0000-0000741C0000}"/>
    <cellStyle name="Normal 26 37" xfId="2681" xr:uid="{00000000-0005-0000-0000-0000751C0000}"/>
    <cellStyle name="Normal 26 38" xfId="2682" xr:uid="{00000000-0005-0000-0000-0000761C0000}"/>
    <cellStyle name="Normal 26 39" xfId="2683" xr:uid="{00000000-0005-0000-0000-0000771C0000}"/>
    <cellStyle name="Normal 26 4" xfId="2684" xr:uid="{00000000-0005-0000-0000-0000781C0000}"/>
    <cellStyle name="Normal 26 40" xfId="2685" xr:uid="{00000000-0005-0000-0000-0000791C0000}"/>
    <cellStyle name="Normal 26 41" xfId="2686" xr:uid="{00000000-0005-0000-0000-00007A1C0000}"/>
    <cellStyle name="Normal 26 42" xfId="2687" xr:uid="{00000000-0005-0000-0000-00007B1C0000}"/>
    <cellStyle name="Normal 26 43" xfId="2688" xr:uid="{00000000-0005-0000-0000-00007C1C0000}"/>
    <cellStyle name="Normal 26 44" xfId="2689" xr:uid="{00000000-0005-0000-0000-00007D1C0000}"/>
    <cellStyle name="Normal 26 45" xfId="2690" xr:uid="{00000000-0005-0000-0000-00007E1C0000}"/>
    <cellStyle name="Normal 26 46" xfId="2691" xr:uid="{00000000-0005-0000-0000-00007F1C0000}"/>
    <cellStyle name="Normal 26 47" xfId="2692" xr:uid="{00000000-0005-0000-0000-0000801C0000}"/>
    <cellStyle name="Normal 26 48" xfId="2693" xr:uid="{00000000-0005-0000-0000-0000811C0000}"/>
    <cellStyle name="Normal 26 49" xfId="2694" xr:uid="{00000000-0005-0000-0000-0000821C0000}"/>
    <cellStyle name="Normal 26 5" xfId="2695" xr:uid="{00000000-0005-0000-0000-0000831C0000}"/>
    <cellStyle name="Normal 26 50" xfId="2696" xr:uid="{00000000-0005-0000-0000-0000841C0000}"/>
    <cellStyle name="Normal 26 51" xfId="2697" xr:uid="{00000000-0005-0000-0000-0000851C0000}"/>
    <cellStyle name="Normal 26 52" xfId="2698" xr:uid="{00000000-0005-0000-0000-0000861C0000}"/>
    <cellStyle name="Normal 26 53" xfId="2699" xr:uid="{00000000-0005-0000-0000-0000871C0000}"/>
    <cellStyle name="Normal 26 54" xfId="2700" xr:uid="{00000000-0005-0000-0000-0000881C0000}"/>
    <cellStyle name="Normal 26 55" xfId="2701" xr:uid="{00000000-0005-0000-0000-0000891C0000}"/>
    <cellStyle name="Normal 26 56" xfId="2702" xr:uid="{00000000-0005-0000-0000-00008A1C0000}"/>
    <cellStyle name="Normal 26 57" xfId="2703" xr:uid="{00000000-0005-0000-0000-00008B1C0000}"/>
    <cellStyle name="Normal 26 58" xfId="2704" xr:uid="{00000000-0005-0000-0000-00008C1C0000}"/>
    <cellStyle name="Normal 26 59" xfId="2705" xr:uid="{00000000-0005-0000-0000-00008D1C0000}"/>
    <cellStyle name="Normal 26 6" xfId="2706" xr:uid="{00000000-0005-0000-0000-00008E1C0000}"/>
    <cellStyle name="Normal 26 60" xfId="2707" xr:uid="{00000000-0005-0000-0000-00008F1C0000}"/>
    <cellStyle name="Normal 26 61" xfId="2708" xr:uid="{00000000-0005-0000-0000-0000901C0000}"/>
    <cellStyle name="Normal 26 62" xfId="2709" xr:uid="{00000000-0005-0000-0000-0000911C0000}"/>
    <cellStyle name="Normal 26 63" xfId="2710" xr:uid="{00000000-0005-0000-0000-0000921C0000}"/>
    <cellStyle name="Normal 26 64" xfId="2711" xr:uid="{00000000-0005-0000-0000-0000931C0000}"/>
    <cellStyle name="Normal 26 65" xfId="2712" xr:uid="{00000000-0005-0000-0000-0000941C0000}"/>
    <cellStyle name="Normal 26 66" xfId="2713" xr:uid="{00000000-0005-0000-0000-0000951C0000}"/>
    <cellStyle name="Normal 26 67" xfId="2714" xr:uid="{00000000-0005-0000-0000-0000961C0000}"/>
    <cellStyle name="Normal 26 68" xfId="2715" xr:uid="{00000000-0005-0000-0000-0000971C0000}"/>
    <cellStyle name="Normal 26 69" xfId="2716" xr:uid="{00000000-0005-0000-0000-0000981C0000}"/>
    <cellStyle name="Normal 26 7" xfId="2717" xr:uid="{00000000-0005-0000-0000-0000991C0000}"/>
    <cellStyle name="Normal 26 70" xfId="2718" xr:uid="{00000000-0005-0000-0000-00009A1C0000}"/>
    <cellStyle name="Normal 26 71" xfId="2719" xr:uid="{00000000-0005-0000-0000-00009B1C0000}"/>
    <cellStyle name="Normal 26 72" xfId="2720" xr:uid="{00000000-0005-0000-0000-00009C1C0000}"/>
    <cellStyle name="Normal 26 73" xfId="2721" xr:uid="{00000000-0005-0000-0000-00009D1C0000}"/>
    <cellStyle name="Normal 26 74" xfId="2722" xr:uid="{00000000-0005-0000-0000-00009E1C0000}"/>
    <cellStyle name="Normal 26 75" xfId="2723" xr:uid="{00000000-0005-0000-0000-00009F1C0000}"/>
    <cellStyle name="Normal 26 76" xfId="2724" xr:uid="{00000000-0005-0000-0000-0000A01C0000}"/>
    <cellStyle name="Normal 26 77" xfId="2725" xr:uid="{00000000-0005-0000-0000-0000A11C0000}"/>
    <cellStyle name="Normal 26 78" xfId="2726" xr:uid="{00000000-0005-0000-0000-0000A21C0000}"/>
    <cellStyle name="Normal 26 79" xfId="2727" xr:uid="{00000000-0005-0000-0000-0000A31C0000}"/>
    <cellStyle name="Normal 26 8" xfId="2728" xr:uid="{00000000-0005-0000-0000-0000A41C0000}"/>
    <cellStyle name="Normal 26 80" xfId="2729" xr:uid="{00000000-0005-0000-0000-0000A51C0000}"/>
    <cellStyle name="Normal 26 81" xfId="2730" xr:uid="{00000000-0005-0000-0000-0000A61C0000}"/>
    <cellStyle name="Normal 26 82" xfId="2731" xr:uid="{00000000-0005-0000-0000-0000A71C0000}"/>
    <cellStyle name="Normal 26 83" xfId="2732" xr:uid="{00000000-0005-0000-0000-0000A81C0000}"/>
    <cellStyle name="Normal 26 84" xfId="2733" xr:uid="{00000000-0005-0000-0000-0000A91C0000}"/>
    <cellStyle name="Normal 26 85" xfId="2734" xr:uid="{00000000-0005-0000-0000-0000AA1C0000}"/>
    <cellStyle name="Normal 26 86" xfId="2735" xr:uid="{00000000-0005-0000-0000-0000AB1C0000}"/>
    <cellStyle name="Normal 26 87" xfId="2736" xr:uid="{00000000-0005-0000-0000-0000AC1C0000}"/>
    <cellStyle name="Normal 26 88" xfId="2737" xr:uid="{00000000-0005-0000-0000-0000AD1C0000}"/>
    <cellStyle name="Normal 26 89" xfId="2738" xr:uid="{00000000-0005-0000-0000-0000AE1C0000}"/>
    <cellStyle name="Normal 26 9" xfId="2739" xr:uid="{00000000-0005-0000-0000-0000AF1C0000}"/>
    <cellStyle name="Normal 26 90" xfId="2740" xr:uid="{00000000-0005-0000-0000-0000B01C0000}"/>
    <cellStyle name="Normal 26 91" xfId="2741" xr:uid="{00000000-0005-0000-0000-0000B11C0000}"/>
    <cellStyle name="Normal 26 92" xfId="2742" xr:uid="{00000000-0005-0000-0000-0000B21C0000}"/>
    <cellStyle name="Normal 26 93" xfId="2743" xr:uid="{00000000-0005-0000-0000-0000B31C0000}"/>
    <cellStyle name="Normal 26 94" xfId="2744" xr:uid="{00000000-0005-0000-0000-0000B41C0000}"/>
    <cellStyle name="Normal 26 95" xfId="2745" xr:uid="{00000000-0005-0000-0000-0000B51C0000}"/>
    <cellStyle name="Normal 26 96" xfId="2746" xr:uid="{00000000-0005-0000-0000-0000B61C0000}"/>
    <cellStyle name="Normal 26 97" xfId="2747" xr:uid="{00000000-0005-0000-0000-0000B71C0000}"/>
    <cellStyle name="Normal 26 98" xfId="2748" xr:uid="{00000000-0005-0000-0000-0000B81C0000}"/>
    <cellStyle name="Normal 26 99" xfId="2749" xr:uid="{00000000-0005-0000-0000-0000B91C0000}"/>
    <cellStyle name="Normal 27" xfId="2750" xr:uid="{00000000-0005-0000-0000-0000BA1C0000}"/>
    <cellStyle name="Normal 27 10" xfId="2751" xr:uid="{00000000-0005-0000-0000-0000BB1C0000}"/>
    <cellStyle name="Normal 27 100" xfId="2752" xr:uid="{00000000-0005-0000-0000-0000BC1C0000}"/>
    <cellStyle name="Normal 27 101" xfId="2753" xr:uid="{00000000-0005-0000-0000-0000BD1C0000}"/>
    <cellStyle name="Normal 27 102" xfId="2754" xr:uid="{00000000-0005-0000-0000-0000BE1C0000}"/>
    <cellStyle name="Normal 27 103" xfId="2755" xr:uid="{00000000-0005-0000-0000-0000BF1C0000}"/>
    <cellStyle name="Normal 27 104" xfId="2756" xr:uid="{00000000-0005-0000-0000-0000C01C0000}"/>
    <cellStyle name="Normal 27 105" xfId="2757" xr:uid="{00000000-0005-0000-0000-0000C11C0000}"/>
    <cellStyle name="Normal 27 106" xfId="2758" xr:uid="{00000000-0005-0000-0000-0000C21C0000}"/>
    <cellStyle name="Normal 27 107" xfId="2759" xr:uid="{00000000-0005-0000-0000-0000C31C0000}"/>
    <cellStyle name="Normal 27 108" xfId="2760" xr:uid="{00000000-0005-0000-0000-0000C41C0000}"/>
    <cellStyle name="Normal 27 109" xfId="2761" xr:uid="{00000000-0005-0000-0000-0000C51C0000}"/>
    <cellStyle name="Normal 27 11" xfId="2762" xr:uid="{00000000-0005-0000-0000-0000C61C0000}"/>
    <cellStyle name="Normal 27 12" xfId="2763" xr:uid="{00000000-0005-0000-0000-0000C71C0000}"/>
    <cellStyle name="Normal 27 13" xfId="2764" xr:uid="{00000000-0005-0000-0000-0000C81C0000}"/>
    <cellStyle name="Normal 27 14" xfId="2765" xr:uid="{00000000-0005-0000-0000-0000C91C0000}"/>
    <cellStyle name="Normal 27 15" xfId="2766" xr:uid="{00000000-0005-0000-0000-0000CA1C0000}"/>
    <cellStyle name="Normal 27 16" xfId="2767" xr:uid="{00000000-0005-0000-0000-0000CB1C0000}"/>
    <cellStyle name="Normal 27 17" xfId="2768" xr:uid="{00000000-0005-0000-0000-0000CC1C0000}"/>
    <cellStyle name="Normal 27 18" xfId="2769" xr:uid="{00000000-0005-0000-0000-0000CD1C0000}"/>
    <cellStyle name="Normal 27 19" xfId="2770" xr:uid="{00000000-0005-0000-0000-0000CE1C0000}"/>
    <cellStyle name="Normal 27 2" xfId="2771" xr:uid="{00000000-0005-0000-0000-0000CF1C0000}"/>
    <cellStyle name="Normal 27 20" xfId="2772" xr:uid="{00000000-0005-0000-0000-0000D01C0000}"/>
    <cellStyle name="Normal 27 21" xfId="2773" xr:uid="{00000000-0005-0000-0000-0000D11C0000}"/>
    <cellStyle name="Normal 27 22" xfId="2774" xr:uid="{00000000-0005-0000-0000-0000D21C0000}"/>
    <cellStyle name="Normal 27 23" xfId="2775" xr:uid="{00000000-0005-0000-0000-0000D31C0000}"/>
    <cellStyle name="Normal 27 24" xfId="2776" xr:uid="{00000000-0005-0000-0000-0000D41C0000}"/>
    <cellStyle name="Normal 27 25" xfId="2777" xr:uid="{00000000-0005-0000-0000-0000D51C0000}"/>
    <cellStyle name="Normal 27 26" xfId="2778" xr:uid="{00000000-0005-0000-0000-0000D61C0000}"/>
    <cellStyle name="Normal 27 27" xfId="2779" xr:uid="{00000000-0005-0000-0000-0000D71C0000}"/>
    <cellStyle name="Normal 27 28" xfId="2780" xr:uid="{00000000-0005-0000-0000-0000D81C0000}"/>
    <cellStyle name="Normal 27 29" xfId="2781" xr:uid="{00000000-0005-0000-0000-0000D91C0000}"/>
    <cellStyle name="Normal 27 3" xfId="2782" xr:uid="{00000000-0005-0000-0000-0000DA1C0000}"/>
    <cellStyle name="Normal 27 30" xfId="2783" xr:uid="{00000000-0005-0000-0000-0000DB1C0000}"/>
    <cellStyle name="Normal 27 31" xfId="2784" xr:uid="{00000000-0005-0000-0000-0000DC1C0000}"/>
    <cellStyle name="Normal 27 32" xfId="2785" xr:uid="{00000000-0005-0000-0000-0000DD1C0000}"/>
    <cellStyle name="Normal 27 33" xfId="2786" xr:uid="{00000000-0005-0000-0000-0000DE1C0000}"/>
    <cellStyle name="Normal 27 34" xfId="2787" xr:uid="{00000000-0005-0000-0000-0000DF1C0000}"/>
    <cellStyle name="Normal 27 35" xfId="2788" xr:uid="{00000000-0005-0000-0000-0000E01C0000}"/>
    <cellStyle name="Normal 27 36" xfId="2789" xr:uid="{00000000-0005-0000-0000-0000E11C0000}"/>
    <cellStyle name="Normal 27 37" xfId="2790" xr:uid="{00000000-0005-0000-0000-0000E21C0000}"/>
    <cellStyle name="Normal 27 38" xfId="2791" xr:uid="{00000000-0005-0000-0000-0000E31C0000}"/>
    <cellStyle name="Normal 27 39" xfId="2792" xr:uid="{00000000-0005-0000-0000-0000E41C0000}"/>
    <cellStyle name="Normal 27 4" xfId="2793" xr:uid="{00000000-0005-0000-0000-0000E51C0000}"/>
    <cellStyle name="Normal 27 40" xfId="2794" xr:uid="{00000000-0005-0000-0000-0000E61C0000}"/>
    <cellStyle name="Normal 27 41" xfId="2795" xr:uid="{00000000-0005-0000-0000-0000E71C0000}"/>
    <cellStyle name="Normal 27 42" xfId="2796" xr:uid="{00000000-0005-0000-0000-0000E81C0000}"/>
    <cellStyle name="Normal 27 43" xfId="2797" xr:uid="{00000000-0005-0000-0000-0000E91C0000}"/>
    <cellStyle name="Normal 27 44" xfId="2798" xr:uid="{00000000-0005-0000-0000-0000EA1C0000}"/>
    <cellStyle name="Normal 27 45" xfId="2799" xr:uid="{00000000-0005-0000-0000-0000EB1C0000}"/>
    <cellStyle name="Normal 27 46" xfId="2800" xr:uid="{00000000-0005-0000-0000-0000EC1C0000}"/>
    <cellStyle name="Normal 27 47" xfId="2801" xr:uid="{00000000-0005-0000-0000-0000ED1C0000}"/>
    <cellStyle name="Normal 27 48" xfId="2802" xr:uid="{00000000-0005-0000-0000-0000EE1C0000}"/>
    <cellStyle name="Normal 27 49" xfId="2803" xr:uid="{00000000-0005-0000-0000-0000EF1C0000}"/>
    <cellStyle name="Normal 27 5" xfId="2804" xr:uid="{00000000-0005-0000-0000-0000F01C0000}"/>
    <cellStyle name="Normal 27 50" xfId="2805" xr:uid="{00000000-0005-0000-0000-0000F11C0000}"/>
    <cellStyle name="Normal 27 51" xfId="2806" xr:uid="{00000000-0005-0000-0000-0000F21C0000}"/>
    <cellStyle name="Normal 27 52" xfId="2807" xr:uid="{00000000-0005-0000-0000-0000F31C0000}"/>
    <cellStyle name="Normal 27 53" xfId="2808" xr:uid="{00000000-0005-0000-0000-0000F41C0000}"/>
    <cellStyle name="Normal 27 54" xfId="2809" xr:uid="{00000000-0005-0000-0000-0000F51C0000}"/>
    <cellStyle name="Normal 27 55" xfId="2810" xr:uid="{00000000-0005-0000-0000-0000F61C0000}"/>
    <cellStyle name="Normal 27 56" xfId="2811" xr:uid="{00000000-0005-0000-0000-0000F71C0000}"/>
    <cellStyle name="Normal 27 57" xfId="2812" xr:uid="{00000000-0005-0000-0000-0000F81C0000}"/>
    <cellStyle name="Normal 27 58" xfId="2813" xr:uid="{00000000-0005-0000-0000-0000F91C0000}"/>
    <cellStyle name="Normal 27 59" xfId="2814" xr:uid="{00000000-0005-0000-0000-0000FA1C0000}"/>
    <cellStyle name="Normal 27 6" xfId="2815" xr:uid="{00000000-0005-0000-0000-0000FB1C0000}"/>
    <cellStyle name="Normal 27 60" xfId="2816" xr:uid="{00000000-0005-0000-0000-0000FC1C0000}"/>
    <cellStyle name="Normal 27 61" xfId="2817" xr:uid="{00000000-0005-0000-0000-0000FD1C0000}"/>
    <cellStyle name="Normal 27 62" xfId="2818" xr:uid="{00000000-0005-0000-0000-0000FE1C0000}"/>
    <cellStyle name="Normal 27 63" xfId="2819" xr:uid="{00000000-0005-0000-0000-0000FF1C0000}"/>
    <cellStyle name="Normal 27 64" xfId="2820" xr:uid="{00000000-0005-0000-0000-0000001D0000}"/>
    <cellStyle name="Normal 27 65" xfId="2821" xr:uid="{00000000-0005-0000-0000-0000011D0000}"/>
    <cellStyle name="Normal 27 66" xfId="2822" xr:uid="{00000000-0005-0000-0000-0000021D0000}"/>
    <cellStyle name="Normal 27 67" xfId="2823" xr:uid="{00000000-0005-0000-0000-0000031D0000}"/>
    <cellStyle name="Normal 27 68" xfId="2824" xr:uid="{00000000-0005-0000-0000-0000041D0000}"/>
    <cellStyle name="Normal 27 69" xfId="2825" xr:uid="{00000000-0005-0000-0000-0000051D0000}"/>
    <cellStyle name="Normal 27 7" xfId="2826" xr:uid="{00000000-0005-0000-0000-0000061D0000}"/>
    <cellStyle name="Normal 27 70" xfId="2827" xr:uid="{00000000-0005-0000-0000-0000071D0000}"/>
    <cellStyle name="Normal 27 71" xfId="2828" xr:uid="{00000000-0005-0000-0000-0000081D0000}"/>
    <cellStyle name="Normal 27 72" xfId="2829" xr:uid="{00000000-0005-0000-0000-0000091D0000}"/>
    <cellStyle name="Normal 27 73" xfId="2830" xr:uid="{00000000-0005-0000-0000-00000A1D0000}"/>
    <cellStyle name="Normal 27 74" xfId="2831" xr:uid="{00000000-0005-0000-0000-00000B1D0000}"/>
    <cellStyle name="Normal 27 75" xfId="2832" xr:uid="{00000000-0005-0000-0000-00000C1D0000}"/>
    <cellStyle name="Normal 27 76" xfId="2833" xr:uid="{00000000-0005-0000-0000-00000D1D0000}"/>
    <cellStyle name="Normal 27 77" xfId="2834" xr:uid="{00000000-0005-0000-0000-00000E1D0000}"/>
    <cellStyle name="Normal 27 78" xfId="2835" xr:uid="{00000000-0005-0000-0000-00000F1D0000}"/>
    <cellStyle name="Normal 27 79" xfId="2836" xr:uid="{00000000-0005-0000-0000-0000101D0000}"/>
    <cellStyle name="Normal 27 8" xfId="2837" xr:uid="{00000000-0005-0000-0000-0000111D0000}"/>
    <cellStyle name="Normal 27 80" xfId="2838" xr:uid="{00000000-0005-0000-0000-0000121D0000}"/>
    <cellStyle name="Normal 27 81" xfId="2839" xr:uid="{00000000-0005-0000-0000-0000131D0000}"/>
    <cellStyle name="Normal 27 82" xfId="2840" xr:uid="{00000000-0005-0000-0000-0000141D0000}"/>
    <cellStyle name="Normal 27 83" xfId="2841" xr:uid="{00000000-0005-0000-0000-0000151D0000}"/>
    <cellStyle name="Normal 27 84" xfId="2842" xr:uid="{00000000-0005-0000-0000-0000161D0000}"/>
    <cellStyle name="Normal 27 85" xfId="2843" xr:uid="{00000000-0005-0000-0000-0000171D0000}"/>
    <cellStyle name="Normal 27 86" xfId="2844" xr:uid="{00000000-0005-0000-0000-0000181D0000}"/>
    <cellStyle name="Normal 27 87" xfId="2845" xr:uid="{00000000-0005-0000-0000-0000191D0000}"/>
    <cellStyle name="Normal 27 88" xfId="2846" xr:uid="{00000000-0005-0000-0000-00001A1D0000}"/>
    <cellStyle name="Normal 27 89" xfId="2847" xr:uid="{00000000-0005-0000-0000-00001B1D0000}"/>
    <cellStyle name="Normal 27 9" xfId="2848" xr:uid="{00000000-0005-0000-0000-00001C1D0000}"/>
    <cellStyle name="Normal 27 90" xfId="2849" xr:uid="{00000000-0005-0000-0000-00001D1D0000}"/>
    <cellStyle name="Normal 27 91" xfId="2850" xr:uid="{00000000-0005-0000-0000-00001E1D0000}"/>
    <cellStyle name="Normal 27 92" xfId="2851" xr:uid="{00000000-0005-0000-0000-00001F1D0000}"/>
    <cellStyle name="Normal 27 93" xfId="2852" xr:uid="{00000000-0005-0000-0000-0000201D0000}"/>
    <cellStyle name="Normal 27 94" xfId="2853" xr:uid="{00000000-0005-0000-0000-0000211D0000}"/>
    <cellStyle name="Normal 27 95" xfId="2854" xr:uid="{00000000-0005-0000-0000-0000221D0000}"/>
    <cellStyle name="Normal 27 96" xfId="2855" xr:uid="{00000000-0005-0000-0000-0000231D0000}"/>
    <cellStyle name="Normal 27 97" xfId="2856" xr:uid="{00000000-0005-0000-0000-0000241D0000}"/>
    <cellStyle name="Normal 27 98" xfId="2857" xr:uid="{00000000-0005-0000-0000-0000251D0000}"/>
    <cellStyle name="Normal 27 99" xfId="2858" xr:uid="{00000000-0005-0000-0000-0000261D0000}"/>
    <cellStyle name="Normal 28" xfId="2859" xr:uid="{00000000-0005-0000-0000-0000271D0000}"/>
    <cellStyle name="Normal 28 10" xfId="2860" xr:uid="{00000000-0005-0000-0000-0000281D0000}"/>
    <cellStyle name="Normal 28 100" xfId="2861" xr:uid="{00000000-0005-0000-0000-0000291D0000}"/>
    <cellStyle name="Normal 28 101" xfId="2862" xr:uid="{00000000-0005-0000-0000-00002A1D0000}"/>
    <cellStyle name="Normal 28 102" xfId="2863" xr:uid="{00000000-0005-0000-0000-00002B1D0000}"/>
    <cellStyle name="Normal 28 103" xfId="2864" xr:uid="{00000000-0005-0000-0000-00002C1D0000}"/>
    <cellStyle name="Normal 28 104" xfId="2865" xr:uid="{00000000-0005-0000-0000-00002D1D0000}"/>
    <cellStyle name="Normal 28 105" xfId="2866" xr:uid="{00000000-0005-0000-0000-00002E1D0000}"/>
    <cellStyle name="Normal 28 106" xfId="2867" xr:uid="{00000000-0005-0000-0000-00002F1D0000}"/>
    <cellStyle name="Normal 28 107" xfId="2868" xr:uid="{00000000-0005-0000-0000-0000301D0000}"/>
    <cellStyle name="Normal 28 108" xfId="2869" xr:uid="{00000000-0005-0000-0000-0000311D0000}"/>
    <cellStyle name="Normal 28 109" xfId="2870" xr:uid="{00000000-0005-0000-0000-0000321D0000}"/>
    <cellStyle name="Normal 28 11" xfId="2871" xr:uid="{00000000-0005-0000-0000-0000331D0000}"/>
    <cellStyle name="Normal 28 12" xfId="2872" xr:uid="{00000000-0005-0000-0000-0000341D0000}"/>
    <cellStyle name="Normal 28 13" xfId="2873" xr:uid="{00000000-0005-0000-0000-0000351D0000}"/>
    <cellStyle name="Normal 28 14" xfId="2874" xr:uid="{00000000-0005-0000-0000-0000361D0000}"/>
    <cellStyle name="Normal 28 15" xfId="2875" xr:uid="{00000000-0005-0000-0000-0000371D0000}"/>
    <cellStyle name="Normal 28 16" xfId="2876" xr:uid="{00000000-0005-0000-0000-0000381D0000}"/>
    <cellStyle name="Normal 28 17" xfId="2877" xr:uid="{00000000-0005-0000-0000-0000391D0000}"/>
    <cellStyle name="Normal 28 18" xfId="2878" xr:uid="{00000000-0005-0000-0000-00003A1D0000}"/>
    <cellStyle name="Normal 28 19" xfId="2879" xr:uid="{00000000-0005-0000-0000-00003B1D0000}"/>
    <cellStyle name="Normal 28 2" xfId="2880" xr:uid="{00000000-0005-0000-0000-00003C1D0000}"/>
    <cellStyle name="Normal 28 20" xfId="2881" xr:uid="{00000000-0005-0000-0000-00003D1D0000}"/>
    <cellStyle name="Normal 28 21" xfId="2882" xr:uid="{00000000-0005-0000-0000-00003E1D0000}"/>
    <cellStyle name="Normal 28 22" xfId="2883" xr:uid="{00000000-0005-0000-0000-00003F1D0000}"/>
    <cellStyle name="Normal 28 23" xfId="2884" xr:uid="{00000000-0005-0000-0000-0000401D0000}"/>
    <cellStyle name="Normal 28 24" xfId="2885" xr:uid="{00000000-0005-0000-0000-0000411D0000}"/>
    <cellStyle name="Normal 28 25" xfId="2886" xr:uid="{00000000-0005-0000-0000-0000421D0000}"/>
    <cellStyle name="Normal 28 26" xfId="2887" xr:uid="{00000000-0005-0000-0000-0000431D0000}"/>
    <cellStyle name="Normal 28 27" xfId="2888" xr:uid="{00000000-0005-0000-0000-0000441D0000}"/>
    <cellStyle name="Normal 28 28" xfId="2889" xr:uid="{00000000-0005-0000-0000-0000451D0000}"/>
    <cellStyle name="Normal 28 29" xfId="2890" xr:uid="{00000000-0005-0000-0000-0000461D0000}"/>
    <cellStyle name="Normal 28 3" xfId="2891" xr:uid="{00000000-0005-0000-0000-0000471D0000}"/>
    <cellStyle name="Normal 28 30" xfId="2892" xr:uid="{00000000-0005-0000-0000-0000481D0000}"/>
    <cellStyle name="Normal 28 31" xfId="2893" xr:uid="{00000000-0005-0000-0000-0000491D0000}"/>
    <cellStyle name="Normal 28 32" xfId="2894" xr:uid="{00000000-0005-0000-0000-00004A1D0000}"/>
    <cellStyle name="Normal 28 33" xfId="2895" xr:uid="{00000000-0005-0000-0000-00004B1D0000}"/>
    <cellStyle name="Normal 28 34" xfId="2896" xr:uid="{00000000-0005-0000-0000-00004C1D0000}"/>
    <cellStyle name="Normal 28 35" xfId="2897" xr:uid="{00000000-0005-0000-0000-00004D1D0000}"/>
    <cellStyle name="Normal 28 36" xfId="2898" xr:uid="{00000000-0005-0000-0000-00004E1D0000}"/>
    <cellStyle name="Normal 28 37" xfId="2899" xr:uid="{00000000-0005-0000-0000-00004F1D0000}"/>
    <cellStyle name="Normal 28 38" xfId="2900" xr:uid="{00000000-0005-0000-0000-0000501D0000}"/>
    <cellStyle name="Normal 28 39" xfId="2901" xr:uid="{00000000-0005-0000-0000-0000511D0000}"/>
    <cellStyle name="Normal 28 4" xfId="2902" xr:uid="{00000000-0005-0000-0000-0000521D0000}"/>
    <cellStyle name="Normal 28 40" xfId="2903" xr:uid="{00000000-0005-0000-0000-0000531D0000}"/>
    <cellStyle name="Normal 28 41" xfId="2904" xr:uid="{00000000-0005-0000-0000-0000541D0000}"/>
    <cellStyle name="Normal 28 42" xfId="2905" xr:uid="{00000000-0005-0000-0000-0000551D0000}"/>
    <cellStyle name="Normal 28 43" xfId="2906" xr:uid="{00000000-0005-0000-0000-0000561D0000}"/>
    <cellStyle name="Normal 28 44" xfId="2907" xr:uid="{00000000-0005-0000-0000-0000571D0000}"/>
    <cellStyle name="Normal 28 45" xfId="2908" xr:uid="{00000000-0005-0000-0000-0000581D0000}"/>
    <cellStyle name="Normal 28 46" xfId="2909" xr:uid="{00000000-0005-0000-0000-0000591D0000}"/>
    <cellStyle name="Normal 28 47" xfId="2910" xr:uid="{00000000-0005-0000-0000-00005A1D0000}"/>
    <cellStyle name="Normal 28 48" xfId="2911" xr:uid="{00000000-0005-0000-0000-00005B1D0000}"/>
    <cellStyle name="Normal 28 49" xfId="2912" xr:uid="{00000000-0005-0000-0000-00005C1D0000}"/>
    <cellStyle name="Normal 28 5" xfId="2913" xr:uid="{00000000-0005-0000-0000-00005D1D0000}"/>
    <cellStyle name="Normal 28 50" xfId="2914" xr:uid="{00000000-0005-0000-0000-00005E1D0000}"/>
    <cellStyle name="Normal 28 51" xfId="2915" xr:uid="{00000000-0005-0000-0000-00005F1D0000}"/>
    <cellStyle name="Normal 28 52" xfId="2916" xr:uid="{00000000-0005-0000-0000-0000601D0000}"/>
    <cellStyle name="Normal 28 53" xfId="2917" xr:uid="{00000000-0005-0000-0000-0000611D0000}"/>
    <cellStyle name="Normal 28 54" xfId="2918" xr:uid="{00000000-0005-0000-0000-0000621D0000}"/>
    <cellStyle name="Normal 28 55" xfId="2919" xr:uid="{00000000-0005-0000-0000-0000631D0000}"/>
    <cellStyle name="Normal 28 56" xfId="2920" xr:uid="{00000000-0005-0000-0000-0000641D0000}"/>
    <cellStyle name="Normal 28 57" xfId="2921" xr:uid="{00000000-0005-0000-0000-0000651D0000}"/>
    <cellStyle name="Normal 28 58" xfId="2922" xr:uid="{00000000-0005-0000-0000-0000661D0000}"/>
    <cellStyle name="Normal 28 59" xfId="2923" xr:uid="{00000000-0005-0000-0000-0000671D0000}"/>
    <cellStyle name="Normal 28 6" xfId="2924" xr:uid="{00000000-0005-0000-0000-0000681D0000}"/>
    <cellStyle name="Normal 28 60" xfId="2925" xr:uid="{00000000-0005-0000-0000-0000691D0000}"/>
    <cellStyle name="Normal 28 61" xfId="2926" xr:uid="{00000000-0005-0000-0000-00006A1D0000}"/>
    <cellStyle name="Normal 28 62" xfId="2927" xr:uid="{00000000-0005-0000-0000-00006B1D0000}"/>
    <cellStyle name="Normal 28 63" xfId="2928" xr:uid="{00000000-0005-0000-0000-00006C1D0000}"/>
    <cellStyle name="Normal 28 64" xfId="2929" xr:uid="{00000000-0005-0000-0000-00006D1D0000}"/>
    <cellStyle name="Normal 28 65" xfId="2930" xr:uid="{00000000-0005-0000-0000-00006E1D0000}"/>
    <cellStyle name="Normal 28 66" xfId="2931" xr:uid="{00000000-0005-0000-0000-00006F1D0000}"/>
    <cellStyle name="Normal 28 67" xfId="2932" xr:uid="{00000000-0005-0000-0000-0000701D0000}"/>
    <cellStyle name="Normal 28 68" xfId="2933" xr:uid="{00000000-0005-0000-0000-0000711D0000}"/>
    <cellStyle name="Normal 28 69" xfId="2934" xr:uid="{00000000-0005-0000-0000-0000721D0000}"/>
    <cellStyle name="Normal 28 7" xfId="2935" xr:uid="{00000000-0005-0000-0000-0000731D0000}"/>
    <cellStyle name="Normal 28 70" xfId="2936" xr:uid="{00000000-0005-0000-0000-0000741D0000}"/>
    <cellStyle name="Normal 28 71" xfId="2937" xr:uid="{00000000-0005-0000-0000-0000751D0000}"/>
    <cellStyle name="Normal 28 72" xfId="2938" xr:uid="{00000000-0005-0000-0000-0000761D0000}"/>
    <cellStyle name="Normal 28 73" xfId="2939" xr:uid="{00000000-0005-0000-0000-0000771D0000}"/>
    <cellStyle name="Normal 28 74" xfId="2940" xr:uid="{00000000-0005-0000-0000-0000781D0000}"/>
    <cellStyle name="Normal 28 75" xfId="2941" xr:uid="{00000000-0005-0000-0000-0000791D0000}"/>
    <cellStyle name="Normal 28 76" xfId="2942" xr:uid="{00000000-0005-0000-0000-00007A1D0000}"/>
    <cellStyle name="Normal 28 77" xfId="2943" xr:uid="{00000000-0005-0000-0000-00007B1D0000}"/>
    <cellStyle name="Normal 28 78" xfId="2944" xr:uid="{00000000-0005-0000-0000-00007C1D0000}"/>
    <cellStyle name="Normal 28 79" xfId="2945" xr:uid="{00000000-0005-0000-0000-00007D1D0000}"/>
    <cellStyle name="Normal 28 8" xfId="2946" xr:uid="{00000000-0005-0000-0000-00007E1D0000}"/>
    <cellStyle name="Normal 28 80" xfId="2947" xr:uid="{00000000-0005-0000-0000-00007F1D0000}"/>
    <cellStyle name="Normal 28 81" xfId="2948" xr:uid="{00000000-0005-0000-0000-0000801D0000}"/>
    <cellStyle name="Normal 28 82" xfId="2949" xr:uid="{00000000-0005-0000-0000-0000811D0000}"/>
    <cellStyle name="Normal 28 83" xfId="2950" xr:uid="{00000000-0005-0000-0000-0000821D0000}"/>
    <cellStyle name="Normal 28 84" xfId="2951" xr:uid="{00000000-0005-0000-0000-0000831D0000}"/>
    <cellStyle name="Normal 28 85" xfId="2952" xr:uid="{00000000-0005-0000-0000-0000841D0000}"/>
    <cellStyle name="Normal 28 86" xfId="2953" xr:uid="{00000000-0005-0000-0000-0000851D0000}"/>
    <cellStyle name="Normal 28 87" xfId="2954" xr:uid="{00000000-0005-0000-0000-0000861D0000}"/>
    <cellStyle name="Normal 28 88" xfId="2955" xr:uid="{00000000-0005-0000-0000-0000871D0000}"/>
    <cellStyle name="Normal 28 89" xfId="2956" xr:uid="{00000000-0005-0000-0000-0000881D0000}"/>
    <cellStyle name="Normal 28 9" xfId="2957" xr:uid="{00000000-0005-0000-0000-0000891D0000}"/>
    <cellStyle name="Normal 28 90" xfId="2958" xr:uid="{00000000-0005-0000-0000-00008A1D0000}"/>
    <cellStyle name="Normal 28 91" xfId="2959" xr:uid="{00000000-0005-0000-0000-00008B1D0000}"/>
    <cellStyle name="Normal 28 92" xfId="2960" xr:uid="{00000000-0005-0000-0000-00008C1D0000}"/>
    <cellStyle name="Normal 28 93" xfId="2961" xr:uid="{00000000-0005-0000-0000-00008D1D0000}"/>
    <cellStyle name="Normal 28 94" xfId="2962" xr:uid="{00000000-0005-0000-0000-00008E1D0000}"/>
    <cellStyle name="Normal 28 95" xfId="2963" xr:uid="{00000000-0005-0000-0000-00008F1D0000}"/>
    <cellStyle name="Normal 28 96" xfId="2964" xr:uid="{00000000-0005-0000-0000-0000901D0000}"/>
    <cellStyle name="Normal 28 97" xfId="2965" xr:uid="{00000000-0005-0000-0000-0000911D0000}"/>
    <cellStyle name="Normal 28 98" xfId="2966" xr:uid="{00000000-0005-0000-0000-0000921D0000}"/>
    <cellStyle name="Normal 28 99" xfId="2967" xr:uid="{00000000-0005-0000-0000-0000931D0000}"/>
    <cellStyle name="Normal 29" xfId="2968" xr:uid="{00000000-0005-0000-0000-0000941D0000}"/>
    <cellStyle name="Normal 29 10" xfId="2969" xr:uid="{00000000-0005-0000-0000-0000951D0000}"/>
    <cellStyle name="Normal 29 100" xfId="2970" xr:uid="{00000000-0005-0000-0000-0000961D0000}"/>
    <cellStyle name="Normal 29 101" xfId="2971" xr:uid="{00000000-0005-0000-0000-0000971D0000}"/>
    <cellStyle name="Normal 29 102" xfId="2972" xr:uid="{00000000-0005-0000-0000-0000981D0000}"/>
    <cellStyle name="Normal 29 103" xfId="2973" xr:uid="{00000000-0005-0000-0000-0000991D0000}"/>
    <cellStyle name="Normal 29 104" xfId="2974" xr:uid="{00000000-0005-0000-0000-00009A1D0000}"/>
    <cellStyle name="Normal 29 105" xfId="2975" xr:uid="{00000000-0005-0000-0000-00009B1D0000}"/>
    <cellStyle name="Normal 29 106" xfId="2976" xr:uid="{00000000-0005-0000-0000-00009C1D0000}"/>
    <cellStyle name="Normal 29 107" xfId="2977" xr:uid="{00000000-0005-0000-0000-00009D1D0000}"/>
    <cellStyle name="Normal 29 108" xfId="2978" xr:uid="{00000000-0005-0000-0000-00009E1D0000}"/>
    <cellStyle name="Normal 29 109" xfId="2979" xr:uid="{00000000-0005-0000-0000-00009F1D0000}"/>
    <cellStyle name="Normal 29 11" xfId="2980" xr:uid="{00000000-0005-0000-0000-0000A01D0000}"/>
    <cellStyle name="Normal 29 12" xfId="2981" xr:uid="{00000000-0005-0000-0000-0000A11D0000}"/>
    <cellStyle name="Normal 29 13" xfId="2982" xr:uid="{00000000-0005-0000-0000-0000A21D0000}"/>
    <cellStyle name="Normal 29 14" xfId="2983" xr:uid="{00000000-0005-0000-0000-0000A31D0000}"/>
    <cellStyle name="Normal 29 15" xfId="2984" xr:uid="{00000000-0005-0000-0000-0000A41D0000}"/>
    <cellStyle name="Normal 29 16" xfId="2985" xr:uid="{00000000-0005-0000-0000-0000A51D0000}"/>
    <cellStyle name="Normal 29 17" xfId="2986" xr:uid="{00000000-0005-0000-0000-0000A61D0000}"/>
    <cellStyle name="Normal 29 18" xfId="2987" xr:uid="{00000000-0005-0000-0000-0000A71D0000}"/>
    <cellStyle name="Normal 29 19" xfId="2988" xr:uid="{00000000-0005-0000-0000-0000A81D0000}"/>
    <cellStyle name="Normal 29 2" xfId="2989" xr:uid="{00000000-0005-0000-0000-0000A91D0000}"/>
    <cellStyle name="Normal 29 20" xfId="2990" xr:uid="{00000000-0005-0000-0000-0000AA1D0000}"/>
    <cellStyle name="Normal 29 21" xfId="2991" xr:uid="{00000000-0005-0000-0000-0000AB1D0000}"/>
    <cellStyle name="Normal 29 22" xfId="2992" xr:uid="{00000000-0005-0000-0000-0000AC1D0000}"/>
    <cellStyle name="Normal 29 23" xfId="2993" xr:uid="{00000000-0005-0000-0000-0000AD1D0000}"/>
    <cellStyle name="Normal 29 24" xfId="2994" xr:uid="{00000000-0005-0000-0000-0000AE1D0000}"/>
    <cellStyle name="Normal 29 25" xfId="2995" xr:uid="{00000000-0005-0000-0000-0000AF1D0000}"/>
    <cellStyle name="Normal 29 26" xfId="2996" xr:uid="{00000000-0005-0000-0000-0000B01D0000}"/>
    <cellStyle name="Normal 29 27" xfId="2997" xr:uid="{00000000-0005-0000-0000-0000B11D0000}"/>
    <cellStyle name="Normal 29 28" xfId="2998" xr:uid="{00000000-0005-0000-0000-0000B21D0000}"/>
    <cellStyle name="Normal 29 29" xfId="2999" xr:uid="{00000000-0005-0000-0000-0000B31D0000}"/>
    <cellStyle name="Normal 29 3" xfId="3000" xr:uid="{00000000-0005-0000-0000-0000B41D0000}"/>
    <cellStyle name="Normal 29 30" xfId="3001" xr:uid="{00000000-0005-0000-0000-0000B51D0000}"/>
    <cellStyle name="Normal 29 31" xfId="3002" xr:uid="{00000000-0005-0000-0000-0000B61D0000}"/>
    <cellStyle name="Normal 29 32" xfId="3003" xr:uid="{00000000-0005-0000-0000-0000B71D0000}"/>
    <cellStyle name="Normal 29 33" xfId="3004" xr:uid="{00000000-0005-0000-0000-0000B81D0000}"/>
    <cellStyle name="Normal 29 34" xfId="3005" xr:uid="{00000000-0005-0000-0000-0000B91D0000}"/>
    <cellStyle name="Normal 29 35" xfId="3006" xr:uid="{00000000-0005-0000-0000-0000BA1D0000}"/>
    <cellStyle name="Normal 29 36" xfId="3007" xr:uid="{00000000-0005-0000-0000-0000BB1D0000}"/>
    <cellStyle name="Normal 29 37" xfId="3008" xr:uid="{00000000-0005-0000-0000-0000BC1D0000}"/>
    <cellStyle name="Normal 29 38" xfId="3009" xr:uid="{00000000-0005-0000-0000-0000BD1D0000}"/>
    <cellStyle name="Normal 29 39" xfId="3010" xr:uid="{00000000-0005-0000-0000-0000BE1D0000}"/>
    <cellStyle name="Normal 29 4" xfId="3011" xr:uid="{00000000-0005-0000-0000-0000BF1D0000}"/>
    <cellStyle name="Normal 29 40" xfId="3012" xr:uid="{00000000-0005-0000-0000-0000C01D0000}"/>
    <cellStyle name="Normal 29 41" xfId="3013" xr:uid="{00000000-0005-0000-0000-0000C11D0000}"/>
    <cellStyle name="Normal 29 42" xfId="3014" xr:uid="{00000000-0005-0000-0000-0000C21D0000}"/>
    <cellStyle name="Normal 29 43" xfId="3015" xr:uid="{00000000-0005-0000-0000-0000C31D0000}"/>
    <cellStyle name="Normal 29 44" xfId="3016" xr:uid="{00000000-0005-0000-0000-0000C41D0000}"/>
    <cellStyle name="Normal 29 45" xfId="3017" xr:uid="{00000000-0005-0000-0000-0000C51D0000}"/>
    <cellStyle name="Normal 29 46" xfId="3018" xr:uid="{00000000-0005-0000-0000-0000C61D0000}"/>
    <cellStyle name="Normal 29 47" xfId="3019" xr:uid="{00000000-0005-0000-0000-0000C71D0000}"/>
    <cellStyle name="Normal 29 48" xfId="3020" xr:uid="{00000000-0005-0000-0000-0000C81D0000}"/>
    <cellStyle name="Normal 29 49" xfId="3021" xr:uid="{00000000-0005-0000-0000-0000C91D0000}"/>
    <cellStyle name="Normal 29 5" xfId="3022" xr:uid="{00000000-0005-0000-0000-0000CA1D0000}"/>
    <cellStyle name="Normal 29 50" xfId="3023" xr:uid="{00000000-0005-0000-0000-0000CB1D0000}"/>
    <cellStyle name="Normal 29 51" xfId="3024" xr:uid="{00000000-0005-0000-0000-0000CC1D0000}"/>
    <cellStyle name="Normal 29 52" xfId="3025" xr:uid="{00000000-0005-0000-0000-0000CD1D0000}"/>
    <cellStyle name="Normal 29 53" xfId="3026" xr:uid="{00000000-0005-0000-0000-0000CE1D0000}"/>
    <cellStyle name="Normal 29 54" xfId="3027" xr:uid="{00000000-0005-0000-0000-0000CF1D0000}"/>
    <cellStyle name="Normal 29 55" xfId="3028" xr:uid="{00000000-0005-0000-0000-0000D01D0000}"/>
    <cellStyle name="Normal 29 56" xfId="3029" xr:uid="{00000000-0005-0000-0000-0000D11D0000}"/>
    <cellStyle name="Normal 29 57" xfId="3030" xr:uid="{00000000-0005-0000-0000-0000D21D0000}"/>
    <cellStyle name="Normal 29 58" xfId="3031" xr:uid="{00000000-0005-0000-0000-0000D31D0000}"/>
    <cellStyle name="Normal 29 59" xfId="3032" xr:uid="{00000000-0005-0000-0000-0000D41D0000}"/>
    <cellStyle name="Normal 29 6" xfId="3033" xr:uid="{00000000-0005-0000-0000-0000D51D0000}"/>
    <cellStyle name="Normal 29 60" xfId="3034" xr:uid="{00000000-0005-0000-0000-0000D61D0000}"/>
    <cellStyle name="Normal 29 61" xfId="3035" xr:uid="{00000000-0005-0000-0000-0000D71D0000}"/>
    <cellStyle name="Normal 29 62" xfId="3036" xr:uid="{00000000-0005-0000-0000-0000D81D0000}"/>
    <cellStyle name="Normal 29 63" xfId="3037" xr:uid="{00000000-0005-0000-0000-0000D91D0000}"/>
    <cellStyle name="Normal 29 64" xfId="3038" xr:uid="{00000000-0005-0000-0000-0000DA1D0000}"/>
    <cellStyle name="Normal 29 65" xfId="3039" xr:uid="{00000000-0005-0000-0000-0000DB1D0000}"/>
    <cellStyle name="Normal 29 66" xfId="3040" xr:uid="{00000000-0005-0000-0000-0000DC1D0000}"/>
    <cellStyle name="Normal 29 67" xfId="3041" xr:uid="{00000000-0005-0000-0000-0000DD1D0000}"/>
    <cellStyle name="Normal 29 68" xfId="3042" xr:uid="{00000000-0005-0000-0000-0000DE1D0000}"/>
    <cellStyle name="Normal 29 69" xfId="3043" xr:uid="{00000000-0005-0000-0000-0000DF1D0000}"/>
    <cellStyle name="Normal 29 7" xfId="3044" xr:uid="{00000000-0005-0000-0000-0000E01D0000}"/>
    <cellStyle name="Normal 29 70" xfId="3045" xr:uid="{00000000-0005-0000-0000-0000E11D0000}"/>
    <cellStyle name="Normal 29 71" xfId="3046" xr:uid="{00000000-0005-0000-0000-0000E21D0000}"/>
    <cellStyle name="Normal 29 72" xfId="3047" xr:uid="{00000000-0005-0000-0000-0000E31D0000}"/>
    <cellStyle name="Normal 29 73" xfId="3048" xr:uid="{00000000-0005-0000-0000-0000E41D0000}"/>
    <cellStyle name="Normal 29 74" xfId="3049" xr:uid="{00000000-0005-0000-0000-0000E51D0000}"/>
    <cellStyle name="Normal 29 75" xfId="3050" xr:uid="{00000000-0005-0000-0000-0000E61D0000}"/>
    <cellStyle name="Normal 29 76" xfId="3051" xr:uid="{00000000-0005-0000-0000-0000E71D0000}"/>
    <cellStyle name="Normal 29 77" xfId="3052" xr:uid="{00000000-0005-0000-0000-0000E81D0000}"/>
    <cellStyle name="Normal 29 78" xfId="3053" xr:uid="{00000000-0005-0000-0000-0000E91D0000}"/>
    <cellStyle name="Normal 29 79" xfId="3054" xr:uid="{00000000-0005-0000-0000-0000EA1D0000}"/>
    <cellStyle name="Normal 29 8" xfId="3055" xr:uid="{00000000-0005-0000-0000-0000EB1D0000}"/>
    <cellStyle name="Normal 29 80" xfId="3056" xr:uid="{00000000-0005-0000-0000-0000EC1D0000}"/>
    <cellStyle name="Normal 29 81" xfId="3057" xr:uid="{00000000-0005-0000-0000-0000ED1D0000}"/>
    <cellStyle name="Normal 29 82" xfId="3058" xr:uid="{00000000-0005-0000-0000-0000EE1D0000}"/>
    <cellStyle name="Normal 29 83" xfId="3059" xr:uid="{00000000-0005-0000-0000-0000EF1D0000}"/>
    <cellStyle name="Normal 29 84" xfId="3060" xr:uid="{00000000-0005-0000-0000-0000F01D0000}"/>
    <cellStyle name="Normal 29 85" xfId="3061" xr:uid="{00000000-0005-0000-0000-0000F11D0000}"/>
    <cellStyle name="Normal 29 86" xfId="3062" xr:uid="{00000000-0005-0000-0000-0000F21D0000}"/>
    <cellStyle name="Normal 29 87" xfId="3063" xr:uid="{00000000-0005-0000-0000-0000F31D0000}"/>
    <cellStyle name="Normal 29 88" xfId="3064" xr:uid="{00000000-0005-0000-0000-0000F41D0000}"/>
    <cellStyle name="Normal 29 89" xfId="3065" xr:uid="{00000000-0005-0000-0000-0000F51D0000}"/>
    <cellStyle name="Normal 29 9" xfId="3066" xr:uid="{00000000-0005-0000-0000-0000F61D0000}"/>
    <cellStyle name="Normal 29 90" xfId="3067" xr:uid="{00000000-0005-0000-0000-0000F71D0000}"/>
    <cellStyle name="Normal 29 91" xfId="3068" xr:uid="{00000000-0005-0000-0000-0000F81D0000}"/>
    <cellStyle name="Normal 29 92" xfId="3069" xr:uid="{00000000-0005-0000-0000-0000F91D0000}"/>
    <cellStyle name="Normal 29 93" xfId="3070" xr:uid="{00000000-0005-0000-0000-0000FA1D0000}"/>
    <cellStyle name="Normal 29 94" xfId="3071" xr:uid="{00000000-0005-0000-0000-0000FB1D0000}"/>
    <cellStyle name="Normal 29 95" xfId="3072" xr:uid="{00000000-0005-0000-0000-0000FC1D0000}"/>
    <cellStyle name="Normal 29 96" xfId="3073" xr:uid="{00000000-0005-0000-0000-0000FD1D0000}"/>
    <cellStyle name="Normal 29 97" xfId="3074" xr:uid="{00000000-0005-0000-0000-0000FE1D0000}"/>
    <cellStyle name="Normal 29 98" xfId="3075" xr:uid="{00000000-0005-0000-0000-0000FF1D0000}"/>
    <cellStyle name="Normal 29 99" xfId="3076" xr:uid="{00000000-0005-0000-0000-0000001E0000}"/>
    <cellStyle name="Normal 3" xfId="7" xr:uid="{00000000-0005-0000-0000-0000011E0000}"/>
    <cellStyle name="Normal-- 3" xfId="4543" xr:uid="{00000000-0005-0000-0000-0000021E0000}"/>
    <cellStyle name="Normal 3 10" xfId="3077" xr:uid="{00000000-0005-0000-0000-0000031E0000}"/>
    <cellStyle name="Normal 3 11" xfId="3078" xr:uid="{00000000-0005-0000-0000-0000041E0000}"/>
    <cellStyle name="Normal 3 12" xfId="3079" xr:uid="{00000000-0005-0000-0000-0000051E0000}"/>
    <cellStyle name="Normal 3 13" xfId="3080" xr:uid="{00000000-0005-0000-0000-0000061E0000}"/>
    <cellStyle name="Normal 3 14" xfId="3081" xr:uid="{00000000-0005-0000-0000-0000071E0000}"/>
    <cellStyle name="Normal 3 15" xfId="3082" xr:uid="{00000000-0005-0000-0000-0000081E0000}"/>
    <cellStyle name="Normal 3 16" xfId="3083" xr:uid="{00000000-0005-0000-0000-0000091E0000}"/>
    <cellStyle name="Normal 3 17" xfId="3084" xr:uid="{00000000-0005-0000-0000-00000A1E0000}"/>
    <cellStyle name="Normal 3 18" xfId="3085" xr:uid="{00000000-0005-0000-0000-00000B1E0000}"/>
    <cellStyle name="Normal 3 19" xfId="3086" xr:uid="{00000000-0005-0000-0000-00000C1E0000}"/>
    <cellStyle name="Normal 3 2" xfId="52" xr:uid="{00000000-0005-0000-0000-00000D1E0000}"/>
    <cellStyle name="Normal 3 2 2" xfId="3087" xr:uid="{00000000-0005-0000-0000-00000E1E0000}"/>
    <cellStyle name="Normal 3 2 2 2" xfId="3088" xr:uid="{00000000-0005-0000-0000-00000F1E0000}"/>
    <cellStyle name="Normal 3 2 3" xfId="3089" xr:uid="{00000000-0005-0000-0000-0000101E0000}"/>
    <cellStyle name="Normal 3 2 4" xfId="3090" xr:uid="{00000000-0005-0000-0000-0000111E0000}"/>
    <cellStyle name="Normal 3 20" xfId="3091" xr:uid="{00000000-0005-0000-0000-0000121E0000}"/>
    <cellStyle name="Normal 3 21" xfId="3092" xr:uid="{00000000-0005-0000-0000-0000131E0000}"/>
    <cellStyle name="Normal 3 22" xfId="3093" xr:uid="{00000000-0005-0000-0000-0000141E0000}"/>
    <cellStyle name="Normal 3 22 2" xfId="3094" xr:uid="{00000000-0005-0000-0000-0000151E0000}"/>
    <cellStyle name="Normal 3 22 2 2" xfId="3095" xr:uid="{00000000-0005-0000-0000-0000161E0000}"/>
    <cellStyle name="Normal 3 22 2 2 2" xfId="3096" xr:uid="{00000000-0005-0000-0000-0000171E0000}"/>
    <cellStyle name="Normal 3 22 2 3" xfId="3097" xr:uid="{00000000-0005-0000-0000-0000181E0000}"/>
    <cellStyle name="Normal 3 22 3" xfId="3098" xr:uid="{00000000-0005-0000-0000-0000191E0000}"/>
    <cellStyle name="Normal 3 22 3 2" xfId="3099" xr:uid="{00000000-0005-0000-0000-00001A1E0000}"/>
    <cellStyle name="Normal 3 22 4" xfId="3100" xr:uid="{00000000-0005-0000-0000-00001B1E0000}"/>
    <cellStyle name="Normal 3 23" xfId="3101" xr:uid="{00000000-0005-0000-0000-00001C1E0000}"/>
    <cellStyle name="Normal 3 24" xfId="3102" xr:uid="{00000000-0005-0000-0000-00001D1E0000}"/>
    <cellStyle name="Normal 3 24 2" xfId="3103" xr:uid="{00000000-0005-0000-0000-00001E1E0000}"/>
    <cellStyle name="Normal 3 24 2 2" xfId="3104" xr:uid="{00000000-0005-0000-0000-00001F1E0000}"/>
    <cellStyle name="Normal 3 24 3" xfId="3105" xr:uid="{00000000-0005-0000-0000-0000201E0000}"/>
    <cellStyle name="Normal 3 25" xfId="3106" xr:uid="{00000000-0005-0000-0000-0000211E0000}"/>
    <cellStyle name="Normal 3 26" xfId="3107" xr:uid="{00000000-0005-0000-0000-0000221E0000}"/>
    <cellStyle name="Normal 3 27" xfId="3108" xr:uid="{00000000-0005-0000-0000-0000231E0000}"/>
    <cellStyle name="Normal 3 28" xfId="3109" xr:uid="{00000000-0005-0000-0000-0000241E0000}"/>
    <cellStyle name="Normal 3 29" xfId="3110" xr:uid="{00000000-0005-0000-0000-0000251E0000}"/>
    <cellStyle name="Normal 3 3" xfId="3111" xr:uid="{00000000-0005-0000-0000-0000261E0000}"/>
    <cellStyle name="Normal 3 3 2" xfId="3112" xr:uid="{00000000-0005-0000-0000-0000271E0000}"/>
    <cellStyle name="Normal 3 3 3" xfId="3113" xr:uid="{00000000-0005-0000-0000-0000281E0000}"/>
    <cellStyle name="Normal 3 3 4" xfId="3114" xr:uid="{00000000-0005-0000-0000-0000291E0000}"/>
    <cellStyle name="Normal 3 30" xfId="3115" xr:uid="{00000000-0005-0000-0000-00002A1E0000}"/>
    <cellStyle name="Normal 3 31" xfId="3116" xr:uid="{00000000-0005-0000-0000-00002B1E0000}"/>
    <cellStyle name="Normal 3 32" xfId="3117" xr:uid="{00000000-0005-0000-0000-00002C1E0000}"/>
    <cellStyle name="Normal 3 33" xfId="3118" xr:uid="{00000000-0005-0000-0000-00002D1E0000}"/>
    <cellStyle name="Normal 3 34" xfId="3119" xr:uid="{00000000-0005-0000-0000-00002E1E0000}"/>
    <cellStyle name="Normal 3 35" xfId="3120" xr:uid="{00000000-0005-0000-0000-00002F1E0000}"/>
    <cellStyle name="Normal 3 36" xfId="3121" xr:uid="{00000000-0005-0000-0000-0000301E0000}"/>
    <cellStyle name="Normal 3 37" xfId="3122" xr:uid="{00000000-0005-0000-0000-0000311E0000}"/>
    <cellStyle name="Normal 3 38" xfId="3123" xr:uid="{00000000-0005-0000-0000-0000321E0000}"/>
    <cellStyle name="Normal 3 39" xfId="3124" xr:uid="{00000000-0005-0000-0000-0000331E0000}"/>
    <cellStyle name="Normal 3 39 2" xfId="3125" xr:uid="{00000000-0005-0000-0000-0000341E0000}"/>
    <cellStyle name="Normal 3 4" xfId="3126" xr:uid="{00000000-0005-0000-0000-0000351E0000}"/>
    <cellStyle name="Normal 3 4 2" xfId="3127" xr:uid="{00000000-0005-0000-0000-0000361E0000}"/>
    <cellStyle name="Normal 3 4 3" xfId="3128" xr:uid="{00000000-0005-0000-0000-0000371E0000}"/>
    <cellStyle name="Normal 3 40" xfId="3129" xr:uid="{00000000-0005-0000-0000-0000381E0000}"/>
    <cellStyle name="Normal 3 41" xfId="3130" xr:uid="{00000000-0005-0000-0000-0000391E0000}"/>
    <cellStyle name="Normal 3 42" xfId="3131" xr:uid="{00000000-0005-0000-0000-00003A1E0000}"/>
    <cellStyle name="Normal 3 43" xfId="3132" xr:uid="{00000000-0005-0000-0000-00003B1E0000}"/>
    <cellStyle name="Normal 3 44" xfId="3133" xr:uid="{00000000-0005-0000-0000-00003C1E0000}"/>
    <cellStyle name="Normal 3 45" xfId="3134" xr:uid="{00000000-0005-0000-0000-00003D1E0000}"/>
    <cellStyle name="Normal 3 46" xfId="3135" xr:uid="{00000000-0005-0000-0000-00003E1E0000}"/>
    <cellStyle name="Normal 3 47" xfId="3136" xr:uid="{00000000-0005-0000-0000-00003F1E0000}"/>
    <cellStyle name="Normal 3 48" xfId="3137" xr:uid="{00000000-0005-0000-0000-0000401E0000}"/>
    <cellStyle name="Normal 3 49" xfId="3138" xr:uid="{00000000-0005-0000-0000-0000411E0000}"/>
    <cellStyle name="Normal 3 5" xfId="3139" xr:uid="{00000000-0005-0000-0000-0000421E0000}"/>
    <cellStyle name="Normal 3 5 2" xfId="3140" xr:uid="{00000000-0005-0000-0000-0000431E0000}"/>
    <cellStyle name="Normal 3 50" xfId="3141" xr:uid="{00000000-0005-0000-0000-0000441E0000}"/>
    <cellStyle name="Normal 3 51" xfId="3142" xr:uid="{00000000-0005-0000-0000-0000451E0000}"/>
    <cellStyle name="Normal 3 52" xfId="3143" xr:uid="{00000000-0005-0000-0000-0000461E0000}"/>
    <cellStyle name="Normal 3 53" xfId="3144" xr:uid="{00000000-0005-0000-0000-0000471E0000}"/>
    <cellStyle name="Normal 3 6" xfId="3145" xr:uid="{00000000-0005-0000-0000-0000481E0000}"/>
    <cellStyle name="Normal 3 7" xfId="3146" xr:uid="{00000000-0005-0000-0000-0000491E0000}"/>
    <cellStyle name="Normal 3 8" xfId="3147" xr:uid="{00000000-0005-0000-0000-00004A1E0000}"/>
    <cellStyle name="Normal 3 9" xfId="3148" xr:uid="{00000000-0005-0000-0000-00004B1E0000}"/>
    <cellStyle name="Normal 30" xfId="3149" xr:uid="{00000000-0005-0000-0000-00004C1E0000}"/>
    <cellStyle name="Normal 30 10" xfId="3150" xr:uid="{00000000-0005-0000-0000-00004D1E0000}"/>
    <cellStyle name="Normal 30 100" xfId="3151" xr:uid="{00000000-0005-0000-0000-00004E1E0000}"/>
    <cellStyle name="Normal 30 101" xfId="3152" xr:uid="{00000000-0005-0000-0000-00004F1E0000}"/>
    <cellStyle name="Normal 30 102" xfId="3153" xr:uid="{00000000-0005-0000-0000-0000501E0000}"/>
    <cellStyle name="Normal 30 103" xfId="3154" xr:uid="{00000000-0005-0000-0000-0000511E0000}"/>
    <cellStyle name="Normal 30 104" xfId="3155" xr:uid="{00000000-0005-0000-0000-0000521E0000}"/>
    <cellStyle name="Normal 30 105" xfId="3156" xr:uid="{00000000-0005-0000-0000-0000531E0000}"/>
    <cellStyle name="Normal 30 106" xfId="3157" xr:uid="{00000000-0005-0000-0000-0000541E0000}"/>
    <cellStyle name="Normal 30 107" xfId="3158" xr:uid="{00000000-0005-0000-0000-0000551E0000}"/>
    <cellStyle name="Normal 30 108" xfId="3159" xr:uid="{00000000-0005-0000-0000-0000561E0000}"/>
    <cellStyle name="Normal 30 109" xfId="3160" xr:uid="{00000000-0005-0000-0000-0000571E0000}"/>
    <cellStyle name="Normal 30 11" xfId="3161" xr:uid="{00000000-0005-0000-0000-0000581E0000}"/>
    <cellStyle name="Normal 30 12" xfId="3162" xr:uid="{00000000-0005-0000-0000-0000591E0000}"/>
    <cellStyle name="Normal 30 13" xfId="3163" xr:uid="{00000000-0005-0000-0000-00005A1E0000}"/>
    <cellStyle name="Normal 30 14" xfId="3164" xr:uid="{00000000-0005-0000-0000-00005B1E0000}"/>
    <cellStyle name="Normal 30 15" xfId="3165" xr:uid="{00000000-0005-0000-0000-00005C1E0000}"/>
    <cellStyle name="Normal 30 16" xfId="3166" xr:uid="{00000000-0005-0000-0000-00005D1E0000}"/>
    <cellStyle name="Normal 30 17" xfId="3167" xr:uid="{00000000-0005-0000-0000-00005E1E0000}"/>
    <cellStyle name="Normal 30 18" xfId="3168" xr:uid="{00000000-0005-0000-0000-00005F1E0000}"/>
    <cellStyle name="Normal 30 19" xfId="3169" xr:uid="{00000000-0005-0000-0000-0000601E0000}"/>
    <cellStyle name="Normal 30 2" xfId="3170" xr:uid="{00000000-0005-0000-0000-0000611E0000}"/>
    <cellStyle name="Normal 30 20" xfId="3171" xr:uid="{00000000-0005-0000-0000-0000621E0000}"/>
    <cellStyle name="Normal 30 21" xfId="3172" xr:uid="{00000000-0005-0000-0000-0000631E0000}"/>
    <cellStyle name="Normal 30 22" xfId="3173" xr:uid="{00000000-0005-0000-0000-0000641E0000}"/>
    <cellStyle name="Normal 30 23" xfId="3174" xr:uid="{00000000-0005-0000-0000-0000651E0000}"/>
    <cellStyle name="Normal 30 24" xfId="3175" xr:uid="{00000000-0005-0000-0000-0000661E0000}"/>
    <cellStyle name="Normal 30 25" xfId="3176" xr:uid="{00000000-0005-0000-0000-0000671E0000}"/>
    <cellStyle name="Normal 30 26" xfId="3177" xr:uid="{00000000-0005-0000-0000-0000681E0000}"/>
    <cellStyle name="Normal 30 27" xfId="3178" xr:uid="{00000000-0005-0000-0000-0000691E0000}"/>
    <cellStyle name="Normal 30 28" xfId="3179" xr:uid="{00000000-0005-0000-0000-00006A1E0000}"/>
    <cellStyle name="Normal 30 29" xfId="3180" xr:uid="{00000000-0005-0000-0000-00006B1E0000}"/>
    <cellStyle name="Normal 30 3" xfId="3181" xr:uid="{00000000-0005-0000-0000-00006C1E0000}"/>
    <cellStyle name="Normal 30 30" xfId="3182" xr:uid="{00000000-0005-0000-0000-00006D1E0000}"/>
    <cellStyle name="Normal 30 31" xfId="3183" xr:uid="{00000000-0005-0000-0000-00006E1E0000}"/>
    <cellStyle name="Normal 30 32" xfId="3184" xr:uid="{00000000-0005-0000-0000-00006F1E0000}"/>
    <cellStyle name="Normal 30 33" xfId="3185" xr:uid="{00000000-0005-0000-0000-0000701E0000}"/>
    <cellStyle name="Normal 30 34" xfId="3186" xr:uid="{00000000-0005-0000-0000-0000711E0000}"/>
    <cellStyle name="Normal 30 35" xfId="3187" xr:uid="{00000000-0005-0000-0000-0000721E0000}"/>
    <cellStyle name="Normal 30 36" xfId="3188" xr:uid="{00000000-0005-0000-0000-0000731E0000}"/>
    <cellStyle name="Normal 30 37" xfId="3189" xr:uid="{00000000-0005-0000-0000-0000741E0000}"/>
    <cellStyle name="Normal 30 38" xfId="3190" xr:uid="{00000000-0005-0000-0000-0000751E0000}"/>
    <cellStyle name="Normal 30 39" xfId="3191" xr:uid="{00000000-0005-0000-0000-0000761E0000}"/>
    <cellStyle name="Normal 30 4" xfId="3192" xr:uid="{00000000-0005-0000-0000-0000771E0000}"/>
    <cellStyle name="Normal 30 40" xfId="3193" xr:uid="{00000000-0005-0000-0000-0000781E0000}"/>
    <cellStyle name="Normal 30 41" xfId="3194" xr:uid="{00000000-0005-0000-0000-0000791E0000}"/>
    <cellStyle name="Normal 30 42" xfId="3195" xr:uid="{00000000-0005-0000-0000-00007A1E0000}"/>
    <cellStyle name="Normal 30 43" xfId="3196" xr:uid="{00000000-0005-0000-0000-00007B1E0000}"/>
    <cellStyle name="Normal 30 44" xfId="3197" xr:uid="{00000000-0005-0000-0000-00007C1E0000}"/>
    <cellStyle name="Normal 30 45" xfId="3198" xr:uid="{00000000-0005-0000-0000-00007D1E0000}"/>
    <cellStyle name="Normal 30 46" xfId="3199" xr:uid="{00000000-0005-0000-0000-00007E1E0000}"/>
    <cellStyle name="Normal 30 47" xfId="3200" xr:uid="{00000000-0005-0000-0000-00007F1E0000}"/>
    <cellStyle name="Normal 30 48" xfId="3201" xr:uid="{00000000-0005-0000-0000-0000801E0000}"/>
    <cellStyle name="Normal 30 49" xfId="3202" xr:uid="{00000000-0005-0000-0000-0000811E0000}"/>
    <cellStyle name="Normal 30 5" xfId="3203" xr:uid="{00000000-0005-0000-0000-0000821E0000}"/>
    <cellStyle name="Normal 30 50" xfId="3204" xr:uid="{00000000-0005-0000-0000-0000831E0000}"/>
    <cellStyle name="Normal 30 51" xfId="3205" xr:uid="{00000000-0005-0000-0000-0000841E0000}"/>
    <cellStyle name="Normal 30 52" xfId="3206" xr:uid="{00000000-0005-0000-0000-0000851E0000}"/>
    <cellStyle name="Normal 30 53" xfId="3207" xr:uid="{00000000-0005-0000-0000-0000861E0000}"/>
    <cellStyle name="Normal 30 54" xfId="3208" xr:uid="{00000000-0005-0000-0000-0000871E0000}"/>
    <cellStyle name="Normal 30 55" xfId="3209" xr:uid="{00000000-0005-0000-0000-0000881E0000}"/>
    <cellStyle name="Normal 30 56" xfId="3210" xr:uid="{00000000-0005-0000-0000-0000891E0000}"/>
    <cellStyle name="Normal 30 57" xfId="3211" xr:uid="{00000000-0005-0000-0000-00008A1E0000}"/>
    <cellStyle name="Normal 30 58" xfId="3212" xr:uid="{00000000-0005-0000-0000-00008B1E0000}"/>
    <cellStyle name="Normal 30 59" xfId="3213" xr:uid="{00000000-0005-0000-0000-00008C1E0000}"/>
    <cellStyle name="Normal 30 6" xfId="3214" xr:uid="{00000000-0005-0000-0000-00008D1E0000}"/>
    <cellStyle name="Normal 30 60" xfId="3215" xr:uid="{00000000-0005-0000-0000-00008E1E0000}"/>
    <cellStyle name="Normal 30 61" xfId="3216" xr:uid="{00000000-0005-0000-0000-00008F1E0000}"/>
    <cellStyle name="Normal 30 62" xfId="3217" xr:uid="{00000000-0005-0000-0000-0000901E0000}"/>
    <cellStyle name="Normal 30 63" xfId="3218" xr:uid="{00000000-0005-0000-0000-0000911E0000}"/>
    <cellStyle name="Normal 30 64" xfId="3219" xr:uid="{00000000-0005-0000-0000-0000921E0000}"/>
    <cellStyle name="Normal 30 65" xfId="3220" xr:uid="{00000000-0005-0000-0000-0000931E0000}"/>
    <cellStyle name="Normal 30 66" xfId="3221" xr:uid="{00000000-0005-0000-0000-0000941E0000}"/>
    <cellStyle name="Normal 30 67" xfId="3222" xr:uid="{00000000-0005-0000-0000-0000951E0000}"/>
    <cellStyle name="Normal 30 68" xfId="3223" xr:uid="{00000000-0005-0000-0000-0000961E0000}"/>
    <cellStyle name="Normal 30 69" xfId="3224" xr:uid="{00000000-0005-0000-0000-0000971E0000}"/>
    <cellStyle name="Normal 30 7" xfId="3225" xr:uid="{00000000-0005-0000-0000-0000981E0000}"/>
    <cellStyle name="Normal 30 70" xfId="3226" xr:uid="{00000000-0005-0000-0000-0000991E0000}"/>
    <cellStyle name="Normal 30 71" xfId="3227" xr:uid="{00000000-0005-0000-0000-00009A1E0000}"/>
    <cellStyle name="Normal 30 72" xfId="3228" xr:uid="{00000000-0005-0000-0000-00009B1E0000}"/>
    <cellStyle name="Normal 30 73" xfId="3229" xr:uid="{00000000-0005-0000-0000-00009C1E0000}"/>
    <cellStyle name="Normal 30 74" xfId="3230" xr:uid="{00000000-0005-0000-0000-00009D1E0000}"/>
    <cellStyle name="Normal 30 75" xfId="3231" xr:uid="{00000000-0005-0000-0000-00009E1E0000}"/>
    <cellStyle name="Normal 30 76" xfId="3232" xr:uid="{00000000-0005-0000-0000-00009F1E0000}"/>
    <cellStyle name="Normal 30 77" xfId="3233" xr:uid="{00000000-0005-0000-0000-0000A01E0000}"/>
    <cellStyle name="Normal 30 78" xfId="3234" xr:uid="{00000000-0005-0000-0000-0000A11E0000}"/>
    <cellStyle name="Normal 30 79" xfId="3235" xr:uid="{00000000-0005-0000-0000-0000A21E0000}"/>
    <cellStyle name="Normal 30 8" xfId="3236" xr:uid="{00000000-0005-0000-0000-0000A31E0000}"/>
    <cellStyle name="Normal 30 80" xfId="3237" xr:uid="{00000000-0005-0000-0000-0000A41E0000}"/>
    <cellStyle name="Normal 30 81" xfId="3238" xr:uid="{00000000-0005-0000-0000-0000A51E0000}"/>
    <cellStyle name="Normal 30 82" xfId="3239" xr:uid="{00000000-0005-0000-0000-0000A61E0000}"/>
    <cellStyle name="Normal 30 83" xfId="3240" xr:uid="{00000000-0005-0000-0000-0000A71E0000}"/>
    <cellStyle name="Normal 30 84" xfId="3241" xr:uid="{00000000-0005-0000-0000-0000A81E0000}"/>
    <cellStyle name="Normal 30 85" xfId="3242" xr:uid="{00000000-0005-0000-0000-0000A91E0000}"/>
    <cellStyle name="Normal 30 86" xfId="3243" xr:uid="{00000000-0005-0000-0000-0000AA1E0000}"/>
    <cellStyle name="Normal 30 87" xfId="3244" xr:uid="{00000000-0005-0000-0000-0000AB1E0000}"/>
    <cellStyle name="Normal 30 88" xfId="3245" xr:uid="{00000000-0005-0000-0000-0000AC1E0000}"/>
    <cellStyle name="Normal 30 89" xfId="3246" xr:uid="{00000000-0005-0000-0000-0000AD1E0000}"/>
    <cellStyle name="Normal 30 9" xfId="3247" xr:uid="{00000000-0005-0000-0000-0000AE1E0000}"/>
    <cellStyle name="Normal 30 90" xfId="3248" xr:uid="{00000000-0005-0000-0000-0000AF1E0000}"/>
    <cellStyle name="Normal 30 91" xfId="3249" xr:uid="{00000000-0005-0000-0000-0000B01E0000}"/>
    <cellStyle name="Normal 30 92" xfId="3250" xr:uid="{00000000-0005-0000-0000-0000B11E0000}"/>
    <cellStyle name="Normal 30 93" xfId="3251" xr:uid="{00000000-0005-0000-0000-0000B21E0000}"/>
    <cellStyle name="Normal 30 94" xfId="3252" xr:uid="{00000000-0005-0000-0000-0000B31E0000}"/>
    <cellStyle name="Normal 30 95" xfId="3253" xr:uid="{00000000-0005-0000-0000-0000B41E0000}"/>
    <cellStyle name="Normal 30 96" xfId="3254" xr:uid="{00000000-0005-0000-0000-0000B51E0000}"/>
    <cellStyle name="Normal 30 97" xfId="3255" xr:uid="{00000000-0005-0000-0000-0000B61E0000}"/>
    <cellStyle name="Normal 30 98" xfId="3256" xr:uid="{00000000-0005-0000-0000-0000B71E0000}"/>
    <cellStyle name="Normal 30 99" xfId="3257" xr:uid="{00000000-0005-0000-0000-0000B81E0000}"/>
    <cellStyle name="Normal 31" xfId="3258" xr:uid="{00000000-0005-0000-0000-0000B91E0000}"/>
    <cellStyle name="Normal 31 10" xfId="3259" xr:uid="{00000000-0005-0000-0000-0000BA1E0000}"/>
    <cellStyle name="Normal 31 100" xfId="3260" xr:uid="{00000000-0005-0000-0000-0000BB1E0000}"/>
    <cellStyle name="Normal 31 101" xfId="3261" xr:uid="{00000000-0005-0000-0000-0000BC1E0000}"/>
    <cellStyle name="Normal 31 102" xfId="3262" xr:uid="{00000000-0005-0000-0000-0000BD1E0000}"/>
    <cellStyle name="Normal 31 103" xfId="3263" xr:uid="{00000000-0005-0000-0000-0000BE1E0000}"/>
    <cellStyle name="Normal 31 104" xfId="3264" xr:uid="{00000000-0005-0000-0000-0000BF1E0000}"/>
    <cellStyle name="Normal 31 105" xfId="3265" xr:uid="{00000000-0005-0000-0000-0000C01E0000}"/>
    <cellStyle name="Normal 31 106" xfId="3266" xr:uid="{00000000-0005-0000-0000-0000C11E0000}"/>
    <cellStyle name="Normal 31 107" xfId="3267" xr:uid="{00000000-0005-0000-0000-0000C21E0000}"/>
    <cellStyle name="Normal 31 108" xfId="3268" xr:uid="{00000000-0005-0000-0000-0000C31E0000}"/>
    <cellStyle name="Normal 31 109" xfId="3269" xr:uid="{00000000-0005-0000-0000-0000C41E0000}"/>
    <cellStyle name="Normal 31 11" xfId="3270" xr:uid="{00000000-0005-0000-0000-0000C51E0000}"/>
    <cellStyle name="Normal 31 12" xfId="3271" xr:uid="{00000000-0005-0000-0000-0000C61E0000}"/>
    <cellStyle name="Normal 31 13" xfId="3272" xr:uid="{00000000-0005-0000-0000-0000C71E0000}"/>
    <cellStyle name="Normal 31 14" xfId="3273" xr:uid="{00000000-0005-0000-0000-0000C81E0000}"/>
    <cellStyle name="Normal 31 15" xfId="3274" xr:uid="{00000000-0005-0000-0000-0000C91E0000}"/>
    <cellStyle name="Normal 31 16" xfId="3275" xr:uid="{00000000-0005-0000-0000-0000CA1E0000}"/>
    <cellStyle name="Normal 31 17" xfId="3276" xr:uid="{00000000-0005-0000-0000-0000CB1E0000}"/>
    <cellStyle name="Normal 31 18" xfId="3277" xr:uid="{00000000-0005-0000-0000-0000CC1E0000}"/>
    <cellStyle name="Normal 31 19" xfId="3278" xr:uid="{00000000-0005-0000-0000-0000CD1E0000}"/>
    <cellStyle name="Normal 31 2" xfId="3279" xr:uid="{00000000-0005-0000-0000-0000CE1E0000}"/>
    <cellStyle name="Normal 31 20" xfId="3280" xr:uid="{00000000-0005-0000-0000-0000CF1E0000}"/>
    <cellStyle name="Normal 31 21" xfId="3281" xr:uid="{00000000-0005-0000-0000-0000D01E0000}"/>
    <cellStyle name="Normal 31 22" xfId="3282" xr:uid="{00000000-0005-0000-0000-0000D11E0000}"/>
    <cellStyle name="Normal 31 23" xfId="3283" xr:uid="{00000000-0005-0000-0000-0000D21E0000}"/>
    <cellStyle name="Normal 31 24" xfId="3284" xr:uid="{00000000-0005-0000-0000-0000D31E0000}"/>
    <cellStyle name="Normal 31 25" xfId="3285" xr:uid="{00000000-0005-0000-0000-0000D41E0000}"/>
    <cellStyle name="Normal 31 26" xfId="3286" xr:uid="{00000000-0005-0000-0000-0000D51E0000}"/>
    <cellStyle name="Normal 31 27" xfId="3287" xr:uid="{00000000-0005-0000-0000-0000D61E0000}"/>
    <cellStyle name="Normal 31 28" xfId="3288" xr:uid="{00000000-0005-0000-0000-0000D71E0000}"/>
    <cellStyle name="Normal 31 29" xfId="3289" xr:uid="{00000000-0005-0000-0000-0000D81E0000}"/>
    <cellStyle name="Normal 31 3" xfId="3290" xr:uid="{00000000-0005-0000-0000-0000D91E0000}"/>
    <cellStyle name="Normal 31 30" xfId="3291" xr:uid="{00000000-0005-0000-0000-0000DA1E0000}"/>
    <cellStyle name="Normal 31 31" xfId="3292" xr:uid="{00000000-0005-0000-0000-0000DB1E0000}"/>
    <cellStyle name="Normal 31 32" xfId="3293" xr:uid="{00000000-0005-0000-0000-0000DC1E0000}"/>
    <cellStyle name="Normal 31 33" xfId="3294" xr:uid="{00000000-0005-0000-0000-0000DD1E0000}"/>
    <cellStyle name="Normal 31 34" xfId="3295" xr:uid="{00000000-0005-0000-0000-0000DE1E0000}"/>
    <cellStyle name="Normal 31 35" xfId="3296" xr:uid="{00000000-0005-0000-0000-0000DF1E0000}"/>
    <cellStyle name="Normal 31 36" xfId="3297" xr:uid="{00000000-0005-0000-0000-0000E01E0000}"/>
    <cellStyle name="Normal 31 37" xfId="3298" xr:uid="{00000000-0005-0000-0000-0000E11E0000}"/>
    <cellStyle name="Normal 31 38" xfId="3299" xr:uid="{00000000-0005-0000-0000-0000E21E0000}"/>
    <cellStyle name="Normal 31 39" xfId="3300" xr:uid="{00000000-0005-0000-0000-0000E31E0000}"/>
    <cellStyle name="Normal 31 4" xfId="3301" xr:uid="{00000000-0005-0000-0000-0000E41E0000}"/>
    <cellStyle name="Normal 31 40" xfId="3302" xr:uid="{00000000-0005-0000-0000-0000E51E0000}"/>
    <cellStyle name="Normal 31 41" xfId="3303" xr:uid="{00000000-0005-0000-0000-0000E61E0000}"/>
    <cellStyle name="Normal 31 42" xfId="3304" xr:uid="{00000000-0005-0000-0000-0000E71E0000}"/>
    <cellStyle name="Normal 31 43" xfId="3305" xr:uid="{00000000-0005-0000-0000-0000E81E0000}"/>
    <cellStyle name="Normal 31 44" xfId="3306" xr:uid="{00000000-0005-0000-0000-0000E91E0000}"/>
    <cellStyle name="Normal 31 45" xfId="3307" xr:uid="{00000000-0005-0000-0000-0000EA1E0000}"/>
    <cellStyle name="Normal 31 46" xfId="3308" xr:uid="{00000000-0005-0000-0000-0000EB1E0000}"/>
    <cellStyle name="Normal 31 47" xfId="3309" xr:uid="{00000000-0005-0000-0000-0000EC1E0000}"/>
    <cellStyle name="Normal 31 48" xfId="3310" xr:uid="{00000000-0005-0000-0000-0000ED1E0000}"/>
    <cellStyle name="Normal 31 49" xfId="3311" xr:uid="{00000000-0005-0000-0000-0000EE1E0000}"/>
    <cellStyle name="Normal 31 5" xfId="3312" xr:uid="{00000000-0005-0000-0000-0000EF1E0000}"/>
    <cellStyle name="Normal 31 50" xfId="3313" xr:uid="{00000000-0005-0000-0000-0000F01E0000}"/>
    <cellStyle name="Normal 31 51" xfId="3314" xr:uid="{00000000-0005-0000-0000-0000F11E0000}"/>
    <cellStyle name="Normal 31 52" xfId="3315" xr:uid="{00000000-0005-0000-0000-0000F21E0000}"/>
    <cellStyle name="Normal 31 53" xfId="3316" xr:uid="{00000000-0005-0000-0000-0000F31E0000}"/>
    <cellStyle name="Normal 31 54" xfId="3317" xr:uid="{00000000-0005-0000-0000-0000F41E0000}"/>
    <cellStyle name="Normal 31 55" xfId="3318" xr:uid="{00000000-0005-0000-0000-0000F51E0000}"/>
    <cellStyle name="Normal 31 56" xfId="3319" xr:uid="{00000000-0005-0000-0000-0000F61E0000}"/>
    <cellStyle name="Normal 31 57" xfId="3320" xr:uid="{00000000-0005-0000-0000-0000F71E0000}"/>
    <cellStyle name="Normal 31 58" xfId="3321" xr:uid="{00000000-0005-0000-0000-0000F81E0000}"/>
    <cellStyle name="Normal 31 59" xfId="3322" xr:uid="{00000000-0005-0000-0000-0000F91E0000}"/>
    <cellStyle name="Normal 31 6" xfId="3323" xr:uid="{00000000-0005-0000-0000-0000FA1E0000}"/>
    <cellStyle name="Normal 31 60" xfId="3324" xr:uid="{00000000-0005-0000-0000-0000FB1E0000}"/>
    <cellStyle name="Normal 31 61" xfId="3325" xr:uid="{00000000-0005-0000-0000-0000FC1E0000}"/>
    <cellStyle name="Normal 31 62" xfId="3326" xr:uid="{00000000-0005-0000-0000-0000FD1E0000}"/>
    <cellStyle name="Normal 31 63" xfId="3327" xr:uid="{00000000-0005-0000-0000-0000FE1E0000}"/>
    <cellStyle name="Normal 31 64" xfId="3328" xr:uid="{00000000-0005-0000-0000-0000FF1E0000}"/>
    <cellStyle name="Normal 31 65" xfId="3329" xr:uid="{00000000-0005-0000-0000-0000001F0000}"/>
    <cellStyle name="Normal 31 66" xfId="3330" xr:uid="{00000000-0005-0000-0000-0000011F0000}"/>
    <cellStyle name="Normal 31 67" xfId="3331" xr:uid="{00000000-0005-0000-0000-0000021F0000}"/>
    <cellStyle name="Normal 31 68" xfId="3332" xr:uid="{00000000-0005-0000-0000-0000031F0000}"/>
    <cellStyle name="Normal 31 69" xfId="3333" xr:uid="{00000000-0005-0000-0000-0000041F0000}"/>
    <cellStyle name="Normal 31 7" xfId="3334" xr:uid="{00000000-0005-0000-0000-0000051F0000}"/>
    <cellStyle name="Normal 31 70" xfId="3335" xr:uid="{00000000-0005-0000-0000-0000061F0000}"/>
    <cellStyle name="Normal 31 71" xfId="3336" xr:uid="{00000000-0005-0000-0000-0000071F0000}"/>
    <cellStyle name="Normal 31 72" xfId="3337" xr:uid="{00000000-0005-0000-0000-0000081F0000}"/>
    <cellStyle name="Normal 31 73" xfId="3338" xr:uid="{00000000-0005-0000-0000-0000091F0000}"/>
    <cellStyle name="Normal 31 74" xfId="3339" xr:uid="{00000000-0005-0000-0000-00000A1F0000}"/>
    <cellStyle name="Normal 31 75" xfId="3340" xr:uid="{00000000-0005-0000-0000-00000B1F0000}"/>
    <cellStyle name="Normal 31 76" xfId="3341" xr:uid="{00000000-0005-0000-0000-00000C1F0000}"/>
    <cellStyle name="Normal 31 77" xfId="3342" xr:uid="{00000000-0005-0000-0000-00000D1F0000}"/>
    <cellStyle name="Normal 31 78" xfId="3343" xr:uid="{00000000-0005-0000-0000-00000E1F0000}"/>
    <cellStyle name="Normal 31 79" xfId="3344" xr:uid="{00000000-0005-0000-0000-00000F1F0000}"/>
    <cellStyle name="Normal 31 8" xfId="3345" xr:uid="{00000000-0005-0000-0000-0000101F0000}"/>
    <cellStyle name="Normal 31 80" xfId="3346" xr:uid="{00000000-0005-0000-0000-0000111F0000}"/>
    <cellStyle name="Normal 31 81" xfId="3347" xr:uid="{00000000-0005-0000-0000-0000121F0000}"/>
    <cellStyle name="Normal 31 82" xfId="3348" xr:uid="{00000000-0005-0000-0000-0000131F0000}"/>
    <cellStyle name="Normal 31 83" xfId="3349" xr:uid="{00000000-0005-0000-0000-0000141F0000}"/>
    <cellStyle name="Normal 31 84" xfId="3350" xr:uid="{00000000-0005-0000-0000-0000151F0000}"/>
    <cellStyle name="Normal 31 85" xfId="3351" xr:uid="{00000000-0005-0000-0000-0000161F0000}"/>
    <cellStyle name="Normal 31 86" xfId="3352" xr:uid="{00000000-0005-0000-0000-0000171F0000}"/>
    <cellStyle name="Normal 31 87" xfId="3353" xr:uid="{00000000-0005-0000-0000-0000181F0000}"/>
    <cellStyle name="Normal 31 88" xfId="3354" xr:uid="{00000000-0005-0000-0000-0000191F0000}"/>
    <cellStyle name="Normal 31 89" xfId="3355" xr:uid="{00000000-0005-0000-0000-00001A1F0000}"/>
    <cellStyle name="Normal 31 9" xfId="3356" xr:uid="{00000000-0005-0000-0000-00001B1F0000}"/>
    <cellStyle name="Normal 31 90" xfId="3357" xr:uid="{00000000-0005-0000-0000-00001C1F0000}"/>
    <cellStyle name="Normal 31 91" xfId="3358" xr:uid="{00000000-0005-0000-0000-00001D1F0000}"/>
    <cellStyle name="Normal 31 92" xfId="3359" xr:uid="{00000000-0005-0000-0000-00001E1F0000}"/>
    <cellStyle name="Normal 31 93" xfId="3360" xr:uid="{00000000-0005-0000-0000-00001F1F0000}"/>
    <cellStyle name="Normal 31 94" xfId="3361" xr:uid="{00000000-0005-0000-0000-0000201F0000}"/>
    <cellStyle name="Normal 31 95" xfId="3362" xr:uid="{00000000-0005-0000-0000-0000211F0000}"/>
    <cellStyle name="Normal 31 96" xfId="3363" xr:uid="{00000000-0005-0000-0000-0000221F0000}"/>
    <cellStyle name="Normal 31 97" xfId="3364" xr:uid="{00000000-0005-0000-0000-0000231F0000}"/>
    <cellStyle name="Normal 31 98" xfId="3365" xr:uid="{00000000-0005-0000-0000-0000241F0000}"/>
    <cellStyle name="Normal 31 99" xfId="3366" xr:uid="{00000000-0005-0000-0000-0000251F0000}"/>
    <cellStyle name="Normal 32" xfId="3367" xr:uid="{00000000-0005-0000-0000-0000261F0000}"/>
    <cellStyle name="Normal 32 2" xfId="3368" xr:uid="{00000000-0005-0000-0000-0000271F0000}"/>
    <cellStyle name="Normal 33" xfId="3369" xr:uid="{00000000-0005-0000-0000-0000281F0000}"/>
    <cellStyle name="Normal 33 2" xfId="3370" xr:uid="{00000000-0005-0000-0000-0000291F0000}"/>
    <cellStyle name="Normal 34" xfId="3371" xr:uid="{00000000-0005-0000-0000-00002A1F0000}"/>
    <cellStyle name="Normal 35" xfId="3372" xr:uid="{00000000-0005-0000-0000-00002B1F0000}"/>
    <cellStyle name="Normal 35 10" xfId="3373" xr:uid="{00000000-0005-0000-0000-00002C1F0000}"/>
    <cellStyle name="Normal 35 100" xfId="3374" xr:uid="{00000000-0005-0000-0000-00002D1F0000}"/>
    <cellStyle name="Normal 35 101" xfId="3375" xr:uid="{00000000-0005-0000-0000-00002E1F0000}"/>
    <cellStyle name="Normal 35 102" xfId="3376" xr:uid="{00000000-0005-0000-0000-00002F1F0000}"/>
    <cellStyle name="Normal 35 103" xfId="3377" xr:uid="{00000000-0005-0000-0000-0000301F0000}"/>
    <cellStyle name="Normal 35 104" xfId="3378" xr:uid="{00000000-0005-0000-0000-0000311F0000}"/>
    <cellStyle name="Normal 35 105" xfId="3379" xr:uid="{00000000-0005-0000-0000-0000321F0000}"/>
    <cellStyle name="Normal 35 106" xfId="3380" xr:uid="{00000000-0005-0000-0000-0000331F0000}"/>
    <cellStyle name="Normal 35 107" xfId="3381" xr:uid="{00000000-0005-0000-0000-0000341F0000}"/>
    <cellStyle name="Normal 35 108" xfId="3382" xr:uid="{00000000-0005-0000-0000-0000351F0000}"/>
    <cellStyle name="Normal 35 109" xfId="3383" xr:uid="{00000000-0005-0000-0000-0000361F0000}"/>
    <cellStyle name="Normal 35 11" xfId="3384" xr:uid="{00000000-0005-0000-0000-0000371F0000}"/>
    <cellStyle name="Normal 35 12" xfId="3385" xr:uid="{00000000-0005-0000-0000-0000381F0000}"/>
    <cellStyle name="Normal 35 13" xfId="3386" xr:uid="{00000000-0005-0000-0000-0000391F0000}"/>
    <cellStyle name="Normal 35 14" xfId="3387" xr:uid="{00000000-0005-0000-0000-00003A1F0000}"/>
    <cellStyle name="Normal 35 15" xfId="3388" xr:uid="{00000000-0005-0000-0000-00003B1F0000}"/>
    <cellStyle name="Normal 35 16" xfId="3389" xr:uid="{00000000-0005-0000-0000-00003C1F0000}"/>
    <cellStyle name="Normal 35 17" xfId="3390" xr:uid="{00000000-0005-0000-0000-00003D1F0000}"/>
    <cellStyle name="Normal 35 18" xfId="3391" xr:uid="{00000000-0005-0000-0000-00003E1F0000}"/>
    <cellStyle name="Normal 35 19" xfId="3392" xr:uid="{00000000-0005-0000-0000-00003F1F0000}"/>
    <cellStyle name="Normal 35 2" xfId="3393" xr:uid="{00000000-0005-0000-0000-0000401F0000}"/>
    <cellStyle name="Normal 35 20" xfId="3394" xr:uid="{00000000-0005-0000-0000-0000411F0000}"/>
    <cellStyle name="Normal 35 21" xfId="3395" xr:uid="{00000000-0005-0000-0000-0000421F0000}"/>
    <cellStyle name="Normal 35 22" xfId="3396" xr:uid="{00000000-0005-0000-0000-0000431F0000}"/>
    <cellStyle name="Normal 35 23" xfId="3397" xr:uid="{00000000-0005-0000-0000-0000441F0000}"/>
    <cellStyle name="Normal 35 24" xfId="3398" xr:uid="{00000000-0005-0000-0000-0000451F0000}"/>
    <cellStyle name="Normal 35 25" xfId="3399" xr:uid="{00000000-0005-0000-0000-0000461F0000}"/>
    <cellStyle name="Normal 35 26" xfId="3400" xr:uid="{00000000-0005-0000-0000-0000471F0000}"/>
    <cellStyle name="Normal 35 27" xfId="3401" xr:uid="{00000000-0005-0000-0000-0000481F0000}"/>
    <cellStyle name="Normal 35 28" xfId="3402" xr:uid="{00000000-0005-0000-0000-0000491F0000}"/>
    <cellStyle name="Normal 35 29" xfId="3403" xr:uid="{00000000-0005-0000-0000-00004A1F0000}"/>
    <cellStyle name="Normal 35 3" xfId="3404" xr:uid="{00000000-0005-0000-0000-00004B1F0000}"/>
    <cellStyle name="Normal 35 30" xfId="3405" xr:uid="{00000000-0005-0000-0000-00004C1F0000}"/>
    <cellStyle name="Normal 35 31" xfId="3406" xr:uid="{00000000-0005-0000-0000-00004D1F0000}"/>
    <cellStyle name="Normal 35 32" xfId="3407" xr:uid="{00000000-0005-0000-0000-00004E1F0000}"/>
    <cellStyle name="Normal 35 33" xfId="3408" xr:uid="{00000000-0005-0000-0000-00004F1F0000}"/>
    <cellStyle name="Normal 35 34" xfId="3409" xr:uid="{00000000-0005-0000-0000-0000501F0000}"/>
    <cellStyle name="Normal 35 35" xfId="3410" xr:uid="{00000000-0005-0000-0000-0000511F0000}"/>
    <cellStyle name="Normal 35 36" xfId="3411" xr:uid="{00000000-0005-0000-0000-0000521F0000}"/>
    <cellStyle name="Normal 35 37" xfId="3412" xr:uid="{00000000-0005-0000-0000-0000531F0000}"/>
    <cellStyle name="Normal 35 38" xfId="3413" xr:uid="{00000000-0005-0000-0000-0000541F0000}"/>
    <cellStyle name="Normal 35 39" xfId="3414" xr:uid="{00000000-0005-0000-0000-0000551F0000}"/>
    <cellStyle name="Normal 35 4" xfId="3415" xr:uid="{00000000-0005-0000-0000-0000561F0000}"/>
    <cellStyle name="Normal 35 40" xfId="3416" xr:uid="{00000000-0005-0000-0000-0000571F0000}"/>
    <cellStyle name="Normal 35 41" xfId="3417" xr:uid="{00000000-0005-0000-0000-0000581F0000}"/>
    <cellStyle name="Normal 35 42" xfId="3418" xr:uid="{00000000-0005-0000-0000-0000591F0000}"/>
    <cellStyle name="Normal 35 43" xfId="3419" xr:uid="{00000000-0005-0000-0000-00005A1F0000}"/>
    <cellStyle name="Normal 35 44" xfId="3420" xr:uid="{00000000-0005-0000-0000-00005B1F0000}"/>
    <cellStyle name="Normal 35 45" xfId="3421" xr:uid="{00000000-0005-0000-0000-00005C1F0000}"/>
    <cellStyle name="Normal 35 46" xfId="3422" xr:uid="{00000000-0005-0000-0000-00005D1F0000}"/>
    <cellStyle name="Normal 35 47" xfId="3423" xr:uid="{00000000-0005-0000-0000-00005E1F0000}"/>
    <cellStyle name="Normal 35 48" xfId="3424" xr:uid="{00000000-0005-0000-0000-00005F1F0000}"/>
    <cellStyle name="Normal 35 49" xfId="3425" xr:uid="{00000000-0005-0000-0000-0000601F0000}"/>
    <cellStyle name="Normal 35 5" xfId="3426" xr:uid="{00000000-0005-0000-0000-0000611F0000}"/>
    <cellStyle name="Normal 35 50" xfId="3427" xr:uid="{00000000-0005-0000-0000-0000621F0000}"/>
    <cellStyle name="Normal 35 51" xfId="3428" xr:uid="{00000000-0005-0000-0000-0000631F0000}"/>
    <cellStyle name="Normal 35 52" xfId="3429" xr:uid="{00000000-0005-0000-0000-0000641F0000}"/>
    <cellStyle name="Normal 35 53" xfId="3430" xr:uid="{00000000-0005-0000-0000-0000651F0000}"/>
    <cellStyle name="Normal 35 54" xfId="3431" xr:uid="{00000000-0005-0000-0000-0000661F0000}"/>
    <cellStyle name="Normal 35 55" xfId="3432" xr:uid="{00000000-0005-0000-0000-0000671F0000}"/>
    <cellStyle name="Normal 35 56" xfId="3433" xr:uid="{00000000-0005-0000-0000-0000681F0000}"/>
    <cellStyle name="Normal 35 57" xfId="3434" xr:uid="{00000000-0005-0000-0000-0000691F0000}"/>
    <cellStyle name="Normal 35 58" xfId="3435" xr:uid="{00000000-0005-0000-0000-00006A1F0000}"/>
    <cellStyle name="Normal 35 59" xfId="3436" xr:uid="{00000000-0005-0000-0000-00006B1F0000}"/>
    <cellStyle name="Normal 35 6" xfId="3437" xr:uid="{00000000-0005-0000-0000-00006C1F0000}"/>
    <cellStyle name="Normal 35 60" xfId="3438" xr:uid="{00000000-0005-0000-0000-00006D1F0000}"/>
    <cellStyle name="Normal 35 61" xfId="3439" xr:uid="{00000000-0005-0000-0000-00006E1F0000}"/>
    <cellStyle name="Normal 35 62" xfId="3440" xr:uid="{00000000-0005-0000-0000-00006F1F0000}"/>
    <cellStyle name="Normal 35 63" xfId="3441" xr:uid="{00000000-0005-0000-0000-0000701F0000}"/>
    <cellStyle name="Normal 35 64" xfId="3442" xr:uid="{00000000-0005-0000-0000-0000711F0000}"/>
    <cellStyle name="Normal 35 65" xfId="3443" xr:uid="{00000000-0005-0000-0000-0000721F0000}"/>
    <cellStyle name="Normal 35 66" xfId="3444" xr:uid="{00000000-0005-0000-0000-0000731F0000}"/>
    <cellStyle name="Normal 35 67" xfId="3445" xr:uid="{00000000-0005-0000-0000-0000741F0000}"/>
    <cellStyle name="Normal 35 68" xfId="3446" xr:uid="{00000000-0005-0000-0000-0000751F0000}"/>
    <cellStyle name="Normal 35 69" xfId="3447" xr:uid="{00000000-0005-0000-0000-0000761F0000}"/>
    <cellStyle name="Normal 35 7" xfId="3448" xr:uid="{00000000-0005-0000-0000-0000771F0000}"/>
    <cellStyle name="Normal 35 70" xfId="3449" xr:uid="{00000000-0005-0000-0000-0000781F0000}"/>
    <cellStyle name="Normal 35 71" xfId="3450" xr:uid="{00000000-0005-0000-0000-0000791F0000}"/>
    <cellStyle name="Normal 35 72" xfId="3451" xr:uid="{00000000-0005-0000-0000-00007A1F0000}"/>
    <cellStyle name="Normal 35 73" xfId="3452" xr:uid="{00000000-0005-0000-0000-00007B1F0000}"/>
    <cellStyle name="Normal 35 74" xfId="3453" xr:uid="{00000000-0005-0000-0000-00007C1F0000}"/>
    <cellStyle name="Normal 35 75" xfId="3454" xr:uid="{00000000-0005-0000-0000-00007D1F0000}"/>
    <cellStyle name="Normal 35 76" xfId="3455" xr:uid="{00000000-0005-0000-0000-00007E1F0000}"/>
    <cellStyle name="Normal 35 77" xfId="3456" xr:uid="{00000000-0005-0000-0000-00007F1F0000}"/>
    <cellStyle name="Normal 35 78" xfId="3457" xr:uid="{00000000-0005-0000-0000-0000801F0000}"/>
    <cellStyle name="Normal 35 79" xfId="3458" xr:uid="{00000000-0005-0000-0000-0000811F0000}"/>
    <cellStyle name="Normal 35 8" xfId="3459" xr:uid="{00000000-0005-0000-0000-0000821F0000}"/>
    <cellStyle name="Normal 35 80" xfId="3460" xr:uid="{00000000-0005-0000-0000-0000831F0000}"/>
    <cellStyle name="Normal 35 81" xfId="3461" xr:uid="{00000000-0005-0000-0000-0000841F0000}"/>
    <cellStyle name="Normal 35 82" xfId="3462" xr:uid="{00000000-0005-0000-0000-0000851F0000}"/>
    <cellStyle name="Normal 35 83" xfId="3463" xr:uid="{00000000-0005-0000-0000-0000861F0000}"/>
    <cellStyle name="Normal 35 84" xfId="3464" xr:uid="{00000000-0005-0000-0000-0000871F0000}"/>
    <cellStyle name="Normal 35 85" xfId="3465" xr:uid="{00000000-0005-0000-0000-0000881F0000}"/>
    <cellStyle name="Normal 35 86" xfId="3466" xr:uid="{00000000-0005-0000-0000-0000891F0000}"/>
    <cellStyle name="Normal 35 87" xfId="3467" xr:uid="{00000000-0005-0000-0000-00008A1F0000}"/>
    <cellStyle name="Normal 35 88" xfId="3468" xr:uid="{00000000-0005-0000-0000-00008B1F0000}"/>
    <cellStyle name="Normal 35 89" xfId="3469" xr:uid="{00000000-0005-0000-0000-00008C1F0000}"/>
    <cellStyle name="Normal 35 9" xfId="3470" xr:uid="{00000000-0005-0000-0000-00008D1F0000}"/>
    <cellStyle name="Normal 35 90" xfId="3471" xr:uid="{00000000-0005-0000-0000-00008E1F0000}"/>
    <cellStyle name="Normal 35 91" xfId="3472" xr:uid="{00000000-0005-0000-0000-00008F1F0000}"/>
    <cellStyle name="Normal 35 92" xfId="3473" xr:uid="{00000000-0005-0000-0000-0000901F0000}"/>
    <cellStyle name="Normal 35 93" xfId="3474" xr:uid="{00000000-0005-0000-0000-0000911F0000}"/>
    <cellStyle name="Normal 35 94" xfId="3475" xr:uid="{00000000-0005-0000-0000-0000921F0000}"/>
    <cellStyle name="Normal 35 95" xfId="3476" xr:uid="{00000000-0005-0000-0000-0000931F0000}"/>
    <cellStyle name="Normal 35 96" xfId="3477" xr:uid="{00000000-0005-0000-0000-0000941F0000}"/>
    <cellStyle name="Normal 35 97" xfId="3478" xr:uid="{00000000-0005-0000-0000-0000951F0000}"/>
    <cellStyle name="Normal 35 98" xfId="3479" xr:uid="{00000000-0005-0000-0000-0000961F0000}"/>
    <cellStyle name="Normal 35 99" xfId="3480" xr:uid="{00000000-0005-0000-0000-0000971F0000}"/>
    <cellStyle name="Normal 36" xfId="3481" xr:uid="{00000000-0005-0000-0000-0000981F0000}"/>
    <cellStyle name="Normal 36 10" xfId="3482" xr:uid="{00000000-0005-0000-0000-0000991F0000}"/>
    <cellStyle name="Normal 36 100" xfId="3483" xr:uid="{00000000-0005-0000-0000-00009A1F0000}"/>
    <cellStyle name="Normal 36 101" xfId="3484" xr:uid="{00000000-0005-0000-0000-00009B1F0000}"/>
    <cellStyle name="Normal 36 102" xfId="3485" xr:uid="{00000000-0005-0000-0000-00009C1F0000}"/>
    <cellStyle name="Normal 36 103" xfId="3486" xr:uid="{00000000-0005-0000-0000-00009D1F0000}"/>
    <cellStyle name="Normal 36 104" xfId="3487" xr:uid="{00000000-0005-0000-0000-00009E1F0000}"/>
    <cellStyle name="Normal 36 105" xfId="3488" xr:uid="{00000000-0005-0000-0000-00009F1F0000}"/>
    <cellStyle name="Normal 36 106" xfId="3489" xr:uid="{00000000-0005-0000-0000-0000A01F0000}"/>
    <cellStyle name="Normal 36 107" xfId="3490" xr:uid="{00000000-0005-0000-0000-0000A11F0000}"/>
    <cellStyle name="Normal 36 108" xfId="3491" xr:uid="{00000000-0005-0000-0000-0000A21F0000}"/>
    <cellStyle name="Normal 36 109" xfId="3492" xr:uid="{00000000-0005-0000-0000-0000A31F0000}"/>
    <cellStyle name="Normal 36 11" xfId="3493" xr:uid="{00000000-0005-0000-0000-0000A41F0000}"/>
    <cellStyle name="Normal 36 12" xfId="3494" xr:uid="{00000000-0005-0000-0000-0000A51F0000}"/>
    <cellStyle name="Normal 36 13" xfId="3495" xr:uid="{00000000-0005-0000-0000-0000A61F0000}"/>
    <cellStyle name="Normal 36 14" xfId="3496" xr:uid="{00000000-0005-0000-0000-0000A71F0000}"/>
    <cellStyle name="Normal 36 15" xfId="3497" xr:uid="{00000000-0005-0000-0000-0000A81F0000}"/>
    <cellStyle name="Normal 36 16" xfId="3498" xr:uid="{00000000-0005-0000-0000-0000A91F0000}"/>
    <cellStyle name="Normal 36 17" xfId="3499" xr:uid="{00000000-0005-0000-0000-0000AA1F0000}"/>
    <cellStyle name="Normal 36 18" xfId="3500" xr:uid="{00000000-0005-0000-0000-0000AB1F0000}"/>
    <cellStyle name="Normal 36 19" xfId="3501" xr:uid="{00000000-0005-0000-0000-0000AC1F0000}"/>
    <cellStyle name="Normal 36 2" xfId="3502" xr:uid="{00000000-0005-0000-0000-0000AD1F0000}"/>
    <cellStyle name="Normal 36 20" xfId="3503" xr:uid="{00000000-0005-0000-0000-0000AE1F0000}"/>
    <cellStyle name="Normal 36 21" xfId="3504" xr:uid="{00000000-0005-0000-0000-0000AF1F0000}"/>
    <cellStyle name="Normal 36 22" xfId="3505" xr:uid="{00000000-0005-0000-0000-0000B01F0000}"/>
    <cellStyle name="Normal 36 23" xfId="3506" xr:uid="{00000000-0005-0000-0000-0000B11F0000}"/>
    <cellStyle name="Normal 36 24" xfId="3507" xr:uid="{00000000-0005-0000-0000-0000B21F0000}"/>
    <cellStyle name="Normal 36 25" xfId="3508" xr:uid="{00000000-0005-0000-0000-0000B31F0000}"/>
    <cellStyle name="Normal 36 26" xfId="3509" xr:uid="{00000000-0005-0000-0000-0000B41F0000}"/>
    <cellStyle name="Normal 36 27" xfId="3510" xr:uid="{00000000-0005-0000-0000-0000B51F0000}"/>
    <cellStyle name="Normal 36 28" xfId="3511" xr:uid="{00000000-0005-0000-0000-0000B61F0000}"/>
    <cellStyle name="Normal 36 29" xfId="3512" xr:uid="{00000000-0005-0000-0000-0000B71F0000}"/>
    <cellStyle name="Normal 36 3" xfId="3513" xr:uid="{00000000-0005-0000-0000-0000B81F0000}"/>
    <cellStyle name="Normal 36 30" xfId="3514" xr:uid="{00000000-0005-0000-0000-0000B91F0000}"/>
    <cellStyle name="Normal 36 31" xfId="3515" xr:uid="{00000000-0005-0000-0000-0000BA1F0000}"/>
    <cellStyle name="Normal 36 32" xfId="3516" xr:uid="{00000000-0005-0000-0000-0000BB1F0000}"/>
    <cellStyle name="Normal 36 33" xfId="3517" xr:uid="{00000000-0005-0000-0000-0000BC1F0000}"/>
    <cellStyle name="Normal 36 34" xfId="3518" xr:uid="{00000000-0005-0000-0000-0000BD1F0000}"/>
    <cellStyle name="Normal 36 35" xfId="3519" xr:uid="{00000000-0005-0000-0000-0000BE1F0000}"/>
    <cellStyle name="Normal 36 36" xfId="3520" xr:uid="{00000000-0005-0000-0000-0000BF1F0000}"/>
    <cellStyle name="Normal 36 37" xfId="3521" xr:uid="{00000000-0005-0000-0000-0000C01F0000}"/>
    <cellStyle name="Normal 36 38" xfId="3522" xr:uid="{00000000-0005-0000-0000-0000C11F0000}"/>
    <cellStyle name="Normal 36 39" xfId="3523" xr:uid="{00000000-0005-0000-0000-0000C21F0000}"/>
    <cellStyle name="Normal 36 4" xfId="3524" xr:uid="{00000000-0005-0000-0000-0000C31F0000}"/>
    <cellStyle name="Normal 36 40" xfId="3525" xr:uid="{00000000-0005-0000-0000-0000C41F0000}"/>
    <cellStyle name="Normal 36 41" xfId="3526" xr:uid="{00000000-0005-0000-0000-0000C51F0000}"/>
    <cellStyle name="Normal 36 42" xfId="3527" xr:uid="{00000000-0005-0000-0000-0000C61F0000}"/>
    <cellStyle name="Normal 36 43" xfId="3528" xr:uid="{00000000-0005-0000-0000-0000C71F0000}"/>
    <cellStyle name="Normal 36 44" xfId="3529" xr:uid="{00000000-0005-0000-0000-0000C81F0000}"/>
    <cellStyle name="Normal 36 45" xfId="3530" xr:uid="{00000000-0005-0000-0000-0000C91F0000}"/>
    <cellStyle name="Normal 36 46" xfId="3531" xr:uid="{00000000-0005-0000-0000-0000CA1F0000}"/>
    <cellStyle name="Normal 36 47" xfId="3532" xr:uid="{00000000-0005-0000-0000-0000CB1F0000}"/>
    <cellStyle name="Normal 36 48" xfId="3533" xr:uid="{00000000-0005-0000-0000-0000CC1F0000}"/>
    <cellStyle name="Normal 36 49" xfId="3534" xr:uid="{00000000-0005-0000-0000-0000CD1F0000}"/>
    <cellStyle name="Normal 36 5" xfId="3535" xr:uid="{00000000-0005-0000-0000-0000CE1F0000}"/>
    <cellStyle name="Normal 36 50" xfId="3536" xr:uid="{00000000-0005-0000-0000-0000CF1F0000}"/>
    <cellStyle name="Normal 36 51" xfId="3537" xr:uid="{00000000-0005-0000-0000-0000D01F0000}"/>
    <cellStyle name="Normal 36 52" xfId="3538" xr:uid="{00000000-0005-0000-0000-0000D11F0000}"/>
    <cellStyle name="Normal 36 53" xfId="3539" xr:uid="{00000000-0005-0000-0000-0000D21F0000}"/>
    <cellStyle name="Normal 36 54" xfId="3540" xr:uid="{00000000-0005-0000-0000-0000D31F0000}"/>
    <cellStyle name="Normal 36 55" xfId="3541" xr:uid="{00000000-0005-0000-0000-0000D41F0000}"/>
    <cellStyle name="Normal 36 56" xfId="3542" xr:uid="{00000000-0005-0000-0000-0000D51F0000}"/>
    <cellStyle name="Normal 36 57" xfId="3543" xr:uid="{00000000-0005-0000-0000-0000D61F0000}"/>
    <cellStyle name="Normal 36 58" xfId="3544" xr:uid="{00000000-0005-0000-0000-0000D71F0000}"/>
    <cellStyle name="Normal 36 59" xfId="3545" xr:uid="{00000000-0005-0000-0000-0000D81F0000}"/>
    <cellStyle name="Normal 36 6" xfId="3546" xr:uid="{00000000-0005-0000-0000-0000D91F0000}"/>
    <cellStyle name="Normal 36 60" xfId="3547" xr:uid="{00000000-0005-0000-0000-0000DA1F0000}"/>
    <cellStyle name="Normal 36 61" xfId="3548" xr:uid="{00000000-0005-0000-0000-0000DB1F0000}"/>
    <cellStyle name="Normal 36 62" xfId="3549" xr:uid="{00000000-0005-0000-0000-0000DC1F0000}"/>
    <cellStyle name="Normal 36 63" xfId="3550" xr:uid="{00000000-0005-0000-0000-0000DD1F0000}"/>
    <cellStyle name="Normal 36 64" xfId="3551" xr:uid="{00000000-0005-0000-0000-0000DE1F0000}"/>
    <cellStyle name="Normal 36 65" xfId="3552" xr:uid="{00000000-0005-0000-0000-0000DF1F0000}"/>
    <cellStyle name="Normal 36 66" xfId="3553" xr:uid="{00000000-0005-0000-0000-0000E01F0000}"/>
    <cellStyle name="Normal 36 67" xfId="3554" xr:uid="{00000000-0005-0000-0000-0000E11F0000}"/>
    <cellStyle name="Normal 36 68" xfId="3555" xr:uid="{00000000-0005-0000-0000-0000E21F0000}"/>
    <cellStyle name="Normal 36 69" xfId="3556" xr:uid="{00000000-0005-0000-0000-0000E31F0000}"/>
    <cellStyle name="Normal 36 7" xfId="3557" xr:uid="{00000000-0005-0000-0000-0000E41F0000}"/>
    <cellStyle name="Normal 36 70" xfId="3558" xr:uid="{00000000-0005-0000-0000-0000E51F0000}"/>
    <cellStyle name="Normal 36 71" xfId="3559" xr:uid="{00000000-0005-0000-0000-0000E61F0000}"/>
    <cellStyle name="Normal 36 72" xfId="3560" xr:uid="{00000000-0005-0000-0000-0000E71F0000}"/>
    <cellStyle name="Normal 36 73" xfId="3561" xr:uid="{00000000-0005-0000-0000-0000E81F0000}"/>
    <cellStyle name="Normal 36 74" xfId="3562" xr:uid="{00000000-0005-0000-0000-0000E91F0000}"/>
    <cellStyle name="Normal 36 75" xfId="3563" xr:uid="{00000000-0005-0000-0000-0000EA1F0000}"/>
    <cellStyle name="Normal 36 76" xfId="3564" xr:uid="{00000000-0005-0000-0000-0000EB1F0000}"/>
    <cellStyle name="Normal 36 77" xfId="3565" xr:uid="{00000000-0005-0000-0000-0000EC1F0000}"/>
    <cellStyle name="Normal 36 78" xfId="3566" xr:uid="{00000000-0005-0000-0000-0000ED1F0000}"/>
    <cellStyle name="Normal 36 79" xfId="3567" xr:uid="{00000000-0005-0000-0000-0000EE1F0000}"/>
    <cellStyle name="Normal 36 8" xfId="3568" xr:uid="{00000000-0005-0000-0000-0000EF1F0000}"/>
    <cellStyle name="Normal 36 80" xfId="3569" xr:uid="{00000000-0005-0000-0000-0000F01F0000}"/>
    <cellStyle name="Normal 36 81" xfId="3570" xr:uid="{00000000-0005-0000-0000-0000F11F0000}"/>
    <cellStyle name="Normal 36 82" xfId="3571" xr:uid="{00000000-0005-0000-0000-0000F21F0000}"/>
    <cellStyle name="Normal 36 83" xfId="3572" xr:uid="{00000000-0005-0000-0000-0000F31F0000}"/>
    <cellStyle name="Normal 36 84" xfId="3573" xr:uid="{00000000-0005-0000-0000-0000F41F0000}"/>
    <cellStyle name="Normal 36 85" xfId="3574" xr:uid="{00000000-0005-0000-0000-0000F51F0000}"/>
    <cellStyle name="Normal 36 86" xfId="3575" xr:uid="{00000000-0005-0000-0000-0000F61F0000}"/>
    <cellStyle name="Normal 36 87" xfId="3576" xr:uid="{00000000-0005-0000-0000-0000F71F0000}"/>
    <cellStyle name="Normal 36 88" xfId="3577" xr:uid="{00000000-0005-0000-0000-0000F81F0000}"/>
    <cellStyle name="Normal 36 89" xfId="3578" xr:uid="{00000000-0005-0000-0000-0000F91F0000}"/>
    <cellStyle name="Normal 36 9" xfId="3579" xr:uid="{00000000-0005-0000-0000-0000FA1F0000}"/>
    <cellStyle name="Normal 36 90" xfId="3580" xr:uid="{00000000-0005-0000-0000-0000FB1F0000}"/>
    <cellStyle name="Normal 36 91" xfId="3581" xr:uid="{00000000-0005-0000-0000-0000FC1F0000}"/>
    <cellStyle name="Normal 36 92" xfId="3582" xr:uid="{00000000-0005-0000-0000-0000FD1F0000}"/>
    <cellStyle name="Normal 36 93" xfId="3583" xr:uid="{00000000-0005-0000-0000-0000FE1F0000}"/>
    <cellStyle name="Normal 36 94" xfId="3584" xr:uid="{00000000-0005-0000-0000-0000FF1F0000}"/>
    <cellStyle name="Normal 36 95" xfId="3585" xr:uid="{00000000-0005-0000-0000-000000200000}"/>
    <cellStyle name="Normal 36 96" xfId="3586" xr:uid="{00000000-0005-0000-0000-000001200000}"/>
    <cellStyle name="Normal 36 97" xfId="3587" xr:uid="{00000000-0005-0000-0000-000002200000}"/>
    <cellStyle name="Normal 36 98" xfId="3588" xr:uid="{00000000-0005-0000-0000-000003200000}"/>
    <cellStyle name="Normal 36 99" xfId="3589" xr:uid="{00000000-0005-0000-0000-000004200000}"/>
    <cellStyle name="Normal 37" xfId="3590" xr:uid="{00000000-0005-0000-0000-000005200000}"/>
    <cellStyle name="Normal 38" xfId="3591" xr:uid="{00000000-0005-0000-0000-000006200000}"/>
    <cellStyle name="Normal 39" xfId="3592" xr:uid="{00000000-0005-0000-0000-000007200000}"/>
    <cellStyle name="Normal 4" xfId="53" xr:uid="{00000000-0005-0000-0000-000008200000}"/>
    <cellStyle name="Normal-- 4" xfId="4544" xr:uid="{00000000-0005-0000-0000-000009200000}"/>
    <cellStyle name="Normal 4 10" xfId="3593" xr:uid="{00000000-0005-0000-0000-00000A200000}"/>
    <cellStyle name="Normal 4 10 2" xfId="3594" xr:uid="{00000000-0005-0000-0000-00000B200000}"/>
    <cellStyle name="Normal 4 100" xfId="3595" xr:uid="{00000000-0005-0000-0000-00000C200000}"/>
    <cellStyle name="Normal 4 101" xfId="3596" xr:uid="{00000000-0005-0000-0000-00000D200000}"/>
    <cellStyle name="Normal 4 102" xfId="3597" xr:uid="{00000000-0005-0000-0000-00000E200000}"/>
    <cellStyle name="Normal 4 103" xfId="3598" xr:uid="{00000000-0005-0000-0000-00000F200000}"/>
    <cellStyle name="Normal 4 104" xfId="3599" xr:uid="{00000000-0005-0000-0000-000010200000}"/>
    <cellStyle name="Normal 4 105" xfId="3600" xr:uid="{00000000-0005-0000-0000-000011200000}"/>
    <cellStyle name="Normal 4 106" xfId="3601" xr:uid="{00000000-0005-0000-0000-000012200000}"/>
    <cellStyle name="Normal 4 107" xfId="3602" xr:uid="{00000000-0005-0000-0000-000013200000}"/>
    <cellStyle name="Normal 4 108" xfId="3603" xr:uid="{00000000-0005-0000-0000-000014200000}"/>
    <cellStyle name="Normal 4 109" xfId="3604" xr:uid="{00000000-0005-0000-0000-000015200000}"/>
    <cellStyle name="Normal 4 11" xfId="3605" xr:uid="{00000000-0005-0000-0000-000016200000}"/>
    <cellStyle name="Normal 4 11 2" xfId="3606" xr:uid="{00000000-0005-0000-0000-000017200000}"/>
    <cellStyle name="Normal 4 110" xfId="3607" xr:uid="{00000000-0005-0000-0000-000018200000}"/>
    <cellStyle name="Normal 4 111" xfId="3608" xr:uid="{00000000-0005-0000-0000-000019200000}"/>
    <cellStyle name="Normal 4 112" xfId="3609" xr:uid="{00000000-0005-0000-0000-00001A200000}"/>
    <cellStyle name="Normal 4 113" xfId="3610" xr:uid="{00000000-0005-0000-0000-00001B200000}"/>
    <cellStyle name="Normal 4 114" xfId="3611" xr:uid="{00000000-0005-0000-0000-00001C200000}"/>
    <cellStyle name="Normal 4 115" xfId="3612" xr:uid="{00000000-0005-0000-0000-00001D200000}"/>
    <cellStyle name="Normal 4 116" xfId="3613" xr:uid="{00000000-0005-0000-0000-00001E200000}"/>
    <cellStyle name="Normal 4 117" xfId="3614" xr:uid="{00000000-0005-0000-0000-00001F200000}"/>
    <cellStyle name="Normal 4 118" xfId="3615" xr:uid="{00000000-0005-0000-0000-000020200000}"/>
    <cellStyle name="Normal 4 119" xfId="3616" xr:uid="{00000000-0005-0000-0000-000021200000}"/>
    <cellStyle name="Normal 4 12" xfId="3617" xr:uid="{00000000-0005-0000-0000-000022200000}"/>
    <cellStyle name="Normal 4 12 2" xfId="3618" xr:uid="{00000000-0005-0000-0000-000023200000}"/>
    <cellStyle name="Normal 4 120" xfId="3619" xr:uid="{00000000-0005-0000-0000-000024200000}"/>
    <cellStyle name="Normal 4 13" xfId="3620" xr:uid="{00000000-0005-0000-0000-000025200000}"/>
    <cellStyle name="Normal 4 13 2" xfId="3621" xr:uid="{00000000-0005-0000-0000-000026200000}"/>
    <cellStyle name="Normal 4 14" xfId="3622" xr:uid="{00000000-0005-0000-0000-000027200000}"/>
    <cellStyle name="Normal 4 14 2" xfId="3623" xr:uid="{00000000-0005-0000-0000-000028200000}"/>
    <cellStyle name="Normal 4 15" xfId="3624" xr:uid="{00000000-0005-0000-0000-000029200000}"/>
    <cellStyle name="Normal 4 15 2" xfId="3625" xr:uid="{00000000-0005-0000-0000-00002A200000}"/>
    <cellStyle name="Normal 4 16" xfId="3626" xr:uid="{00000000-0005-0000-0000-00002B200000}"/>
    <cellStyle name="Normal 4 16 2" xfId="3627" xr:uid="{00000000-0005-0000-0000-00002C200000}"/>
    <cellStyle name="Normal 4 17" xfId="3628" xr:uid="{00000000-0005-0000-0000-00002D200000}"/>
    <cellStyle name="Normal 4 17 2" xfId="3629" xr:uid="{00000000-0005-0000-0000-00002E200000}"/>
    <cellStyle name="Normal 4 18" xfId="3630" xr:uid="{00000000-0005-0000-0000-00002F200000}"/>
    <cellStyle name="Normal 4 18 2" xfId="3631" xr:uid="{00000000-0005-0000-0000-000030200000}"/>
    <cellStyle name="Normal 4 19" xfId="3632" xr:uid="{00000000-0005-0000-0000-000031200000}"/>
    <cellStyle name="Normal 4 19 2" xfId="3633" xr:uid="{00000000-0005-0000-0000-000032200000}"/>
    <cellStyle name="Normal 4 2" xfId="3634" xr:uid="{00000000-0005-0000-0000-000033200000}"/>
    <cellStyle name="Normal 4 2 2" xfId="3635" xr:uid="{00000000-0005-0000-0000-000034200000}"/>
    <cellStyle name="Normal 4 2 3" xfId="3636" xr:uid="{00000000-0005-0000-0000-000035200000}"/>
    <cellStyle name="Normal 4 2 4" xfId="3637" xr:uid="{00000000-0005-0000-0000-000036200000}"/>
    <cellStyle name="Normal 4 2 5" xfId="3638" xr:uid="{00000000-0005-0000-0000-000037200000}"/>
    <cellStyle name="Normal 4 2 6" xfId="3639" xr:uid="{00000000-0005-0000-0000-000038200000}"/>
    <cellStyle name="Normal 4 2 7" xfId="3640" xr:uid="{00000000-0005-0000-0000-000039200000}"/>
    <cellStyle name="Normal 4 2 8" xfId="3641" xr:uid="{00000000-0005-0000-0000-00003A200000}"/>
    <cellStyle name="Normal 4 2 9" xfId="3642" xr:uid="{00000000-0005-0000-0000-00003B200000}"/>
    <cellStyle name="Normal 4 20" xfId="3643" xr:uid="{00000000-0005-0000-0000-00003C200000}"/>
    <cellStyle name="Normal 4 20 2" xfId="3644" xr:uid="{00000000-0005-0000-0000-00003D200000}"/>
    <cellStyle name="Normal 4 21" xfId="3645" xr:uid="{00000000-0005-0000-0000-00003E200000}"/>
    <cellStyle name="Normal 4 21 2" xfId="3646" xr:uid="{00000000-0005-0000-0000-00003F200000}"/>
    <cellStyle name="Normal 4 21 2 2" xfId="3647" xr:uid="{00000000-0005-0000-0000-000040200000}"/>
    <cellStyle name="Normal 4 21 2 2 2" xfId="3648" xr:uid="{00000000-0005-0000-0000-000041200000}"/>
    <cellStyle name="Normal 4 21 2 2 2 2" xfId="3649" xr:uid="{00000000-0005-0000-0000-000042200000}"/>
    <cellStyle name="Normal 4 21 2 2 3" xfId="3650" xr:uid="{00000000-0005-0000-0000-000043200000}"/>
    <cellStyle name="Normal 4 21 2 3" xfId="3651" xr:uid="{00000000-0005-0000-0000-000044200000}"/>
    <cellStyle name="Normal 4 21 2 3 2" xfId="3652" xr:uid="{00000000-0005-0000-0000-000045200000}"/>
    <cellStyle name="Normal 4 21 2 4" xfId="3653" xr:uid="{00000000-0005-0000-0000-000046200000}"/>
    <cellStyle name="Normal 4 21 3" xfId="3654" xr:uid="{00000000-0005-0000-0000-000047200000}"/>
    <cellStyle name="Normal 4 21 3 2" xfId="3655" xr:uid="{00000000-0005-0000-0000-000048200000}"/>
    <cellStyle name="Normal 4 21 3 2 2" xfId="3656" xr:uid="{00000000-0005-0000-0000-000049200000}"/>
    <cellStyle name="Normal 4 21 3 2 2 2" xfId="3657" xr:uid="{00000000-0005-0000-0000-00004A200000}"/>
    <cellStyle name="Normal 4 21 3 2 3" xfId="3658" xr:uid="{00000000-0005-0000-0000-00004B200000}"/>
    <cellStyle name="Normal 4 21 3 3" xfId="3659" xr:uid="{00000000-0005-0000-0000-00004C200000}"/>
    <cellStyle name="Normal 4 21 3 3 2" xfId="3660" xr:uid="{00000000-0005-0000-0000-00004D200000}"/>
    <cellStyle name="Normal 4 21 3 4" xfId="3661" xr:uid="{00000000-0005-0000-0000-00004E200000}"/>
    <cellStyle name="Normal 4 21 4" xfId="3662" xr:uid="{00000000-0005-0000-0000-00004F200000}"/>
    <cellStyle name="Normal 4 21 4 2" xfId="3663" xr:uid="{00000000-0005-0000-0000-000050200000}"/>
    <cellStyle name="Normal 4 21 4 2 2" xfId="3664" xr:uid="{00000000-0005-0000-0000-000051200000}"/>
    <cellStyle name="Normal 4 21 4 2 2 2" xfId="3665" xr:uid="{00000000-0005-0000-0000-000052200000}"/>
    <cellStyle name="Normal 4 21 4 2 3" xfId="3666" xr:uid="{00000000-0005-0000-0000-000053200000}"/>
    <cellStyle name="Normal 4 21 4 3" xfId="3667" xr:uid="{00000000-0005-0000-0000-000054200000}"/>
    <cellStyle name="Normal 4 21 4 3 2" xfId="3668" xr:uid="{00000000-0005-0000-0000-000055200000}"/>
    <cellStyle name="Normal 4 21 4 4" xfId="3669" xr:uid="{00000000-0005-0000-0000-000056200000}"/>
    <cellStyle name="Normal 4 21 5" xfId="3670" xr:uid="{00000000-0005-0000-0000-000057200000}"/>
    <cellStyle name="Normal 4 21 5 2" xfId="3671" xr:uid="{00000000-0005-0000-0000-000058200000}"/>
    <cellStyle name="Normal 4 21 5 2 2" xfId="3672" xr:uid="{00000000-0005-0000-0000-000059200000}"/>
    <cellStyle name="Normal 4 21 5 3" xfId="3673" xr:uid="{00000000-0005-0000-0000-00005A200000}"/>
    <cellStyle name="Normal 4 21 6" xfId="3674" xr:uid="{00000000-0005-0000-0000-00005B200000}"/>
    <cellStyle name="Normal 4 21 6 2" xfId="3675" xr:uid="{00000000-0005-0000-0000-00005C200000}"/>
    <cellStyle name="Normal 4 21 7" xfId="3676" xr:uid="{00000000-0005-0000-0000-00005D200000}"/>
    <cellStyle name="Normal 4 21 8" xfId="3677" xr:uid="{00000000-0005-0000-0000-00005E200000}"/>
    <cellStyle name="Normal 4 22" xfId="3678" xr:uid="{00000000-0005-0000-0000-00005F200000}"/>
    <cellStyle name="Normal 4 22 2" xfId="3679" xr:uid="{00000000-0005-0000-0000-000060200000}"/>
    <cellStyle name="Normal 4 22 2 2" xfId="3680" xr:uid="{00000000-0005-0000-0000-000061200000}"/>
    <cellStyle name="Normal 4 22 2 2 2" xfId="3681" xr:uid="{00000000-0005-0000-0000-000062200000}"/>
    <cellStyle name="Normal 4 22 2 3" xfId="3682" xr:uid="{00000000-0005-0000-0000-000063200000}"/>
    <cellStyle name="Normal 4 22 3" xfId="3683" xr:uid="{00000000-0005-0000-0000-000064200000}"/>
    <cellStyle name="Normal 4 22 3 2" xfId="3684" xr:uid="{00000000-0005-0000-0000-000065200000}"/>
    <cellStyle name="Normal 4 22 4" xfId="3685" xr:uid="{00000000-0005-0000-0000-000066200000}"/>
    <cellStyle name="Normal 4 22 5" xfId="3686" xr:uid="{00000000-0005-0000-0000-000067200000}"/>
    <cellStyle name="Normal 4 23" xfId="3687" xr:uid="{00000000-0005-0000-0000-000068200000}"/>
    <cellStyle name="Normal 4 23 2" xfId="3688" xr:uid="{00000000-0005-0000-0000-000069200000}"/>
    <cellStyle name="Normal 4 23 2 2" xfId="3689" xr:uid="{00000000-0005-0000-0000-00006A200000}"/>
    <cellStyle name="Normal 4 23 2 2 2" xfId="3690" xr:uid="{00000000-0005-0000-0000-00006B200000}"/>
    <cellStyle name="Normal 4 23 2 3" xfId="3691" xr:uid="{00000000-0005-0000-0000-00006C200000}"/>
    <cellStyle name="Normal 4 23 3" xfId="3692" xr:uid="{00000000-0005-0000-0000-00006D200000}"/>
    <cellStyle name="Normal 4 23 3 2" xfId="3693" xr:uid="{00000000-0005-0000-0000-00006E200000}"/>
    <cellStyle name="Normal 4 23 4" xfId="3694" xr:uid="{00000000-0005-0000-0000-00006F200000}"/>
    <cellStyle name="Normal 4 23 5" xfId="3695" xr:uid="{00000000-0005-0000-0000-000070200000}"/>
    <cellStyle name="Normal 4 24" xfId="3696" xr:uid="{00000000-0005-0000-0000-000071200000}"/>
    <cellStyle name="Normal 4 24 2" xfId="3697" xr:uid="{00000000-0005-0000-0000-000072200000}"/>
    <cellStyle name="Normal 4 24 2 2" xfId="3698" xr:uid="{00000000-0005-0000-0000-000073200000}"/>
    <cellStyle name="Normal 4 24 2 2 2" xfId="3699" xr:uid="{00000000-0005-0000-0000-000074200000}"/>
    <cellStyle name="Normal 4 24 2 3" xfId="3700" xr:uid="{00000000-0005-0000-0000-000075200000}"/>
    <cellStyle name="Normal 4 24 3" xfId="3701" xr:uid="{00000000-0005-0000-0000-000076200000}"/>
    <cellStyle name="Normal 4 24 3 2" xfId="3702" xr:uid="{00000000-0005-0000-0000-000077200000}"/>
    <cellStyle name="Normal 4 24 4" xfId="3703" xr:uid="{00000000-0005-0000-0000-000078200000}"/>
    <cellStyle name="Normal 4 24 5" xfId="3704" xr:uid="{00000000-0005-0000-0000-000079200000}"/>
    <cellStyle name="Normal 4 25" xfId="3705" xr:uid="{00000000-0005-0000-0000-00007A200000}"/>
    <cellStyle name="Normal 4 25 2" xfId="3706" xr:uid="{00000000-0005-0000-0000-00007B200000}"/>
    <cellStyle name="Normal 4 25 2 2" xfId="3707" xr:uid="{00000000-0005-0000-0000-00007C200000}"/>
    <cellStyle name="Normal 4 25 3" xfId="3708" xr:uid="{00000000-0005-0000-0000-00007D200000}"/>
    <cellStyle name="Normal 4 25 4" xfId="3709" xr:uid="{00000000-0005-0000-0000-00007E200000}"/>
    <cellStyle name="Normal 4 26" xfId="3710" xr:uid="{00000000-0005-0000-0000-00007F200000}"/>
    <cellStyle name="Normal 4 26 2" xfId="3711" xr:uid="{00000000-0005-0000-0000-000080200000}"/>
    <cellStyle name="Normal 4 27" xfId="3712" xr:uid="{00000000-0005-0000-0000-000081200000}"/>
    <cellStyle name="Normal 4 27 2" xfId="3713" xr:uid="{00000000-0005-0000-0000-000082200000}"/>
    <cellStyle name="Normal 4 27 2 2" xfId="3714" xr:uid="{00000000-0005-0000-0000-000083200000}"/>
    <cellStyle name="Normal 4 27 3" xfId="3715" xr:uid="{00000000-0005-0000-0000-000084200000}"/>
    <cellStyle name="Normal 4 27 4" xfId="3716" xr:uid="{00000000-0005-0000-0000-000085200000}"/>
    <cellStyle name="Normal 4 28" xfId="3717" xr:uid="{00000000-0005-0000-0000-000086200000}"/>
    <cellStyle name="Normal 4 28 2" xfId="3718" xr:uid="{00000000-0005-0000-0000-000087200000}"/>
    <cellStyle name="Normal 4 28 3" xfId="3719" xr:uid="{00000000-0005-0000-0000-000088200000}"/>
    <cellStyle name="Normal 4 29" xfId="3720" xr:uid="{00000000-0005-0000-0000-000089200000}"/>
    <cellStyle name="Normal 4 29 2" xfId="3721" xr:uid="{00000000-0005-0000-0000-00008A200000}"/>
    <cellStyle name="Normal 4 3" xfId="3722" xr:uid="{00000000-0005-0000-0000-00008B200000}"/>
    <cellStyle name="Normal 4 3 2" xfId="3723" xr:uid="{00000000-0005-0000-0000-00008C200000}"/>
    <cellStyle name="Normal 4 3 2 2" xfId="3724" xr:uid="{00000000-0005-0000-0000-00008D200000}"/>
    <cellStyle name="Normal 4 3 2 2 2" xfId="3725" xr:uid="{00000000-0005-0000-0000-00008E200000}"/>
    <cellStyle name="Normal 4 3 2 3" xfId="3726" xr:uid="{00000000-0005-0000-0000-00008F200000}"/>
    <cellStyle name="Normal 4 3 2 4" xfId="3727" xr:uid="{00000000-0005-0000-0000-000090200000}"/>
    <cellStyle name="Normal 4 3 3" xfId="3728" xr:uid="{00000000-0005-0000-0000-000091200000}"/>
    <cellStyle name="Normal 4 3 4" xfId="3729" xr:uid="{00000000-0005-0000-0000-000092200000}"/>
    <cellStyle name="Normal 4 30" xfId="3730" xr:uid="{00000000-0005-0000-0000-000093200000}"/>
    <cellStyle name="Normal 4 30 2" xfId="3731" xr:uid="{00000000-0005-0000-0000-000094200000}"/>
    <cellStyle name="Normal 4 31" xfId="3732" xr:uid="{00000000-0005-0000-0000-000095200000}"/>
    <cellStyle name="Normal 4 31 2" xfId="3733" xr:uid="{00000000-0005-0000-0000-000096200000}"/>
    <cellStyle name="Normal 4 32" xfId="3734" xr:uid="{00000000-0005-0000-0000-000097200000}"/>
    <cellStyle name="Normal 4 32 2" xfId="3735" xr:uid="{00000000-0005-0000-0000-000098200000}"/>
    <cellStyle name="Normal 4 33" xfId="3736" xr:uid="{00000000-0005-0000-0000-000099200000}"/>
    <cellStyle name="Normal 4 33 2" xfId="3737" xr:uid="{00000000-0005-0000-0000-00009A200000}"/>
    <cellStyle name="Normal 4 34" xfId="3738" xr:uid="{00000000-0005-0000-0000-00009B200000}"/>
    <cellStyle name="Normal 4 35" xfId="3739" xr:uid="{00000000-0005-0000-0000-00009C200000}"/>
    <cellStyle name="Normal 4 36" xfId="3740" xr:uid="{00000000-0005-0000-0000-00009D200000}"/>
    <cellStyle name="Normal 4 37" xfId="3741" xr:uid="{00000000-0005-0000-0000-00009E200000}"/>
    <cellStyle name="Normal 4 38" xfId="3742" xr:uid="{00000000-0005-0000-0000-00009F200000}"/>
    <cellStyle name="Normal 4 39" xfId="3743" xr:uid="{00000000-0005-0000-0000-0000A0200000}"/>
    <cellStyle name="Normal 4 4" xfId="3744" xr:uid="{00000000-0005-0000-0000-0000A1200000}"/>
    <cellStyle name="Normal 4 4 2" xfId="3745" xr:uid="{00000000-0005-0000-0000-0000A2200000}"/>
    <cellStyle name="Normal 4 4 3" xfId="3746" xr:uid="{00000000-0005-0000-0000-0000A3200000}"/>
    <cellStyle name="Normal 4 4 4" xfId="3747" xr:uid="{00000000-0005-0000-0000-0000A4200000}"/>
    <cellStyle name="Normal 4 40" xfId="3748" xr:uid="{00000000-0005-0000-0000-0000A5200000}"/>
    <cellStyle name="Normal 4 41" xfId="3749" xr:uid="{00000000-0005-0000-0000-0000A6200000}"/>
    <cellStyle name="Normal 4 42" xfId="3750" xr:uid="{00000000-0005-0000-0000-0000A7200000}"/>
    <cellStyle name="Normal 4 43" xfId="3751" xr:uid="{00000000-0005-0000-0000-0000A8200000}"/>
    <cellStyle name="Normal 4 44" xfId="3752" xr:uid="{00000000-0005-0000-0000-0000A9200000}"/>
    <cellStyle name="Normal 4 45" xfId="3753" xr:uid="{00000000-0005-0000-0000-0000AA200000}"/>
    <cellStyle name="Normal 4 46" xfId="3754" xr:uid="{00000000-0005-0000-0000-0000AB200000}"/>
    <cellStyle name="Normal 4 47" xfId="3755" xr:uid="{00000000-0005-0000-0000-0000AC200000}"/>
    <cellStyle name="Normal 4 48" xfId="3756" xr:uid="{00000000-0005-0000-0000-0000AD200000}"/>
    <cellStyle name="Normal 4 49" xfId="3757" xr:uid="{00000000-0005-0000-0000-0000AE200000}"/>
    <cellStyle name="Normal 4 5" xfId="3758" xr:uid="{00000000-0005-0000-0000-0000AF200000}"/>
    <cellStyle name="Normal 4 5 2" xfId="3759" xr:uid="{00000000-0005-0000-0000-0000B0200000}"/>
    <cellStyle name="Normal 4 50" xfId="3760" xr:uid="{00000000-0005-0000-0000-0000B1200000}"/>
    <cellStyle name="Normal 4 51" xfId="3761" xr:uid="{00000000-0005-0000-0000-0000B2200000}"/>
    <cellStyle name="Normal 4 52" xfId="3762" xr:uid="{00000000-0005-0000-0000-0000B3200000}"/>
    <cellStyle name="Normal 4 53" xfId="3763" xr:uid="{00000000-0005-0000-0000-0000B4200000}"/>
    <cellStyle name="Normal 4 54" xfId="3764" xr:uid="{00000000-0005-0000-0000-0000B5200000}"/>
    <cellStyle name="Normal 4 55" xfId="3765" xr:uid="{00000000-0005-0000-0000-0000B6200000}"/>
    <cellStyle name="Normal 4 56" xfId="3766" xr:uid="{00000000-0005-0000-0000-0000B7200000}"/>
    <cellStyle name="Normal 4 57" xfId="3767" xr:uid="{00000000-0005-0000-0000-0000B8200000}"/>
    <cellStyle name="Normal 4 58" xfId="3768" xr:uid="{00000000-0005-0000-0000-0000B9200000}"/>
    <cellStyle name="Normal 4 59" xfId="3769" xr:uid="{00000000-0005-0000-0000-0000BA200000}"/>
    <cellStyle name="Normal 4 6" xfId="3770" xr:uid="{00000000-0005-0000-0000-0000BB200000}"/>
    <cellStyle name="Normal 4 6 2" xfId="3771" xr:uid="{00000000-0005-0000-0000-0000BC200000}"/>
    <cellStyle name="Normal 4 60" xfId="3772" xr:uid="{00000000-0005-0000-0000-0000BD200000}"/>
    <cellStyle name="Normal 4 61" xfId="3773" xr:uid="{00000000-0005-0000-0000-0000BE200000}"/>
    <cellStyle name="Normal 4 62" xfId="3774" xr:uid="{00000000-0005-0000-0000-0000BF200000}"/>
    <cellStyle name="Normal 4 63" xfId="3775" xr:uid="{00000000-0005-0000-0000-0000C0200000}"/>
    <cellStyle name="Normal 4 64" xfId="3776" xr:uid="{00000000-0005-0000-0000-0000C1200000}"/>
    <cellStyle name="Normal 4 65" xfId="3777" xr:uid="{00000000-0005-0000-0000-0000C2200000}"/>
    <cellStyle name="Normal 4 66" xfId="3778" xr:uid="{00000000-0005-0000-0000-0000C3200000}"/>
    <cellStyle name="Normal 4 67" xfId="3779" xr:uid="{00000000-0005-0000-0000-0000C4200000}"/>
    <cellStyle name="Normal 4 68" xfId="3780" xr:uid="{00000000-0005-0000-0000-0000C5200000}"/>
    <cellStyle name="Normal 4 69" xfId="3781" xr:uid="{00000000-0005-0000-0000-0000C6200000}"/>
    <cellStyle name="Normal 4 7" xfId="3782" xr:uid="{00000000-0005-0000-0000-0000C7200000}"/>
    <cellStyle name="Normal 4 7 2" xfId="3783" xr:uid="{00000000-0005-0000-0000-0000C8200000}"/>
    <cellStyle name="Normal 4 70" xfId="3784" xr:uid="{00000000-0005-0000-0000-0000C9200000}"/>
    <cellStyle name="Normal 4 71" xfId="3785" xr:uid="{00000000-0005-0000-0000-0000CA200000}"/>
    <cellStyle name="Normal 4 72" xfId="3786" xr:uid="{00000000-0005-0000-0000-0000CB200000}"/>
    <cellStyle name="Normal 4 73" xfId="3787" xr:uid="{00000000-0005-0000-0000-0000CC200000}"/>
    <cellStyle name="Normal 4 74" xfId="3788" xr:uid="{00000000-0005-0000-0000-0000CD200000}"/>
    <cellStyle name="Normal 4 75" xfId="3789" xr:uid="{00000000-0005-0000-0000-0000CE200000}"/>
    <cellStyle name="Normal 4 76" xfId="3790" xr:uid="{00000000-0005-0000-0000-0000CF200000}"/>
    <cellStyle name="Normal 4 77" xfId="3791" xr:uid="{00000000-0005-0000-0000-0000D0200000}"/>
    <cellStyle name="Normal 4 78" xfId="3792" xr:uid="{00000000-0005-0000-0000-0000D1200000}"/>
    <cellStyle name="Normal 4 79" xfId="3793" xr:uid="{00000000-0005-0000-0000-0000D2200000}"/>
    <cellStyle name="Normal 4 8" xfId="3794" xr:uid="{00000000-0005-0000-0000-0000D3200000}"/>
    <cellStyle name="Normal 4 8 2" xfId="3795" xr:uid="{00000000-0005-0000-0000-0000D4200000}"/>
    <cellStyle name="Normal 4 80" xfId="3796" xr:uid="{00000000-0005-0000-0000-0000D5200000}"/>
    <cellStyle name="Normal 4 81" xfId="3797" xr:uid="{00000000-0005-0000-0000-0000D6200000}"/>
    <cellStyle name="Normal 4 82" xfId="3798" xr:uid="{00000000-0005-0000-0000-0000D7200000}"/>
    <cellStyle name="Normal 4 83" xfId="3799" xr:uid="{00000000-0005-0000-0000-0000D8200000}"/>
    <cellStyle name="Normal 4 84" xfId="3800" xr:uid="{00000000-0005-0000-0000-0000D9200000}"/>
    <cellStyle name="Normal 4 85" xfId="3801" xr:uid="{00000000-0005-0000-0000-0000DA200000}"/>
    <cellStyle name="Normal 4 86" xfId="3802" xr:uid="{00000000-0005-0000-0000-0000DB200000}"/>
    <cellStyle name="Normal 4 87" xfId="3803" xr:uid="{00000000-0005-0000-0000-0000DC200000}"/>
    <cellStyle name="Normal 4 88" xfId="3804" xr:uid="{00000000-0005-0000-0000-0000DD200000}"/>
    <cellStyle name="Normal 4 89" xfId="3805" xr:uid="{00000000-0005-0000-0000-0000DE200000}"/>
    <cellStyle name="Normal 4 9" xfId="3806" xr:uid="{00000000-0005-0000-0000-0000DF200000}"/>
    <cellStyle name="Normal 4 9 2" xfId="3807" xr:uid="{00000000-0005-0000-0000-0000E0200000}"/>
    <cellStyle name="Normal 4 90" xfId="3808" xr:uid="{00000000-0005-0000-0000-0000E1200000}"/>
    <cellStyle name="Normal 4 91" xfId="3809" xr:uid="{00000000-0005-0000-0000-0000E2200000}"/>
    <cellStyle name="Normal 4 92" xfId="3810" xr:uid="{00000000-0005-0000-0000-0000E3200000}"/>
    <cellStyle name="Normal 4 93" xfId="3811" xr:uid="{00000000-0005-0000-0000-0000E4200000}"/>
    <cellStyle name="Normal 4 94" xfId="3812" xr:uid="{00000000-0005-0000-0000-0000E5200000}"/>
    <cellStyle name="Normal 4 95" xfId="3813" xr:uid="{00000000-0005-0000-0000-0000E6200000}"/>
    <cellStyle name="Normal 4 96" xfId="3814" xr:uid="{00000000-0005-0000-0000-0000E7200000}"/>
    <cellStyle name="Normal 4 97" xfId="3815" xr:uid="{00000000-0005-0000-0000-0000E8200000}"/>
    <cellStyle name="Normal 4 98" xfId="3816" xr:uid="{00000000-0005-0000-0000-0000E9200000}"/>
    <cellStyle name="Normal 4 99" xfId="3817" xr:uid="{00000000-0005-0000-0000-0000EA200000}"/>
    <cellStyle name="Normal 40" xfId="3818" xr:uid="{00000000-0005-0000-0000-0000EB200000}"/>
    <cellStyle name="Normal 41" xfId="3819" xr:uid="{00000000-0005-0000-0000-0000EC200000}"/>
    <cellStyle name="Normal 42" xfId="3820" xr:uid="{00000000-0005-0000-0000-0000ED200000}"/>
    <cellStyle name="Normal 43" xfId="3821" xr:uid="{00000000-0005-0000-0000-0000EE200000}"/>
    <cellStyle name="Normal 44" xfId="3822" xr:uid="{00000000-0005-0000-0000-0000EF200000}"/>
    <cellStyle name="Normal 45" xfId="3823" xr:uid="{00000000-0005-0000-0000-0000F0200000}"/>
    <cellStyle name="Normal 46" xfId="3824" xr:uid="{00000000-0005-0000-0000-0000F1200000}"/>
    <cellStyle name="Normal 47" xfId="3825" xr:uid="{00000000-0005-0000-0000-0000F2200000}"/>
    <cellStyle name="Normal 47 10" xfId="3826" xr:uid="{00000000-0005-0000-0000-0000F3200000}"/>
    <cellStyle name="Normal 47 11" xfId="3827" xr:uid="{00000000-0005-0000-0000-0000F4200000}"/>
    <cellStyle name="Normal 47 11 2" xfId="3828" xr:uid="{00000000-0005-0000-0000-0000F5200000}"/>
    <cellStyle name="Normal 47 11 3" xfId="3829" xr:uid="{00000000-0005-0000-0000-0000F6200000}"/>
    <cellStyle name="Normal 47 11 4" xfId="3830" xr:uid="{00000000-0005-0000-0000-0000F7200000}"/>
    <cellStyle name="Normal 47 11 5" xfId="3831" xr:uid="{00000000-0005-0000-0000-0000F8200000}"/>
    <cellStyle name="Normal 47 11 6" xfId="3832" xr:uid="{00000000-0005-0000-0000-0000F9200000}"/>
    <cellStyle name="Normal 47 11 7" xfId="3833" xr:uid="{00000000-0005-0000-0000-0000FA200000}"/>
    <cellStyle name="Normal 47 11 8" xfId="3834" xr:uid="{00000000-0005-0000-0000-0000FB200000}"/>
    <cellStyle name="Normal 47 12" xfId="3835" xr:uid="{00000000-0005-0000-0000-0000FC200000}"/>
    <cellStyle name="Normal 47 13" xfId="3836" xr:uid="{00000000-0005-0000-0000-0000FD200000}"/>
    <cellStyle name="Normal 47 14" xfId="3837" xr:uid="{00000000-0005-0000-0000-0000FE200000}"/>
    <cellStyle name="Normal 47 15" xfId="3838" xr:uid="{00000000-0005-0000-0000-0000FF200000}"/>
    <cellStyle name="Normal 47 16" xfId="3839" xr:uid="{00000000-0005-0000-0000-000000210000}"/>
    <cellStyle name="Normal 47 17" xfId="3840" xr:uid="{00000000-0005-0000-0000-000001210000}"/>
    <cellStyle name="Normal 47 2" xfId="3841" xr:uid="{00000000-0005-0000-0000-000002210000}"/>
    <cellStyle name="Normal 47 3" xfId="3842" xr:uid="{00000000-0005-0000-0000-000003210000}"/>
    <cellStyle name="Normal 47 3 2" xfId="3843" xr:uid="{00000000-0005-0000-0000-000004210000}"/>
    <cellStyle name="Normal 47 3 3" xfId="3844" xr:uid="{00000000-0005-0000-0000-000005210000}"/>
    <cellStyle name="Normal 47 3 4" xfId="3845" xr:uid="{00000000-0005-0000-0000-000006210000}"/>
    <cellStyle name="Normal 47 3 5" xfId="3846" xr:uid="{00000000-0005-0000-0000-000007210000}"/>
    <cellStyle name="Normal 47 3 6" xfId="3847" xr:uid="{00000000-0005-0000-0000-000008210000}"/>
    <cellStyle name="Normal 47 3 7" xfId="3848" xr:uid="{00000000-0005-0000-0000-000009210000}"/>
    <cellStyle name="Normal 47 3 8" xfId="3849" xr:uid="{00000000-0005-0000-0000-00000A210000}"/>
    <cellStyle name="Normal 47 4" xfId="3850" xr:uid="{00000000-0005-0000-0000-00000B210000}"/>
    <cellStyle name="Normal 47 4 2" xfId="3851" xr:uid="{00000000-0005-0000-0000-00000C210000}"/>
    <cellStyle name="Normal 47 4 3" xfId="3852" xr:uid="{00000000-0005-0000-0000-00000D210000}"/>
    <cellStyle name="Normal 47 4 4" xfId="3853" xr:uid="{00000000-0005-0000-0000-00000E210000}"/>
    <cellStyle name="Normal 47 4 5" xfId="3854" xr:uid="{00000000-0005-0000-0000-00000F210000}"/>
    <cellStyle name="Normal 47 4 6" xfId="3855" xr:uid="{00000000-0005-0000-0000-000010210000}"/>
    <cellStyle name="Normal 47 4 7" xfId="3856" xr:uid="{00000000-0005-0000-0000-000011210000}"/>
    <cellStyle name="Normal 47 4 8" xfId="3857" xr:uid="{00000000-0005-0000-0000-000012210000}"/>
    <cellStyle name="Normal 47 5" xfId="3858" xr:uid="{00000000-0005-0000-0000-000013210000}"/>
    <cellStyle name="Normal 47 5 2" xfId="3859" xr:uid="{00000000-0005-0000-0000-000014210000}"/>
    <cellStyle name="Normal 47 5 3" xfId="3860" xr:uid="{00000000-0005-0000-0000-000015210000}"/>
    <cellStyle name="Normal 47 5 4" xfId="3861" xr:uid="{00000000-0005-0000-0000-000016210000}"/>
    <cellStyle name="Normal 47 5 5" xfId="3862" xr:uid="{00000000-0005-0000-0000-000017210000}"/>
    <cellStyle name="Normal 47 5 6" xfId="3863" xr:uid="{00000000-0005-0000-0000-000018210000}"/>
    <cellStyle name="Normal 47 5 7" xfId="3864" xr:uid="{00000000-0005-0000-0000-000019210000}"/>
    <cellStyle name="Normal 47 5 8" xfId="3865" xr:uid="{00000000-0005-0000-0000-00001A210000}"/>
    <cellStyle name="Normal 47 6" xfId="3866" xr:uid="{00000000-0005-0000-0000-00001B210000}"/>
    <cellStyle name="Normal 47 6 2" xfId="3867" xr:uid="{00000000-0005-0000-0000-00001C210000}"/>
    <cellStyle name="Normal 47 6 3" xfId="3868" xr:uid="{00000000-0005-0000-0000-00001D210000}"/>
    <cellStyle name="Normal 47 6 4" xfId="3869" xr:uid="{00000000-0005-0000-0000-00001E210000}"/>
    <cellStyle name="Normal 47 6 5" xfId="3870" xr:uid="{00000000-0005-0000-0000-00001F210000}"/>
    <cellStyle name="Normal 47 6 6" xfId="3871" xr:uid="{00000000-0005-0000-0000-000020210000}"/>
    <cellStyle name="Normal 47 6 7" xfId="3872" xr:uid="{00000000-0005-0000-0000-000021210000}"/>
    <cellStyle name="Normal 47 6 8" xfId="3873" xr:uid="{00000000-0005-0000-0000-000022210000}"/>
    <cellStyle name="Normal 47 7" xfId="3874" xr:uid="{00000000-0005-0000-0000-000023210000}"/>
    <cellStyle name="Normal 47 7 2" xfId="3875" xr:uid="{00000000-0005-0000-0000-000024210000}"/>
    <cellStyle name="Normal 47 7 3" xfId="3876" xr:uid="{00000000-0005-0000-0000-000025210000}"/>
    <cellStyle name="Normal 47 7 4" xfId="3877" xr:uid="{00000000-0005-0000-0000-000026210000}"/>
    <cellStyle name="Normal 47 7 5" xfId="3878" xr:uid="{00000000-0005-0000-0000-000027210000}"/>
    <cellStyle name="Normal 47 7 6" xfId="3879" xr:uid="{00000000-0005-0000-0000-000028210000}"/>
    <cellStyle name="Normal 47 7 7" xfId="3880" xr:uid="{00000000-0005-0000-0000-000029210000}"/>
    <cellStyle name="Normal 47 7 8" xfId="3881" xr:uid="{00000000-0005-0000-0000-00002A210000}"/>
    <cellStyle name="Normal 47 8" xfId="3882" xr:uid="{00000000-0005-0000-0000-00002B210000}"/>
    <cellStyle name="Normal 47 8 2" xfId="3883" xr:uid="{00000000-0005-0000-0000-00002C210000}"/>
    <cellStyle name="Normal 47 8 3" xfId="3884" xr:uid="{00000000-0005-0000-0000-00002D210000}"/>
    <cellStyle name="Normal 47 8 4" xfId="3885" xr:uid="{00000000-0005-0000-0000-00002E210000}"/>
    <cellStyle name="Normal 47 8 5" xfId="3886" xr:uid="{00000000-0005-0000-0000-00002F210000}"/>
    <cellStyle name="Normal 47 8 6" xfId="3887" xr:uid="{00000000-0005-0000-0000-000030210000}"/>
    <cellStyle name="Normal 47 8 7" xfId="3888" xr:uid="{00000000-0005-0000-0000-000031210000}"/>
    <cellStyle name="Normal 47 8 8" xfId="3889" xr:uid="{00000000-0005-0000-0000-000032210000}"/>
    <cellStyle name="Normal 47 9" xfId="3890" xr:uid="{00000000-0005-0000-0000-000033210000}"/>
    <cellStyle name="Normal 48" xfId="3891" xr:uid="{00000000-0005-0000-0000-000034210000}"/>
    <cellStyle name="Normal 49" xfId="3892" xr:uid="{00000000-0005-0000-0000-000035210000}"/>
    <cellStyle name="Normal 49 2" xfId="3893" xr:uid="{00000000-0005-0000-0000-000036210000}"/>
    <cellStyle name="Normal 49 2 2" xfId="3894" xr:uid="{00000000-0005-0000-0000-000037210000}"/>
    <cellStyle name="Normal 49 2 2 2" xfId="3895" xr:uid="{00000000-0005-0000-0000-000038210000}"/>
    <cellStyle name="Normal 49 2 2 2 2" xfId="3896" xr:uid="{00000000-0005-0000-0000-000039210000}"/>
    <cellStyle name="Normal 49 2 2 3" xfId="3897" xr:uid="{00000000-0005-0000-0000-00003A210000}"/>
    <cellStyle name="Normal 49 2 3" xfId="3898" xr:uid="{00000000-0005-0000-0000-00003B210000}"/>
    <cellStyle name="Normal 49 2 3 2" xfId="3899" xr:uid="{00000000-0005-0000-0000-00003C210000}"/>
    <cellStyle name="Normal 49 2 4" xfId="3900" xr:uid="{00000000-0005-0000-0000-00003D210000}"/>
    <cellStyle name="Normal 49 3" xfId="3901" xr:uid="{00000000-0005-0000-0000-00003E210000}"/>
    <cellStyle name="Normal 49 3 2" xfId="3902" xr:uid="{00000000-0005-0000-0000-00003F210000}"/>
    <cellStyle name="Normal 49 3 2 2" xfId="3903" xr:uid="{00000000-0005-0000-0000-000040210000}"/>
    <cellStyle name="Normal 49 3 2 2 2" xfId="3904" xr:uid="{00000000-0005-0000-0000-000041210000}"/>
    <cellStyle name="Normal 49 3 2 3" xfId="3905" xr:uid="{00000000-0005-0000-0000-000042210000}"/>
    <cellStyle name="Normal 49 3 3" xfId="3906" xr:uid="{00000000-0005-0000-0000-000043210000}"/>
    <cellStyle name="Normal 49 3 3 2" xfId="3907" xr:uid="{00000000-0005-0000-0000-000044210000}"/>
    <cellStyle name="Normal 49 3 4" xfId="3908" xr:uid="{00000000-0005-0000-0000-000045210000}"/>
    <cellStyle name="Normal 49 4" xfId="3909" xr:uid="{00000000-0005-0000-0000-000046210000}"/>
    <cellStyle name="Normal 49 4 2" xfId="3910" xr:uid="{00000000-0005-0000-0000-000047210000}"/>
    <cellStyle name="Normal 49 4 2 2" xfId="3911" xr:uid="{00000000-0005-0000-0000-000048210000}"/>
    <cellStyle name="Normal 49 4 2 2 2" xfId="3912" xr:uid="{00000000-0005-0000-0000-000049210000}"/>
    <cellStyle name="Normal 49 4 2 3" xfId="3913" xr:uid="{00000000-0005-0000-0000-00004A210000}"/>
    <cellStyle name="Normal 49 4 3" xfId="3914" xr:uid="{00000000-0005-0000-0000-00004B210000}"/>
    <cellStyle name="Normal 49 4 3 2" xfId="3915" xr:uid="{00000000-0005-0000-0000-00004C210000}"/>
    <cellStyle name="Normal 49 4 4" xfId="3916" xr:uid="{00000000-0005-0000-0000-00004D210000}"/>
    <cellStyle name="Normal 49 5" xfId="3917" xr:uid="{00000000-0005-0000-0000-00004E210000}"/>
    <cellStyle name="Normal 49 5 2" xfId="3918" xr:uid="{00000000-0005-0000-0000-00004F210000}"/>
    <cellStyle name="Normal 49 5 2 2" xfId="3919" xr:uid="{00000000-0005-0000-0000-000050210000}"/>
    <cellStyle name="Normal 49 5 3" xfId="3920" xr:uid="{00000000-0005-0000-0000-000051210000}"/>
    <cellStyle name="Normal 49 6" xfId="3921" xr:uid="{00000000-0005-0000-0000-000052210000}"/>
    <cellStyle name="Normal 49 6 2" xfId="3922" xr:uid="{00000000-0005-0000-0000-000053210000}"/>
    <cellStyle name="Normal 49 7" xfId="3923" xr:uid="{00000000-0005-0000-0000-000054210000}"/>
    <cellStyle name="Normal 49 8" xfId="3924" xr:uid="{00000000-0005-0000-0000-000055210000}"/>
    <cellStyle name="Normal 5" xfId="54" xr:uid="{00000000-0005-0000-0000-000056210000}"/>
    <cellStyle name="Normal-- 5" xfId="4545" xr:uid="{00000000-0005-0000-0000-000057210000}"/>
    <cellStyle name="Normal 5 10" xfId="3925" xr:uid="{00000000-0005-0000-0000-000058210000}"/>
    <cellStyle name="Normal 5 10 2" xfId="3926" xr:uid="{00000000-0005-0000-0000-000059210000}"/>
    <cellStyle name="Normal 5 100" xfId="3927" xr:uid="{00000000-0005-0000-0000-00005A210000}"/>
    <cellStyle name="Normal 5 101" xfId="3928" xr:uid="{00000000-0005-0000-0000-00005B210000}"/>
    <cellStyle name="Normal 5 102" xfId="3929" xr:uid="{00000000-0005-0000-0000-00005C210000}"/>
    <cellStyle name="Normal 5 103" xfId="3930" xr:uid="{00000000-0005-0000-0000-00005D210000}"/>
    <cellStyle name="Normal 5 104" xfId="3931" xr:uid="{00000000-0005-0000-0000-00005E210000}"/>
    <cellStyle name="Normal 5 105" xfId="3932" xr:uid="{00000000-0005-0000-0000-00005F210000}"/>
    <cellStyle name="Normal 5 106" xfId="3933" xr:uid="{00000000-0005-0000-0000-000060210000}"/>
    <cellStyle name="Normal 5 107" xfId="3934" xr:uid="{00000000-0005-0000-0000-000061210000}"/>
    <cellStyle name="Normal 5 108" xfId="3935" xr:uid="{00000000-0005-0000-0000-000062210000}"/>
    <cellStyle name="Normal 5 109" xfId="3936" xr:uid="{00000000-0005-0000-0000-000063210000}"/>
    <cellStyle name="Normal 5 11" xfId="3937" xr:uid="{00000000-0005-0000-0000-000064210000}"/>
    <cellStyle name="Normal 5 11 2" xfId="3938" xr:uid="{00000000-0005-0000-0000-000065210000}"/>
    <cellStyle name="Normal 5 110" xfId="3939" xr:uid="{00000000-0005-0000-0000-000066210000}"/>
    <cellStyle name="Normal 5 111" xfId="3940" xr:uid="{00000000-0005-0000-0000-000067210000}"/>
    <cellStyle name="Normal 5 112" xfId="3941" xr:uid="{00000000-0005-0000-0000-000068210000}"/>
    <cellStyle name="Normal 5 113" xfId="3942" xr:uid="{00000000-0005-0000-0000-000069210000}"/>
    <cellStyle name="Normal 5 12" xfId="3943" xr:uid="{00000000-0005-0000-0000-00006A210000}"/>
    <cellStyle name="Normal 5 12 2" xfId="3944" xr:uid="{00000000-0005-0000-0000-00006B210000}"/>
    <cellStyle name="Normal 5 13" xfId="3945" xr:uid="{00000000-0005-0000-0000-00006C210000}"/>
    <cellStyle name="Normal 5 13 2" xfId="3946" xr:uid="{00000000-0005-0000-0000-00006D210000}"/>
    <cellStyle name="Normal 5 14" xfId="3947" xr:uid="{00000000-0005-0000-0000-00006E210000}"/>
    <cellStyle name="Normal 5 14 2" xfId="3948" xr:uid="{00000000-0005-0000-0000-00006F210000}"/>
    <cellStyle name="Normal 5 15" xfId="3949" xr:uid="{00000000-0005-0000-0000-000070210000}"/>
    <cellStyle name="Normal 5 15 2" xfId="3950" xr:uid="{00000000-0005-0000-0000-000071210000}"/>
    <cellStyle name="Normal 5 16" xfId="3951" xr:uid="{00000000-0005-0000-0000-000072210000}"/>
    <cellStyle name="Normal 5 16 2" xfId="3952" xr:uid="{00000000-0005-0000-0000-000073210000}"/>
    <cellStyle name="Normal 5 17" xfId="3953" xr:uid="{00000000-0005-0000-0000-000074210000}"/>
    <cellStyle name="Normal 5 17 2" xfId="3954" xr:uid="{00000000-0005-0000-0000-000075210000}"/>
    <cellStyle name="Normal 5 18" xfId="3955" xr:uid="{00000000-0005-0000-0000-000076210000}"/>
    <cellStyle name="Normal 5 18 2" xfId="3956" xr:uid="{00000000-0005-0000-0000-000077210000}"/>
    <cellStyle name="Normal 5 19" xfId="3957" xr:uid="{00000000-0005-0000-0000-000078210000}"/>
    <cellStyle name="Normal 5 19 2" xfId="3958" xr:uid="{00000000-0005-0000-0000-000079210000}"/>
    <cellStyle name="Normal 5 2" xfId="74" xr:uid="{00000000-0005-0000-0000-00007A210000}"/>
    <cellStyle name="Normal 5 2 2" xfId="3959" xr:uid="{00000000-0005-0000-0000-00007B210000}"/>
    <cellStyle name="Normal 5 2 3" xfId="3960" xr:uid="{00000000-0005-0000-0000-00007C210000}"/>
    <cellStyle name="Normal 5 2 4" xfId="3961" xr:uid="{00000000-0005-0000-0000-00007D210000}"/>
    <cellStyle name="Normal 5 2 5" xfId="3962" xr:uid="{00000000-0005-0000-0000-00007E210000}"/>
    <cellStyle name="Normal 5 20" xfId="3963" xr:uid="{00000000-0005-0000-0000-00007F210000}"/>
    <cellStyle name="Normal 5 20 2" xfId="3964" xr:uid="{00000000-0005-0000-0000-000080210000}"/>
    <cellStyle name="Normal 5 21" xfId="3965" xr:uid="{00000000-0005-0000-0000-000081210000}"/>
    <cellStyle name="Normal 5 21 2" xfId="3966" xr:uid="{00000000-0005-0000-0000-000082210000}"/>
    <cellStyle name="Normal 5 22" xfId="3967" xr:uid="{00000000-0005-0000-0000-000083210000}"/>
    <cellStyle name="Normal 5 22 2" xfId="3968" xr:uid="{00000000-0005-0000-0000-000084210000}"/>
    <cellStyle name="Normal 5 22 2 2" xfId="3969" xr:uid="{00000000-0005-0000-0000-000085210000}"/>
    <cellStyle name="Normal 5 22 3" xfId="3970" xr:uid="{00000000-0005-0000-0000-000086210000}"/>
    <cellStyle name="Normal 5 22 4" xfId="3971" xr:uid="{00000000-0005-0000-0000-000087210000}"/>
    <cellStyle name="Normal 5 23" xfId="3972" xr:uid="{00000000-0005-0000-0000-000088210000}"/>
    <cellStyle name="Normal 5 23 2" xfId="3973" xr:uid="{00000000-0005-0000-0000-000089210000}"/>
    <cellStyle name="Normal 5 24" xfId="3974" xr:uid="{00000000-0005-0000-0000-00008A210000}"/>
    <cellStyle name="Normal 5 24 2" xfId="3975" xr:uid="{00000000-0005-0000-0000-00008B210000}"/>
    <cellStyle name="Normal 5 25" xfId="3976" xr:uid="{00000000-0005-0000-0000-00008C210000}"/>
    <cellStyle name="Normal 5 25 2" xfId="3977" xr:uid="{00000000-0005-0000-0000-00008D210000}"/>
    <cellStyle name="Normal 5 26" xfId="3978" xr:uid="{00000000-0005-0000-0000-00008E210000}"/>
    <cellStyle name="Normal 5 26 2" xfId="3979" xr:uid="{00000000-0005-0000-0000-00008F210000}"/>
    <cellStyle name="Normal 5 27" xfId="3980" xr:uid="{00000000-0005-0000-0000-000090210000}"/>
    <cellStyle name="Normal 5 27 2" xfId="3981" xr:uid="{00000000-0005-0000-0000-000091210000}"/>
    <cellStyle name="Normal 5 28" xfId="3982" xr:uid="{00000000-0005-0000-0000-000092210000}"/>
    <cellStyle name="Normal 5 28 2" xfId="3983" xr:uid="{00000000-0005-0000-0000-000093210000}"/>
    <cellStyle name="Normal 5 29" xfId="3984" xr:uid="{00000000-0005-0000-0000-000094210000}"/>
    <cellStyle name="Normal 5 29 2" xfId="3985" xr:uid="{00000000-0005-0000-0000-000095210000}"/>
    <cellStyle name="Normal 5 3" xfId="3986" xr:uid="{00000000-0005-0000-0000-000096210000}"/>
    <cellStyle name="Normal 5 3 2" xfId="3987" xr:uid="{00000000-0005-0000-0000-000097210000}"/>
    <cellStyle name="Normal 5 30" xfId="3988" xr:uid="{00000000-0005-0000-0000-000098210000}"/>
    <cellStyle name="Normal 5 30 2" xfId="3989" xr:uid="{00000000-0005-0000-0000-000099210000}"/>
    <cellStyle name="Normal 5 31" xfId="3990" xr:uid="{00000000-0005-0000-0000-00009A210000}"/>
    <cellStyle name="Normal 5 31 2" xfId="3991" xr:uid="{00000000-0005-0000-0000-00009B210000}"/>
    <cellStyle name="Normal 5 32" xfId="3992" xr:uid="{00000000-0005-0000-0000-00009C210000}"/>
    <cellStyle name="Normal 5 32 2" xfId="3993" xr:uid="{00000000-0005-0000-0000-00009D210000}"/>
    <cellStyle name="Normal 5 33" xfId="3994" xr:uid="{00000000-0005-0000-0000-00009E210000}"/>
    <cellStyle name="Normal 5 33 2" xfId="3995" xr:uid="{00000000-0005-0000-0000-00009F210000}"/>
    <cellStyle name="Normal 5 34" xfId="3996" xr:uid="{00000000-0005-0000-0000-0000A0210000}"/>
    <cellStyle name="Normal 5 34 2" xfId="3997" xr:uid="{00000000-0005-0000-0000-0000A1210000}"/>
    <cellStyle name="Normal 5 35" xfId="3998" xr:uid="{00000000-0005-0000-0000-0000A2210000}"/>
    <cellStyle name="Normal 5 35 2" xfId="3999" xr:uid="{00000000-0005-0000-0000-0000A3210000}"/>
    <cellStyle name="Normal 5 36" xfId="4000" xr:uid="{00000000-0005-0000-0000-0000A4210000}"/>
    <cellStyle name="Normal 5 36 2" xfId="4001" xr:uid="{00000000-0005-0000-0000-0000A5210000}"/>
    <cellStyle name="Normal 5 37" xfId="4002" xr:uid="{00000000-0005-0000-0000-0000A6210000}"/>
    <cellStyle name="Normal 5 37 2" xfId="4003" xr:uid="{00000000-0005-0000-0000-0000A7210000}"/>
    <cellStyle name="Normal 5 38" xfId="4004" xr:uid="{00000000-0005-0000-0000-0000A8210000}"/>
    <cellStyle name="Normal 5 39" xfId="4005" xr:uid="{00000000-0005-0000-0000-0000A9210000}"/>
    <cellStyle name="Normal 5 4" xfId="4006" xr:uid="{00000000-0005-0000-0000-0000AA210000}"/>
    <cellStyle name="Normal 5 4 2" xfId="4007" xr:uid="{00000000-0005-0000-0000-0000AB210000}"/>
    <cellStyle name="Normal 5 40" xfId="4008" xr:uid="{00000000-0005-0000-0000-0000AC210000}"/>
    <cellStyle name="Normal 5 41" xfId="4009" xr:uid="{00000000-0005-0000-0000-0000AD210000}"/>
    <cellStyle name="Normal 5 42" xfId="4010" xr:uid="{00000000-0005-0000-0000-0000AE210000}"/>
    <cellStyle name="Normal 5 43" xfId="4011" xr:uid="{00000000-0005-0000-0000-0000AF210000}"/>
    <cellStyle name="Normal 5 44" xfId="4012" xr:uid="{00000000-0005-0000-0000-0000B0210000}"/>
    <cellStyle name="Normal 5 45" xfId="4013" xr:uid="{00000000-0005-0000-0000-0000B1210000}"/>
    <cellStyle name="Normal 5 46" xfId="4014" xr:uid="{00000000-0005-0000-0000-0000B2210000}"/>
    <cellStyle name="Normal 5 47" xfId="4015" xr:uid="{00000000-0005-0000-0000-0000B3210000}"/>
    <cellStyle name="Normal 5 48" xfId="4016" xr:uid="{00000000-0005-0000-0000-0000B4210000}"/>
    <cellStyle name="Normal 5 49" xfId="4017" xr:uid="{00000000-0005-0000-0000-0000B5210000}"/>
    <cellStyle name="Normal 5 5" xfId="4018" xr:uid="{00000000-0005-0000-0000-0000B6210000}"/>
    <cellStyle name="Normal 5 5 2" xfId="4019" xr:uid="{00000000-0005-0000-0000-0000B7210000}"/>
    <cellStyle name="Normal 5 50" xfId="4020" xr:uid="{00000000-0005-0000-0000-0000B8210000}"/>
    <cellStyle name="Normal 5 51" xfId="4021" xr:uid="{00000000-0005-0000-0000-0000B9210000}"/>
    <cellStyle name="Normal 5 52" xfId="4022" xr:uid="{00000000-0005-0000-0000-0000BA210000}"/>
    <cellStyle name="Normal 5 53" xfId="4023" xr:uid="{00000000-0005-0000-0000-0000BB210000}"/>
    <cellStyle name="Normal 5 54" xfId="4024" xr:uid="{00000000-0005-0000-0000-0000BC210000}"/>
    <cellStyle name="Normal 5 55" xfId="4025" xr:uid="{00000000-0005-0000-0000-0000BD210000}"/>
    <cellStyle name="Normal 5 56" xfId="4026" xr:uid="{00000000-0005-0000-0000-0000BE210000}"/>
    <cellStyle name="Normal 5 57" xfId="4027" xr:uid="{00000000-0005-0000-0000-0000BF210000}"/>
    <cellStyle name="Normal 5 58" xfId="4028" xr:uid="{00000000-0005-0000-0000-0000C0210000}"/>
    <cellStyle name="Normal 5 59" xfId="4029" xr:uid="{00000000-0005-0000-0000-0000C1210000}"/>
    <cellStyle name="Normal 5 6" xfId="4030" xr:uid="{00000000-0005-0000-0000-0000C2210000}"/>
    <cellStyle name="Normal 5 6 2" xfId="4031" xr:uid="{00000000-0005-0000-0000-0000C3210000}"/>
    <cellStyle name="Normal 5 60" xfId="4032" xr:uid="{00000000-0005-0000-0000-0000C4210000}"/>
    <cellStyle name="Normal 5 61" xfId="4033" xr:uid="{00000000-0005-0000-0000-0000C5210000}"/>
    <cellStyle name="Normal 5 62" xfId="4034" xr:uid="{00000000-0005-0000-0000-0000C6210000}"/>
    <cellStyle name="Normal 5 63" xfId="4035" xr:uid="{00000000-0005-0000-0000-0000C7210000}"/>
    <cellStyle name="Normal 5 64" xfId="4036" xr:uid="{00000000-0005-0000-0000-0000C8210000}"/>
    <cellStyle name="Normal 5 65" xfId="4037" xr:uid="{00000000-0005-0000-0000-0000C9210000}"/>
    <cellStyle name="Normal 5 66" xfId="4038" xr:uid="{00000000-0005-0000-0000-0000CA210000}"/>
    <cellStyle name="Normal 5 67" xfId="4039" xr:uid="{00000000-0005-0000-0000-0000CB210000}"/>
    <cellStyle name="Normal 5 68" xfId="4040" xr:uid="{00000000-0005-0000-0000-0000CC210000}"/>
    <cellStyle name="Normal 5 69" xfId="4041" xr:uid="{00000000-0005-0000-0000-0000CD210000}"/>
    <cellStyle name="Normal 5 7" xfId="4042" xr:uid="{00000000-0005-0000-0000-0000CE210000}"/>
    <cellStyle name="Normal 5 7 2" xfId="4043" xr:uid="{00000000-0005-0000-0000-0000CF210000}"/>
    <cellStyle name="Normal 5 70" xfId="4044" xr:uid="{00000000-0005-0000-0000-0000D0210000}"/>
    <cellStyle name="Normal 5 71" xfId="4045" xr:uid="{00000000-0005-0000-0000-0000D1210000}"/>
    <cellStyle name="Normal 5 72" xfId="4046" xr:uid="{00000000-0005-0000-0000-0000D2210000}"/>
    <cellStyle name="Normal 5 73" xfId="4047" xr:uid="{00000000-0005-0000-0000-0000D3210000}"/>
    <cellStyle name="Normal 5 74" xfId="4048" xr:uid="{00000000-0005-0000-0000-0000D4210000}"/>
    <cellStyle name="Normal 5 75" xfId="4049" xr:uid="{00000000-0005-0000-0000-0000D5210000}"/>
    <cellStyle name="Normal 5 76" xfId="4050" xr:uid="{00000000-0005-0000-0000-0000D6210000}"/>
    <cellStyle name="Normal 5 77" xfId="4051" xr:uid="{00000000-0005-0000-0000-0000D7210000}"/>
    <cellStyle name="Normal 5 78" xfId="4052" xr:uid="{00000000-0005-0000-0000-0000D8210000}"/>
    <cellStyle name="Normal 5 79" xfId="4053" xr:uid="{00000000-0005-0000-0000-0000D9210000}"/>
    <cellStyle name="Normal 5 8" xfId="4054" xr:uid="{00000000-0005-0000-0000-0000DA210000}"/>
    <cellStyle name="Normal 5 8 2" xfId="4055" xr:uid="{00000000-0005-0000-0000-0000DB210000}"/>
    <cellStyle name="Normal 5 80" xfId="4056" xr:uid="{00000000-0005-0000-0000-0000DC210000}"/>
    <cellStyle name="Normal 5 81" xfId="4057" xr:uid="{00000000-0005-0000-0000-0000DD210000}"/>
    <cellStyle name="Normal 5 82" xfId="4058" xr:uid="{00000000-0005-0000-0000-0000DE210000}"/>
    <cellStyle name="Normal 5 83" xfId="4059" xr:uid="{00000000-0005-0000-0000-0000DF210000}"/>
    <cellStyle name="Normal 5 84" xfId="4060" xr:uid="{00000000-0005-0000-0000-0000E0210000}"/>
    <cellStyle name="Normal 5 85" xfId="4061" xr:uid="{00000000-0005-0000-0000-0000E1210000}"/>
    <cellStyle name="Normal 5 86" xfId="4062" xr:uid="{00000000-0005-0000-0000-0000E2210000}"/>
    <cellStyle name="Normal 5 87" xfId="4063" xr:uid="{00000000-0005-0000-0000-0000E3210000}"/>
    <cellStyle name="Normal 5 88" xfId="4064" xr:uid="{00000000-0005-0000-0000-0000E4210000}"/>
    <cellStyle name="Normal 5 89" xfId="4065" xr:uid="{00000000-0005-0000-0000-0000E5210000}"/>
    <cellStyle name="Normal 5 9" xfId="4066" xr:uid="{00000000-0005-0000-0000-0000E6210000}"/>
    <cellStyle name="Normal 5 9 2" xfId="4067" xr:uid="{00000000-0005-0000-0000-0000E7210000}"/>
    <cellStyle name="Normal 5 90" xfId="4068" xr:uid="{00000000-0005-0000-0000-0000E8210000}"/>
    <cellStyle name="Normal 5 91" xfId="4069" xr:uid="{00000000-0005-0000-0000-0000E9210000}"/>
    <cellStyle name="Normal 5 92" xfId="4070" xr:uid="{00000000-0005-0000-0000-0000EA210000}"/>
    <cellStyle name="Normal 5 93" xfId="4071" xr:uid="{00000000-0005-0000-0000-0000EB210000}"/>
    <cellStyle name="Normal 5 94" xfId="4072" xr:uid="{00000000-0005-0000-0000-0000EC210000}"/>
    <cellStyle name="Normal 5 95" xfId="4073" xr:uid="{00000000-0005-0000-0000-0000ED210000}"/>
    <cellStyle name="Normal 5 96" xfId="4074" xr:uid="{00000000-0005-0000-0000-0000EE210000}"/>
    <cellStyle name="Normal 5 97" xfId="4075" xr:uid="{00000000-0005-0000-0000-0000EF210000}"/>
    <cellStyle name="Normal 5 98" xfId="4076" xr:uid="{00000000-0005-0000-0000-0000F0210000}"/>
    <cellStyle name="Normal 5 99" xfId="4077" xr:uid="{00000000-0005-0000-0000-0000F1210000}"/>
    <cellStyle name="Normal 50" xfId="4078" xr:uid="{00000000-0005-0000-0000-0000F2210000}"/>
    <cellStyle name="Normal 50 2" xfId="4079" xr:uid="{00000000-0005-0000-0000-0000F3210000}"/>
    <cellStyle name="Normal 50 3" xfId="4080" xr:uid="{00000000-0005-0000-0000-0000F4210000}"/>
    <cellStyle name="Normal 50 4" xfId="4081" xr:uid="{00000000-0005-0000-0000-0000F5210000}"/>
    <cellStyle name="Normal 50 5" xfId="4082" xr:uid="{00000000-0005-0000-0000-0000F6210000}"/>
    <cellStyle name="Normal 50 6" xfId="4083" xr:uid="{00000000-0005-0000-0000-0000F7210000}"/>
    <cellStyle name="Normal 50 7" xfId="4084" xr:uid="{00000000-0005-0000-0000-0000F8210000}"/>
    <cellStyle name="Normal 50 8" xfId="4085" xr:uid="{00000000-0005-0000-0000-0000F9210000}"/>
    <cellStyle name="Normal 51" xfId="4086" xr:uid="{00000000-0005-0000-0000-0000FA210000}"/>
    <cellStyle name="Normal 51 2" xfId="4087" xr:uid="{00000000-0005-0000-0000-0000FB210000}"/>
    <cellStyle name="Normal 51 2 2" xfId="4088" xr:uid="{00000000-0005-0000-0000-0000FC210000}"/>
    <cellStyle name="Normal 51 2 2 2" xfId="4089" xr:uid="{00000000-0005-0000-0000-0000FD210000}"/>
    <cellStyle name="Normal 51 2 2 2 2" xfId="4090" xr:uid="{00000000-0005-0000-0000-0000FE210000}"/>
    <cellStyle name="Normal 51 2 2 3" xfId="4091" xr:uid="{00000000-0005-0000-0000-0000FF210000}"/>
    <cellStyle name="Normal 51 2 3" xfId="4092" xr:uid="{00000000-0005-0000-0000-000000220000}"/>
    <cellStyle name="Normal 51 2 3 2" xfId="4093" xr:uid="{00000000-0005-0000-0000-000001220000}"/>
    <cellStyle name="Normal 51 2 4" xfId="4094" xr:uid="{00000000-0005-0000-0000-000002220000}"/>
    <cellStyle name="Normal 51 3" xfId="4095" xr:uid="{00000000-0005-0000-0000-000003220000}"/>
    <cellStyle name="Normal 51 3 2" xfId="4096" xr:uid="{00000000-0005-0000-0000-000004220000}"/>
    <cellStyle name="Normal 51 3 2 2" xfId="4097" xr:uid="{00000000-0005-0000-0000-000005220000}"/>
    <cellStyle name="Normal 51 3 3" xfId="4098" xr:uid="{00000000-0005-0000-0000-000006220000}"/>
    <cellStyle name="Normal 51 4" xfId="4099" xr:uid="{00000000-0005-0000-0000-000007220000}"/>
    <cellStyle name="Normal 51 4 2" xfId="4100" xr:uid="{00000000-0005-0000-0000-000008220000}"/>
    <cellStyle name="Normal 51 5" xfId="4101" xr:uid="{00000000-0005-0000-0000-000009220000}"/>
    <cellStyle name="Normal 51 6" xfId="4102" xr:uid="{00000000-0005-0000-0000-00000A220000}"/>
    <cellStyle name="Normal 51 7" xfId="4103" xr:uid="{00000000-0005-0000-0000-00000B220000}"/>
    <cellStyle name="Normal 51 8" xfId="4104" xr:uid="{00000000-0005-0000-0000-00000C220000}"/>
    <cellStyle name="Normal 52" xfId="4105" xr:uid="{00000000-0005-0000-0000-00000D220000}"/>
    <cellStyle name="Normal 52 2" xfId="4106" xr:uid="{00000000-0005-0000-0000-00000E220000}"/>
    <cellStyle name="Normal 52 2 2" xfId="4107" xr:uid="{00000000-0005-0000-0000-00000F220000}"/>
    <cellStyle name="Normal 52 3" xfId="4108" xr:uid="{00000000-0005-0000-0000-000010220000}"/>
    <cellStyle name="Normal 52 4" xfId="4109" xr:uid="{00000000-0005-0000-0000-000011220000}"/>
    <cellStyle name="Normal 52 5" xfId="4110" xr:uid="{00000000-0005-0000-0000-000012220000}"/>
    <cellStyle name="Normal 52 6" xfId="4111" xr:uid="{00000000-0005-0000-0000-000013220000}"/>
    <cellStyle name="Normal 52 7" xfId="4112" xr:uid="{00000000-0005-0000-0000-000014220000}"/>
    <cellStyle name="Normal 52 8" xfId="4113" xr:uid="{00000000-0005-0000-0000-000015220000}"/>
    <cellStyle name="Normal 53" xfId="4114" xr:uid="{00000000-0005-0000-0000-000016220000}"/>
    <cellStyle name="Normal 53 2" xfId="4115" xr:uid="{00000000-0005-0000-0000-000017220000}"/>
    <cellStyle name="Normal 53 2 2" xfId="4116" xr:uid="{00000000-0005-0000-0000-000018220000}"/>
    <cellStyle name="Normal 53 2 2 2" xfId="4117" xr:uid="{00000000-0005-0000-0000-000019220000}"/>
    <cellStyle name="Normal 53 2 3" xfId="4118" xr:uid="{00000000-0005-0000-0000-00001A220000}"/>
    <cellStyle name="Normal 53 3" xfId="4119" xr:uid="{00000000-0005-0000-0000-00001B220000}"/>
    <cellStyle name="Normal 53 3 2" xfId="4120" xr:uid="{00000000-0005-0000-0000-00001C220000}"/>
    <cellStyle name="Normal 53 4" xfId="4121" xr:uid="{00000000-0005-0000-0000-00001D220000}"/>
    <cellStyle name="Normal 53 5" xfId="4122" xr:uid="{00000000-0005-0000-0000-00001E220000}"/>
    <cellStyle name="Normal 53 6" xfId="4123" xr:uid="{00000000-0005-0000-0000-00001F220000}"/>
    <cellStyle name="Normal 53 7" xfId="4124" xr:uid="{00000000-0005-0000-0000-000020220000}"/>
    <cellStyle name="Normal 53 8" xfId="4125" xr:uid="{00000000-0005-0000-0000-000021220000}"/>
    <cellStyle name="Normal 54" xfId="4126" xr:uid="{00000000-0005-0000-0000-000022220000}"/>
    <cellStyle name="Normal 54 2" xfId="4127" xr:uid="{00000000-0005-0000-0000-000023220000}"/>
    <cellStyle name="Normal 54 3" xfId="4128" xr:uid="{00000000-0005-0000-0000-000024220000}"/>
    <cellStyle name="Normal 54 4" xfId="4129" xr:uid="{00000000-0005-0000-0000-000025220000}"/>
    <cellStyle name="Normal 54 5" xfId="4130" xr:uid="{00000000-0005-0000-0000-000026220000}"/>
    <cellStyle name="Normal 54 6" xfId="4131" xr:uid="{00000000-0005-0000-0000-000027220000}"/>
    <cellStyle name="Normal 54 7" xfId="4132" xr:uid="{00000000-0005-0000-0000-000028220000}"/>
    <cellStyle name="Normal 54 8" xfId="4133" xr:uid="{00000000-0005-0000-0000-000029220000}"/>
    <cellStyle name="Normal 55" xfId="4134" xr:uid="{00000000-0005-0000-0000-00002A220000}"/>
    <cellStyle name="Normal 55 2" xfId="4135" xr:uid="{00000000-0005-0000-0000-00002B220000}"/>
    <cellStyle name="Normal 55 3" xfId="4136" xr:uid="{00000000-0005-0000-0000-00002C220000}"/>
    <cellStyle name="Normal 55 4" xfId="4137" xr:uid="{00000000-0005-0000-0000-00002D220000}"/>
    <cellStyle name="Normal 55 5" xfId="4138" xr:uid="{00000000-0005-0000-0000-00002E220000}"/>
    <cellStyle name="Normal 55 6" xfId="4139" xr:uid="{00000000-0005-0000-0000-00002F220000}"/>
    <cellStyle name="Normal 55 7" xfId="4140" xr:uid="{00000000-0005-0000-0000-000030220000}"/>
    <cellStyle name="Normal 55 8" xfId="4141" xr:uid="{00000000-0005-0000-0000-000031220000}"/>
    <cellStyle name="Normal 56" xfId="4142" xr:uid="{00000000-0005-0000-0000-000032220000}"/>
    <cellStyle name="Normal 56 2" xfId="4143" xr:uid="{00000000-0005-0000-0000-000033220000}"/>
    <cellStyle name="Normal 56 3" xfId="4144" xr:uid="{00000000-0005-0000-0000-000034220000}"/>
    <cellStyle name="Normal 56 4" xfId="4145" xr:uid="{00000000-0005-0000-0000-000035220000}"/>
    <cellStyle name="Normal 56 5" xfId="4146" xr:uid="{00000000-0005-0000-0000-000036220000}"/>
    <cellStyle name="Normal 56 6" xfId="4147" xr:uid="{00000000-0005-0000-0000-000037220000}"/>
    <cellStyle name="Normal 56 7" xfId="4148" xr:uid="{00000000-0005-0000-0000-000038220000}"/>
    <cellStyle name="Normal 56 8" xfId="4149" xr:uid="{00000000-0005-0000-0000-000039220000}"/>
    <cellStyle name="Normal 57" xfId="4150" xr:uid="{00000000-0005-0000-0000-00003A220000}"/>
    <cellStyle name="Normal 57 2" xfId="4151" xr:uid="{00000000-0005-0000-0000-00003B220000}"/>
    <cellStyle name="Normal 57 3" xfId="4152" xr:uid="{00000000-0005-0000-0000-00003C220000}"/>
    <cellStyle name="Normal 57 4" xfId="4153" xr:uid="{00000000-0005-0000-0000-00003D220000}"/>
    <cellStyle name="Normal 57 5" xfId="4154" xr:uid="{00000000-0005-0000-0000-00003E220000}"/>
    <cellStyle name="Normal 57 6" xfId="4155" xr:uid="{00000000-0005-0000-0000-00003F220000}"/>
    <cellStyle name="Normal 57 7" xfId="4156" xr:uid="{00000000-0005-0000-0000-000040220000}"/>
    <cellStyle name="Normal 57 8" xfId="4157" xr:uid="{00000000-0005-0000-0000-000041220000}"/>
    <cellStyle name="Normal 58" xfId="4158" xr:uid="{00000000-0005-0000-0000-000042220000}"/>
    <cellStyle name="Normal 58 2" xfId="4159" xr:uid="{00000000-0005-0000-0000-000043220000}"/>
    <cellStyle name="Normal 58 3" xfId="4160" xr:uid="{00000000-0005-0000-0000-000044220000}"/>
    <cellStyle name="Normal 58 4" xfId="4161" xr:uid="{00000000-0005-0000-0000-000045220000}"/>
    <cellStyle name="Normal 58 5" xfId="4162" xr:uid="{00000000-0005-0000-0000-000046220000}"/>
    <cellStyle name="Normal 58 6" xfId="4163" xr:uid="{00000000-0005-0000-0000-000047220000}"/>
    <cellStyle name="Normal 58 7" xfId="4164" xr:uid="{00000000-0005-0000-0000-000048220000}"/>
    <cellStyle name="Normal 58 8" xfId="4165" xr:uid="{00000000-0005-0000-0000-000049220000}"/>
    <cellStyle name="Normal 59" xfId="4166" xr:uid="{00000000-0005-0000-0000-00004A220000}"/>
    <cellStyle name="Normal 59 2" xfId="4167" xr:uid="{00000000-0005-0000-0000-00004B220000}"/>
    <cellStyle name="Normal 59 3" xfId="4168" xr:uid="{00000000-0005-0000-0000-00004C220000}"/>
    <cellStyle name="Normal 59 4" xfId="4169" xr:uid="{00000000-0005-0000-0000-00004D220000}"/>
    <cellStyle name="Normal 59 5" xfId="4170" xr:uid="{00000000-0005-0000-0000-00004E220000}"/>
    <cellStyle name="Normal 59 6" xfId="4171" xr:uid="{00000000-0005-0000-0000-00004F220000}"/>
    <cellStyle name="Normal 59 7" xfId="4172" xr:uid="{00000000-0005-0000-0000-000050220000}"/>
    <cellStyle name="Normal 59 8" xfId="4173" xr:uid="{00000000-0005-0000-0000-000051220000}"/>
    <cellStyle name="Normal 6" xfId="613" xr:uid="{00000000-0005-0000-0000-000052220000}"/>
    <cellStyle name="Normal-- 6" xfId="4546" xr:uid="{00000000-0005-0000-0000-000053220000}"/>
    <cellStyle name="Normal 6 10" xfId="4174" xr:uid="{00000000-0005-0000-0000-000054220000}"/>
    <cellStyle name="Normal 6 10 2" xfId="4175" xr:uid="{00000000-0005-0000-0000-000055220000}"/>
    <cellStyle name="Normal 6 100" xfId="4176" xr:uid="{00000000-0005-0000-0000-000056220000}"/>
    <cellStyle name="Normal 6 101" xfId="4177" xr:uid="{00000000-0005-0000-0000-000057220000}"/>
    <cellStyle name="Normal 6 102" xfId="4178" xr:uid="{00000000-0005-0000-0000-000058220000}"/>
    <cellStyle name="Normal 6 103" xfId="4179" xr:uid="{00000000-0005-0000-0000-000059220000}"/>
    <cellStyle name="Normal 6 104" xfId="4180" xr:uid="{00000000-0005-0000-0000-00005A220000}"/>
    <cellStyle name="Normal 6 105" xfId="4181" xr:uid="{00000000-0005-0000-0000-00005B220000}"/>
    <cellStyle name="Normal 6 106" xfId="4182" xr:uid="{00000000-0005-0000-0000-00005C220000}"/>
    <cellStyle name="Normal 6 107" xfId="4183" xr:uid="{00000000-0005-0000-0000-00005D220000}"/>
    <cellStyle name="Normal 6 108" xfId="4184" xr:uid="{00000000-0005-0000-0000-00005E220000}"/>
    <cellStyle name="Normal 6 109" xfId="4185" xr:uid="{00000000-0005-0000-0000-00005F220000}"/>
    <cellStyle name="Normal 6 11" xfId="4186" xr:uid="{00000000-0005-0000-0000-000060220000}"/>
    <cellStyle name="Normal 6 11 2" xfId="4187" xr:uid="{00000000-0005-0000-0000-000061220000}"/>
    <cellStyle name="Normal 6 110" xfId="4188" xr:uid="{00000000-0005-0000-0000-000062220000}"/>
    <cellStyle name="Normal 6 111" xfId="4189" xr:uid="{00000000-0005-0000-0000-000063220000}"/>
    <cellStyle name="Normal 6 112" xfId="4190" xr:uid="{00000000-0005-0000-0000-000064220000}"/>
    <cellStyle name="Normal 6 113" xfId="4191" xr:uid="{00000000-0005-0000-0000-000065220000}"/>
    <cellStyle name="Normal 6 114" xfId="4192" xr:uid="{00000000-0005-0000-0000-000066220000}"/>
    <cellStyle name="Normal 6 115" xfId="4193" xr:uid="{00000000-0005-0000-0000-000067220000}"/>
    <cellStyle name="Normal 6 116" xfId="4194" xr:uid="{00000000-0005-0000-0000-000068220000}"/>
    <cellStyle name="Normal 6 117" xfId="4195" xr:uid="{00000000-0005-0000-0000-000069220000}"/>
    <cellStyle name="Normal 6 12" xfId="4196" xr:uid="{00000000-0005-0000-0000-00006A220000}"/>
    <cellStyle name="Normal 6 12 2" xfId="4197" xr:uid="{00000000-0005-0000-0000-00006B220000}"/>
    <cellStyle name="Normal 6 13" xfId="4198" xr:uid="{00000000-0005-0000-0000-00006C220000}"/>
    <cellStyle name="Normal 6 13 2" xfId="4199" xr:uid="{00000000-0005-0000-0000-00006D220000}"/>
    <cellStyle name="Normal 6 14" xfId="4200" xr:uid="{00000000-0005-0000-0000-00006E220000}"/>
    <cellStyle name="Normal 6 14 2" xfId="4201" xr:uid="{00000000-0005-0000-0000-00006F220000}"/>
    <cellStyle name="Normal 6 15" xfId="4202" xr:uid="{00000000-0005-0000-0000-000070220000}"/>
    <cellStyle name="Normal 6 15 2" xfId="4203" xr:uid="{00000000-0005-0000-0000-000071220000}"/>
    <cellStyle name="Normal 6 16" xfId="4204" xr:uid="{00000000-0005-0000-0000-000072220000}"/>
    <cellStyle name="Normal 6 16 2" xfId="4205" xr:uid="{00000000-0005-0000-0000-000073220000}"/>
    <cellStyle name="Normal 6 17" xfId="4206" xr:uid="{00000000-0005-0000-0000-000074220000}"/>
    <cellStyle name="Normal 6 17 2" xfId="4207" xr:uid="{00000000-0005-0000-0000-000075220000}"/>
    <cellStyle name="Normal 6 18" xfId="4208" xr:uid="{00000000-0005-0000-0000-000076220000}"/>
    <cellStyle name="Normal 6 18 2" xfId="4209" xr:uid="{00000000-0005-0000-0000-000077220000}"/>
    <cellStyle name="Normal 6 19" xfId="4210" xr:uid="{00000000-0005-0000-0000-000078220000}"/>
    <cellStyle name="Normal 6 19 2" xfId="4211" xr:uid="{00000000-0005-0000-0000-000079220000}"/>
    <cellStyle name="Normal 6 2" xfId="4212" xr:uid="{00000000-0005-0000-0000-00007A220000}"/>
    <cellStyle name="Normal 6 2 2" xfId="4213" xr:uid="{00000000-0005-0000-0000-00007B220000}"/>
    <cellStyle name="Normal 6 2 3" xfId="4214" xr:uid="{00000000-0005-0000-0000-00007C220000}"/>
    <cellStyle name="Normal 6 2 4" xfId="4215" xr:uid="{00000000-0005-0000-0000-00007D220000}"/>
    <cellStyle name="Normal 6 2 5" xfId="4216" xr:uid="{00000000-0005-0000-0000-00007E220000}"/>
    <cellStyle name="Normal 6 20" xfId="4217" xr:uid="{00000000-0005-0000-0000-00007F220000}"/>
    <cellStyle name="Normal 6 20 2" xfId="4218" xr:uid="{00000000-0005-0000-0000-000080220000}"/>
    <cellStyle name="Normal 6 21" xfId="4219" xr:uid="{00000000-0005-0000-0000-000081220000}"/>
    <cellStyle name="Normal 6 21 2" xfId="4220" xr:uid="{00000000-0005-0000-0000-000082220000}"/>
    <cellStyle name="Normal 6 21 2 2" xfId="4221" xr:uid="{00000000-0005-0000-0000-000083220000}"/>
    <cellStyle name="Normal 6 21 3" xfId="4222" xr:uid="{00000000-0005-0000-0000-000084220000}"/>
    <cellStyle name="Normal 6 21 4" xfId="4223" xr:uid="{00000000-0005-0000-0000-000085220000}"/>
    <cellStyle name="Normal 6 22" xfId="4224" xr:uid="{00000000-0005-0000-0000-000086220000}"/>
    <cellStyle name="Normal 6 22 2" xfId="4225" xr:uid="{00000000-0005-0000-0000-000087220000}"/>
    <cellStyle name="Normal 6 22 2 2" xfId="4226" xr:uid="{00000000-0005-0000-0000-000088220000}"/>
    <cellStyle name="Normal 6 22 3" xfId="4227" xr:uid="{00000000-0005-0000-0000-000089220000}"/>
    <cellStyle name="Normal 6 22 4" xfId="4228" xr:uid="{00000000-0005-0000-0000-00008A220000}"/>
    <cellStyle name="Normal 6 23" xfId="4229" xr:uid="{00000000-0005-0000-0000-00008B220000}"/>
    <cellStyle name="Normal 6 23 2" xfId="4230" xr:uid="{00000000-0005-0000-0000-00008C220000}"/>
    <cellStyle name="Normal 6 24" xfId="4231" xr:uid="{00000000-0005-0000-0000-00008D220000}"/>
    <cellStyle name="Normal 6 24 2" xfId="4232" xr:uid="{00000000-0005-0000-0000-00008E220000}"/>
    <cellStyle name="Normal 6 25" xfId="4233" xr:uid="{00000000-0005-0000-0000-00008F220000}"/>
    <cellStyle name="Normal 6 25 2" xfId="4234" xr:uid="{00000000-0005-0000-0000-000090220000}"/>
    <cellStyle name="Normal 6 26" xfId="4235" xr:uid="{00000000-0005-0000-0000-000091220000}"/>
    <cellStyle name="Normal 6 26 2" xfId="4236" xr:uid="{00000000-0005-0000-0000-000092220000}"/>
    <cellStyle name="Normal 6 27" xfId="4237" xr:uid="{00000000-0005-0000-0000-000093220000}"/>
    <cellStyle name="Normal 6 27 2" xfId="4238" xr:uid="{00000000-0005-0000-0000-000094220000}"/>
    <cellStyle name="Normal 6 28" xfId="4239" xr:uid="{00000000-0005-0000-0000-000095220000}"/>
    <cellStyle name="Normal 6 28 2" xfId="4240" xr:uid="{00000000-0005-0000-0000-000096220000}"/>
    <cellStyle name="Normal 6 29" xfId="4241" xr:uid="{00000000-0005-0000-0000-000097220000}"/>
    <cellStyle name="Normal 6 29 2" xfId="4242" xr:uid="{00000000-0005-0000-0000-000098220000}"/>
    <cellStyle name="Normal 6 3" xfId="4243" xr:uid="{00000000-0005-0000-0000-000099220000}"/>
    <cellStyle name="Normal 6 3 2" xfId="4244" xr:uid="{00000000-0005-0000-0000-00009A220000}"/>
    <cellStyle name="Normal 6 3 3" xfId="4245" xr:uid="{00000000-0005-0000-0000-00009B220000}"/>
    <cellStyle name="Normal 6 3 4" xfId="4246" xr:uid="{00000000-0005-0000-0000-00009C220000}"/>
    <cellStyle name="Normal 6 30" xfId="4247" xr:uid="{00000000-0005-0000-0000-00009D220000}"/>
    <cellStyle name="Normal 6 31" xfId="4248" xr:uid="{00000000-0005-0000-0000-00009E220000}"/>
    <cellStyle name="Normal 6 32" xfId="4249" xr:uid="{00000000-0005-0000-0000-00009F220000}"/>
    <cellStyle name="Normal 6 33" xfId="4250" xr:uid="{00000000-0005-0000-0000-0000A0220000}"/>
    <cellStyle name="Normal 6 34" xfId="4251" xr:uid="{00000000-0005-0000-0000-0000A1220000}"/>
    <cellStyle name="Normal 6 35" xfId="4252" xr:uid="{00000000-0005-0000-0000-0000A2220000}"/>
    <cellStyle name="Normal 6 36" xfId="4253" xr:uid="{00000000-0005-0000-0000-0000A3220000}"/>
    <cellStyle name="Normal 6 37" xfId="4254" xr:uid="{00000000-0005-0000-0000-0000A4220000}"/>
    <cellStyle name="Normal 6 38" xfId="4255" xr:uid="{00000000-0005-0000-0000-0000A5220000}"/>
    <cellStyle name="Normal 6 39" xfId="4256" xr:uid="{00000000-0005-0000-0000-0000A6220000}"/>
    <cellStyle name="Normal 6 4" xfId="4257" xr:uid="{00000000-0005-0000-0000-0000A7220000}"/>
    <cellStyle name="Normal 6 4 2" xfId="4258" xr:uid="{00000000-0005-0000-0000-0000A8220000}"/>
    <cellStyle name="Normal 6 40" xfId="4259" xr:uid="{00000000-0005-0000-0000-0000A9220000}"/>
    <cellStyle name="Normal 6 41" xfId="4260" xr:uid="{00000000-0005-0000-0000-0000AA220000}"/>
    <cellStyle name="Normal 6 42" xfId="4261" xr:uid="{00000000-0005-0000-0000-0000AB220000}"/>
    <cellStyle name="Normal 6 43" xfId="4262" xr:uid="{00000000-0005-0000-0000-0000AC220000}"/>
    <cellStyle name="Normal 6 44" xfId="4263" xr:uid="{00000000-0005-0000-0000-0000AD220000}"/>
    <cellStyle name="Normal 6 45" xfId="4264" xr:uid="{00000000-0005-0000-0000-0000AE220000}"/>
    <cellStyle name="Normal 6 46" xfId="4265" xr:uid="{00000000-0005-0000-0000-0000AF220000}"/>
    <cellStyle name="Normal 6 47" xfId="4266" xr:uid="{00000000-0005-0000-0000-0000B0220000}"/>
    <cellStyle name="Normal 6 48" xfId="4267" xr:uid="{00000000-0005-0000-0000-0000B1220000}"/>
    <cellStyle name="Normal 6 49" xfId="4268" xr:uid="{00000000-0005-0000-0000-0000B2220000}"/>
    <cellStyle name="Normal 6 5" xfId="4269" xr:uid="{00000000-0005-0000-0000-0000B3220000}"/>
    <cellStyle name="Normal 6 5 2" xfId="4270" xr:uid="{00000000-0005-0000-0000-0000B4220000}"/>
    <cellStyle name="Normal 6 50" xfId="4271" xr:uid="{00000000-0005-0000-0000-0000B5220000}"/>
    <cellStyle name="Normal 6 51" xfId="4272" xr:uid="{00000000-0005-0000-0000-0000B6220000}"/>
    <cellStyle name="Normal 6 52" xfId="4273" xr:uid="{00000000-0005-0000-0000-0000B7220000}"/>
    <cellStyle name="Normal 6 53" xfId="4274" xr:uid="{00000000-0005-0000-0000-0000B8220000}"/>
    <cellStyle name="Normal 6 54" xfId="4275" xr:uid="{00000000-0005-0000-0000-0000B9220000}"/>
    <cellStyle name="Normal 6 55" xfId="4276" xr:uid="{00000000-0005-0000-0000-0000BA220000}"/>
    <cellStyle name="Normal 6 56" xfId="4277" xr:uid="{00000000-0005-0000-0000-0000BB220000}"/>
    <cellStyle name="Normal 6 57" xfId="4278" xr:uid="{00000000-0005-0000-0000-0000BC220000}"/>
    <cellStyle name="Normal 6 58" xfId="4279" xr:uid="{00000000-0005-0000-0000-0000BD220000}"/>
    <cellStyle name="Normal 6 59" xfId="4280" xr:uid="{00000000-0005-0000-0000-0000BE220000}"/>
    <cellStyle name="Normal 6 6" xfId="4281" xr:uid="{00000000-0005-0000-0000-0000BF220000}"/>
    <cellStyle name="Normal 6 6 2" xfId="4282" xr:uid="{00000000-0005-0000-0000-0000C0220000}"/>
    <cellStyle name="Normal 6 60" xfId="4283" xr:uid="{00000000-0005-0000-0000-0000C1220000}"/>
    <cellStyle name="Normal 6 61" xfId="4284" xr:uid="{00000000-0005-0000-0000-0000C2220000}"/>
    <cellStyle name="Normal 6 62" xfId="4285" xr:uid="{00000000-0005-0000-0000-0000C3220000}"/>
    <cellStyle name="Normal 6 63" xfId="4286" xr:uid="{00000000-0005-0000-0000-0000C4220000}"/>
    <cellStyle name="Normal 6 64" xfId="4287" xr:uid="{00000000-0005-0000-0000-0000C5220000}"/>
    <cellStyle name="Normal 6 65" xfId="4288" xr:uid="{00000000-0005-0000-0000-0000C6220000}"/>
    <cellStyle name="Normal 6 66" xfId="4289" xr:uid="{00000000-0005-0000-0000-0000C7220000}"/>
    <cellStyle name="Normal 6 67" xfId="4290" xr:uid="{00000000-0005-0000-0000-0000C8220000}"/>
    <cellStyle name="Normal 6 68" xfId="4291" xr:uid="{00000000-0005-0000-0000-0000C9220000}"/>
    <cellStyle name="Normal 6 69" xfId="4292" xr:uid="{00000000-0005-0000-0000-0000CA220000}"/>
    <cellStyle name="Normal 6 7" xfId="4293" xr:uid="{00000000-0005-0000-0000-0000CB220000}"/>
    <cellStyle name="Normal 6 7 2" xfId="4294" xr:uid="{00000000-0005-0000-0000-0000CC220000}"/>
    <cellStyle name="Normal 6 70" xfId="4295" xr:uid="{00000000-0005-0000-0000-0000CD220000}"/>
    <cellStyle name="Normal 6 71" xfId="4296" xr:uid="{00000000-0005-0000-0000-0000CE220000}"/>
    <cellStyle name="Normal 6 72" xfId="4297" xr:uid="{00000000-0005-0000-0000-0000CF220000}"/>
    <cellStyle name="Normal 6 73" xfId="4298" xr:uid="{00000000-0005-0000-0000-0000D0220000}"/>
    <cellStyle name="Normal 6 74" xfId="4299" xr:uid="{00000000-0005-0000-0000-0000D1220000}"/>
    <cellStyle name="Normal 6 75" xfId="4300" xr:uid="{00000000-0005-0000-0000-0000D2220000}"/>
    <cellStyle name="Normal 6 76" xfId="4301" xr:uid="{00000000-0005-0000-0000-0000D3220000}"/>
    <cellStyle name="Normal 6 77" xfId="4302" xr:uid="{00000000-0005-0000-0000-0000D4220000}"/>
    <cellStyle name="Normal 6 78" xfId="4303" xr:uid="{00000000-0005-0000-0000-0000D5220000}"/>
    <cellStyle name="Normal 6 79" xfId="4304" xr:uid="{00000000-0005-0000-0000-0000D6220000}"/>
    <cellStyle name="Normal 6 8" xfId="4305" xr:uid="{00000000-0005-0000-0000-0000D7220000}"/>
    <cellStyle name="Normal 6 8 2" xfId="4306" xr:uid="{00000000-0005-0000-0000-0000D8220000}"/>
    <cellStyle name="Normal 6 80" xfId="4307" xr:uid="{00000000-0005-0000-0000-0000D9220000}"/>
    <cellStyle name="Normal 6 81" xfId="4308" xr:uid="{00000000-0005-0000-0000-0000DA220000}"/>
    <cellStyle name="Normal 6 82" xfId="4309" xr:uid="{00000000-0005-0000-0000-0000DB220000}"/>
    <cellStyle name="Normal 6 83" xfId="4310" xr:uid="{00000000-0005-0000-0000-0000DC220000}"/>
    <cellStyle name="Normal 6 84" xfId="4311" xr:uid="{00000000-0005-0000-0000-0000DD220000}"/>
    <cellStyle name="Normal 6 85" xfId="4312" xr:uid="{00000000-0005-0000-0000-0000DE220000}"/>
    <cellStyle name="Normal 6 86" xfId="4313" xr:uid="{00000000-0005-0000-0000-0000DF220000}"/>
    <cellStyle name="Normal 6 87" xfId="4314" xr:uid="{00000000-0005-0000-0000-0000E0220000}"/>
    <cellStyle name="Normal 6 88" xfId="4315" xr:uid="{00000000-0005-0000-0000-0000E1220000}"/>
    <cellStyle name="Normal 6 89" xfId="4316" xr:uid="{00000000-0005-0000-0000-0000E2220000}"/>
    <cellStyle name="Normal 6 9" xfId="4317" xr:uid="{00000000-0005-0000-0000-0000E3220000}"/>
    <cellStyle name="Normal 6 9 2" xfId="4318" xr:uid="{00000000-0005-0000-0000-0000E4220000}"/>
    <cellStyle name="Normal 6 90" xfId="4319" xr:uid="{00000000-0005-0000-0000-0000E5220000}"/>
    <cellStyle name="Normal 6 91" xfId="4320" xr:uid="{00000000-0005-0000-0000-0000E6220000}"/>
    <cellStyle name="Normal 6 92" xfId="4321" xr:uid="{00000000-0005-0000-0000-0000E7220000}"/>
    <cellStyle name="Normal 6 93" xfId="4322" xr:uid="{00000000-0005-0000-0000-0000E8220000}"/>
    <cellStyle name="Normal 6 94" xfId="4323" xr:uid="{00000000-0005-0000-0000-0000E9220000}"/>
    <cellStyle name="Normal 6 95" xfId="4324" xr:uid="{00000000-0005-0000-0000-0000EA220000}"/>
    <cellStyle name="Normal 6 96" xfId="4325" xr:uid="{00000000-0005-0000-0000-0000EB220000}"/>
    <cellStyle name="Normal 6 97" xfId="4326" xr:uid="{00000000-0005-0000-0000-0000EC220000}"/>
    <cellStyle name="Normal 6 98" xfId="4327" xr:uid="{00000000-0005-0000-0000-0000ED220000}"/>
    <cellStyle name="Normal 6 99" xfId="4328" xr:uid="{00000000-0005-0000-0000-0000EE220000}"/>
    <cellStyle name="Normal 60 2" xfId="4329" xr:uid="{00000000-0005-0000-0000-0000EF220000}"/>
    <cellStyle name="Normal 60 3" xfId="4330" xr:uid="{00000000-0005-0000-0000-0000F0220000}"/>
    <cellStyle name="Normal 60 4" xfId="4331" xr:uid="{00000000-0005-0000-0000-0000F1220000}"/>
    <cellStyle name="Normal 60 5" xfId="4332" xr:uid="{00000000-0005-0000-0000-0000F2220000}"/>
    <cellStyle name="Normal 60 6" xfId="4333" xr:uid="{00000000-0005-0000-0000-0000F3220000}"/>
    <cellStyle name="Normal 60 7" xfId="4334" xr:uid="{00000000-0005-0000-0000-0000F4220000}"/>
    <cellStyle name="Normal 60 8" xfId="4335" xr:uid="{00000000-0005-0000-0000-0000F5220000}"/>
    <cellStyle name="Normal 61 2" xfId="4336" xr:uid="{00000000-0005-0000-0000-0000F6220000}"/>
    <cellStyle name="Normal 61 3" xfId="4337" xr:uid="{00000000-0005-0000-0000-0000F7220000}"/>
    <cellStyle name="Normal 61 4" xfId="4338" xr:uid="{00000000-0005-0000-0000-0000F8220000}"/>
    <cellStyle name="Normal 61 5" xfId="4339" xr:uid="{00000000-0005-0000-0000-0000F9220000}"/>
    <cellStyle name="Normal 61 6" xfId="4340" xr:uid="{00000000-0005-0000-0000-0000FA220000}"/>
    <cellStyle name="Normal 61 7" xfId="4341" xr:uid="{00000000-0005-0000-0000-0000FB220000}"/>
    <cellStyle name="Normal 61 8" xfId="4342" xr:uid="{00000000-0005-0000-0000-0000FC220000}"/>
    <cellStyle name="Normal 62 2" xfId="4343" xr:uid="{00000000-0005-0000-0000-0000FD220000}"/>
    <cellStyle name="Normal 62 3" xfId="4344" xr:uid="{00000000-0005-0000-0000-0000FE220000}"/>
    <cellStyle name="Normal 62 4" xfId="4345" xr:uid="{00000000-0005-0000-0000-0000FF220000}"/>
    <cellStyle name="Normal 62 5" xfId="4346" xr:uid="{00000000-0005-0000-0000-000000230000}"/>
    <cellStyle name="Normal 62 6" xfId="4347" xr:uid="{00000000-0005-0000-0000-000001230000}"/>
    <cellStyle name="Normal 62 7" xfId="4348" xr:uid="{00000000-0005-0000-0000-000002230000}"/>
    <cellStyle name="Normal 62 8" xfId="4349" xr:uid="{00000000-0005-0000-0000-000003230000}"/>
    <cellStyle name="Normal 63 2" xfId="4350" xr:uid="{00000000-0005-0000-0000-000004230000}"/>
    <cellStyle name="Normal 63 3" xfId="4351" xr:uid="{00000000-0005-0000-0000-000005230000}"/>
    <cellStyle name="Normal 63 4" xfId="4352" xr:uid="{00000000-0005-0000-0000-000006230000}"/>
    <cellStyle name="Normal 63 5" xfId="4353" xr:uid="{00000000-0005-0000-0000-000007230000}"/>
    <cellStyle name="Normal 63 6" xfId="4354" xr:uid="{00000000-0005-0000-0000-000008230000}"/>
    <cellStyle name="Normal 63 7" xfId="4355" xr:uid="{00000000-0005-0000-0000-000009230000}"/>
    <cellStyle name="Normal 63 8" xfId="4356" xr:uid="{00000000-0005-0000-0000-00000A230000}"/>
    <cellStyle name="Normal 64 2" xfId="4357" xr:uid="{00000000-0005-0000-0000-00000B230000}"/>
    <cellStyle name="Normal 64 3" xfId="4358" xr:uid="{00000000-0005-0000-0000-00000C230000}"/>
    <cellStyle name="Normal 64 4" xfId="4359" xr:uid="{00000000-0005-0000-0000-00000D230000}"/>
    <cellStyle name="Normal 64 5" xfId="4360" xr:uid="{00000000-0005-0000-0000-00000E230000}"/>
    <cellStyle name="Normal 64 6" xfId="4361" xr:uid="{00000000-0005-0000-0000-00000F230000}"/>
    <cellStyle name="Normal 64 7" xfId="4362" xr:uid="{00000000-0005-0000-0000-000010230000}"/>
    <cellStyle name="Normal 64 8" xfId="4363" xr:uid="{00000000-0005-0000-0000-000011230000}"/>
    <cellStyle name="Normal 65" xfId="4364" xr:uid="{00000000-0005-0000-0000-000012230000}"/>
    <cellStyle name="Normal 65 2" xfId="4365" xr:uid="{00000000-0005-0000-0000-000013230000}"/>
    <cellStyle name="Normal 65 3" xfId="4366" xr:uid="{00000000-0005-0000-0000-000014230000}"/>
    <cellStyle name="Normal 65 4" xfId="4367" xr:uid="{00000000-0005-0000-0000-000015230000}"/>
    <cellStyle name="Normal 65 5" xfId="4368" xr:uid="{00000000-0005-0000-0000-000016230000}"/>
    <cellStyle name="Normal 65 6" xfId="4369" xr:uid="{00000000-0005-0000-0000-000017230000}"/>
    <cellStyle name="Normal 65 7" xfId="4370" xr:uid="{00000000-0005-0000-0000-000018230000}"/>
    <cellStyle name="Normal 65 8" xfId="4371" xr:uid="{00000000-0005-0000-0000-000019230000}"/>
    <cellStyle name="Normal 67 2" xfId="4372" xr:uid="{00000000-0005-0000-0000-00001A230000}"/>
    <cellStyle name="Normal 67 3" xfId="4373" xr:uid="{00000000-0005-0000-0000-00001B230000}"/>
    <cellStyle name="Normal 67 4" xfId="4374" xr:uid="{00000000-0005-0000-0000-00001C230000}"/>
    <cellStyle name="Normal 67 5" xfId="4375" xr:uid="{00000000-0005-0000-0000-00001D230000}"/>
    <cellStyle name="Normal 67 6" xfId="4376" xr:uid="{00000000-0005-0000-0000-00001E230000}"/>
    <cellStyle name="Normal 67 7" xfId="4377" xr:uid="{00000000-0005-0000-0000-00001F230000}"/>
    <cellStyle name="Normal 67 8" xfId="4378" xr:uid="{00000000-0005-0000-0000-000020230000}"/>
    <cellStyle name="Normal 69 2" xfId="4379" xr:uid="{00000000-0005-0000-0000-000021230000}"/>
    <cellStyle name="Normal 69 3" xfId="4380" xr:uid="{00000000-0005-0000-0000-000022230000}"/>
    <cellStyle name="Normal 69 4" xfId="4381" xr:uid="{00000000-0005-0000-0000-000023230000}"/>
    <cellStyle name="Normal 69 5" xfId="4382" xr:uid="{00000000-0005-0000-0000-000024230000}"/>
    <cellStyle name="Normal 69 6" xfId="4383" xr:uid="{00000000-0005-0000-0000-000025230000}"/>
    <cellStyle name="Normal 69 7" xfId="4384" xr:uid="{00000000-0005-0000-0000-000026230000}"/>
    <cellStyle name="Normal 69 8" xfId="4385" xr:uid="{00000000-0005-0000-0000-000027230000}"/>
    <cellStyle name="Normal 7" xfId="4386" xr:uid="{00000000-0005-0000-0000-000028230000}"/>
    <cellStyle name="Normal-- 7" xfId="4547" xr:uid="{00000000-0005-0000-0000-000029230000}"/>
    <cellStyle name="Normal 7 10" xfId="4387" xr:uid="{00000000-0005-0000-0000-00002A230000}"/>
    <cellStyle name="Normal 7 11" xfId="4388" xr:uid="{00000000-0005-0000-0000-00002B230000}"/>
    <cellStyle name="Normal 7 12" xfId="4389" xr:uid="{00000000-0005-0000-0000-00002C230000}"/>
    <cellStyle name="Normal 7 13" xfId="4390" xr:uid="{00000000-0005-0000-0000-00002D230000}"/>
    <cellStyle name="Normal 7 14" xfId="4391" xr:uid="{00000000-0005-0000-0000-00002E230000}"/>
    <cellStyle name="Normal 7 15" xfId="4392" xr:uid="{00000000-0005-0000-0000-00002F230000}"/>
    <cellStyle name="Normal 7 16" xfId="4393" xr:uid="{00000000-0005-0000-0000-000030230000}"/>
    <cellStyle name="Normal 7 17" xfId="4394" xr:uid="{00000000-0005-0000-0000-000031230000}"/>
    <cellStyle name="Normal 7 18" xfId="4395" xr:uid="{00000000-0005-0000-0000-000032230000}"/>
    <cellStyle name="Normal 7 19" xfId="4396" xr:uid="{00000000-0005-0000-0000-000033230000}"/>
    <cellStyle name="Normal 7 2" xfId="4397" xr:uid="{00000000-0005-0000-0000-000034230000}"/>
    <cellStyle name="Normal 7 2 2" xfId="4398" xr:uid="{00000000-0005-0000-0000-000035230000}"/>
    <cellStyle name="Normal 7 2 3" xfId="4399" xr:uid="{00000000-0005-0000-0000-000036230000}"/>
    <cellStyle name="Normal 7 2 4" xfId="4400" xr:uid="{00000000-0005-0000-0000-000037230000}"/>
    <cellStyle name="Normal 7 20" xfId="4401" xr:uid="{00000000-0005-0000-0000-000038230000}"/>
    <cellStyle name="Normal 7 21" xfId="4402" xr:uid="{00000000-0005-0000-0000-000039230000}"/>
    <cellStyle name="Normal 7 22" xfId="4403" xr:uid="{00000000-0005-0000-0000-00003A230000}"/>
    <cellStyle name="Normal 7 23" xfId="4404" xr:uid="{00000000-0005-0000-0000-00003B230000}"/>
    <cellStyle name="Normal 7 24" xfId="4405" xr:uid="{00000000-0005-0000-0000-00003C230000}"/>
    <cellStyle name="Normal 7 25" xfId="4406" xr:uid="{00000000-0005-0000-0000-00003D230000}"/>
    <cellStyle name="Normal 7 26" xfId="4407" xr:uid="{00000000-0005-0000-0000-00003E230000}"/>
    <cellStyle name="Normal 7 27" xfId="4408" xr:uid="{00000000-0005-0000-0000-00003F230000}"/>
    <cellStyle name="Normal 7 28" xfId="4409" xr:uid="{00000000-0005-0000-0000-000040230000}"/>
    <cellStyle name="Normal 7 29" xfId="4410" xr:uid="{00000000-0005-0000-0000-000041230000}"/>
    <cellStyle name="Normal 7 3" xfId="4411" xr:uid="{00000000-0005-0000-0000-000042230000}"/>
    <cellStyle name="Normal 7 30" xfId="4412" xr:uid="{00000000-0005-0000-0000-000043230000}"/>
    <cellStyle name="Normal 7 31" xfId="4413" xr:uid="{00000000-0005-0000-0000-000044230000}"/>
    <cellStyle name="Normal 7 32" xfId="4414" xr:uid="{00000000-0005-0000-0000-000045230000}"/>
    <cellStyle name="Normal 7 33" xfId="4415" xr:uid="{00000000-0005-0000-0000-000046230000}"/>
    <cellStyle name="Normal 7 34" xfId="4416" xr:uid="{00000000-0005-0000-0000-000047230000}"/>
    <cellStyle name="Normal 7 35" xfId="4417" xr:uid="{00000000-0005-0000-0000-000048230000}"/>
    <cellStyle name="Normal 7 36" xfId="4418" xr:uid="{00000000-0005-0000-0000-000049230000}"/>
    <cellStyle name="Normal 7 37" xfId="4419" xr:uid="{00000000-0005-0000-0000-00004A230000}"/>
    <cellStyle name="Normal 7 38" xfId="4420" xr:uid="{00000000-0005-0000-0000-00004B230000}"/>
    <cellStyle name="Normal 7 4" xfId="4421" xr:uid="{00000000-0005-0000-0000-00004C230000}"/>
    <cellStyle name="Normal 7 5" xfId="4422" xr:uid="{00000000-0005-0000-0000-00004D230000}"/>
    <cellStyle name="Normal 7 6" xfId="4423" xr:uid="{00000000-0005-0000-0000-00004E230000}"/>
    <cellStyle name="Normal 7 7" xfId="4424" xr:uid="{00000000-0005-0000-0000-00004F230000}"/>
    <cellStyle name="Normal 7 8" xfId="4425" xr:uid="{00000000-0005-0000-0000-000050230000}"/>
    <cellStyle name="Normal 7 9" xfId="4426" xr:uid="{00000000-0005-0000-0000-000051230000}"/>
    <cellStyle name="Normal 70 2" xfId="4427" xr:uid="{00000000-0005-0000-0000-000052230000}"/>
    <cellStyle name="Normal 70 3" xfId="4428" xr:uid="{00000000-0005-0000-0000-000053230000}"/>
    <cellStyle name="Normal 70 4" xfId="4429" xr:uid="{00000000-0005-0000-0000-000054230000}"/>
    <cellStyle name="Normal 70 5" xfId="4430" xr:uid="{00000000-0005-0000-0000-000055230000}"/>
    <cellStyle name="Normal 70 6" xfId="4431" xr:uid="{00000000-0005-0000-0000-000056230000}"/>
    <cellStyle name="Normal 70 7" xfId="4432" xr:uid="{00000000-0005-0000-0000-000057230000}"/>
    <cellStyle name="Normal 70 8" xfId="4433" xr:uid="{00000000-0005-0000-0000-000058230000}"/>
    <cellStyle name="Normal 71 2" xfId="4434" xr:uid="{00000000-0005-0000-0000-000059230000}"/>
    <cellStyle name="Normal 71 3" xfId="4435" xr:uid="{00000000-0005-0000-0000-00005A230000}"/>
    <cellStyle name="Normal 71 4" xfId="4436" xr:uid="{00000000-0005-0000-0000-00005B230000}"/>
    <cellStyle name="Normal 71 5" xfId="4437" xr:uid="{00000000-0005-0000-0000-00005C230000}"/>
    <cellStyle name="Normal 71 6" xfId="4438" xr:uid="{00000000-0005-0000-0000-00005D230000}"/>
    <cellStyle name="Normal 71 7" xfId="4439" xr:uid="{00000000-0005-0000-0000-00005E230000}"/>
    <cellStyle name="Normal 71 8" xfId="4440" xr:uid="{00000000-0005-0000-0000-00005F230000}"/>
    <cellStyle name="Normal 72 2" xfId="4441" xr:uid="{00000000-0005-0000-0000-000060230000}"/>
    <cellStyle name="Normal 72 3" xfId="4442" xr:uid="{00000000-0005-0000-0000-000061230000}"/>
    <cellStyle name="Normal 72 4" xfId="4443" xr:uid="{00000000-0005-0000-0000-000062230000}"/>
    <cellStyle name="Normal 72 5" xfId="4444" xr:uid="{00000000-0005-0000-0000-000063230000}"/>
    <cellStyle name="Normal 72 6" xfId="4445" xr:uid="{00000000-0005-0000-0000-000064230000}"/>
    <cellStyle name="Normal 72 7" xfId="4446" xr:uid="{00000000-0005-0000-0000-000065230000}"/>
    <cellStyle name="Normal 72 8" xfId="4447" xr:uid="{00000000-0005-0000-0000-000066230000}"/>
    <cellStyle name="Normal 73 2" xfId="4448" xr:uid="{00000000-0005-0000-0000-000067230000}"/>
    <cellStyle name="Normal 73 3" xfId="4449" xr:uid="{00000000-0005-0000-0000-000068230000}"/>
    <cellStyle name="Normal 73 4" xfId="4450" xr:uid="{00000000-0005-0000-0000-000069230000}"/>
    <cellStyle name="Normal 73 5" xfId="4451" xr:uid="{00000000-0005-0000-0000-00006A230000}"/>
    <cellStyle name="Normal 73 6" xfId="4452" xr:uid="{00000000-0005-0000-0000-00006B230000}"/>
    <cellStyle name="Normal 73 7" xfId="4453" xr:uid="{00000000-0005-0000-0000-00006C230000}"/>
    <cellStyle name="Normal 73 8" xfId="4454" xr:uid="{00000000-0005-0000-0000-00006D230000}"/>
    <cellStyle name="Normal 74 2" xfId="4455" xr:uid="{00000000-0005-0000-0000-00006E230000}"/>
    <cellStyle name="Normal 74 3" xfId="4456" xr:uid="{00000000-0005-0000-0000-00006F230000}"/>
    <cellStyle name="Normal 74 4" xfId="4457" xr:uid="{00000000-0005-0000-0000-000070230000}"/>
    <cellStyle name="Normal 74 5" xfId="4458" xr:uid="{00000000-0005-0000-0000-000071230000}"/>
    <cellStyle name="Normal 74 6" xfId="4459" xr:uid="{00000000-0005-0000-0000-000072230000}"/>
    <cellStyle name="Normal 74 7" xfId="4460" xr:uid="{00000000-0005-0000-0000-000073230000}"/>
    <cellStyle name="Normal 74 8" xfId="4461" xr:uid="{00000000-0005-0000-0000-000074230000}"/>
    <cellStyle name="Normal 75 2" xfId="4462" xr:uid="{00000000-0005-0000-0000-000075230000}"/>
    <cellStyle name="Normal 75 3" xfId="4463" xr:uid="{00000000-0005-0000-0000-000076230000}"/>
    <cellStyle name="Normal 75 4" xfId="4464" xr:uid="{00000000-0005-0000-0000-000077230000}"/>
    <cellStyle name="Normal 75 5" xfId="4465" xr:uid="{00000000-0005-0000-0000-000078230000}"/>
    <cellStyle name="Normal 75 6" xfId="4466" xr:uid="{00000000-0005-0000-0000-000079230000}"/>
    <cellStyle name="Normal 75 7" xfId="4467" xr:uid="{00000000-0005-0000-0000-00007A230000}"/>
    <cellStyle name="Normal 75 8" xfId="4468" xr:uid="{00000000-0005-0000-0000-00007B230000}"/>
    <cellStyle name="Normal 76" xfId="4469" xr:uid="{00000000-0005-0000-0000-00007C230000}"/>
    <cellStyle name="Normal 77" xfId="4470" xr:uid="{00000000-0005-0000-0000-00007D230000}"/>
    <cellStyle name="Normal 8" xfId="4471" xr:uid="{00000000-0005-0000-0000-00007E230000}"/>
    <cellStyle name="Normal-- 8" xfId="4548" xr:uid="{00000000-0005-0000-0000-00007F230000}"/>
    <cellStyle name="Normal 8 10" xfId="4472" xr:uid="{00000000-0005-0000-0000-000080230000}"/>
    <cellStyle name="Normal 8 11" xfId="4473" xr:uid="{00000000-0005-0000-0000-000081230000}"/>
    <cellStyle name="Normal 8 12" xfId="4474" xr:uid="{00000000-0005-0000-0000-000082230000}"/>
    <cellStyle name="Normal 8 13" xfId="4475" xr:uid="{00000000-0005-0000-0000-000083230000}"/>
    <cellStyle name="Normal 8 14" xfId="4476" xr:uid="{00000000-0005-0000-0000-000084230000}"/>
    <cellStyle name="Normal 8 15" xfId="4477" xr:uid="{00000000-0005-0000-0000-000085230000}"/>
    <cellStyle name="Normal 8 16" xfId="4478" xr:uid="{00000000-0005-0000-0000-000086230000}"/>
    <cellStyle name="Normal 8 17" xfId="4479" xr:uid="{00000000-0005-0000-0000-000087230000}"/>
    <cellStyle name="Normal 8 18" xfId="4480" xr:uid="{00000000-0005-0000-0000-000088230000}"/>
    <cellStyle name="Normal 8 19" xfId="4481" xr:uid="{00000000-0005-0000-0000-000089230000}"/>
    <cellStyle name="Normal 8 2" xfId="4482" xr:uid="{00000000-0005-0000-0000-00008A230000}"/>
    <cellStyle name="Normal 8 2 2" xfId="4483" xr:uid="{00000000-0005-0000-0000-00008B230000}"/>
    <cellStyle name="Normal 8 2 3" xfId="4484" xr:uid="{00000000-0005-0000-0000-00008C230000}"/>
    <cellStyle name="Normal 8 20" xfId="4485" xr:uid="{00000000-0005-0000-0000-00008D230000}"/>
    <cellStyle name="Normal 8 21" xfId="4486" xr:uid="{00000000-0005-0000-0000-00008E230000}"/>
    <cellStyle name="Normal 8 21 2" xfId="4487" xr:uid="{00000000-0005-0000-0000-00008F230000}"/>
    <cellStyle name="Normal 8 21 2 2" xfId="4488" xr:uid="{00000000-0005-0000-0000-000090230000}"/>
    <cellStyle name="Normal 8 21 2 2 2" xfId="4489" xr:uid="{00000000-0005-0000-0000-000091230000}"/>
    <cellStyle name="Normal 8 21 2 3" xfId="4490" xr:uid="{00000000-0005-0000-0000-000092230000}"/>
    <cellStyle name="Normal 8 21 3" xfId="4491" xr:uid="{00000000-0005-0000-0000-000093230000}"/>
    <cellStyle name="Normal 8 21 3 2" xfId="4492" xr:uid="{00000000-0005-0000-0000-000094230000}"/>
    <cellStyle name="Normal 8 21 4" xfId="4493" xr:uid="{00000000-0005-0000-0000-000095230000}"/>
    <cellStyle name="Normal 8 22" xfId="4494" xr:uid="{00000000-0005-0000-0000-000096230000}"/>
    <cellStyle name="Normal 8 22 2" xfId="4495" xr:uid="{00000000-0005-0000-0000-000097230000}"/>
    <cellStyle name="Normal 8 22 2 2" xfId="4496" xr:uid="{00000000-0005-0000-0000-000098230000}"/>
    <cellStyle name="Normal 8 22 2 2 2" xfId="4497" xr:uid="{00000000-0005-0000-0000-000099230000}"/>
    <cellStyle name="Normal 8 22 2 3" xfId="4498" xr:uid="{00000000-0005-0000-0000-00009A230000}"/>
    <cellStyle name="Normal 8 22 3" xfId="4499" xr:uid="{00000000-0005-0000-0000-00009B230000}"/>
    <cellStyle name="Normal 8 22 3 2" xfId="4500" xr:uid="{00000000-0005-0000-0000-00009C230000}"/>
    <cellStyle name="Normal 8 22 4" xfId="4501" xr:uid="{00000000-0005-0000-0000-00009D230000}"/>
    <cellStyle name="Normal 8 23" xfId="4502" xr:uid="{00000000-0005-0000-0000-00009E230000}"/>
    <cellStyle name="Normal 8 23 2" xfId="4503" xr:uid="{00000000-0005-0000-0000-00009F230000}"/>
    <cellStyle name="Normal 8 23 2 2" xfId="4504" xr:uid="{00000000-0005-0000-0000-0000A0230000}"/>
    <cellStyle name="Normal 8 23 3" xfId="4505" xr:uid="{00000000-0005-0000-0000-0000A1230000}"/>
    <cellStyle name="Normal 8 24" xfId="4506" xr:uid="{00000000-0005-0000-0000-0000A2230000}"/>
    <cellStyle name="Normal 8 24 2" xfId="4507" xr:uid="{00000000-0005-0000-0000-0000A3230000}"/>
    <cellStyle name="Normal 8 25" xfId="4508" xr:uid="{00000000-0005-0000-0000-0000A4230000}"/>
    <cellStyle name="Normal 8 26" xfId="4509" xr:uid="{00000000-0005-0000-0000-0000A5230000}"/>
    <cellStyle name="Normal 8 27" xfId="4510" xr:uid="{00000000-0005-0000-0000-0000A6230000}"/>
    <cellStyle name="Normal 8 28" xfId="4511" xr:uid="{00000000-0005-0000-0000-0000A7230000}"/>
    <cellStyle name="Normal 8 29" xfId="4512" xr:uid="{00000000-0005-0000-0000-0000A8230000}"/>
    <cellStyle name="Normal 8 3" xfId="4513" xr:uid="{00000000-0005-0000-0000-0000A9230000}"/>
    <cellStyle name="Normal 8 3 2" xfId="4514" xr:uid="{00000000-0005-0000-0000-0000AA230000}"/>
    <cellStyle name="Normal 8 30" xfId="4515" xr:uid="{00000000-0005-0000-0000-0000AB230000}"/>
    <cellStyle name="Normal 8 31" xfId="4516" xr:uid="{00000000-0005-0000-0000-0000AC230000}"/>
    <cellStyle name="Normal 8 32" xfId="4517" xr:uid="{00000000-0005-0000-0000-0000AD230000}"/>
    <cellStyle name="Normal 8 33" xfId="4518" xr:uid="{00000000-0005-0000-0000-0000AE230000}"/>
    <cellStyle name="Normal 8 34" xfId="4519" xr:uid="{00000000-0005-0000-0000-0000AF230000}"/>
    <cellStyle name="Normal 8 35" xfId="4520" xr:uid="{00000000-0005-0000-0000-0000B0230000}"/>
    <cellStyle name="Normal 8 36" xfId="4521" xr:uid="{00000000-0005-0000-0000-0000B1230000}"/>
    <cellStyle name="Normal 8 37" xfId="4522" xr:uid="{00000000-0005-0000-0000-0000B2230000}"/>
    <cellStyle name="Normal 8 38" xfId="4523" xr:uid="{00000000-0005-0000-0000-0000B3230000}"/>
    <cellStyle name="Normal 8 39" xfId="4524" xr:uid="{00000000-0005-0000-0000-0000B4230000}"/>
    <cellStyle name="Normal 8 4" xfId="4525" xr:uid="{00000000-0005-0000-0000-0000B5230000}"/>
    <cellStyle name="Normal 8 40" xfId="4526" xr:uid="{00000000-0005-0000-0000-0000B6230000}"/>
    <cellStyle name="Normal 8 41" xfId="4527" xr:uid="{00000000-0005-0000-0000-0000B7230000}"/>
    <cellStyle name="Normal 8 42" xfId="4528" xr:uid="{00000000-0005-0000-0000-0000B8230000}"/>
    <cellStyle name="Normal 8 5" xfId="4529" xr:uid="{00000000-0005-0000-0000-0000B9230000}"/>
    <cellStyle name="Normal 8 6" xfId="4530" xr:uid="{00000000-0005-0000-0000-0000BA230000}"/>
    <cellStyle name="Normal 8 7" xfId="4531" xr:uid="{00000000-0005-0000-0000-0000BB230000}"/>
    <cellStyle name="Normal 8 8" xfId="4532" xr:uid="{00000000-0005-0000-0000-0000BC230000}"/>
    <cellStyle name="Normal 8 9" xfId="4533" xr:uid="{00000000-0005-0000-0000-0000BD230000}"/>
    <cellStyle name="Normal 9" xfId="4534" xr:uid="{00000000-0005-0000-0000-0000BE230000}"/>
    <cellStyle name="Normal 9 2" xfId="4535" xr:uid="{00000000-0005-0000-0000-0000BF230000}"/>
    <cellStyle name="Normal 9 2 2" xfId="4536" xr:uid="{00000000-0005-0000-0000-0000C0230000}"/>
    <cellStyle name="Normal 9 3" xfId="4537" xr:uid="{00000000-0005-0000-0000-0000C1230000}"/>
    <cellStyle name="Normal 9 4" xfId="4538" xr:uid="{00000000-0005-0000-0000-0000C2230000}"/>
    <cellStyle name="Normal 9 5" xfId="4539" xr:uid="{00000000-0005-0000-0000-0000C3230000}"/>
    <cellStyle name="Normal 9 6" xfId="4540" xr:uid="{00000000-0005-0000-0000-0000C4230000}"/>
    <cellStyle name="Normal2" xfId="4549" xr:uid="{00000000-0005-0000-0000-0000C5230000}"/>
    <cellStyle name="Normale_97.98.us" xfId="4550" xr:uid="{00000000-0005-0000-0000-0000C6230000}"/>
    <cellStyle name="NormalGB" xfId="4551" xr:uid="{00000000-0005-0000-0000-0000C7230000}"/>
    <cellStyle name="Normalx" xfId="4552" xr:uid="{00000000-0005-0000-0000-0000C8230000}"/>
    <cellStyle name="Note 2" xfId="56" xr:uid="{00000000-0005-0000-0000-0000C9230000}"/>
    <cellStyle name="Note 2 10" xfId="4553" xr:uid="{00000000-0005-0000-0000-0000CA230000}"/>
    <cellStyle name="Note 2 11" xfId="4554" xr:uid="{00000000-0005-0000-0000-0000CB230000}"/>
    <cellStyle name="Note 2 12" xfId="9749" xr:uid="{00000000-0005-0000-0000-0000CC230000}"/>
    <cellStyle name="Note 2 2" xfId="67" xr:uid="{00000000-0005-0000-0000-0000CD230000}"/>
    <cellStyle name="Note 2 2 2" xfId="87" xr:uid="{00000000-0005-0000-0000-0000CE230000}"/>
    <cellStyle name="Note 2 2 2 2" xfId="4555" xr:uid="{00000000-0005-0000-0000-0000CF230000}"/>
    <cellStyle name="Note 2 2 2 3" xfId="4556" xr:uid="{00000000-0005-0000-0000-0000D0230000}"/>
    <cellStyle name="Note 2 2 2 4" xfId="9769" xr:uid="{00000000-0005-0000-0000-0000D1230000}"/>
    <cellStyle name="Note 2 2 3" xfId="4557" xr:uid="{00000000-0005-0000-0000-0000D2230000}"/>
    <cellStyle name="Note 2 2 4" xfId="4558" xr:uid="{00000000-0005-0000-0000-0000D3230000}"/>
    <cellStyle name="Note 2 2 5" xfId="9755" xr:uid="{00000000-0005-0000-0000-0000D4230000}"/>
    <cellStyle name="Note 2 3" xfId="81" xr:uid="{00000000-0005-0000-0000-0000D5230000}"/>
    <cellStyle name="Note 2 3 2" xfId="4559" xr:uid="{00000000-0005-0000-0000-0000D6230000}"/>
    <cellStyle name="Note 2 3 3" xfId="9763" xr:uid="{00000000-0005-0000-0000-0000D7230000}"/>
    <cellStyle name="Note 2 4" xfId="4560" xr:uid="{00000000-0005-0000-0000-0000D8230000}"/>
    <cellStyle name="Note 2 5" xfId="4561" xr:uid="{00000000-0005-0000-0000-0000D9230000}"/>
    <cellStyle name="Note 2 6" xfId="4562" xr:uid="{00000000-0005-0000-0000-0000DA230000}"/>
    <cellStyle name="Note 2 7" xfId="4563" xr:uid="{00000000-0005-0000-0000-0000DB230000}"/>
    <cellStyle name="Note 2 8" xfId="4564" xr:uid="{00000000-0005-0000-0000-0000DC230000}"/>
    <cellStyle name="Note 2 9" xfId="4565" xr:uid="{00000000-0005-0000-0000-0000DD230000}"/>
    <cellStyle name="Note 3" xfId="55" xr:uid="{00000000-0005-0000-0000-0000DE230000}"/>
    <cellStyle name="Note 3 2" xfId="66" xr:uid="{00000000-0005-0000-0000-0000DF230000}"/>
    <cellStyle name="Note 3 2 2" xfId="86" xr:uid="{00000000-0005-0000-0000-0000E0230000}"/>
    <cellStyle name="Note 3 2 2 2" xfId="9768" xr:uid="{00000000-0005-0000-0000-0000E1230000}"/>
    <cellStyle name="Note 3 2 3" xfId="9754" xr:uid="{00000000-0005-0000-0000-0000E2230000}"/>
    <cellStyle name="Note 3 3" xfId="80" xr:uid="{00000000-0005-0000-0000-0000E3230000}"/>
    <cellStyle name="Note 3 3 2" xfId="9762" xr:uid="{00000000-0005-0000-0000-0000E4230000}"/>
    <cellStyle name="Note 3 4" xfId="9748" xr:uid="{00000000-0005-0000-0000-0000E5230000}"/>
    <cellStyle name="Note 4" xfId="4566" xr:uid="{00000000-0005-0000-0000-0000E6230000}"/>
    <cellStyle name="Note 4 2" xfId="4567" xr:uid="{00000000-0005-0000-0000-0000E7230000}"/>
    <cellStyle name="Note 5" xfId="4568" xr:uid="{00000000-0005-0000-0000-0000E8230000}"/>
    <cellStyle name="Note 5 2" xfId="4569" xr:uid="{00000000-0005-0000-0000-0000E9230000}"/>
    <cellStyle name="Note 6" xfId="4570" xr:uid="{00000000-0005-0000-0000-0000EA230000}"/>
    <cellStyle name="Note 6 2" xfId="4571" xr:uid="{00000000-0005-0000-0000-0000EB230000}"/>
    <cellStyle name="Note 7" xfId="4572" xr:uid="{00000000-0005-0000-0000-0000EC230000}"/>
    <cellStyle name="Note 7 2" xfId="4573" xr:uid="{00000000-0005-0000-0000-0000ED230000}"/>
    <cellStyle name="Note 8" xfId="4574" xr:uid="{00000000-0005-0000-0000-0000EE230000}"/>
    <cellStyle name="Note 8 2" xfId="4575" xr:uid="{00000000-0005-0000-0000-0000EF230000}"/>
    <cellStyle name="Note 8 2 2" xfId="4576" xr:uid="{00000000-0005-0000-0000-0000F0230000}"/>
    <cellStyle name="Note 8 2 2 2" xfId="4577" xr:uid="{00000000-0005-0000-0000-0000F1230000}"/>
    <cellStyle name="Note 8 2 2 2 2" xfId="4578" xr:uid="{00000000-0005-0000-0000-0000F2230000}"/>
    <cellStyle name="Note 8 2 2 3" xfId="4579" xr:uid="{00000000-0005-0000-0000-0000F3230000}"/>
    <cellStyle name="Note 8 2 3" xfId="4580" xr:uid="{00000000-0005-0000-0000-0000F4230000}"/>
    <cellStyle name="Note 8 2 3 2" xfId="4581" xr:uid="{00000000-0005-0000-0000-0000F5230000}"/>
    <cellStyle name="Note 8 2 4" xfId="4582" xr:uid="{00000000-0005-0000-0000-0000F6230000}"/>
    <cellStyle name="Note 8 3" xfId="4583" xr:uid="{00000000-0005-0000-0000-0000F7230000}"/>
    <cellStyle name="Note 8 3 2" xfId="4584" xr:uid="{00000000-0005-0000-0000-0000F8230000}"/>
    <cellStyle name="Note 8 3 2 2" xfId="4585" xr:uid="{00000000-0005-0000-0000-0000F9230000}"/>
    <cellStyle name="Note 8 3 2 2 2" xfId="4586" xr:uid="{00000000-0005-0000-0000-0000FA230000}"/>
    <cellStyle name="Note 8 3 2 3" xfId="4587" xr:uid="{00000000-0005-0000-0000-0000FB230000}"/>
    <cellStyle name="Note 8 3 3" xfId="4588" xr:uid="{00000000-0005-0000-0000-0000FC230000}"/>
    <cellStyle name="Note 8 3 3 2" xfId="4589" xr:uid="{00000000-0005-0000-0000-0000FD230000}"/>
    <cellStyle name="Note 8 3 4" xfId="4590" xr:uid="{00000000-0005-0000-0000-0000FE230000}"/>
    <cellStyle name="Note 8 4" xfId="4591" xr:uid="{00000000-0005-0000-0000-0000FF230000}"/>
    <cellStyle name="Note 8 4 2" xfId="4592" xr:uid="{00000000-0005-0000-0000-000000240000}"/>
    <cellStyle name="Note 8 4 2 2" xfId="4593" xr:uid="{00000000-0005-0000-0000-000001240000}"/>
    <cellStyle name="Note 8 4 3" xfId="4594" xr:uid="{00000000-0005-0000-0000-000002240000}"/>
    <cellStyle name="Note 8 5" xfId="4595" xr:uid="{00000000-0005-0000-0000-000003240000}"/>
    <cellStyle name="Note 8 5 2" xfId="4596" xr:uid="{00000000-0005-0000-0000-000004240000}"/>
    <cellStyle name="Note 8 6" xfId="4597" xr:uid="{00000000-0005-0000-0000-000005240000}"/>
    <cellStyle name="Nr 0 dec" xfId="4598" xr:uid="{00000000-0005-0000-0000-000006240000}"/>
    <cellStyle name="Nr 0 dec - Input" xfId="4599" xr:uid="{00000000-0005-0000-0000-000007240000}"/>
    <cellStyle name="Nr 0 dec - Subtotal" xfId="4600" xr:uid="{00000000-0005-0000-0000-000008240000}"/>
    <cellStyle name="Nr 0 dec_Data" xfId="4601" xr:uid="{00000000-0005-0000-0000-000009240000}"/>
    <cellStyle name="Nr 1 dec" xfId="4602" xr:uid="{00000000-0005-0000-0000-00000A240000}"/>
    <cellStyle name="Nr 1 dec - Input" xfId="4603" xr:uid="{00000000-0005-0000-0000-00000B240000}"/>
    <cellStyle name="Nr, 0 dec" xfId="4604" xr:uid="{00000000-0005-0000-0000-00000C240000}"/>
    <cellStyle name="number" xfId="4605" xr:uid="{00000000-0005-0000-0000-00000D240000}"/>
    <cellStyle name="Number, 1 dec" xfId="4606" xr:uid="{00000000-0005-0000-0000-00000E240000}"/>
    <cellStyle name="Output (1dp#)" xfId="4607" xr:uid="{00000000-0005-0000-0000-00000F240000}"/>
    <cellStyle name="Output (1dpx)_ Pies " xfId="4608" xr:uid="{00000000-0005-0000-0000-000010240000}"/>
    <cellStyle name="Output 2" xfId="57" xr:uid="{00000000-0005-0000-0000-000011240000}"/>
    <cellStyle name="Output 2 10" xfId="9750" xr:uid="{00000000-0005-0000-0000-000012240000}"/>
    <cellStyle name="Output 2 2" xfId="68" xr:uid="{00000000-0005-0000-0000-000013240000}"/>
    <cellStyle name="Output 2 2 2" xfId="88" xr:uid="{00000000-0005-0000-0000-000014240000}"/>
    <cellStyle name="Output 2 2 2 2" xfId="9770" xr:uid="{00000000-0005-0000-0000-000015240000}"/>
    <cellStyle name="Output 2 2 3" xfId="9756" xr:uid="{00000000-0005-0000-0000-000016240000}"/>
    <cellStyle name="Output 2 3" xfId="82" xr:uid="{00000000-0005-0000-0000-000017240000}"/>
    <cellStyle name="Output 2 3 2" xfId="9764" xr:uid="{00000000-0005-0000-0000-000018240000}"/>
    <cellStyle name="Output 2 4" xfId="4609" xr:uid="{00000000-0005-0000-0000-000019240000}"/>
    <cellStyle name="Output 2 5" xfId="4610" xr:uid="{00000000-0005-0000-0000-00001A240000}"/>
    <cellStyle name="Output 2 6" xfId="4611" xr:uid="{00000000-0005-0000-0000-00001B240000}"/>
    <cellStyle name="Output 2 7" xfId="4612" xr:uid="{00000000-0005-0000-0000-00001C240000}"/>
    <cellStyle name="Output 2 8" xfId="4613" xr:uid="{00000000-0005-0000-0000-00001D240000}"/>
    <cellStyle name="Output 2 9" xfId="4614" xr:uid="{00000000-0005-0000-0000-00001E240000}"/>
    <cellStyle name="Output 3" xfId="4615" xr:uid="{00000000-0005-0000-0000-00001F240000}"/>
    <cellStyle name="Page Heading" xfId="4616" xr:uid="{00000000-0005-0000-0000-000020240000}"/>
    <cellStyle name="Page Heading Large" xfId="4617" xr:uid="{00000000-0005-0000-0000-000021240000}"/>
    <cellStyle name="Page Heading Small" xfId="4618" xr:uid="{00000000-0005-0000-0000-000022240000}"/>
    <cellStyle name="Page Number" xfId="4619" xr:uid="{00000000-0005-0000-0000-000023240000}"/>
    <cellStyle name="pb_page_heading_LS" xfId="4620" xr:uid="{00000000-0005-0000-0000-000024240000}"/>
    <cellStyle name="Per aandeel" xfId="4621" xr:uid="{00000000-0005-0000-0000-000025240000}"/>
    <cellStyle name="Percent" xfId="72" builtinId="5"/>
    <cellStyle name="Percent (1)" xfId="4622" xr:uid="{00000000-0005-0000-0000-000027240000}"/>
    <cellStyle name="Percent [0]" xfId="4623" xr:uid="{00000000-0005-0000-0000-000028240000}"/>
    <cellStyle name="Percent [00]" xfId="4624" xr:uid="{00000000-0005-0000-0000-000029240000}"/>
    <cellStyle name="Percent [1]" xfId="4625" xr:uid="{00000000-0005-0000-0000-00002A240000}"/>
    <cellStyle name="Percent [2]" xfId="4626" xr:uid="{00000000-0005-0000-0000-00002B240000}"/>
    <cellStyle name="Percent [2] 2" xfId="4627" xr:uid="{00000000-0005-0000-0000-00002C240000}"/>
    <cellStyle name="Percent [2] 3" xfId="4628" xr:uid="{00000000-0005-0000-0000-00002D240000}"/>
    <cellStyle name="Percent 1 dec" xfId="4629" xr:uid="{00000000-0005-0000-0000-00002E240000}"/>
    <cellStyle name="Percent 1 dec - Input" xfId="4630" xr:uid="{00000000-0005-0000-0000-00002F240000}"/>
    <cellStyle name="Percent 1 dec_Data" xfId="4631" xr:uid="{00000000-0005-0000-0000-000030240000}"/>
    <cellStyle name="Percent 10" xfId="4632" xr:uid="{00000000-0005-0000-0000-000031240000}"/>
    <cellStyle name="Percent 2" xfId="8" xr:uid="{00000000-0005-0000-0000-000032240000}"/>
    <cellStyle name="Percent 2 10" xfId="4633" xr:uid="{00000000-0005-0000-0000-000033240000}"/>
    <cellStyle name="Percent 2 10 2" xfId="4634" xr:uid="{00000000-0005-0000-0000-000034240000}"/>
    <cellStyle name="Percent 2 10 2 2" xfId="4635" xr:uid="{00000000-0005-0000-0000-000035240000}"/>
    <cellStyle name="Percent 2 10 3" xfId="4636" xr:uid="{00000000-0005-0000-0000-000036240000}"/>
    <cellStyle name="Percent 2 11" xfId="4637" xr:uid="{00000000-0005-0000-0000-000037240000}"/>
    <cellStyle name="Percent 2 12" xfId="4638" xr:uid="{00000000-0005-0000-0000-000038240000}"/>
    <cellStyle name="Percent 2 12 2" xfId="4639" xr:uid="{00000000-0005-0000-0000-000039240000}"/>
    <cellStyle name="Percent 2 12 2 2" xfId="4640" xr:uid="{00000000-0005-0000-0000-00003A240000}"/>
    <cellStyle name="Percent 2 12 3" xfId="4641" xr:uid="{00000000-0005-0000-0000-00003B240000}"/>
    <cellStyle name="Percent 2 13" xfId="4642" xr:uid="{00000000-0005-0000-0000-00003C240000}"/>
    <cellStyle name="Percent 2 13 2" xfId="4643" xr:uid="{00000000-0005-0000-0000-00003D240000}"/>
    <cellStyle name="Percent 2 14" xfId="4644" xr:uid="{00000000-0005-0000-0000-00003E240000}"/>
    <cellStyle name="Percent 2 15" xfId="4645" xr:uid="{00000000-0005-0000-0000-00003F240000}"/>
    <cellStyle name="Percent 2 16" xfId="4646" xr:uid="{00000000-0005-0000-0000-000040240000}"/>
    <cellStyle name="Percent 2 17" xfId="4647" xr:uid="{00000000-0005-0000-0000-000041240000}"/>
    <cellStyle name="Percent 2 18" xfId="4648" xr:uid="{00000000-0005-0000-0000-000042240000}"/>
    <cellStyle name="Percent 2 19" xfId="4649" xr:uid="{00000000-0005-0000-0000-000043240000}"/>
    <cellStyle name="Percent 2 2" xfId="9" xr:uid="{00000000-0005-0000-0000-000044240000}"/>
    <cellStyle name="Percent 2 2 2" xfId="4650" xr:uid="{00000000-0005-0000-0000-000045240000}"/>
    <cellStyle name="Percent 2 2 3" xfId="4651" xr:uid="{00000000-0005-0000-0000-000046240000}"/>
    <cellStyle name="Percent 2 2 4" xfId="4652" xr:uid="{00000000-0005-0000-0000-000047240000}"/>
    <cellStyle name="Percent 2 2 4 2" xfId="4653" xr:uid="{00000000-0005-0000-0000-000048240000}"/>
    <cellStyle name="Percent 2 2 4 2 2" xfId="4654" xr:uid="{00000000-0005-0000-0000-000049240000}"/>
    <cellStyle name="Percent 2 2 4 2 2 2" xfId="4655" xr:uid="{00000000-0005-0000-0000-00004A240000}"/>
    <cellStyle name="Percent 2 2 4 2 3" xfId="4656" xr:uid="{00000000-0005-0000-0000-00004B240000}"/>
    <cellStyle name="Percent 2 2 4 3" xfId="4657" xr:uid="{00000000-0005-0000-0000-00004C240000}"/>
    <cellStyle name="Percent 2 2 4 3 2" xfId="4658" xr:uid="{00000000-0005-0000-0000-00004D240000}"/>
    <cellStyle name="Percent 2 2 4 4" xfId="4659" xr:uid="{00000000-0005-0000-0000-00004E240000}"/>
    <cellStyle name="Percent 2 2 5" xfId="4660" xr:uid="{00000000-0005-0000-0000-00004F240000}"/>
    <cellStyle name="Percent 2 2 6" xfId="4661" xr:uid="{00000000-0005-0000-0000-000050240000}"/>
    <cellStyle name="Percent 2 3" xfId="10" xr:uid="{00000000-0005-0000-0000-000051240000}"/>
    <cellStyle name="Percent 2 4" xfId="4662" xr:uid="{00000000-0005-0000-0000-000052240000}"/>
    <cellStyle name="Percent 2 5" xfId="4663" xr:uid="{00000000-0005-0000-0000-000053240000}"/>
    <cellStyle name="Percent 2 5 2" xfId="4664" xr:uid="{00000000-0005-0000-0000-000054240000}"/>
    <cellStyle name="Percent 2 5 2 2" xfId="4665" xr:uid="{00000000-0005-0000-0000-000055240000}"/>
    <cellStyle name="Percent 2 5 2 2 2" xfId="4666" xr:uid="{00000000-0005-0000-0000-000056240000}"/>
    <cellStyle name="Percent 2 5 2 2 2 2" xfId="4667" xr:uid="{00000000-0005-0000-0000-000057240000}"/>
    <cellStyle name="Percent 2 5 2 2 3" xfId="4668" xr:uid="{00000000-0005-0000-0000-000058240000}"/>
    <cellStyle name="Percent 2 5 2 3" xfId="4669" xr:uid="{00000000-0005-0000-0000-000059240000}"/>
    <cellStyle name="Percent 2 5 2 3 2" xfId="4670" xr:uid="{00000000-0005-0000-0000-00005A240000}"/>
    <cellStyle name="Percent 2 5 2 4" xfId="4671" xr:uid="{00000000-0005-0000-0000-00005B240000}"/>
    <cellStyle name="Percent 2 5 3" xfId="4672" xr:uid="{00000000-0005-0000-0000-00005C240000}"/>
    <cellStyle name="Percent 2 5 3 2" xfId="4673" xr:uid="{00000000-0005-0000-0000-00005D240000}"/>
    <cellStyle name="Percent 2 5 3 2 2" xfId="4674" xr:uid="{00000000-0005-0000-0000-00005E240000}"/>
    <cellStyle name="Percent 2 5 3 2 2 2" xfId="4675" xr:uid="{00000000-0005-0000-0000-00005F240000}"/>
    <cellStyle name="Percent 2 5 3 2 3" xfId="4676" xr:uid="{00000000-0005-0000-0000-000060240000}"/>
    <cellStyle name="Percent 2 5 3 3" xfId="4677" xr:uid="{00000000-0005-0000-0000-000061240000}"/>
    <cellStyle name="Percent 2 5 3 3 2" xfId="4678" xr:uid="{00000000-0005-0000-0000-000062240000}"/>
    <cellStyle name="Percent 2 5 3 4" xfId="4679" xr:uid="{00000000-0005-0000-0000-000063240000}"/>
    <cellStyle name="Percent 2 5 4" xfId="4680" xr:uid="{00000000-0005-0000-0000-000064240000}"/>
    <cellStyle name="Percent 2 5 4 2" xfId="4681" xr:uid="{00000000-0005-0000-0000-000065240000}"/>
    <cellStyle name="Percent 2 5 4 2 2" xfId="4682" xr:uid="{00000000-0005-0000-0000-000066240000}"/>
    <cellStyle name="Percent 2 5 4 3" xfId="4683" xr:uid="{00000000-0005-0000-0000-000067240000}"/>
    <cellStyle name="Percent 2 5 5" xfId="4684" xr:uid="{00000000-0005-0000-0000-000068240000}"/>
    <cellStyle name="Percent 2 5 5 2" xfId="4685" xr:uid="{00000000-0005-0000-0000-000069240000}"/>
    <cellStyle name="Percent 2 5 6" xfId="4686" xr:uid="{00000000-0005-0000-0000-00006A240000}"/>
    <cellStyle name="Percent 2 6" xfId="4687" xr:uid="{00000000-0005-0000-0000-00006B240000}"/>
    <cellStyle name="Percent 2 6 2" xfId="4688" xr:uid="{00000000-0005-0000-0000-00006C240000}"/>
    <cellStyle name="Percent 2 6 2 2" xfId="4689" xr:uid="{00000000-0005-0000-0000-00006D240000}"/>
    <cellStyle name="Percent 2 6 2 2 2" xfId="4690" xr:uid="{00000000-0005-0000-0000-00006E240000}"/>
    <cellStyle name="Percent 2 6 2 2 2 2" xfId="4691" xr:uid="{00000000-0005-0000-0000-00006F240000}"/>
    <cellStyle name="Percent 2 6 2 2 3" xfId="4692" xr:uid="{00000000-0005-0000-0000-000070240000}"/>
    <cellStyle name="Percent 2 6 2 3" xfId="4693" xr:uid="{00000000-0005-0000-0000-000071240000}"/>
    <cellStyle name="Percent 2 6 2 3 2" xfId="4694" xr:uid="{00000000-0005-0000-0000-000072240000}"/>
    <cellStyle name="Percent 2 6 2 4" xfId="4695" xr:uid="{00000000-0005-0000-0000-000073240000}"/>
    <cellStyle name="Percent 2 6 3" xfId="4696" xr:uid="{00000000-0005-0000-0000-000074240000}"/>
    <cellStyle name="Percent 2 6 3 2" xfId="4697" xr:uid="{00000000-0005-0000-0000-000075240000}"/>
    <cellStyle name="Percent 2 6 3 2 2" xfId="4698" xr:uid="{00000000-0005-0000-0000-000076240000}"/>
    <cellStyle name="Percent 2 6 3 2 2 2" xfId="4699" xr:uid="{00000000-0005-0000-0000-000077240000}"/>
    <cellStyle name="Percent 2 6 3 2 3" xfId="4700" xr:uid="{00000000-0005-0000-0000-000078240000}"/>
    <cellStyle name="Percent 2 6 3 3" xfId="4701" xr:uid="{00000000-0005-0000-0000-000079240000}"/>
    <cellStyle name="Percent 2 6 3 3 2" xfId="4702" xr:uid="{00000000-0005-0000-0000-00007A240000}"/>
    <cellStyle name="Percent 2 6 3 4" xfId="4703" xr:uid="{00000000-0005-0000-0000-00007B240000}"/>
    <cellStyle name="Percent 2 6 4" xfId="4704" xr:uid="{00000000-0005-0000-0000-00007C240000}"/>
    <cellStyle name="Percent 2 6 4 2" xfId="4705" xr:uid="{00000000-0005-0000-0000-00007D240000}"/>
    <cellStyle name="Percent 2 6 4 2 2" xfId="4706" xr:uid="{00000000-0005-0000-0000-00007E240000}"/>
    <cellStyle name="Percent 2 6 4 3" xfId="4707" xr:uid="{00000000-0005-0000-0000-00007F240000}"/>
    <cellStyle name="Percent 2 6 5" xfId="4708" xr:uid="{00000000-0005-0000-0000-000080240000}"/>
    <cellStyle name="Percent 2 6 5 2" xfId="4709" xr:uid="{00000000-0005-0000-0000-000081240000}"/>
    <cellStyle name="Percent 2 6 6" xfId="4710" xr:uid="{00000000-0005-0000-0000-000082240000}"/>
    <cellStyle name="Percent 2 7" xfId="4711" xr:uid="{00000000-0005-0000-0000-000083240000}"/>
    <cellStyle name="Percent 2 7 2" xfId="4712" xr:uid="{00000000-0005-0000-0000-000084240000}"/>
    <cellStyle name="Percent 2 7 3" xfId="4713" xr:uid="{00000000-0005-0000-0000-000085240000}"/>
    <cellStyle name="Percent 2 7 4" xfId="4714" xr:uid="{00000000-0005-0000-0000-000086240000}"/>
    <cellStyle name="Percent 2 7 4 2" xfId="4715" xr:uid="{00000000-0005-0000-0000-000087240000}"/>
    <cellStyle name="Percent 2 7 4 2 2" xfId="4716" xr:uid="{00000000-0005-0000-0000-000088240000}"/>
    <cellStyle name="Percent 2 7 4 3" xfId="4717" xr:uid="{00000000-0005-0000-0000-000089240000}"/>
    <cellStyle name="Percent 2 7 5" xfId="4718" xr:uid="{00000000-0005-0000-0000-00008A240000}"/>
    <cellStyle name="Percent 2 7 5 2" xfId="4719" xr:uid="{00000000-0005-0000-0000-00008B240000}"/>
    <cellStyle name="Percent 2 7 6" xfId="4720" xr:uid="{00000000-0005-0000-0000-00008C240000}"/>
    <cellStyle name="Percent 2 8" xfId="4721" xr:uid="{00000000-0005-0000-0000-00008D240000}"/>
    <cellStyle name="Percent 2 8 2" xfId="4722" xr:uid="{00000000-0005-0000-0000-00008E240000}"/>
    <cellStyle name="Percent 2 8 2 2" xfId="4723" xr:uid="{00000000-0005-0000-0000-00008F240000}"/>
    <cellStyle name="Percent 2 8 2 2 2" xfId="4724" xr:uid="{00000000-0005-0000-0000-000090240000}"/>
    <cellStyle name="Percent 2 8 2 3" xfId="4725" xr:uid="{00000000-0005-0000-0000-000091240000}"/>
    <cellStyle name="Percent 2 8 3" xfId="4726" xr:uid="{00000000-0005-0000-0000-000092240000}"/>
    <cellStyle name="Percent 2 8 3 2" xfId="4727" xr:uid="{00000000-0005-0000-0000-000093240000}"/>
    <cellStyle name="Percent 2 8 4" xfId="4728" xr:uid="{00000000-0005-0000-0000-000094240000}"/>
    <cellStyle name="Percent 2 9" xfId="4729" xr:uid="{00000000-0005-0000-0000-000095240000}"/>
    <cellStyle name="Percent 3" xfId="58" xr:uid="{00000000-0005-0000-0000-000096240000}"/>
    <cellStyle name="Percent 3 2" xfId="75" xr:uid="{00000000-0005-0000-0000-000097240000}"/>
    <cellStyle name="Percent 3 2 2" xfId="4730" xr:uid="{00000000-0005-0000-0000-000098240000}"/>
    <cellStyle name="Percent 3 2 2 2" xfId="4731" xr:uid="{00000000-0005-0000-0000-000099240000}"/>
    <cellStyle name="Percent 3 2 3" xfId="4732" xr:uid="{00000000-0005-0000-0000-00009A240000}"/>
    <cellStyle name="Percent 3 2 4" xfId="4733" xr:uid="{00000000-0005-0000-0000-00009B240000}"/>
    <cellStyle name="Percent 3 3" xfId="4734" xr:uid="{00000000-0005-0000-0000-00009C240000}"/>
    <cellStyle name="Percent 3 4" xfId="4735" xr:uid="{00000000-0005-0000-0000-00009D240000}"/>
    <cellStyle name="Percent 4" xfId="4736" xr:uid="{00000000-0005-0000-0000-00009E240000}"/>
    <cellStyle name="Percent 4 2" xfId="4737" xr:uid="{00000000-0005-0000-0000-00009F240000}"/>
    <cellStyle name="Percent 4 2 2" xfId="4738" xr:uid="{00000000-0005-0000-0000-0000A0240000}"/>
    <cellStyle name="Percent 4 2 3" xfId="4739" xr:uid="{00000000-0005-0000-0000-0000A1240000}"/>
    <cellStyle name="Percent 4 3" xfId="4740" xr:uid="{00000000-0005-0000-0000-0000A2240000}"/>
    <cellStyle name="Percent 4 3 2" xfId="4741" xr:uid="{00000000-0005-0000-0000-0000A3240000}"/>
    <cellStyle name="Percent 4 3 2 2" xfId="4742" xr:uid="{00000000-0005-0000-0000-0000A4240000}"/>
    <cellStyle name="Percent 4 3 3" xfId="4743" xr:uid="{00000000-0005-0000-0000-0000A5240000}"/>
    <cellStyle name="Percent 4 4" xfId="4744" xr:uid="{00000000-0005-0000-0000-0000A6240000}"/>
    <cellStyle name="Percent 5" xfId="4745" xr:uid="{00000000-0005-0000-0000-0000A7240000}"/>
    <cellStyle name="Percent 5 2" xfId="4746" xr:uid="{00000000-0005-0000-0000-0000A8240000}"/>
    <cellStyle name="Percent 5 2 2" xfId="4747" xr:uid="{00000000-0005-0000-0000-0000A9240000}"/>
    <cellStyle name="Percent 5 2 2 2" xfId="4748" xr:uid="{00000000-0005-0000-0000-0000AA240000}"/>
    <cellStyle name="Percent 5 2 3" xfId="4749" xr:uid="{00000000-0005-0000-0000-0000AB240000}"/>
    <cellStyle name="Percent 6" xfId="4750" xr:uid="{00000000-0005-0000-0000-0000AC240000}"/>
    <cellStyle name="Percent 6 2" xfId="4751" xr:uid="{00000000-0005-0000-0000-0000AD240000}"/>
    <cellStyle name="Percent 6 2 2" xfId="4752" xr:uid="{00000000-0005-0000-0000-0000AE240000}"/>
    <cellStyle name="Percent 6 2 2 2" xfId="4753" xr:uid="{00000000-0005-0000-0000-0000AF240000}"/>
    <cellStyle name="Percent 6 2 3" xfId="4754" xr:uid="{00000000-0005-0000-0000-0000B0240000}"/>
    <cellStyle name="Percent 6 3" xfId="4755" xr:uid="{00000000-0005-0000-0000-0000B1240000}"/>
    <cellStyle name="Percent 6 3 2" xfId="4756" xr:uid="{00000000-0005-0000-0000-0000B2240000}"/>
    <cellStyle name="Percent 6 3 2 2" xfId="4757" xr:uid="{00000000-0005-0000-0000-0000B3240000}"/>
    <cellStyle name="Percent 6 3 3" xfId="4758" xr:uid="{00000000-0005-0000-0000-0000B4240000}"/>
    <cellStyle name="Percent 7" xfId="4759" xr:uid="{00000000-0005-0000-0000-0000B5240000}"/>
    <cellStyle name="Percent 7 2" xfId="4760" xr:uid="{00000000-0005-0000-0000-0000B6240000}"/>
    <cellStyle name="Percent 7 2 2" xfId="4761" xr:uid="{00000000-0005-0000-0000-0000B7240000}"/>
    <cellStyle name="Percent 7 2 2 2" xfId="4762" xr:uid="{00000000-0005-0000-0000-0000B8240000}"/>
    <cellStyle name="Percent 7 2 3" xfId="4763" xr:uid="{00000000-0005-0000-0000-0000B9240000}"/>
    <cellStyle name="Percent 7 3" xfId="4764" xr:uid="{00000000-0005-0000-0000-0000BA240000}"/>
    <cellStyle name="Percent 7 3 2" xfId="4765" xr:uid="{00000000-0005-0000-0000-0000BB240000}"/>
    <cellStyle name="Percent 7 4" xfId="4766" xr:uid="{00000000-0005-0000-0000-0000BC240000}"/>
    <cellStyle name="Percent 8" xfId="4767" xr:uid="{00000000-0005-0000-0000-0000BD240000}"/>
    <cellStyle name="Percent 9" xfId="4768" xr:uid="{00000000-0005-0000-0000-0000BE240000}"/>
    <cellStyle name="Percent Hard" xfId="4769" xr:uid="{00000000-0005-0000-0000-0000BF240000}"/>
    <cellStyle name="percentage" xfId="4770" xr:uid="{00000000-0005-0000-0000-0000C0240000}"/>
    <cellStyle name="PercentChange" xfId="4771" xr:uid="{00000000-0005-0000-0000-0000C1240000}"/>
    <cellStyle name="PLAN1" xfId="4772" xr:uid="{00000000-0005-0000-0000-0000C2240000}"/>
    <cellStyle name="Porcentaje" xfId="4773" xr:uid="{00000000-0005-0000-0000-0000C3240000}"/>
    <cellStyle name="Pourcentage_Profit &amp; Loss" xfId="4774" xr:uid="{00000000-0005-0000-0000-0000C4240000}"/>
    <cellStyle name="PrePop Currency (0)" xfId="4775" xr:uid="{00000000-0005-0000-0000-0000C5240000}"/>
    <cellStyle name="PrePop Currency (2)" xfId="4776" xr:uid="{00000000-0005-0000-0000-0000C6240000}"/>
    <cellStyle name="PrePop Units (0)" xfId="4777" xr:uid="{00000000-0005-0000-0000-0000C7240000}"/>
    <cellStyle name="PrePop Units (1)" xfId="4778" xr:uid="{00000000-0005-0000-0000-0000C8240000}"/>
    <cellStyle name="PrePop Units (2)" xfId="4779" xr:uid="{00000000-0005-0000-0000-0000C9240000}"/>
    <cellStyle name="Procenten" xfId="4780" xr:uid="{00000000-0005-0000-0000-0000CA240000}"/>
    <cellStyle name="Procenten estimate" xfId="4781" xr:uid="{00000000-0005-0000-0000-0000CB240000}"/>
    <cellStyle name="Procenten_EMI" xfId="4782" xr:uid="{00000000-0005-0000-0000-0000CC240000}"/>
    <cellStyle name="Profit figure" xfId="4783" xr:uid="{00000000-0005-0000-0000-0000CD240000}"/>
    <cellStyle name="Protected" xfId="4784" xr:uid="{00000000-0005-0000-0000-0000CE240000}"/>
    <cellStyle name="ProtectedDates" xfId="4785" xr:uid="{00000000-0005-0000-0000-0000CF240000}"/>
    <cellStyle name="PSChar" xfId="4786" xr:uid="{00000000-0005-0000-0000-0000D0240000}"/>
    <cellStyle name="PSDate" xfId="4787" xr:uid="{00000000-0005-0000-0000-0000D1240000}"/>
    <cellStyle name="PSDec" xfId="4788" xr:uid="{00000000-0005-0000-0000-0000D2240000}"/>
    <cellStyle name="PSHeading" xfId="4789" xr:uid="{00000000-0005-0000-0000-0000D3240000}"/>
    <cellStyle name="PSInt" xfId="4790" xr:uid="{00000000-0005-0000-0000-0000D4240000}"/>
    <cellStyle name="PSSpacer" xfId="4791" xr:uid="{00000000-0005-0000-0000-0000D5240000}"/>
    <cellStyle name="RatioX" xfId="4792" xr:uid="{00000000-0005-0000-0000-0000D6240000}"/>
    <cellStyle name="Red font" xfId="4793" xr:uid="{00000000-0005-0000-0000-0000D7240000}"/>
    <cellStyle name="ref" xfId="4794" xr:uid="{00000000-0005-0000-0000-0000D8240000}"/>
    <cellStyle name="Right" xfId="4795" xr:uid="{00000000-0005-0000-0000-0000D9240000}"/>
    <cellStyle name="Salomon Logo" xfId="4796" xr:uid="{00000000-0005-0000-0000-0000DA240000}"/>
    <cellStyle name="ScripFactor" xfId="4797" xr:uid="{00000000-0005-0000-0000-0000DB240000}"/>
    <cellStyle name="SectionHeading" xfId="4798" xr:uid="{00000000-0005-0000-0000-0000DC240000}"/>
    <cellStyle name="Shade" xfId="4799" xr:uid="{00000000-0005-0000-0000-0000DD240000}"/>
    <cellStyle name="Shaded" xfId="4800" xr:uid="{00000000-0005-0000-0000-0000DE240000}"/>
    <cellStyle name="Single Accounting" xfId="4801" xr:uid="{00000000-0005-0000-0000-0000DF240000}"/>
    <cellStyle name="SingleLineAcctgn" xfId="4802" xr:uid="{00000000-0005-0000-0000-0000E0240000}"/>
    <cellStyle name="SingleLinePercent" xfId="4803" xr:uid="{00000000-0005-0000-0000-0000E1240000}"/>
    <cellStyle name="Source Superscript" xfId="4804" xr:uid="{00000000-0005-0000-0000-0000E2240000}"/>
    <cellStyle name="Source Text" xfId="4805" xr:uid="{00000000-0005-0000-0000-0000E3240000}"/>
    <cellStyle name="ssp " xfId="4806" xr:uid="{00000000-0005-0000-0000-0000E4240000}"/>
    <cellStyle name="Standard" xfId="4807" xr:uid="{00000000-0005-0000-0000-0000E5240000}"/>
    <cellStyle name="Style 1" xfId="4808" xr:uid="{00000000-0005-0000-0000-0000E6240000}"/>
    <cellStyle name="Style 10" xfId="4809" xr:uid="{00000000-0005-0000-0000-0000E7240000}"/>
    <cellStyle name="Style 100" xfId="4810" xr:uid="{00000000-0005-0000-0000-0000E8240000}"/>
    <cellStyle name="Style 101" xfId="4811" xr:uid="{00000000-0005-0000-0000-0000E9240000}"/>
    <cellStyle name="Style 102" xfId="4812" xr:uid="{00000000-0005-0000-0000-0000EA240000}"/>
    <cellStyle name="Style 103" xfId="4813" xr:uid="{00000000-0005-0000-0000-0000EB240000}"/>
    <cellStyle name="Style 104" xfId="4814" xr:uid="{00000000-0005-0000-0000-0000EC240000}"/>
    <cellStyle name="Style 105" xfId="4815" xr:uid="{00000000-0005-0000-0000-0000ED240000}"/>
    <cellStyle name="Style 106" xfId="4816" xr:uid="{00000000-0005-0000-0000-0000EE240000}"/>
    <cellStyle name="Style 107" xfId="4817" xr:uid="{00000000-0005-0000-0000-0000EF240000}"/>
    <cellStyle name="Style 108" xfId="4818" xr:uid="{00000000-0005-0000-0000-0000F0240000}"/>
    <cellStyle name="Style 109" xfId="4819" xr:uid="{00000000-0005-0000-0000-0000F1240000}"/>
    <cellStyle name="Style 11" xfId="4820" xr:uid="{00000000-0005-0000-0000-0000F2240000}"/>
    <cellStyle name="Style 110" xfId="4821" xr:uid="{00000000-0005-0000-0000-0000F3240000}"/>
    <cellStyle name="Style 111" xfId="4822" xr:uid="{00000000-0005-0000-0000-0000F4240000}"/>
    <cellStyle name="Style 112" xfId="4823" xr:uid="{00000000-0005-0000-0000-0000F5240000}"/>
    <cellStyle name="Style 113" xfId="4824" xr:uid="{00000000-0005-0000-0000-0000F6240000}"/>
    <cellStyle name="Style 114" xfId="4825" xr:uid="{00000000-0005-0000-0000-0000F7240000}"/>
    <cellStyle name="Style 115" xfId="4826" xr:uid="{00000000-0005-0000-0000-0000F8240000}"/>
    <cellStyle name="Style 116" xfId="4827" xr:uid="{00000000-0005-0000-0000-0000F9240000}"/>
    <cellStyle name="Style 117" xfId="4828" xr:uid="{00000000-0005-0000-0000-0000FA240000}"/>
    <cellStyle name="Style 118" xfId="4829" xr:uid="{00000000-0005-0000-0000-0000FB240000}"/>
    <cellStyle name="Style 119" xfId="4830" xr:uid="{00000000-0005-0000-0000-0000FC240000}"/>
    <cellStyle name="Style 12" xfId="4831" xr:uid="{00000000-0005-0000-0000-0000FD240000}"/>
    <cellStyle name="Style 120" xfId="4832" xr:uid="{00000000-0005-0000-0000-0000FE240000}"/>
    <cellStyle name="Style 121" xfId="4833" xr:uid="{00000000-0005-0000-0000-0000FF240000}"/>
    <cellStyle name="Style 122" xfId="4834" xr:uid="{00000000-0005-0000-0000-000000250000}"/>
    <cellStyle name="Style 123" xfId="4835" xr:uid="{00000000-0005-0000-0000-000001250000}"/>
    <cellStyle name="Style 124" xfId="4836" xr:uid="{00000000-0005-0000-0000-000002250000}"/>
    <cellStyle name="Style 125" xfId="4837" xr:uid="{00000000-0005-0000-0000-000003250000}"/>
    <cellStyle name="Style 126" xfId="4838" xr:uid="{00000000-0005-0000-0000-000004250000}"/>
    <cellStyle name="Style 127" xfId="4839" xr:uid="{00000000-0005-0000-0000-000005250000}"/>
    <cellStyle name="Style 128" xfId="4840" xr:uid="{00000000-0005-0000-0000-000006250000}"/>
    <cellStyle name="Style 129" xfId="4841" xr:uid="{00000000-0005-0000-0000-000007250000}"/>
    <cellStyle name="Style 13" xfId="4842" xr:uid="{00000000-0005-0000-0000-000008250000}"/>
    <cellStyle name="Style 130" xfId="4843" xr:uid="{00000000-0005-0000-0000-000009250000}"/>
    <cellStyle name="Style 131" xfId="4844" xr:uid="{00000000-0005-0000-0000-00000A250000}"/>
    <cellStyle name="Style 132" xfId="4845" xr:uid="{00000000-0005-0000-0000-00000B250000}"/>
    <cellStyle name="Style 133" xfId="4846" xr:uid="{00000000-0005-0000-0000-00000C250000}"/>
    <cellStyle name="Style 134" xfId="4847" xr:uid="{00000000-0005-0000-0000-00000D250000}"/>
    <cellStyle name="Style 135" xfId="4848" xr:uid="{00000000-0005-0000-0000-00000E250000}"/>
    <cellStyle name="Style 136" xfId="4849" xr:uid="{00000000-0005-0000-0000-00000F250000}"/>
    <cellStyle name="Style 137" xfId="4850" xr:uid="{00000000-0005-0000-0000-000010250000}"/>
    <cellStyle name="Style 138" xfId="4851" xr:uid="{00000000-0005-0000-0000-000011250000}"/>
    <cellStyle name="Style 139" xfId="4852" xr:uid="{00000000-0005-0000-0000-000012250000}"/>
    <cellStyle name="Style 14" xfId="4853" xr:uid="{00000000-0005-0000-0000-000013250000}"/>
    <cellStyle name="Style 140" xfId="4854" xr:uid="{00000000-0005-0000-0000-000014250000}"/>
    <cellStyle name="Style 141" xfId="4855" xr:uid="{00000000-0005-0000-0000-000015250000}"/>
    <cellStyle name="Style 142" xfId="4856" xr:uid="{00000000-0005-0000-0000-000016250000}"/>
    <cellStyle name="Style 143" xfId="4857" xr:uid="{00000000-0005-0000-0000-000017250000}"/>
    <cellStyle name="Style 144" xfId="4858" xr:uid="{00000000-0005-0000-0000-000018250000}"/>
    <cellStyle name="Style 145" xfId="4859" xr:uid="{00000000-0005-0000-0000-000019250000}"/>
    <cellStyle name="Style 146" xfId="4860" xr:uid="{00000000-0005-0000-0000-00001A250000}"/>
    <cellStyle name="Style 147" xfId="4861" xr:uid="{00000000-0005-0000-0000-00001B250000}"/>
    <cellStyle name="Style 148" xfId="4862" xr:uid="{00000000-0005-0000-0000-00001C250000}"/>
    <cellStyle name="Style 149" xfId="4863" xr:uid="{00000000-0005-0000-0000-00001D250000}"/>
    <cellStyle name="Style 15" xfId="4864" xr:uid="{00000000-0005-0000-0000-00001E250000}"/>
    <cellStyle name="Style 150" xfId="4865" xr:uid="{00000000-0005-0000-0000-00001F250000}"/>
    <cellStyle name="Style 151" xfId="4866" xr:uid="{00000000-0005-0000-0000-000020250000}"/>
    <cellStyle name="Style 152" xfId="4867" xr:uid="{00000000-0005-0000-0000-000021250000}"/>
    <cellStyle name="Style 153" xfId="4868" xr:uid="{00000000-0005-0000-0000-000022250000}"/>
    <cellStyle name="Style 154" xfId="4869" xr:uid="{00000000-0005-0000-0000-000023250000}"/>
    <cellStyle name="Style 155" xfId="4870" xr:uid="{00000000-0005-0000-0000-000024250000}"/>
    <cellStyle name="Style 156" xfId="4871" xr:uid="{00000000-0005-0000-0000-000025250000}"/>
    <cellStyle name="Style 157" xfId="4872" xr:uid="{00000000-0005-0000-0000-000026250000}"/>
    <cellStyle name="Style 158" xfId="4873" xr:uid="{00000000-0005-0000-0000-000027250000}"/>
    <cellStyle name="Style 159" xfId="4874" xr:uid="{00000000-0005-0000-0000-000028250000}"/>
    <cellStyle name="Style 16" xfId="4875" xr:uid="{00000000-0005-0000-0000-000029250000}"/>
    <cellStyle name="Style 160" xfId="4876" xr:uid="{00000000-0005-0000-0000-00002A250000}"/>
    <cellStyle name="Style 161" xfId="4877" xr:uid="{00000000-0005-0000-0000-00002B250000}"/>
    <cellStyle name="Style 162" xfId="4878" xr:uid="{00000000-0005-0000-0000-00002C250000}"/>
    <cellStyle name="Style 163" xfId="4879" xr:uid="{00000000-0005-0000-0000-00002D250000}"/>
    <cellStyle name="Style 164" xfId="4880" xr:uid="{00000000-0005-0000-0000-00002E250000}"/>
    <cellStyle name="Style 165" xfId="4881" xr:uid="{00000000-0005-0000-0000-00002F250000}"/>
    <cellStyle name="Style 166" xfId="4882" xr:uid="{00000000-0005-0000-0000-000030250000}"/>
    <cellStyle name="Style 167" xfId="4883" xr:uid="{00000000-0005-0000-0000-000031250000}"/>
    <cellStyle name="Style 168" xfId="4884" xr:uid="{00000000-0005-0000-0000-000032250000}"/>
    <cellStyle name="Style 169" xfId="4885" xr:uid="{00000000-0005-0000-0000-000033250000}"/>
    <cellStyle name="Style 17" xfId="4886" xr:uid="{00000000-0005-0000-0000-000034250000}"/>
    <cellStyle name="Style 170" xfId="4887" xr:uid="{00000000-0005-0000-0000-000035250000}"/>
    <cellStyle name="Style 171" xfId="4888" xr:uid="{00000000-0005-0000-0000-000036250000}"/>
    <cellStyle name="Style 172" xfId="4889" xr:uid="{00000000-0005-0000-0000-000037250000}"/>
    <cellStyle name="Style 173" xfId="4890" xr:uid="{00000000-0005-0000-0000-000038250000}"/>
    <cellStyle name="Style 174" xfId="4891" xr:uid="{00000000-0005-0000-0000-000039250000}"/>
    <cellStyle name="Style 175" xfId="4892" xr:uid="{00000000-0005-0000-0000-00003A250000}"/>
    <cellStyle name="Style 176" xfId="4893" xr:uid="{00000000-0005-0000-0000-00003B250000}"/>
    <cellStyle name="Style 177" xfId="4894" xr:uid="{00000000-0005-0000-0000-00003C250000}"/>
    <cellStyle name="Style 178" xfId="4895" xr:uid="{00000000-0005-0000-0000-00003D250000}"/>
    <cellStyle name="Style 179" xfId="4896" xr:uid="{00000000-0005-0000-0000-00003E250000}"/>
    <cellStyle name="Style 18" xfId="4897" xr:uid="{00000000-0005-0000-0000-00003F250000}"/>
    <cellStyle name="Style 180" xfId="4898" xr:uid="{00000000-0005-0000-0000-000040250000}"/>
    <cellStyle name="Style 181" xfId="4899" xr:uid="{00000000-0005-0000-0000-000041250000}"/>
    <cellStyle name="Style 182" xfId="4900" xr:uid="{00000000-0005-0000-0000-000042250000}"/>
    <cellStyle name="Style 183" xfId="4901" xr:uid="{00000000-0005-0000-0000-000043250000}"/>
    <cellStyle name="Style 184" xfId="4902" xr:uid="{00000000-0005-0000-0000-000044250000}"/>
    <cellStyle name="Style 185" xfId="4903" xr:uid="{00000000-0005-0000-0000-000045250000}"/>
    <cellStyle name="Style 186" xfId="4904" xr:uid="{00000000-0005-0000-0000-000046250000}"/>
    <cellStyle name="Style 187" xfId="4905" xr:uid="{00000000-0005-0000-0000-000047250000}"/>
    <cellStyle name="Style 188" xfId="4906" xr:uid="{00000000-0005-0000-0000-000048250000}"/>
    <cellStyle name="Style 189" xfId="4907" xr:uid="{00000000-0005-0000-0000-000049250000}"/>
    <cellStyle name="Style 19" xfId="4908" xr:uid="{00000000-0005-0000-0000-00004A250000}"/>
    <cellStyle name="Style 190" xfId="4909" xr:uid="{00000000-0005-0000-0000-00004B250000}"/>
    <cellStyle name="Style 191" xfId="4910" xr:uid="{00000000-0005-0000-0000-00004C250000}"/>
    <cellStyle name="Style 192" xfId="4911" xr:uid="{00000000-0005-0000-0000-00004D250000}"/>
    <cellStyle name="Style 193" xfId="4912" xr:uid="{00000000-0005-0000-0000-00004E250000}"/>
    <cellStyle name="Style 194" xfId="4913" xr:uid="{00000000-0005-0000-0000-00004F250000}"/>
    <cellStyle name="Style 195" xfId="4914" xr:uid="{00000000-0005-0000-0000-000050250000}"/>
    <cellStyle name="Style 196" xfId="4915" xr:uid="{00000000-0005-0000-0000-000051250000}"/>
    <cellStyle name="Style 197" xfId="4916" xr:uid="{00000000-0005-0000-0000-000052250000}"/>
    <cellStyle name="Style 198" xfId="4917" xr:uid="{00000000-0005-0000-0000-000053250000}"/>
    <cellStyle name="Style 199" xfId="4918" xr:uid="{00000000-0005-0000-0000-000054250000}"/>
    <cellStyle name="Style 2" xfId="4919" xr:uid="{00000000-0005-0000-0000-000055250000}"/>
    <cellStyle name="Style 20" xfId="4920" xr:uid="{00000000-0005-0000-0000-000056250000}"/>
    <cellStyle name="Style 200" xfId="4921" xr:uid="{00000000-0005-0000-0000-000057250000}"/>
    <cellStyle name="Style 201" xfId="4922" xr:uid="{00000000-0005-0000-0000-000058250000}"/>
    <cellStyle name="Style 202" xfId="4923" xr:uid="{00000000-0005-0000-0000-000059250000}"/>
    <cellStyle name="Style 203" xfId="4924" xr:uid="{00000000-0005-0000-0000-00005A250000}"/>
    <cellStyle name="Style 204" xfId="4925" xr:uid="{00000000-0005-0000-0000-00005B250000}"/>
    <cellStyle name="Style 205" xfId="4926" xr:uid="{00000000-0005-0000-0000-00005C250000}"/>
    <cellStyle name="Style 206" xfId="4927" xr:uid="{00000000-0005-0000-0000-00005D250000}"/>
    <cellStyle name="Style 207" xfId="4928" xr:uid="{00000000-0005-0000-0000-00005E250000}"/>
    <cellStyle name="Style 208" xfId="4929" xr:uid="{00000000-0005-0000-0000-00005F250000}"/>
    <cellStyle name="Style 209" xfId="4930" xr:uid="{00000000-0005-0000-0000-000060250000}"/>
    <cellStyle name="Style 21" xfId="4931" xr:uid="{00000000-0005-0000-0000-000061250000}"/>
    <cellStyle name="Style 21 2" xfId="4932" xr:uid="{00000000-0005-0000-0000-000062250000}"/>
    <cellStyle name="Style 22" xfId="4933" xr:uid="{00000000-0005-0000-0000-000063250000}"/>
    <cellStyle name="Style 22 2" xfId="4934" xr:uid="{00000000-0005-0000-0000-000064250000}"/>
    <cellStyle name="Style 22 3" xfId="4935" xr:uid="{00000000-0005-0000-0000-000065250000}"/>
    <cellStyle name="Style 22 4" xfId="4936" xr:uid="{00000000-0005-0000-0000-000066250000}"/>
    <cellStyle name="Style 23" xfId="59" xr:uid="{00000000-0005-0000-0000-000067250000}"/>
    <cellStyle name="Style 23 2" xfId="60" xr:uid="{00000000-0005-0000-0000-000068250000}"/>
    <cellStyle name="Style 23 2 2" xfId="76" xr:uid="{00000000-0005-0000-0000-000069250000}"/>
    <cellStyle name="Style 23 2 2 2" xfId="121" xr:uid="{00000000-0005-0000-0000-00006A250000}"/>
    <cellStyle name="Style 23 2 2 3" xfId="9758" xr:uid="{00000000-0005-0000-0000-00006B250000}"/>
    <cellStyle name="Style 23 3" xfId="77" xr:uid="{00000000-0005-0000-0000-00006C250000}"/>
    <cellStyle name="Style 23 3 2" xfId="120" xr:uid="{00000000-0005-0000-0000-00006D250000}"/>
    <cellStyle name="Style 23 3 3" xfId="9759" xr:uid="{00000000-0005-0000-0000-00006E250000}"/>
    <cellStyle name="Style 24" xfId="4937" xr:uid="{00000000-0005-0000-0000-00006F250000}"/>
    <cellStyle name="Style 24 2" xfId="4938" xr:uid="{00000000-0005-0000-0000-000070250000}"/>
    <cellStyle name="Style 24 3" xfId="4939" xr:uid="{00000000-0005-0000-0000-000071250000}"/>
    <cellStyle name="Style 24 4" xfId="4940" xr:uid="{00000000-0005-0000-0000-000072250000}"/>
    <cellStyle name="Style 25" xfId="4941" xr:uid="{00000000-0005-0000-0000-000073250000}"/>
    <cellStyle name="Style 25 2" xfId="4942" xr:uid="{00000000-0005-0000-0000-000074250000}"/>
    <cellStyle name="Style 25 3" xfId="4943" xr:uid="{00000000-0005-0000-0000-000075250000}"/>
    <cellStyle name="Style 26" xfId="4944" xr:uid="{00000000-0005-0000-0000-000076250000}"/>
    <cellStyle name="Style 26 2" xfId="4945" xr:uid="{00000000-0005-0000-0000-000077250000}"/>
    <cellStyle name="Style 26 3" xfId="4946" xr:uid="{00000000-0005-0000-0000-000078250000}"/>
    <cellStyle name="Style 26 4" xfId="4947" xr:uid="{00000000-0005-0000-0000-000079250000}"/>
    <cellStyle name="Style 27" xfId="4948" xr:uid="{00000000-0005-0000-0000-00007A250000}"/>
    <cellStyle name="Style 28" xfId="4949" xr:uid="{00000000-0005-0000-0000-00007B250000}"/>
    <cellStyle name="Style 29" xfId="4950" xr:uid="{00000000-0005-0000-0000-00007C250000}"/>
    <cellStyle name="Style 3" xfId="4951" xr:uid="{00000000-0005-0000-0000-00007D250000}"/>
    <cellStyle name="Style 30" xfId="4952" xr:uid="{00000000-0005-0000-0000-00007E250000}"/>
    <cellStyle name="Style 31" xfId="4953" xr:uid="{00000000-0005-0000-0000-00007F250000}"/>
    <cellStyle name="Style 32" xfId="4954" xr:uid="{00000000-0005-0000-0000-000080250000}"/>
    <cellStyle name="Style 33" xfId="4955" xr:uid="{00000000-0005-0000-0000-000081250000}"/>
    <cellStyle name="Style 34" xfId="4956" xr:uid="{00000000-0005-0000-0000-000082250000}"/>
    <cellStyle name="Style 35" xfId="4957" xr:uid="{00000000-0005-0000-0000-000083250000}"/>
    <cellStyle name="Style 36" xfId="4958" xr:uid="{00000000-0005-0000-0000-000084250000}"/>
    <cellStyle name="Style 37" xfId="4959" xr:uid="{00000000-0005-0000-0000-000085250000}"/>
    <cellStyle name="Style 38" xfId="4960" xr:uid="{00000000-0005-0000-0000-000086250000}"/>
    <cellStyle name="Style 39" xfId="4961" xr:uid="{00000000-0005-0000-0000-000087250000}"/>
    <cellStyle name="Style 4" xfId="4962" xr:uid="{00000000-0005-0000-0000-000088250000}"/>
    <cellStyle name="Style 40" xfId="4963" xr:uid="{00000000-0005-0000-0000-000089250000}"/>
    <cellStyle name="Style 41" xfId="4964" xr:uid="{00000000-0005-0000-0000-00008A250000}"/>
    <cellStyle name="Style 42" xfId="4965" xr:uid="{00000000-0005-0000-0000-00008B250000}"/>
    <cellStyle name="Style 43" xfId="4966" xr:uid="{00000000-0005-0000-0000-00008C250000}"/>
    <cellStyle name="Style 44" xfId="4967" xr:uid="{00000000-0005-0000-0000-00008D250000}"/>
    <cellStyle name="Style 45" xfId="4968" xr:uid="{00000000-0005-0000-0000-00008E250000}"/>
    <cellStyle name="Style 46" xfId="4969" xr:uid="{00000000-0005-0000-0000-00008F250000}"/>
    <cellStyle name="Style 47" xfId="4970" xr:uid="{00000000-0005-0000-0000-000090250000}"/>
    <cellStyle name="Style 48" xfId="4971" xr:uid="{00000000-0005-0000-0000-000091250000}"/>
    <cellStyle name="Style 49" xfId="4972" xr:uid="{00000000-0005-0000-0000-000092250000}"/>
    <cellStyle name="Style 5" xfId="4973" xr:uid="{00000000-0005-0000-0000-000093250000}"/>
    <cellStyle name="Style 50" xfId="4974" xr:uid="{00000000-0005-0000-0000-000094250000}"/>
    <cellStyle name="Style 51" xfId="4975" xr:uid="{00000000-0005-0000-0000-000095250000}"/>
    <cellStyle name="Style 52" xfId="4976" xr:uid="{00000000-0005-0000-0000-000096250000}"/>
    <cellStyle name="Style 53" xfId="4977" xr:uid="{00000000-0005-0000-0000-000097250000}"/>
    <cellStyle name="Style 54" xfId="4978" xr:uid="{00000000-0005-0000-0000-000098250000}"/>
    <cellStyle name="Style 55" xfId="4979" xr:uid="{00000000-0005-0000-0000-000099250000}"/>
    <cellStyle name="Style 56" xfId="4980" xr:uid="{00000000-0005-0000-0000-00009A250000}"/>
    <cellStyle name="Style 57" xfId="4981" xr:uid="{00000000-0005-0000-0000-00009B250000}"/>
    <cellStyle name="Style 58" xfId="4982" xr:uid="{00000000-0005-0000-0000-00009C250000}"/>
    <cellStyle name="Style 59" xfId="4983" xr:uid="{00000000-0005-0000-0000-00009D250000}"/>
    <cellStyle name="Style 6" xfId="4984" xr:uid="{00000000-0005-0000-0000-00009E250000}"/>
    <cellStyle name="Style 60" xfId="4985" xr:uid="{00000000-0005-0000-0000-00009F250000}"/>
    <cellStyle name="Style 61" xfId="4986" xr:uid="{00000000-0005-0000-0000-0000A0250000}"/>
    <cellStyle name="Style 62" xfId="4987" xr:uid="{00000000-0005-0000-0000-0000A1250000}"/>
    <cellStyle name="Style 63" xfId="4988" xr:uid="{00000000-0005-0000-0000-0000A2250000}"/>
    <cellStyle name="Style 64" xfId="4989" xr:uid="{00000000-0005-0000-0000-0000A3250000}"/>
    <cellStyle name="Style 65" xfId="4990" xr:uid="{00000000-0005-0000-0000-0000A4250000}"/>
    <cellStyle name="Style 66" xfId="4991" xr:uid="{00000000-0005-0000-0000-0000A5250000}"/>
    <cellStyle name="Style 67" xfId="4992" xr:uid="{00000000-0005-0000-0000-0000A6250000}"/>
    <cellStyle name="Style 68" xfId="4993" xr:uid="{00000000-0005-0000-0000-0000A7250000}"/>
    <cellStyle name="Style 69" xfId="4994" xr:uid="{00000000-0005-0000-0000-0000A8250000}"/>
    <cellStyle name="Style 7" xfId="4995" xr:uid="{00000000-0005-0000-0000-0000A9250000}"/>
    <cellStyle name="Style 70" xfId="4996" xr:uid="{00000000-0005-0000-0000-0000AA250000}"/>
    <cellStyle name="Style 71" xfId="4997" xr:uid="{00000000-0005-0000-0000-0000AB250000}"/>
    <cellStyle name="Style 72" xfId="4998" xr:uid="{00000000-0005-0000-0000-0000AC250000}"/>
    <cellStyle name="Style 73" xfId="4999" xr:uid="{00000000-0005-0000-0000-0000AD250000}"/>
    <cellStyle name="Style 74" xfId="5000" xr:uid="{00000000-0005-0000-0000-0000AE250000}"/>
    <cellStyle name="Style 75" xfId="5001" xr:uid="{00000000-0005-0000-0000-0000AF250000}"/>
    <cellStyle name="Style 76" xfId="5002" xr:uid="{00000000-0005-0000-0000-0000B0250000}"/>
    <cellStyle name="Style 77" xfId="5003" xr:uid="{00000000-0005-0000-0000-0000B1250000}"/>
    <cellStyle name="Style 78" xfId="5004" xr:uid="{00000000-0005-0000-0000-0000B2250000}"/>
    <cellStyle name="Style 79" xfId="5005" xr:uid="{00000000-0005-0000-0000-0000B3250000}"/>
    <cellStyle name="Style 8" xfId="5006" xr:uid="{00000000-0005-0000-0000-0000B4250000}"/>
    <cellStyle name="Style 80" xfId="5007" xr:uid="{00000000-0005-0000-0000-0000B5250000}"/>
    <cellStyle name="Style 81" xfId="5008" xr:uid="{00000000-0005-0000-0000-0000B6250000}"/>
    <cellStyle name="Style 82" xfId="5009" xr:uid="{00000000-0005-0000-0000-0000B7250000}"/>
    <cellStyle name="Style 83" xfId="5010" xr:uid="{00000000-0005-0000-0000-0000B8250000}"/>
    <cellStyle name="Style 84" xfId="5011" xr:uid="{00000000-0005-0000-0000-0000B9250000}"/>
    <cellStyle name="Style 85" xfId="5012" xr:uid="{00000000-0005-0000-0000-0000BA250000}"/>
    <cellStyle name="Style 86" xfId="5013" xr:uid="{00000000-0005-0000-0000-0000BB250000}"/>
    <cellStyle name="Style 87" xfId="5014" xr:uid="{00000000-0005-0000-0000-0000BC250000}"/>
    <cellStyle name="Style 88" xfId="5015" xr:uid="{00000000-0005-0000-0000-0000BD250000}"/>
    <cellStyle name="Style 89" xfId="5016" xr:uid="{00000000-0005-0000-0000-0000BE250000}"/>
    <cellStyle name="Style 9" xfId="5017" xr:uid="{00000000-0005-0000-0000-0000BF250000}"/>
    <cellStyle name="Style 90" xfId="5018" xr:uid="{00000000-0005-0000-0000-0000C0250000}"/>
    <cellStyle name="Style 91" xfId="5019" xr:uid="{00000000-0005-0000-0000-0000C1250000}"/>
    <cellStyle name="Style 92" xfId="5020" xr:uid="{00000000-0005-0000-0000-0000C2250000}"/>
    <cellStyle name="Style 93" xfId="5021" xr:uid="{00000000-0005-0000-0000-0000C3250000}"/>
    <cellStyle name="Style 94" xfId="5022" xr:uid="{00000000-0005-0000-0000-0000C4250000}"/>
    <cellStyle name="Style 95" xfId="5023" xr:uid="{00000000-0005-0000-0000-0000C5250000}"/>
    <cellStyle name="Style 96" xfId="5024" xr:uid="{00000000-0005-0000-0000-0000C6250000}"/>
    <cellStyle name="Style 97" xfId="5025" xr:uid="{00000000-0005-0000-0000-0000C7250000}"/>
    <cellStyle name="Style 98" xfId="5026" xr:uid="{00000000-0005-0000-0000-0000C8250000}"/>
    <cellStyle name="Style 99" xfId="5027" xr:uid="{00000000-0005-0000-0000-0000C9250000}"/>
    <cellStyle name="STYLE1" xfId="5028" xr:uid="{00000000-0005-0000-0000-0000CA250000}"/>
    <cellStyle name="STYLE2" xfId="5029" xr:uid="{00000000-0005-0000-0000-0000CB250000}"/>
    <cellStyle name="STYLE3" xfId="5030" xr:uid="{00000000-0005-0000-0000-0000CC250000}"/>
    <cellStyle name="Subhead" xfId="5031" xr:uid="{00000000-0005-0000-0000-0000CD250000}"/>
    <cellStyle name="Subtotal_left" xfId="5032" xr:uid="{00000000-0005-0000-0000-0000CE250000}"/>
    <cellStyle name="SwitchCell" xfId="5033" xr:uid="{00000000-0005-0000-0000-0000CF250000}"/>
    <cellStyle name="t" xfId="5034" xr:uid="{00000000-0005-0000-0000-0000D0250000}"/>
    <cellStyle name="Table Col Head" xfId="5035" xr:uid="{00000000-0005-0000-0000-0000D1250000}"/>
    <cellStyle name="Table Head" xfId="5036" xr:uid="{00000000-0005-0000-0000-0000D2250000}"/>
    <cellStyle name="Table Head Aligned" xfId="5037" xr:uid="{00000000-0005-0000-0000-0000D3250000}"/>
    <cellStyle name="Table Head Aligned 2" xfId="6209" xr:uid="{00000000-0005-0000-0000-0000D4250000}"/>
    <cellStyle name="Table Head Blue" xfId="5038" xr:uid="{00000000-0005-0000-0000-0000D5250000}"/>
    <cellStyle name="Table Head Green" xfId="5039" xr:uid="{00000000-0005-0000-0000-0000D6250000}"/>
    <cellStyle name="Table Head Green 2" xfId="6211" xr:uid="{00000000-0005-0000-0000-0000D7250000}"/>
    <cellStyle name="Table Head_Val_Sum_Graph" xfId="5040" xr:uid="{00000000-0005-0000-0000-0000D8250000}"/>
    <cellStyle name="Table Sub Head" xfId="5041" xr:uid="{00000000-0005-0000-0000-0000D9250000}"/>
    <cellStyle name="Table Text" xfId="5042" xr:uid="{00000000-0005-0000-0000-0000DA250000}"/>
    <cellStyle name="Table Title" xfId="5043" xr:uid="{00000000-0005-0000-0000-0000DB250000}"/>
    <cellStyle name="Table Units" xfId="5044" xr:uid="{00000000-0005-0000-0000-0000DC250000}"/>
    <cellStyle name="Table_Header" xfId="5045" xr:uid="{00000000-0005-0000-0000-0000DD250000}"/>
    <cellStyle name="TableBorder" xfId="5046" xr:uid="{00000000-0005-0000-0000-0000DE250000}"/>
    <cellStyle name="TableColumnHeader" xfId="5047" xr:uid="{00000000-0005-0000-0000-0000DF250000}"/>
    <cellStyle name="TableColumnHeader 2" xfId="8566" xr:uid="{00000000-0005-0000-0000-0000E0250000}"/>
    <cellStyle name="TableHeading" xfId="5048" xr:uid="{00000000-0005-0000-0000-0000E1250000}"/>
    <cellStyle name="TableHighlight" xfId="5049" xr:uid="{00000000-0005-0000-0000-0000E2250000}"/>
    <cellStyle name="TableNote" xfId="5050" xr:uid="{00000000-0005-0000-0000-0000E3250000}"/>
    <cellStyle name="test a style" xfId="5051" xr:uid="{00000000-0005-0000-0000-0000E4250000}"/>
    <cellStyle name="test a style 2" xfId="6212" xr:uid="{00000000-0005-0000-0000-0000E5250000}"/>
    <cellStyle name="Text 1" xfId="5052" xr:uid="{00000000-0005-0000-0000-0000E6250000}"/>
    <cellStyle name="Text Head 1" xfId="5053" xr:uid="{00000000-0005-0000-0000-0000E7250000}"/>
    <cellStyle name="Text Indent A" xfId="5054" xr:uid="{00000000-0005-0000-0000-0000E8250000}"/>
    <cellStyle name="Text Indent B" xfId="5055" xr:uid="{00000000-0005-0000-0000-0000E9250000}"/>
    <cellStyle name="Text Indent C" xfId="5056" xr:uid="{00000000-0005-0000-0000-0000EA250000}"/>
    <cellStyle name="Text Wrap" xfId="5057" xr:uid="{00000000-0005-0000-0000-0000EB250000}"/>
    <cellStyle name="Time" xfId="5058" xr:uid="{00000000-0005-0000-0000-0000EC250000}"/>
    <cellStyle name="Times 10" xfId="5059" xr:uid="{00000000-0005-0000-0000-0000ED250000}"/>
    <cellStyle name="Times 12" xfId="5060" xr:uid="{00000000-0005-0000-0000-0000EE250000}"/>
    <cellStyle name="Times New Roman" xfId="5061" xr:uid="{00000000-0005-0000-0000-0000EF250000}"/>
    <cellStyle name="Title 2" xfId="61" xr:uid="{00000000-0005-0000-0000-0000F0250000}"/>
    <cellStyle name="Title 2 2" xfId="5062" xr:uid="{00000000-0005-0000-0000-0000F1250000}"/>
    <cellStyle name="Title 3" xfId="5063" xr:uid="{00000000-0005-0000-0000-0000F2250000}"/>
    <cellStyle name="title1" xfId="5065" xr:uid="{00000000-0005-0000-0000-0000F3250000}"/>
    <cellStyle name="title2" xfId="5066" xr:uid="{00000000-0005-0000-0000-0000F4250000}"/>
    <cellStyle name="Title-2" xfId="5064" xr:uid="{00000000-0005-0000-0000-0000F5250000}"/>
    <cellStyle name="Titles" xfId="5067" xr:uid="{00000000-0005-0000-0000-0000F6250000}"/>
    <cellStyle name="titre_col" xfId="5068" xr:uid="{00000000-0005-0000-0000-0000F7250000}"/>
    <cellStyle name="TOC" xfId="5069" xr:uid="{00000000-0005-0000-0000-0000F8250000}"/>
    <cellStyle name="Total 2" xfId="62" xr:uid="{00000000-0005-0000-0000-0000F9250000}"/>
    <cellStyle name="Total 2 10" xfId="5070" xr:uid="{00000000-0005-0000-0000-0000FA250000}"/>
    <cellStyle name="Total 2 11" xfId="9751" xr:uid="{00000000-0005-0000-0000-0000FB250000}"/>
    <cellStyle name="Total 2 2" xfId="69" xr:uid="{00000000-0005-0000-0000-0000FC250000}"/>
    <cellStyle name="Total 2 2 2" xfId="89" xr:uid="{00000000-0005-0000-0000-0000FD250000}"/>
    <cellStyle name="Total 2 2 2 2" xfId="9771" xr:uid="{00000000-0005-0000-0000-0000FE250000}"/>
    <cellStyle name="Total 2 2 3" xfId="9757" xr:uid="{00000000-0005-0000-0000-0000FF250000}"/>
    <cellStyle name="Total 2 3" xfId="83" xr:uid="{00000000-0005-0000-0000-000000260000}"/>
    <cellStyle name="Total 2 3 2" xfId="9765" xr:uid="{00000000-0005-0000-0000-000001260000}"/>
    <cellStyle name="Total 2 4" xfId="5071" xr:uid="{00000000-0005-0000-0000-000002260000}"/>
    <cellStyle name="Total 2 5" xfId="5072" xr:uid="{00000000-0005-0000-0000-000003260000}"/>
    <cellStyle name="Total 2 6" xfId="5073" xr:uid="{00000000-0005-0000-0000-000004260000}"/>
    <cellStyle name="Total 2 7" xfId="5074" xr:uid="{00000000-0005-0000-0000-000005260000}"/>
    <cellStyle name="Total 2 8" xfId="5075" xr:uid="{00000000-0005-0000-0000-000006260000}"/>
    <cellStyle name="Total 2 9" xfId="5076" xr:uid="{00000000-0005-0000-0000-000007260000}"/>
    <cellStyle name="Total 3" xfId="5077" xr:uid="{00000000-0005-0000-0000-000008260000}"/>
    <cellStyle name="Total Bold" xfId="5078" xr:uid="{00000000-0005-0000-0000-000009260000}"/>
    <cellStyle name="Totals" xfId="5079" xr:uid="{00000000-0005-0000-0000-00000A260000}"/>
    <cellStyle name="Totals 2" xfId="8567" xr:uid="{00000000-0005-0000-0000-00000B260000}"/>
    <cellStyle name="Underline_Single" xfId="5080" xr:uid="{00000000-0005-0000-0000-00000C260000}"/>
    <cellStyle name="UnProtectedCalc" xfId="5081" xr:uid="{00000000-0005-0000-0000-00000D260000}"/>
    <cellStyle name="UnProtectedCalc 2" xfId="6213" xr:uid="{00000000-0005-0000-0000-00000E260000}"/>
    <cellStyle name="Valuta (0)_Sheet1" xfId="5082" xr:uid="{00000000-0005-0000-0000-00000F260000}"/>
    <cellStyle name="Valuta_piv_polio" xfId="5083" xr:uid="{00000000-0005-0000-0000-000010260000}"/>
    <cellStyle name="Währung [0]_A17 - 31.03.1998" xfId="5084" xr:uid="{00000000-0005-0000-0000-000011260000}"/>
    <cellStyle name="Währung_A17 - 31.03.1998" xfId="5085" xr:uid="{00000000-0005-0000-0000-000012260000}"/>
    <cellStyle name="Warburg" xfId="5086" xr:uid="{00000000-0005-0000-0000-000013260000}"/>
    <cellStyle name="Warning Text 2" xfId="63" xr:uid="{00000000-0005-0000-0000-000014260000}"/>
    <cellStyle name="Warning Text 2 2" xfId="5087" xr:uid="{00000000-0005-0000-0000-000015260000}"/>
    <cellStyle name="Warning Text 2 3" xfId="5088" xr:uid="{00000000-0005-0000-0000-000016260000}"/>
    <cellStyle name="Warning Text 2 4" xfId="5089" xr:uid="{00000000-0005-0000-0000-000017260000}"/>
    <cellStyle name="Warning Text 2 5" xfId="5090" xr:uid="{00000000-0005-0000-0000-000018260000}"/>
    <cellStyle name="Warning Text 2 6" xfId="5091" xr:uid="{00000000-0005-0000-0000-000019260000}"/>
    <cellStyle name="Warning Text 2 7" xfId="5092" xr:uid="{00000000-0005-0000-0000-00001A260000}"/>
    <cellStyle name="Warning Text 2 8" xfId="5093" xr:uid="{00000000-0005-0000-0000-00001B260000}"/>
    <cellStyle name="Warning Text 2 9" xfId="5094" xr:uid="{00000000-0005-0000-0000-00001C260000}"/>
    <cellStyle name="Warning Text 3" xfId="5095" xr:uid="{00000000-0005-0000-0000-00001D260000}"/>
    <cellStyle name="wild guess" xfId="5096" xr:uid="{00000000-0005-0000-0000-00001E260000}"/>
    <cellStyle name="Wildguess" xfId="5097" xr:uid="{00000000-0005-0000-0000-00001F260000}"/>
    <cellStyle name="Year" xfId="5098" xr:uid="{00000000-0005-0000-0000-000020260000}"/>
    <cellStyle name="Year Estimate" xfId="5099" xr:uid="{00000000-0005-0000-0000-000021260000}"/>
    <cellStyle name="Year, Actual" xfId="5100" xr:uid="{00000000-0005-0000-0000-000022260000}"/>
    <cellStyle name="YearE_ Pies " xfId="5101" xr:uid="{00000000-0005-0000-0000-000023260000}"/>
    <cellStyle name="YearFormat" xfId="5102" xr:uid="{00000000-0005-0000-0000-000024260000}"/>
    <cellStyle name="YearFormat 2" xfId="6214" xr:uid="{00000000-0005-0000-0000-000025260000}"/>
    <cellStyle name="Yen" xfId="5103" xr:uid="{00000000-0005-0000-0000-000026260000}"/>
    <cellStyle name="YesNo" xfId="5104" xr:uid="{00000000-0005-0000-0000-000027260000}"/>
    <cellStyle name="쬞\?1@" xfId="5105" xr:uid="{00000000-0005-0000-0000-000028260000}"/>
    <cellStyle name="千位分隔 2" xfId="5106" xr:uid="{00000000-0005-0000-0000-000029260000}"/>
    <cellStyle name="常规 2" xfId="5107" xr:uid="{00000000-0005-0000-0000-00002A260000}"/>
    <cellStyle name="標準_car_JP" xfId="5108" xr:uid="{00000000-0005-0000-0000-00002B260000}"/>
  </cellStyles>
  <dxfs count="11">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FFF66"/>
      <color rgb="FF66FFFF"/>
      <color rgb="FF00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5041" y="0"/>
          <a:ext cx="11603212" cy="2363319"/>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312966" y="134471"/>
          <a:ext cx="19666857" cy="2098123"/>
          <a:chOff x="10997237" y="5479676"/>
          <a:chExt cx="8857420" cy="1900278"/>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A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A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0" y="0"/>
          <a:ext cx="20522595" cy="1983619"/>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95250" y="152400"/>
          <a:ext cx="29659035" cy="1795235"/>
          <a:chOff x="10997237" y="5479676"/>
          <a:chExt cx="8857420" cy="1900278"/>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C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C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23</xdr:col>
      <xdr:colOff>561975</xdr:colOff>
      <xdr:row>10</xdr:row>
      <xdr:rowOff>170391</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2</xdr:col>
      <xdr:colOff>209550</xdr:colOff>
      <xdr:row>4</xdr:row>
      <xdr:rowOff>28575</xdr:rowOff>
    </xdr:from>
    <xdr:to>
      <xdr:col>22</xdr:col>
      <xdr:colOff>311572</xdr:colOff>
      <xdr:row>10</xdr:row>
      <xdr:rowOff>158148</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2</xdr:col>
      <xdr:colOff>85725</xdr:colOff>
      <xdr:row>2</xdr:row>
      <xdr:rowOff>133350</xdr:rowOff>
    </xdr:from>
    <xdr:to>
      <xdr:col>3</xdr:col>
      <xdr:colOff>114180</xdr:colOff>
      <xdr:row>5</xdr:row>
      <xdr:rowOff>137654</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195692</xdr:colOff>
      <xdr:row>3</xdr:row>
      <xdr:rowOff>14379</xdr:rowOff>
    </xdr:from>
    <xdr:to>
      <xdr:col>9</xdr:col>
      <xdr:colOff>343118</xdr:colOff>
      <xdr:row>5</xdr:row>
      <xdr:rowOff>14660</xdr:rowOff>
    </xdr:to>
    <xdr:sp macro="" textlink="">
      <xdr:nvSpPr>
        <xdr:cNvPr id="5" name="Rectangle 4">
          <a:extLst>
            <a:ext uri="{FF2B5EF4-FFF2-40B4-BE49-F238E27FC236}">
              <a16:creationId xmlns:a16="http://schemas.microsoft.com/office/drawing/2014/main" id="{00000000-0008-0000-0D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371475</xdr:colOff>
      <xdr:row>8</xdr:row>
      <xdr:rowOff>47625</xdr:rowOff>
    </xdr:from>
    <xdr:to>
      <xdr:col>23</xdr:col>
      <xdr:colOff>249767</xdr:colOff>
      <xdr:row>9</xdr:row>
      <xdr:rowOff>104775</xdr:rowOff>
    </xdr:to>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7519" y="278360"/>
          <a:ext cx="16598925" cy="2181066"/>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3825" y="76200"/>
          <a:ext cx="19482557" cy="1973943"/>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47006"/>
          <a:ext cx="19250488" cy="2341252"/>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963386</xdr:colOff>
          <xdr:row>53</xdr:row>
          <xdr:rowOff>27214</xdr:rowOff>
        </xdr:from>
        <xdr:to>
          <xdr:col>2</xdr:col>
          <xdr:colOff>1382486</xdr:colOff>
          <xdr:row>54</xdr:row>
          <xdr:rowOff>163286</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963386</xdr:colOff>
          <xdr:row>56</xdr:row>
          <xdr:rowOff>27214</xdr:rowOff>
        </xdr:from>
        <xdr:to>
          <xdr:col>2</xdr:col>
          <xdr:colOff>1382486</xdr:colOff>
          <xdr:row>57</xdr:row>
          <xdr:rowOff>163286</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963386</xdr:colOff>
          <xdr:row>59</xdr:row>
          <xdr:rowOff>27214</xdr:rowOff>
        </xdr:from>
        <xdr:to>
          <xdr:col>2</xdr:col>
          <xdr:colOff>1382486</xdr:colOff>
          <xdr:row>60</xdr:row>
          <xdr:rowOff>163286</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963386</xdr:colOff>
          <xdr:row>62</xdr:row>
          <xdr:rowOff>27214</xdr:rowOff>
        </xdr:from>
        <xdr:to>
          <xdr:col>2</xdr:col>
          <xdr:colOff>1382486</xdr:colOff>
          <xdr:row>63</xdr:row>
          <xdr:rowOff>163286</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963386</xdr:colOff>
          <xdr:row>65</xdr:row>
          <xdr:rowOff>27214</xdr:rowOff>
        </xdr:from>
        <xdr:to>
          <xdr:col>2</xdr:col>
          <xdr:colOff>1382486</xdr:colOff>
          <xdr:row>66</xdr:row>
          <xdr:rowOff>163286</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1.0 (2022)</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963386</xdr:colOff>
          <xdr:row>68</xdr:row>
          <xdr:rowOff>38100</xdr:rowOff>
        </xdr:from>
        <xdr:to>
          <xdr:col>2</xdr:col>
          <xdr:colOff>1382486</xdr:colOff>
          <xdr:row>69</xdr:row>
          <xdr:rowOff>179614</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963386</xdr:colOff>
          <xdr:row>71</xdr:row>
          <xdr:rowOff>38100</xdr:rowOff>
        </xdr:from>
        <xdr:to>
          <xdr:col>2</xdr:col>
          <xdr:colOff>1382486</xdr:colOff>
          <xdr:row>72</xdr:row>
          <xdr:rowOff>179614</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74</xdr:row>
          <xdr:rowOff>38100</xdr:rowOff>
        </xdr:from>
        <xdr:to>
          <xdr:col>2</xdr:col>
          <xdr:colOff>1371600</xdr:colOff>
          <xdr:row>75</xdr:row>
          <xdr:rowOff>179614</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963386</xdr:colOff>
          <xdr:row>77</xdr:row>
          <xdr:rowOff>76200</xdr:rowOff>
        </xdr:from>
        <xdr:to>
          <xdr:col>2</xdr:col>
          <xdr:colOff>1382486</xdr:colOff>
          <xdr:row>79</xdr:row>
          <xdr:rowOff>10886</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38125" y="38100"/>
          <a:ext cx="16812985" cy="2090965"/>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2950" y="0"/>
          <a:ext cx="20510360" cy="2181678"/>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503433" y="281441"/>
          <a:ext cx="16304416" cy="1570641"/>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304800"/>
          <a:ext cx="26965275" cy="18944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904875" y="876300"/>
          <a:ext cx="221238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771525" y="514350"/>
          <a:ext cx="14381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9</xdr:col>
      <xdr:colOff>343118</xdr:colOff>
      <xdr:row>5</xdr:row>
      <xdr:rowOff>14660</xdr:rowOff>
    </xdr:to>
    <xdr:sp macro="" textlink="">
      <xdr:nvSpPr>
        <xdr:cNvPr id="5" name="Rectangle 4">
          <a:extLst>
            <a:ext uri="{FF2B5EF4-FFF2-40B4-BE49-F238E27FC236}">
              <a16:creationId xmlns:a16="http://schemas.microsoft.com/office/drawing/2014/main" id="{00000000-0008-0000-0800-000005000000}"/>
            </a:ext>
          </a:extLst>
        </xdr:cNvPr>
        <xdr:cNvSpPr/>
      </xdr:nvSpPr>
      <xdr:spPr>
        <a:xfrm>
          <a:off x="2291192" y="585879"/>
          <a:ext cx="75388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21002625" y="1724025"/>
          <a:ext cx="58980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413176" y="216648"/>
          <a:ext cx="18474260" cy="2248020"/>
          <a:chOff x="11176383" y="5659979"/>
          <a:chExt cx="6311801" cy="1821373"/>
        </a:xfrm>
      </xdr:grpSpPr>
      <xdr:sp macro="" textlink="">
        <xdr:nvSpPr>
          <xdr:cNvPr id="4" name="Rectangle 3">
            <a:extLst>
              <a:ext uri="{FF2B5EF4-FFF2-40B4-BE49-F238E27FC236}">
                <a16:creationId xmlns:a16="http://schemas.microsoft.com/office/drawing/2014/main" id="{00000000-0008-0000-09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9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631203</xdr:colOff>
      <xdr:row>0</xdr:row>
      <xdr:rowOff>1678997</xdr:rowOff>
    </xdr:from>
    <xdr:to>
      <xdr:col>23</xdr:col>
      <xdr:colOff>397311</xdr:colOff>
      <xdr:row>0</xdr:row>
      <xdr:rowOff>2078443</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8"/>
  <sheetViews>
    <sheetView tabSelected="1" zoomScaleNormal="100" workbookViewId="0">
      <selection activeCell="G8" sqref="G8"/>
    </sheetView>
  </sheetViews>
  <sheetFormatPr defaultColWidth="9" defaultRowHeight="14.6"/>
  <cols>
    <col min="1" max="1" width="9" style="9"/>
    <col min="2" max="2" width="32" style="27" customWidth="1"/>
    <col min="3" max="3" width="114.3828125" style="9" customWidth="1"/>
    <col min="4" max="4" width="8" style="9" customWidth="1"/>
    <col min="5" max="16384" width="9" style="9"/>
  </cols>
  <sheetData>
    <row r="1" spans="1:3" ht="174" customHeight="1"/>
    <row r="3" spans="1:3" ht="19.75">
      <c r="B3" s="870" t="s">
        <v>174</v>
      </c>
      <c r="C3" s="870"/>
    </row>
    <row r="4" spans="1:3" ht="11.25" customHeight="1"/>
    <row r="5" spans="1:3" s="30" customFormat="1" ht="25.5" customHeight="1">
      <c r="B5" s="60" t="s">
        <v>419</v>
      </c>
      <c r="C5" s="60" t="s">
        <v>173</v>
      </c>
    </row>
    <row r="6" spans="1:3" s="176" customFormat="1" ht="48" customHeight="1">
      <c r="A6" s="241"/>
      <c r="B6" s="618" t="s">
        <v>170</v>
      </c>
      <c r="C6" s="671" t="s">
        <v>597</v>
      </c>
    </row>
    <row r="7" spans="1:3" s="176" customFormat="1" ht="21" customHeight="1">
      <c r="A7" s="241"/>
      <c r="B7" s="612" t="s">
        <v>551</v>
      </c>
      <c r="C7" s="672" t="s">
        <v>609</v>
      </c>
    </row>
    <row r="8" spans="1:3" s="176" customFormat="1" ht="32.25" customHeight="1">
      <c r="B8" s="612" t="s">
        <v>367</v>
      </c>
      <c r="C8" s="673" t="s">
        <v>598</v>
      </c>
    </row>
    <row r="9" spans="1:3" s="176" customFormat="1" ht="27.75" customHeight="1">
      <c r="B9" s="612" t="s">
        <v>169</v>
      </c>
      <c r="C9" s="673" t="s">
        <v>599</v>
      </c>
    </row>
    <row r="10" spans="1:3" s="176" customFormat="1" ht="26.25" customHeight="1">
      <c r="B10" s="627" t="s">
        <v>368</v>
      </c>
      <c r="C10" s="675" t="s">
        <v>600</v>
      </c>
    </row>
    <row r="11" spans="1:3" s="176" customFormat="1" ht="39.75" customHeight="1">
      <c r="B11" s="612" t="s">
        <v>369</v>
      </c>
      <c r="C11" s="673" t="s">
        <v>601</v>
      </c>
    </row>
    <row r="12" spans="1:3" s="176" customFormat="1" ht="18" customHeight="1">
      <c r="B12" s="612" t="s">
        <v>370</v>
      </c>
      <c r="C12" s="673" t="s">
        <v>602</v>
      </c>
    </row>
    <row r="13" spans="1:3" s="176" customFormat="1" ht="13.5" customHeight="1">
      <c r="B13" s="612"/>
      <c r="C13" s="674"/>
    </row>
    <row r="14" spans="1:3" s="176" customFormat="1" ht="18" customHeight="1">
      <c r="B14" s="612" t="s">
        <v>660</v>
      </c>
      <c r="C14" s="672" t="s">
        <v>658</v>
      </c>
    </row>
    <row r="15" spans="1:3" s="176" customFormat="1" ht="8.25" customHeight="1">
      <c r="B15" s="612"/>
      <c r="C15" s="674"/>
    </row>
    <row r="16" spans="1:3" s="176" customFormat="1" ht="33" customHeight="1">
      <c r="B16" s="676" t="s">
        <v>596</v>
      </c>
      <c r="C16" s="677" t="s">
        <v>659</v>
      </c>
    </row>
    <row r="17" spans="2:2" s="103" customFormat="1" ht="15.9">
      <c r="B17" s="176"/>
    </row>
    <row r="18" spans="2:2" s="32" customFormat="1">
      <c r="B18" s="42"/>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2" location="'6.  Carrying Charges'!Print_Area" display="6.  Carrying Charges" xr:uid="{00000000-0004-0000-0000-000003000000}"/>
    <hyperlink ref="B11" location="'5.  2015-2020 LRAM'!Print_Area" display="5.  2015-2020 LRAM" xr:uid="{00000000-0004-0000-0000-000004000000}"/>
    <hyperlink ref="B10" location="'4.  2011-2014 LRAM'!Print_Area" display="4.  2011-2014 LRAM" xr:uid="{00000000-0004-0000-0000-000005000000}"/>
    <hyperlink ref="B14" location="'7.  Persistence Report'!Print_Area" display="7.  Persistence Report" xr:uid="{00000000-0004-0000-0000-000006000000}"/>
    <hyperlink ref="B7" location="'1-a.  Summary of Changes'!A1" display="1-a.  Summary of Changes" xr:uid="{00000000-0004-0000-0000-000007000000}"/>
    <hyperlink ref="B16" location="'8.  Streetlighting'!A1" display="8.  Streetlighting" xr:uid="{00000000-0004-0000-0000-000009000000}"/>
  </hyperlinks>
  <pageMargins left="0.70866141732283472" right="0.70866141732283472" top="0.74803149606299213" bottom="0.74803149606299213" header="0.31496062992125984" footer="0.31496062992125984"/>
  <pageSetup scale="76"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AP534"/>
  <sheetViews>
    <sheetView view="pageBreakPreview" topLeftCell="A405" zoomScale="40" zoomScaleNormal="90" zoomScaleSheetLayoutView="40" zoomScalePageLayoutView="85" workbookViewId="0">
      <selection activeCell="B144" sqref="B144"/>
    </sheetView>
  </sheetViews>
  <sheetFormatPr defaultColWidth="9" defaultRowHeight="14.15" outlineLevelRow="1" outlineLevelCol="1"/>
  <cols>
    <col min="1" max="1" width="4.3828125" style="509" customWidth="1"/>
    <col min="2" max="2" width="43.3828125" style="254" customWidth="1"/>
    <col min="3" max="3" width="14" style="254" customWidth="1"/>
    <col min="4" max="4" width="18" style="253" customWidth="1"/>
    <col min="5" max="8" width="10.3828125" style="253" customWidth="1" outlineLevel="1"/>
    <col min="9" max="13" width="9" style="253" customWidth="1" outlineLevel="1"/>
    <col min="14" max="14" width="12.3828125" style="253" customWidth="1" outlineLevel="1"/>
    <col min="15" max="15" width="17.3828125" style="253" customWidth="1"/>
    <col min="16" max="24" width="9.3828125" style="253" customWidth="1" outlineLevel="1"/>
    <col min="25" max="25" width="14" style="255" customWidth="1"/>
    <col min="26" max="26" width="14.3828125" style="255" customWidth="1"/>
    <col min="27" max="27" width="17" style="255" customWidth="1"/>
    <col min="28" max="28" width="17.3828125" style="255" customWidth="1"/>
    <col min="29" max="35" width="14.3828125" style="255" customWidth="1"/>
    <col min="36" max="38" width="15" style="255" customWidth="1"/>
    <col min="39" max="39" width="14.3828125" style="256" customWidth="1"/>
    <col min="40" max="40" width="14.3828125" style="253" customWidth="1"/>
    <col min="41" max="41" width="15" style="253" customWidth="1"/>
    <col min="42" max="42" width="14" style="253" customWidth="1"/>
    <col min="43" max="43" width="9.3828125" style="253" customWidth="1"/>
    <col min="44" max="44" width="11" style="253" customWidth="1"/>
    <col min="45" max="45" width="12" style="253" customWidth="1"/>
    <col min="46" max="46" width="6.3828125" style="253" bestFit="1" customWidth="1"/>
    <col min="47" max="51" width="9" style="253"/>
    <col min="52" max="52" width="6.3828125" style="253" bestFit="1" customWidth="1"/>
    <col min="53" max="16384" width="9" style="253"/>
  </cols>
  <sheetData>
    <row r="1" spans="1:39" ht="164.25" customHeight="1"/>
    <row r="2" spans="1:39" ht="23.25" customHeight="1" thickBot="1"/>
    <row r="3" spans="1:39" ht="25.5" customHeight="1" thickBot="1">
      <c r="B3" s="922" t="s">
        <v>171</v>
      </c>
      <c r="C3" s="257" t="s">
        <v>175</v>
      </c>
      <c r="D3" s="507"/>
      <c r="E3" s="258"/>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60"/>
    </row>
    <row r="4" spans="1:39" ht="24" customHeight="1" thickBot="1">
      <c r="B4" s="922"/>
      <c r="C4" s="261" t="s">
        <v>172</v>
      </c>
      <c r="D4" s="262"/>
      <c r="E4" s="263"/>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60"/>
    </row>
    <row r="5" spans="1:39" ht="29.25" customHeight="1" thickBot="1">
      <c r="B5" s="565"/>
      <c r="C5" s="918" t="s">
        <v>550</v>
      </c>
      <c r="D5" s="919"/>
      <c r="E5" s="263"/>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60"/>
    </row>
    <row r="6" spans="1:39" ht="20.25" customHeight="1">
      <c r="B6" s="264"/>
      <c r="C6" s="265"/>
      <c r="D6" s="266"/>
      <c r="E6" s="266"/>
      <c r="F6" s="266"/>
      <c r="G6" s="266"/>
      <c r="H6" s="266"/>
      <c r="I6" s="266"/>
      <c r="J6" s="266"/>
      <c r="K6" s="266"/>
      <c r="L6" s="266"/>
      <c r="M6" s="266"/>
      <c r="N6" s="266"/>
      <c r="O6" s="266"/>
      <c r="P6" s="266"/>
      <c r="Q6" s="266"/>
      <c r="R6" s="266"/>
      <c r="S6" s="266"/>
      <c r="T6" s="266"/>
      <c r="U6" s="266"/>
      <c r="V6" s="266"/>
      <c r="W6" s="266"/>
      <c r="X6" s="266"/>
      <c r="Y6" s="267"/>
      <c r="Z6" s="267"/>
      <c r="AA6" s="267"/>
      <c r="AB6" s="267"/>
      <c r="AC6" s="267"/>
      <c r="AD6" s="267"/>
      <c r="AE6" s="267"/>
      <c r="AF6" s="268"/>
      <c r="AG6" s="268"/>
      <c r="AH6" s="268"/>
      <c r="AI6" s="268"/>
      <c r="AJ6" s="268"/>
      <c r="AK6" s="268"/>
      <c r="AL6" s="268"/>
      <c r="AM6" s="269"/>
    </row>
    <row r="7" spans="1:39" ht="70.5" customHeight="1">
      <c r="B7" s="922" t="s">
        <v>504</v>
      </c>
      <c r="C7" s="923" t="s">
        <v>626</v>
      </c>
      <c r="D7" s="923"/>
      <c r="E7" s="923"/>
      <c r="F7" s="923"/>
      <c r="G7" s="923"/>
      <c r="H7" s="923"/>
      <c r="I7" s="923"/>
      <c r="J7" s="923"/>
      <c r="K7" s="923"/>
      <c r="L7" s="923"/>
      <c r="M7" s="923"/>
      <c r="N7" s="923"/>
      <c r="O7" s="923"/>
      <c r="P7" s="923"/>
      <c r="Q7" s="923"/>
      <c r="R7" s="923"/>
      <c r="S7" s="923"/>
      <c r="T7" s="923"/>
      <c r="U7" s="923"/>
      <c r="V7" s="923"/>
      <c r="W7" s="923"/>
      <c r="X7" s="923"/>
      <c r="Y7" s="606"/>
      <c r="Z7" s="606"/>
      <c r="AA7" s="606"/>
      <c r="AB7" s="606"/>
      <c r="AC7" s="606"/>
      <c r="AD7" s="606"/>
      <c r="AE7" s="270"/>
      <c r="AF7" s="270"/>
      <c r="AG7" s="270"/>
      <c r="AH7" s="270"/>
      <c r="AI7" s="270"/>
      <c r="AJ7" s="270"/>
      <c r="AK7" s="270"/>
      <c r="AL7" s="270"/>
    </row>
    <row r="8" spans="1:39" s="271" customFormat="1" ht="58.5" customHeight="1">
      <c r="A8" s="509"/>
      <c r="B8" s="922"/>
      <c r="C8" s="923" t="s">
        <v>568</v>
      </c>
      <c r="D8" s="923"/>
      <c r="E8" s="923"/>
      <c r="F8" s="923"/>
      <c r="G8" s="923"/>
      <c r="H8" s="923"/>
      <c r="I8" s="923"/>
      <c r="J8" s="923"/>
      <c r="K8" s="923"/>
      <c r="L8" s="923"/>
      <c r="M8" s="923"/>
      <c r="N8" s="923"/>
      <c r="O8" s="923"/>
      <c r="P8" s="923"/>
      <c r="Q8" s="923"/>
      <c r="R8" s="923"/>
      <c r="S8" s="923"/>
      <c r="T8" s="923"/>
      <c r="U8" s="923"/>
      <c r="V8" s="923"/>
      <c r="W8" s="923"/>
      <c r="X8" s="923"/>
      <c r="Y8" s="606"/>
      <c r="Z8" s="606"/>
      <c r="AA8" s="606"/>
      <c r="AB8" s="606"/>
      <c r="AC8" s="606"/>
      <c r="AD8" s="606"/>
      <c r="AE8" s="272"/>
      <c r="AF8" s="255"/>
      <c r="AG8" s="255"/>
      <c r="AH8" s="255"/>
      <c r="AI8" s="255"/>
      <c r="AJ8" s="255"/>
      <c r="AK8" s="255"/>
      <c r="AL8" s="255"/>
      <c r="AM8" s="256"/>
    </row>
    <row r="9" spans="1:39" s="271" customFormat="1" ht="57.75" customHeight="1">
      <c r="A9" s="509"/>
      <c r="B9" s="273"/>
      <c r="C9" s="923" t="s">
        <v>567</v>
      </c>
      <c r="D9" s="923"/>
      <c r="E9" s="923"/>
      <c r="F9" s="923"/>
      <c r="G9" s="923"/>
      <c r="H9" s="923"/>
      <c r="I9" s="923"/>
      <c r="J9" s="923"/>
      <c r="K9" s="923"/>
      <c r="L9" s="923"/>
      <c r="M9" s="923"/>
      <c r="N9" s="923"/>
      <c r="O9" s="923"/>
      <c r="P9" s="923"/>
      <c r="Q9" s="923"/>
      <c r="R9" s="923"/>
      <c r="S9" s="923"/>
      <c r="T9" s="923"/>
      <c r="U9" s="923"/>
      <c r="V9" s="923"/>
      <c r="W9" s="923"/>
      <c r="X9" s="923"/>
      <c r="Y9" s="606"/>
      <c r="Z9" s="606"/>
      <c r="AA9" s="606"/>
      <c r="AB9" s="606"/>
      <c r="AC9" s="606"/>
      <c r="AD9" s="606"/>
      <c r="AE9" s="272"/>
      <c r="AF9" s="255"/>
      <c r="AG9" s="255"/>
      <c r="AH9" s="255"/>
      <c r="AI9" s="255"/>
      <c r="AJ9" s="255"/>
      <c r="AK9" s="255"/>
      <c r="AL9" s="255"/>
      <c r="AM9" s="256"/>
    </row>
    <row r="10" spans="1:39" ht="41.25" customHeight="1">
      <c r="B10" s="275"/>
      <c r="C10" s="923" t="s">
        <v>628</v>
      </c>
      <c r="D10" s="923"/>
      <c r="E10" s="923"/>
      <c r="F10" s="923"/>
      <c r="G10" s="923"/>
      <c r="H10" s="923"/>
      <c r="I10" s="923"/>
      <c r="J10" s="923"/>
      <c r="K10" s="923"/>
      <c r="L10" s="923"/>
      <c r="M10" s="923"/>
      <c r="N10" s="923"/>
      <c r="O10" s="923"/>
      <c r="P10" s="923"/>
      <c r="Q10" s="923"/>
      <c r="R10" s="923"/>
      <c r="S10" s="923"/>
      <c r="T10" s="923"/>
      <c r="U10" s="923"/>
      <c r="V10" s="923"/>
      <c r="W10" s="923"/>
      <c r="X10" s="923"/>
      <c r="Y10" s="606"/>
      <c r="Z10" s="606"/>
      <c r="AA10" s="606"/>
      <c r="AB10" s="606"/>
      <c r="AC10" s="606"/>
      <c r="AD10" s="606"/>
      <c r="AE10" s="272"/>
      <c r="AF10" s="276"/>
      <c r="AG10" s="276"/>
      <c r="AH10" s="276"/>
      <c r="AI10" s="276"/>
      <c r="AJ10" s="276"/>
      <c r="AK10" s="276"/>
      <c r="AL10" s="276"/>
    </row>
    <row r="11" spans="1:39" ht="53.25" customHeight="1">
      <c r="C11" s="923" t="s">
        <v>616</v>
      </c>
      <c r="D11" s="923"/>
      <c r="E11" s="923"/>
      <c r="F11" s="923"/>
      <c r="G11" s="923"/>
      <c r="H11" s="923"/>
      <c r="I11" s="923"/>
      <c r="J11" s="923"/>
      <c r="K11" s="923"/>
      <c r="L11" s="923"/>
      <c r="M11" s="923"/>
      <c r="N11" s="923"/>
      <c r="O11" s="923"/>
      <c r="P11" s="923"/>
      <c r="Q11" s="923"/>
      <c r="R11" s="923"/>
      <c r="S11" s="923"/>
      <c r="T11" s="923"/>
      <c r="U11" s="923"/>
      <c r="V11" s="923"/>
      <c r="W11" s="923"/>
      <c r="X11" s="923"/>
      <c r="Y11" s="606"/>
      <c r="Z11" s="606"/>
      <c r="AA11" s="606"/>
      <c r="AB11" s="606"/>
      <c r="AC11" s="606"/>
      <c r="AD11" s="606"/>
      <c r="AE11" s="272"/>
      <c r="AF11" s="276"/>
      <c r="AG11" s="276"/>
      <c r="AH11" s="276"/>
      <c r="AI11" s="276"/>
      <c r="AJ11" s="276"/>
      <c r="AK11" s="276"/>
      <c r="AL11" s="276"/>
      <c r="AM11" s="253"/>
    </row>
    <row r="12" spans="1:39" ht="20.25" customHeight="1">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2"/>
      <c r="AF12" s="276"/>
      <c r="AG12" s="276"/>
      <c r="AH12" s="276"/>
      <c r="AI12" s="276"/>
      <c r="AJ12" s="276"/>
      <c r="AK12" s="276"/>
      <c r="AL12" s="276"/>
      <c r="AM12" s="253"/>
    </row>
    <row r="13" spans="1:39" ht="20.25" customHeight="1">
      <c r="B13" s="922" t="s">
        <v>526</v>
      </c>
      <c r="C13" s="591" t="s">
        <v>521</v>
      </c>
      <c r="D13" s="541"/>
      <c r="E13" s="541"/>
      <c r="F13" s="541"/>
      <c r="G13" s="541"/>
      <c r="H13" s="541"/>
      <c r="I13" s="541"/>
      <c r="J13" s="541"/>
      <c r="K13" s="541"/>
      <c r="L13" s="541"/>
      <c r="M13" s="541"/>
      <c r="N13" s="541"/>
      <c r="O13" s="541"/>
      <c r="P13" s="541"/>
      <c r="Q13" s="541"/>
      <c r="R13" s="541"/>
      <c r="S13" s="541"/>
      <c r="T13" s="541"/>
      <c r="U13" s="541"/>
      <c r="V13" s="541"/>
      <c r="W13" s="541"/>
      <c r="X13" s="541"/>
      <c r="Y13" s="541"/>
      <c r="Z13" s="541"/>
      <c r="AA13" s="541"/>
      <c r="AB13" s="541"/>
      <c r="AC13" s="541"/>
      <c r="AD13" s="541"/>
      <c r="AE13" s="272"/>
      <c r="AF13" s="276"/>
      <c r="AG13" s="276"/>
      <c r="AH13" s="276"/>
      <c r="AI13" s="276"/>
      <c r="AJ13" s="276"/>
      <c r="AK13" s="276"/>
      <c r="AL13" s="276"/>
      <c r="AM13" s="253"/>
    </row>
    <row r="14" spans="1:39" ht="20.25" customHeight="1">
      <c r="B14" s="922"/>
      <c r="C14" s="591" t="s">
        <v>522</v>
      </c>
      <c r="D14" s="541"/>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272"/>
      <c r="AF14" s="276"/>
      <c r="AG14" s="276"/>
      <c r="AH14" s="276"/>
      <c r="AI14" s="276"/>
      <c r="AJ14" s="276"/>
      <c r="AK14" s="276"/>
      <c r="AL14" s="276"/>
      <c r="AM14" s="253"/>
    </row>
    <row r="15" spans="1:39" ht="20.25" customHeight="1">
      <c r="C15" s="591" t="s">
        <v>523</v>
      </c>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272"/>
      <c r="AF15" s="276"/>
      <c r="AG15" s="276"/>
      <c r="AH15" s="276"/>
      <c r="AI15" s="276"/>
      <c r="AJ15" s="276"/>
      <c r="AK15" s="276"/>
      <c r="AL15" s="276"/>
      <c r="AM15" s="253"/>
    </row>
    <row r="16" spans="1:39" ht="20.25" customHeight="1">
      <c r="C16" s="591" t="s">
        <v>524</v>
      </c>
      <c r="D16" s="541"/>
      <c r="E16" s="541"/>
      <c r="F16" s="541"/>
      <c r="G16" s="541"/>
      <c r="H16" s="541"/>
      <c r="I16" s="541"/>
      <c r="J16" s="541"/>
      <c r="K16" s="541"/>
      <c r="L16" s="541"/>
      <c r="M16" s="541"/>
      <c r="N16" s="541"/>
      <c r="O16" s="541"/>
      <c r="P16" s="541"/>
      <c r="Q16" s="541"/>
      <c r="R16" s="541"/>
      <c r="S16" s="541"/>
      <c r="T16" s="541"/>
      <c r="U16" s="541"/>
      <c r="V16" s="541"/>
      <c r="W16" s="541"/>
      <c r="X16" s="541"/>
      <c r="Y16" s="541"/>
      <c r="Z16" s="541"/>
      <c r="AA16" s="541"/>
      <c r="AB16" s="541"/>
      <c r="AC16" s="541"/>
      <c r="AD16" s="541"/>
      <c r="AE16" s="272"/>
      <c r="AF16" s="276"/>
      <c r="AG16" s="276"/>
      <c r="AH16" s="276"/>
      <c r="AI16" s="276"/>
      <c r="AJ16" s="276"/>
      <c r="AK16" s="276"/>
      <c r="AL16" s="276"/>
      <c r="AM16" s="253"/>
    </row>
    <row r="17" spans="1:39" ht="23.25" customHeight="1">
      <c r="B17" s="277"/>
      <c r="C17" s="278"/>
      <c r="D17" s="279"/>
      <c r="E17" s="279"/>
      <c r="F17" s="279"/>
      <c r="G17" s="279"/>
      <c r="H17" s="279"/>
      <c r="I17" s="279"/>
      <c r="J17" s="279"/>
      <c r="K17" s="279"/>
      <c r="L17" s="279"/>
      <c r="M17" s="279"/>
      <c r="N17" s="279"/>
      <c r="P17" s="279"/>
      <c r="Q17" s="279"/>
      <c r="R17" s="279"/>
      <c r="S17" s="279"/>
      <c r="T17" s="279"/>
      <c r="U17" s="279"/>
      <c r="V17" s="279"/>
      <c r="W17" s="279"/>
      <c r="X17" s="279"/>
      <c r="Y17" s="270"/>
    </row>
    <row r="18" spans="1:39" ht="15.45">
      <c r="B18" s="280" t="s">
        <v>241</v>
      </c>
      <c r="C18" s="281"/>
      <c r="E18" s="590"/>
      <c r="O18" s="281"/>
      <c r="Y18" s="270"/>
      <c r="Z18" s="267"/>
      <c r="AA18" s="267"/>
      <c r="AB18" s="267"/>
      <c r="AC18" s="267"/>
      <c r="AD18" s="267"/>
      <c r="AE18" s="267"/>
      <c r="AF18" s="267"/>
      <c r="AG18" s="267"/>
      <c r="AH18" s="267"/>
      <c r="AI18" s="267"/>
      <c r="AJ18" s="267"/>
      <c r="AK18" s="267"/>
      <c r="AL18" s="267"/>
      <c r="AM18" s="282"/>
    </row>
    <row r="19" spans="1:39" s="283" customFormat="1" ht="36" customHeight="1">
      <c r="A19" s="509"/>
      <c r="B19" s="924" t="s">
        <v>211</v>
      </c>
      <c r="C19" s="926" t="s">
        <v>33</v>
      </c>
      <c r="D19" s="284" t="s">
        <v>421</v>
      </c>
      <c r="E19" s="928" t="s">
        <v>209</v>
      </c>
      <c r="F19" s="929"/>
      <c r="G19" s="929"/>
      <c r="H19" s="929"/>
      <c r="I19" s="929"/>
      <c r="J19" s="929"/>
      <c r="K19" s="929"/>
      <c r="L19" s="929"/>
      <c r="M19" s="930"/>
      <c r="N19" s="934" t="s">
        <v>213</v>
      </c>
      <c r="O19" s="284" t="s">
        <v>422</v>
      </c>
      <c r="P19" s="928" t="s">
        <v>212</v>
      </c>
      <c r="Q19" s="929"/>
      <c r="R19" s="929"/>
      <c r="S19" s="929"/>
      <c r="T19" s="929"/>
      <c r="U19" s="929"/>
      <c r="V19" s="929"/>
      <c r="W19" s="929"/>
      <c r="X19" s="930"/>
      <c r="Y19" s="931" t="s">
        <v>243</v>
      </c>
      <c r="Z19" s="932"/>
      <c r="AA19" s="932"/>
      <c r="AB19" s="932"/>
      <c r="AC19" s="932"/>
      <c r="AD19" s="932"/>
      <c r="AE19" s="932"/>
      <c r="AF19" s="932"/>
      <c r="AG19" s="932"/>
      <c r="AH19" s="932"/>
      <c r="AI19" s="932"/>
      <c r="AJ19" s="932"/>
      <c r="AK19" s="932"/>
      <c r="AL19" s="932"/>
      <c r="AM19" s="933"/>
    </row>
    <row r="20" spans="1:39" s="283" customFormat="1" ht="59.25" customHeight="1">
      <c r="A20" s="509"/>
      <c r="B20" s="925"/>
      <c r="C20" s="927"/>
      <c r="D20" s="285">
        <v>2011</v>
      </c>
      <c r="E20" s="285">
        <v>2012</v>
      </c>
      <c r="F20" s="285">
        <v>2013</v>
      </c>
      <c r="G20" s="285">
        <v>2014</v>
      </c>
      <c r="H20" s="285">
        <v>2015</v>
      </c>
      <c r="I20" s="285">
        <v>2016</v>
      </c>
      <c r="J20" s="285">
        <v>2017</v>
      </c>
      <c r="K20" s="285">
        <v>2018</v>
      </c>
      <c r="L20" s="285">
        <v>2019</v>
      </c>
      <c r="M20" s="285">
        <v>2020</v>
      </c>
      <c r="N20" s="935"/>
      <c r="O20" s="285">
        <v>2011</v>
      </c>
      <c r="P20" s="285">
        <v>2012</v>
      </c>
      <c r="Q20" s="285">
        <v>2013</v>
      </c>
      <c r="R20" s="285">
        <v>2014</v>
      </c>
      <c r="S20" s="285">
        <v>2015</v>
      </c>
      <c r="T20" s="285">
        <v>2016</v>
      </c>
      <c r="U20" s="285">
        <v>2017</v>
      </c>
      <c r="V20" s="285">
        <v>2018</v>
      </c>
      <c r="W20" s="285">
        <v>2019</v>
      </c>
      <c r="X20" s="285">
        <v>2020</v>
      </c>
      <c r="Y20" s="285" t="str">
        <f>'1.  LRAMVA Summary'!D52</f>
        <v>Residential</v>
      </c>
      <c r="Z20" s="286" t="str">
        <f>'1.  LRAMVA Summary'!E52</f>
        <v>GS&lt;50 kW</v>
      </c>
      <c r="AA20" s="286" t="str">
        <f>'1.  LRAMVA Summary'!F52</f>
        <v>GS 50 to 999 kW</v>
      </c>
      <c r="AB20" s="286" t="str">
        <f>'1.  LRAMVA Summary'!G52</f>
        <v>GS 1,000 to 4,999 kW</v>
      </c>
      <c r="AC20" s="286" t="str">
        <f>'1.  LRAMVA Summary'!H52</f>
        <v>Large Use</v>
      </c>
      <c r="AD20" s="286" t="str">
        <f>'1.  LRAMVA Summary'!I52</f>
        <v>Unmetered Scattered Load</v>
      </c>
      <c r="AE20" s="286" t="str">
        <f>'1.  LRAMVA Summary'!J52</f>
        <v>Sentinel Lighting</v>
      </c>
      <c r="AF20" s="286" t="str">
        <f>'1.  LRAMVA Summary'!K52</f>
        <v>Street Lighting</v>
      </c>
      <c r="AG20" s="286" t="str">
        <f>'1.  LRAMVA Summary'!L52</f>
        <v/>
      </c>
      <c r="AH20" s="286" t="str">
        <f>'1.  LRAMVA Summary'!M52</f>
        <v/>
      </c>
      <c r="AI20" s="286" t="str">
        <f>'1.  LRAMVA Summary'!N52</f>
        <v/>
      </c>
      <c r="AJ20" s="286" t="str">
        <f>'1.  LRAMVA Summary'!O52</f>
        <v/>
      </c>
      <c r="AK20" s="286" t="str">
        <f>'1.  LRAMVA Summary'!P52</f>
        <v/>
      </c>
      <c r="AL20" s="286" t="str">
        <f>'1.  LRAMVA Summary'!Q52</f>
        <v/>
      </c>
      <c r="AM20" s="287" t="str">
        <f>'1.  LRAMVA Summary'!R52</f>
        <v>Total</v>
      </c>
    </row>
    <row r="21" spans="1:39" s="293" customFormat="1" ht="15.75" customHeight="1">
      <c r="A21" s="510"/>
      <c r="B21" s="288" t="s">
        <v>0</v>
      </c>
      <c r="C21" s="289"/>
      <c r="D21" s="289"/>
      <c r="E21" s="289"/>
      <c r="F21" s="289"/>
      <c r="G21" s="289"/>
      <c r="H21" s="289"/>
      <c r="I21" s="289"/>
      <c r="J21" s="289"/>
      <c r="K21" s="289"/>
      <c r="L21" s="289"/>
      <c r="M21" s="289"/>
      <c r="N21" s="290"/>
      <c r="O21" s="289"/>
      <c r="P21" s="289"/>
      <c r="Q21" s="289"/>
      <c r="R21" s="289"/>
      <c r="S21" s="289"/>
      <c r="T21" s="289"/>
      <c r="U21" s="289"/>
      <c r="V21" s="289"/>
      <c r="W21" s="289"/>
      <c r="X21" s="289"/>
      <c r="Y21" s="291" t="str">
        <f>'1.  LRAMVA Summary'!D53</f>
        <v>kWh</v>
      </c>
      <c r="Z21" s="291" t="str">
        <f>'1.  LRAMVA Summary'!E53</f>
        <v>kWh</v>
      </c>
      <c r="AA21" s="291" t="str">
        <f>'1.  LRAMVA Summary'!F53</f>
        <v>kW</v>
      </c>
      <c r="AB21" s="291" t="str">
        <f>'1.  LRAMVA Summary'!G53</f>
        <v>kW</v>
      </c>
      <c r="AC21" s="291" t="str">
        <f>'1.  LRAMVA Summary'!H53</f>
        <v>kW</v>
      </c>
      <c r="AD21" s="291" t="str">
        <f>'1.  LRAMVA Summary'!I53</f>
        <v>kWh</v>
      </c>
      <c r="AE21" s="291" t="str">
        <f>'1.  LRAMVA Summary'!J53</f>
        <v>kW</v>
      </c>
      <c r="AF21" s="291" t="str">
        <f>'1.  LRAMVA Summary'!K53</f>
        <v>kW</v>
      </c>
      <c r="AG21" s="291">
        <f>'1.  LRAMVA Summary'!L53</f>
        <v>0</v>
      </c>
      <c r="AH21" s="291">
        <f>'1.  LRAMVA Summary'!M53</f>
        <v>0</v>
      </c>
      <c r="AI21" s="291">
        <f>'1.  LRAMVA Summary'!N53</f>
        <v>0</v>
      </c>
      <c r="AJ21" s="291">
        <f>'1.  LRAMVA Summary'!O53</f>
        <v>0</v>
      </c>
      <c r="AK21" s="291">
        <f>'1.  LRAMVA Summary'!P53</f>
        <v>0</v>
      </c>
      <c r="AL21" s="291">
        <f>'1.  LRAMVA Summary'!Q53</f>
        <v>0</v>
      </c>
      <c r="AM21" s="292"/>
    </row>
    <row r="22" spans="1:39" s="283" customFormat="1" ht="15" customHeight="1" outlineLevel="1">
      <c r="A22" s="509">
        <v>1</v>
      </c>
      <c r="B22" s="294" t="s">
        <v>1</v>
      </c>
      <c r="C22" s="291" t="s">
        <v>25</v>
      </c>
      <c r="D22" s="295">
        <v>71040.830897518099</v>
      </c>
      <c r="E22" s="295">
        <v>71040.830897518099</v>
      </c>
      <c r="F22" s="295">
        <v>71040.830897518099</v>
      </c>
      <c r="G22" s="295">
        <v>70636.163601232562</v>
      </c>
      <c r="H22" s="295">
        <v>51150.073616247166</v>
      </c>
      <c r="I22" s="295"/>
      <c r="J22" s="295"/>
      <c r="K22" s="295"/>
      <c r="L22" s="295"/>
      <c r="M22" s="295"/>
      <c r="N22" s="291"/>
      <c r="O22" s="295">
        <v>9.8247936683196002</v>
      </c>
      <c r="P22" s="295">
        <v>9.8247936683196002</v>
      </c>
      <c r="Q22" s="295">
        <v>9.8247936683196002</v>
      </c>
      <c r="R22" s="295">
        <v>9.3722744667475872</v>
      </c>
      <c r="S22" s="295">
        <v>6.7251975282885557</v>
      </c>
      <c r="T22" s="295"/>
      <c r="U22" s="295"/>
      <c r="V22" s="295"/>
      <c r="W22" s="295"/>
      <c r="X22" s="295"/>
      <c r="Y22" s="410">
        <v>1</v>
      </c>
      <c r="Z22" s="410"/>
      <c r="AA22" s="410"/>
      <c r="AB22" s="410"/>
      <c r="AC22" s="410"/>
      <c r="AD22" s="410"/>
      <c r="AE22" s="410"/>
      <c r="AF22" s="410"/>
      <c r="AG22" s="410"/>
      <c r="AH22" s="410"/>
      <c r="AI22" s="410"/>
      <c r="AJ22" s="410"/>
      <c r="AK22" s="410"/>
      <c r="AL22" s="410"/>
      <c r="AM22" s="296">
        <f>SUM(Y22:AL22)</f>
        <v>1</v>
      </c>
    </row>
    <row r="23" spans="1:39" s="283" customFormat="1" ht="15" outlineLevel="1">
      <c r="A23" s="509"/>
      <c r="B23" s="294" t="s">
        <v>214</v>
      </c>
      <c r="C23" s="291" t="s">
        <v>163</v>
      </c>
      <c r="D23" s="295"/>
      <c r="E23" s="295"/>
      <c r="F23" s="295"/>
      <c r="G23" s="295"/>
      <c r="H23" s="295"/>
      <c r="I23" s="295"/>
      <c r="J23" s="295"/>
      <c r="K23" s="295"/>
      <c r="L23" s="295"/>
      <c r="M23" s="295"/>
      <c r="N23" s="468"/>
      <c r="O23" s="295"/>
      <c r="P23" s="295"/>
      <c r="Q23" s="295"/>
      <c r="R23" s="295"/>
      <c r="S23" s="295"/>
      <c r="T23" s="295"/>
      <c r="U23" s="295"/>
      <c r="V23" s="295"/>
      <c r="W23" s="295"/>
      <c r="X23" s="295"/>
      <c r="Y23" s="411">
        <f>Y22</f>
        <v>1</v>
      </c>
      <c r="Z23" s="411">
        <f>Z22</f>
        <v>0</v>
      </c>
      <c r="AA23" s="411">
        <f t="shared" ref="AA23:AL23" si="0">AA22</f>
        <v>0</v>
      </c>
      <c r="AB23" s="411">
        <f t="shared" si="0"/>
        <v>0</v>
      </c>
      <c r="AC23" s="411">
        <f t="shared" si="0"/>
        <v>0</v>
      </c>
      <c r="AD23" s="411">
        <f t="shared" si="0"/>
        <v>0</v>
      </c>
      <c r="AE23" s="411">
        <f t="shared" si="0"/>
        <v>0</v>
      </c>
      <c r="AF23" s="411">
        <f t="shared" si="0"/>
        <v>0</v>
      </c>
      <c r="AG23" s="411">
        <f t="shared" si="0"/>
        <v>0</v>
      </c>
      <c r="AH23" s="411">
        <f t="shared" si="0"/>
        <v>0</v>
      </c>
      <c r="AI23" s="411">
        <f t="shared" si="0"/>
        <v>0</v>
      </c>
      <c r="AJ23" s="411">
        <f t="shared" si="0"/>
        <v>0</v>
      </c>
      <c r="AK23" s="411">
        <f t="shared" si="0"/>
        <v>0</v>
      </c>
      <c r="AL23" s="411">
        <f t="shared" si="0"/>
        <v>0</v>
      </c>
      <c r="AM23" s="297"/>
    </row>
    <row r="24" spans="1:39" s="303" customFormat="1" ht="15.45" outlineLevel="1">
      <c r="A24" s="511"/>
      <c r="B24" s="298"/>
      <c r="C24" s="299"/>
      <c r="D24" s="299"/>
      <c r="E24" s="299"/>
      <c r="F24" s="299"/>
      <c r="G24" s="299"/>
      <c r="H24" s="299"/>
      <c r="I24" s="299"/>
      <c r="J24" s="299"/>
      <c r="K24" s="299"/>
      <c r="L24" s="299"/>
      <c r="M24" s="299"/>
      <c r="O24" s="780"/>
      <c r="P24" s="780"/>
      <c r="Q24" s="780"/>
      <c r="R24" s="780"/>
      <c r="S24" s="780"/>
      <c r="T24" s="299"/>
      <c r="U24" s="299"/>
      <c r="V24" s="299"/>
      <c r="W24" s="299"/>
      <c r="X24" s="299"/>
      <c r="Y24" s="412"/>
      <c r="Z24" s="413"/>
      <c r="AA24" s="413"/>
      <c r="AB24" s="413"/>
      <c r="AC24" s="413"/>
      <c r="AD24" s="413"/>
      <c r="AE24" s="413"/>
      <c r="AF24" s="413"/>
      <c r="AG24" s="413"/>
      <c r="AH24" s="413"/>
      <c r="AI24" s="413"/>
      <c r="AJ24" s="413"/>
      <c r="AK24" s="413"/>
      <c r="AL24" s="413"/>
      <c r="AM24" s="302"/>
    </row>
    <row r="25" spans="1:39" s="283" customFormat="1" ht="15" outlineLevel="1">
      <c r="A25" s="509">
        <v>2</v>
      </c>
      <c r="B25" s="294" t="s">
        <v>2</v>
      </c>
      <c r="C25" s="291" t="s">
        <v>25</v>
      </c>
      <c r="D25" s="295">
        <v>3453.0569102793384</v>
      </c>
      <c r="E25" s="295">
        <v>3453.0569102793384</v>
      </c>
      <c r="F25" s="295">
        <v>3453.0569102793384</v>
      </c>
      <c r="G25" s="295">
        <v>2707.9797438259297</v>
      </c>
      <c r="H25" s="295">
        <v>0</v>
      </c>
      <c r="I25" s="295"/>
      <c r="J25" s="295"/>
      <c r="K25" s="295"/>
      <c r="L25" s="295"/>
      <c r="M25" s="295"/>
      <c r="N25" s="291"/>
      <c r="O25" s="295">
        <v>2.3519071161171632</v>
      </c>
      <c r="P25" s="295">
        <v>2.3519071161171632</v>
      </c>
      <c r="Q25" s="295">
        <v>2.3519071161171632</v>
      </c>
      <c r="R25" s="295">
        <v>1.5187245793323323</v>
      </c>
      <c r="S25" s="295">
        <v>0</v>
      </c>
      <c r="T25" s="295"/>
      <c r="U25" s="295"/>
      <c r="V25" s="295"/>
      <c r="W25" s="295"/>
      <c r="X25" s="295"/>
      <c r="Y25" s="410">
        <v>1</v>
      </c>
      <c r="Z25" s="410"/>
      <c r="AA25" s="410"/>
      <c r="AB25" s="410"/>
      <c r="AC25" s="410"/>
      <c r="AD25" s="410"/>
      <c r="AE25" s="410"/>
      <c r="AF25" s="410"/>
      <c r="AG25" s="410"/>
      <c r="AH25" s="410"/>
      <c r="AI25" s="410"/>
      <c r="AJ25" s="410"/>
      <c r="AK25" s="410"/>
      <c r="AL25" s="410"/>
      <c r="AM25" s="296">
        <f>SUM(Y25:AL25)</f>
        <v>1</v>
      </c>
    </row>
    <row r="26" spans="1:39" s="283" customFormat="1" ht="15" outlineLevel="1">
      <c r="A26" s="509"/>
      <c r="B26" s="294" t="s">
        <v>214</v>
      </c>
      <c r="C26" s="291" t="s">
        <v>163</v>
      </c>
      <c r="D26" s="295"/>
      <c r="E26" s="295"/>
      <c r="F26" s="295"/>
      <c r="G26" s="295"/>
      <c r="H26" s="295"/>
      <c r="I26" s="295"/>
      <c r="J26" s="295"/>
      <c r="K26" s="295"/>
      <c r="L26" s="295"/>
      <c r="M26" s="295"/>
      <c r="N26" s="468"/>
      <c r="O26" s="295"/>
      <c r="P26" s="295"/>
      <c r="Q26" s="295"/>
      <c r="R26" s="295"/>
      <c r="S26" s="295"/>
      <c r="T26" s="295"/>
      <c r="U26" s="295"/>
      <c r="V26" s="295"/>
      <c r="W26" s="295"/>
      <c r="X26" s="295"/>
      <c r="Y26" s="411">
        <f>Y25</f>
        <v>1</v>
      </c>
      <c r="Z26" s="411">
        <f>Z25</f>
        <v>0</v>
      </c>
      <c r="AA26" s="411">
        <f t="shared" ref="AA26:AL26" si="1">AA25</f>
        <v>0</v>
      </c>
      <c r="AB26" s="411">
        <f t="shared" si="1"/>
        <v>0</v>
      </c>
      <c r="AC26" s="411">
        <f t="shared" si="1"/>
        <v>0</v>
      </c>
      <c r="AD26" s="411">
        <f t="shared" si="1"/>
        <v>0</v>
      </c>
      <c r="AE26" s="411">
        <f t="shared" si="1"/>
        <v>0</v>
      </c>
      <c r="AF26" s="411">
        <f t="shared" si="1"/>
        <v>0</v>
      </c>
      <c r="AG26" s="411">
        <f t="shared" si="1"/>
        <v>0</v>
      </c>
      <c r="AH26" s="411">
        <f t="shared" si="1"/>
        <v>0</v>
      </c>
      <c r="AI26" s="411">
        <f t="shared" si="1"/>
        <v>0</v>
      </c>
      <c r="AJ26" s="411">
        <f t="shared" si="1"/>
        <v>0</v>
      </c>
      <c r="AK26" s="411">
        <f t="shared" si="1"/>
        <v>0</v>
      </c>
      <c r="AL26" s="411">
        <f t="shared" si="1"/>
        <v>0</v>
      </c>
      <c r="AM26" s="297"/>
    </row>
    <row r="27" spans="1:39" s="303" customFormat="1" ht="15.45" outlineLevel="1">
      <c r="A27" s="511"/>
      <c r="B27" s="298"/>
      <c r="C27" s="299"/>
      <c r="D27" s="304"/>
      <c r="E27" s="304"/>
      <c r="F27" s="304"/>
      <c r="G27" s="304"/>
      <c r="H27" s="304"/>
      <c r="I27" s="304"/>
      <c r="J27" s="304"/>
      <c r="K27" s="304"/>
      <c r="L27" s="304"/>
      <c r="M27" s="304"/>
      <c r="O27" s="781"/>
      <c r="P27" s="781"/>
      <c r="Q27" s="781"/>
      <c r="R27" s="781"/>
      <c r="S27" s="781"/>
      <c r="T27" s="304"/>
      <c r="U27" s="304"/>
      <c r="V27" s="304"/>
      <c r="W27" s="304"/>
      <c r="X27" s="304"/>
      <c r="Y27" s="412"/>
      <c r="Z27" s="413"/>
      <c r="AA27" s="413"/>
      <c r="AB27" s="413"/>
      <c r="AC27" s="413"/>
      <c r="AD27" s="413"/>
      <c r="AE27" s="413"/>
      <c r="AF27" s="413"/>
      <c r="AG27" s="413"/>
      <c r="AH27" s="413"/>
      <c r="AI27" s="413"/>
      <c r="AJ27" s="413"/>
      <c r="AK27" s="413"/>
      <c r="AL27" s="413"/>
      <c r="AM27" s="302"/>
    </row>
    <row r="28" spans="1:39" s="283" customFormat="1" ht="15" outlineLevel="1">
      <c r="A28" s="509">
        <v>3</v>
      </c>
      <c r="B28" s="294" t="s">
        <v>3</v>
      </c>
      <c r="C28" s="291" t="s">
        <v>25</v>
      </c>
      <c r="D28" s="295">
        <v>186934.87736101844</v>
      </c>
      <c r="E28" s="295">
        <v>186934.87736101844</v>
      </c>
      <c r="F28" s="295">
        <v>186934.87736101844</v>
      </c>
      <c r="G28" s="295">
        <v>186934.87736101844</v>
      </c>
      <c r="H28" s="295">
        <v>186934.87736101844</v>
      </c>
      <c r="I28" s="295"/>
      <c r="J28" s="295"/>
      <c r="K28" s="295"/>
      <c r="L28" s="295"/>
      <c r="M28" s="295"/>
      <c r="N28" s="291"/>
      <c r="O28" s="295">
        <v>103.30713447831278</v>
      </c>
      <c r="P28" s="295">
        <v>103.30713447831278</v>
      </c>
      <c r="Q28" s="295">
        <v>103.30713447831278</v>
      </c>
      <c r="R28" s="295">
        <v>103.30713447831278</v>
      </c>
      <c r="S28" s="295">
        <v>103.30713447831278</v>
      </c>
      <c r="T28" s="295"/>
      <c r="U28" s="295"/>
      <c r="V28" s="295"/>
      <c r="W28" s="295"/>
      <c r="X28" s="295"/>
      <c r="Y28" s="410">
        <v>1</v>
      </c>
      <c r="Z28" s="410"/>
      <c r="AA28" s="410"/>
      <c r="AB28" s="410"/>
      <c r="AC28" s="410"/>
      <c r="AD28" s="410"/>
      <c r="AE28" s="410"/>
      <c r="AF28" s="410"/>
      <c r="AG28" s="410"/>
      <c r="AH28" s="410"/>
      <c r="AI28" s="410"/>
      <c r="AJ28" s="410"/>
      <c r="AK28" s="410"/>
      <c r="AL28" s="410"/>
      <c r="AM28" s="296">
        <f>SUM(Y28:AL28)</f>
        <v>1</v>
      </c>
    </row>
    <row r="29" spans="1:39" s="283" customFormat="1" ht="15" outlineLevel="1">
      <c r="A29" s="509"/>
      <c r="B29" s="294" t="s">
        <v>214</v>
      </c>
      <c r="C29" s="291" t="s">
        <v>163</v>
      </c>
      <c r="D29" s="295">
        <v>-41951.285764056272</v>
      </c>
      <c r="E29" s="295">
        <v>-41951.285764056272</v>
      </c>
      <c r="F29" s="295">
        <v>-41951.285764056272</v>
      </c>
      <c r="G29" s="295">
        <v>-41951.285764056272</v>
      </c>
      <c r="H29" s="295">
        <v>-41951.285764056272</v>
      </c>
      <c r="I29" s="295"/>
      <c r="J29" s="295"/>
      <c r="K29" s="295"/>
      <c r="L29" s="295"/>
      <c r="M29" s="295"/>
      <c r="N29" s="468"/>
      <c r="O29" s="295">
        <v>-23.304745300335036</v>
      </c>
      <c r="P29" s="295">
        <v>-23.304745300335036</v>
      </c>
      <c r="Q29" s="295">
        <v>-23.304745300335036</v>
      </c>
      <c r="R29" s="295">
        <v>-23.304745300335036</v>
      </c>
      <c r="S29" s="295">
        <v>-23.304745300335036</v>
      </c>
      <c r="T29" s="295"/>
      <c r="U29" s="295"/>
      <c r="V29" s="295"/>
      <c r="W29" s="295"/>
      <c r="X29" s="295"/>
      <c r="Y29" s="411">
        <f>Y28</f>
        <v>1</v>
      </c>
      <c r="Z29" s="411">
        <f>Z28</f>
        <v>0</v>
      </c>
      <c r="AA29" s="411">
        <f t="shared" ref="AA29:AL29" si="2">AA28</f>
        <v>0</v>
      </c>
      <c r="AB29" s="411">
        <f t="shared" si="2"/>
        <v>0</v>
      </c>
      <c r="AC29" s="411">
        <f t="shared" si="2"/>
        <v>0</v>
      </c>
      <c r="AD29" s="411">
        <f t="shared" si="2"/>
        <v>0</v>
      </c>
      <c r="AE29" s="411">
        <f t="shared" si="2"/>
        <v>0</v>
      </c>
      <c r="AF29" s="411">
        <f t="shared" si="2"/>
        <v>0</v>
      </c>
      <c r="AG29" s="411">
        <f t="shared" si="2"/>
        <v>0</v>
      </c>
      <c r="AH29" s="411">
        <f t="shared" si="2"/>
        <v>0</v>
      </c>
      <c r="AI29" s="411">
        <f t="shared" si="2"/>
        <v>0</v>
      </c>
      <c r="AJ29" s="411">
        <f t="shared" si="2"/>
        <v>0</v>
      </c>
      <c r="AK29" s="411">
        <f t="shared" si="2"/>
        <v>0</v>
      </c>
      <c r="AL29" s="411">
        <f t="shared" si="2"/>
        <v>0</v>
      </c>
      <c r="AM29" s="297"/>
    </row>
    <row r="30" spans="1:39" s="283" customFormat="1" ht="15" outlineLevel="1">
      <c r="A30" s="509"/>
      <c r="B30" s="294"/>
      <c r="C30" s="305"/>
      <c r="D30" s="291"/>
      <c r="E30" s="291"/>
      <c r="F30" s="291"/>
      <c r="G30" s="291"/>
      <c r="H30" s="291"/>
      <c r="I30" s="291"/>
      <c r="J30" s="291"/>
      <c r="K30" s="291"/>
      <c r="L30" s="291"/>
      <c r="M30" s="291"/>
      <c r="O30" s="782"/>
      <c r="P30" s="782"/>
      <c r="Q30" s="782"/>
      <c r="R30" s="782"/>
      <c r="S30" s="782"/>
      <c r="T30" s="291"/>
      <c r="U30" s="291"/>
      <c r="V30" s="291"/>
      <c r="W30" s="291"/>
      <c r="X30" s="291"/>
      <c r="Y30" s="412"/>
      <c r="Z30" s="412"/>
      <c r="AA30" s="412"/>
      <c r="AB30" s="412"/>
      <c r="AC30" s="412"/>
      <c r="AD30" s="412"/>
      <c r="AE30" s="412"/>
      <c r="AF30" s="412"/>
      <c r="AG30" s="412"/>
      <c r="AH30" s="412"/>
      <c r="AI30" s="412"/>
      <c r="AJ30" s="412"/>
      <c r="AK30" s="412"/>
      <c r="AL30" s="412"/>
      <c r="AM30" s="306"/>
    </row>
    <row r="31" spans="1:39" s="283" customFormat="1" ht="15" outlineLevel="1">
      <c r="A31" s="509">
        <v>4</v>
      </c>
      <c r="B31" s="294" t="s">
        <v>4</v>
      </c>
      <c r="C31" s="291" t="s">
        <v>25</v>
      </c>
      <c r="D31" s="295">
        <v>156127.29445499383</v>
      </c>
      <c r="E31" s="295">
        <v>156127.29445499383</v>
      </c>
      <c r="F31" s="295">
        <v>156127.29445499383</v>
      </c>
      <c r="G31" s="295">
        <v>156127.29445499383</v>
      </c>
      <c r="H31" s="295">
        <v>142235.39924555627</v>
      </c>
      <c r="I31" s="295"/>
      <c r="J31" s="295"/>
      <c r="K31" s="295"/>
      <c r="L31" s="295"/>
      <c r="M31" s="295"/>
      <c r="N31" s="291"/>
      <c r="O31" s="295">
        <v>9.0413750919717888</v>
      </c>
      <c r="P31" s="295">
        <v>9.0413750919717888</v>
      </c>
      <c r="Q31" s="295">
        <v>9.0413750919717888</v>
      </c>
      <c r="R31" s="295">
        <v>9.0413750919717888</v>
      </c>
      <c r="S31" s="295">
        <v>8.3981393612533104</v>
      </c>
      <c r="T31" s="295"/>
      <c r="U31" s="295"/>
      <c r="V31" s="295"/>
      <c r="W31" s="295"/>
      <c r="X31" s="295"/>
      <c r="Y31" s="410">
        <v>1</v>
      </c>
      <c r="Z31" s="410"/>
      <c r="AA31" s="410"/>
      <c r="AB31" s="410"/>
      <c r="AC31" s="410"/>
      <c r="AD31" s="410"/>
      <c r="AE31" s="410"/>
      <c r="AF31" s="410"/>
      <c r="AG31" s="410"/>
      <c r="AH31" s="410"/>
      <c r="AI31" s="410"/>
      <c r="AJ31" s="410"/>
      <c r="AK31" s="410"/>
      <c r="AL31" s="410"/>
      <c r="AM31" s="296">
        <f>SUM(Y31:AL31)</f>
        <v>1</v>
      </c>
    </row>
    <row r="32" spans="1:39" s="283" customFormat="1" ht="15" outlineLevel="1">
      <c r="A32" s="509"/>
      <c r="B32" s="294" t="s">
        <v>214</v>
      </c>
      <c r="C32" s="291" t="s">
        <v>163</v>
      </c>
      <c r="D32" s="295">
        <v>1569.9902604574436</v>
      </c>
      <c r="E32" s="295">
        <v>1569.9902604574436</v>
      </c>
      <c r="F32" s="295">
        <v>1569.9902604574436</v>
      </c>
      <c r="G32" s="295">
        <v>1569.9902604574436</v>
      </c>
      <c r="H32" s="295">
        <v>1569.9902604574436</v>
      </c>
      <c r="I32" s="295"/>
      <c r="J32" s="295"/>
      <c r="K32" s="295"/>
      <c r="L32" s="295"/>
      <c r="M32" s="295"/>
      <c r="N32" s="468"/>
      <c r="O32" s="295"/>
      <c r="P32" s="295"/>
      <c r="Q32" s="295"/>
      <c r="R32" s="295"/>
      <c r="S32" s="295"/>
      <c r="T32" s="295"/>
      <c r="U32" s="295"/>
      <c r="V32" s="295"/>
      <c r="W32" s="295"/>
      <c r="X32" s="295"/>
      <c r="Y32" s="411">
        <f>Y31</f>
        <v>1</v>
      </c>
      <c r="Z32" s="411">
        <f>Z31</f>
        <v>0</v>
      </c>
      <c r="AA32" s="411">
        <f t="shared" ref="AA32:AL32" si="3">AA31</f>
        <v>0</v>
      </c>
      <c r="AB32" s="411">
        <f t="shared" si="3"/>
        <v>0</v>
      </c>
      <c r="AC32" s="411">
        <f t="shared" si="3"/>
        <v>0</v>
      </c>
      <c r="AD32" s="411">
        <f t="shared" si="3"/>
        <v>0</v>
      </c>
      <c r="AE32" s="411">
        <f t="shared" si="3"/>
        <v>0</v>
      </c>
      <c r="AF32" s="411">
        <f t="shared" si="3"/>
        <v>0</v>
      </c>
      <c r="AG32" s="411">
        <f t="shared" si="3"/>
        <v>0</v>
      </c>
      <c r="AH32" s="411">
        <f t="shared" si="3"/>
        <v>0</v>
      </c>
      <c r="AI32" s="411">
        <f t="shared" si="3"/>
        <v>0</v>
      </c>
      <c r="AJ32" s="411">
        <f t="shared" si="3"/>
        <v>0</v>
      </c>
      <c r="AK32" s="411">
        <f t="shared" si="3"/>
        <v>0</v>
      </c>
      <c r="AL32" s="411">
        <f t="shared" si="3"/>
        <v>0</v>
      </c>
      <c r="AM32" s="297"/>
    </row>
    <row r="33" spans="1:39" s="283" customFormat="1" ht="15" outlineLevel="1">
      <c r="A33" s="509"/>
      <c r="B33" s="294"/>
      <c r="C33" s="305"/>
      <c r="D33" s="304"/>
      <c r="E33" s="304"/>
      <c r="F33" s="304"/>
      <c r="G33" s="304"/>
      <c r="H33" s="304"/>
      <c r="I33" s="304"/>
      <c r="J33" s="304"/>
      <c r="K33" s="304"/>
      <c r="L33" s="304"/>
      <c r="M33" s="304"/>
      <c r="N33" s="291"/>
      <c r="O33" s="781"/>
      <c r="P33" s="781"/>
      <c r="Q33" s="781"/>
      <c r="R33" s="781"/>
      <c r="S33" s="781"/>
      <c r="T33" s="304"/>
      <c r="U33" s="304"/>
      <c r="V33" s="304"/>
      <c r="W33" s="304"/>
      <c r="X33" s="304"/>
      <c r="Y33" s="412"/>
      <c r="Z33" s="412"/>
      <c r="AA33" s="412"/>
      <c r="AB33" s="412"/>
      <c r="AC33" s="412"/>
      <c r="AD33" s="412"/>
      <c r="AE33" s="412"/>
      <c r="AF33" s="412"/>
      <c r="AG33" s="412"/>
      <c r="AH33" s="412"/>
      <c r="AI33" s="412"/>
      <c r="AJ33" s="412"/>
      <c r="AK33" s="412"/>
      <c r="AL33" s="412"/>
      <c r="AM33" s="306"/>
    </row>
    <row r="34" spans="1:39" s="283" customFormat="1" ht="15" outlineLevel="1">
      <c r="A34" s="509">
        <v>5</v>
      </c>
      <c r="B34" s="294" t="s">
        <v>5</v>
      </c>
      <c r="C34" s="291" t="s">
        <v>25</v>
      </c>
      <c r="D34" s="295">
        <v>167375.94636889049</v>
      </c>
      <c r="E34" s="295">
        <v>167375.94636889049</v>
      </c>
      <c r="F34" s="295">
        <v>167375.94636889049</v>
      </c>
      <c r="G34" s="295">
        <v>167375.94636889049</v>
      </c>
      <c r="H34" s="295">
        <v>152969.28861075727</v>
      </c>
      <c r="I34" s="295"/>
      <c r="J34" s="295"/>
      <c r="K34" s="295"/>
      <c r="L34" s="295"/>
      <c r="M34" s="295"/>
      <c r="N34" s="291"/>
      <c r="O34" s="295">
        <v>9.5768367371024894</v>
      </c>
      <c r="P34" s="295">
        <v>9.5768367371024894</v>
      </c>
      <c r="Q34" s="295">
        <v>9.5768367371024894</v>
      </c>
      <c r="R34" s="295">
        <v>9.5768367371024894</v>
      </c>
      <c r="S34" s="295">
        <v>8.9097659817768733</v>
      </c>
      <c r="T34" s="295"/>
      <c r="U34" s="295"/>
      <c r="V34" s="295"/>
      <c r="W34" s="295"/>
      <c r="X34" s="295"/>
      <c r="Y34" s="410">
        <v>1</v>
      </c>
      <c r="Z34" s="410"/>
      <c r="AA34" s="410"/>
      <c r="AB34" s="410"/>
      <c r="AC34" s="410"/>
      <c r="AD34" s="410"/>
      <c r="AE34" s="410"/>
      <c r="AF34" s="410"/>
      <c r="AG34" s="410"/>
      <c r="AH34" s="410"/>
      <c r="AI34" s="410"/>
      <c r="AJ34" s="410"/>
      <c r="AK34" s="410"/>
      <c r="AL34" s="410"/>
      <c r="AM34" s="296">
        <f>SUM(Y34:AL34)</f>
        <v>1</v>
      </c>
    </row>
    <row r="35" spans="1:39" s="283" customFormat="1" ht="15" outlineLevel="1">
      <c r="A35" s="509"/>
      <c r="B35" s="294" t="s">
        <v>214</v>
      </c>
      <c r="C35" s="291" t="s">
        <v>163</v>
      </c>
      <c r="D35" s="295">
        <v>12435.473892909064</v>
      </c>
      <c r="E35" s="295">
        <v>12435.473892909064</v>
      </c>
      <c r="F35" s="295">
        <v>12435.473892909064</v>
      </c>
      <c r="G35" s="295">
        <v>12435.473892909064</v>
      </c>
      <c r="H35" s="295">
        <v>12435.473892909064</v>
      </c>
      <c r="I35" s="295"/>
      <c r="J35" s="295"/>
      <c r="K35" s="295"/>
      <c r="L35" s="295"/>
      <c r="M35" s="295"/>
      <c r="N35" s="468"/>
      <c r="O35" s="295">
        <v>0.61433842226649782</v>
      </c>
      <c r="P35" s="295">
        <v>0.61433842226649782</v>
      </c>
      <c r="Q35" s="295">
        <v>0.61433842226649782</v>
      </c>
      <c r="R35" s="295">
        <v>0.61433842226649782</v>
      </c>
      <c r="S35" s="295">
        <v>0.61433842226649782</v>
      </c>
      <c r="T35" s="295"/>
      <c r="U35" s="295"/>
      <c r="V35" s="295"/>
      <c r="W35" s="295"/>
      <c r="X35" s="295"/>
      <c r="Y35" s="411">
        <f>Y34</f>
        <v>1</v>
      </c>
      <c r="Z35" s="411">
        <f>Z34</f>
        <v>0</v>
      </c>
      <c r="AA35" s="411">
        <f t="shared" ref="AA35:AL35" si="4">AA34</f>
        <v>0</v>
      </c>
      <c r="AB35" s="411">
        <f t="shared" si="4"/>
        <v>0</v>
      </c>
      <c r="AC35" s="411">
        <f t="shared" si="4"/>
        <v>0</v>
      </c>
      <c r="AD35" s="411">
        <f t="shared" si="4"/>
        <v>0</v>
      </c>
      <c r="AE35" s="411">
        <f t="shared" si="4"/>
        <v>0</v>
      </c>
      <c r="AF35" s="411">
        <f t="shared" si="4"/>
        <v>0</v>
      </c>
      <c r="AG35" s="411">
        <f t="shared" si="4"/>
        <v>0</v>
      </c>
      <c r="AH35" s="411">
        <f t="shared" si="4"/>
        <v>0</v>
      </c>
      <c r="AI35" s="411">
        <f t="shared" si="4"/>
        <v>0</v>
      </c>
      <c r="AJ35" s="411">
        <f t="shared" si="4"/>
        <v>0</v>
      </c>
      <c r="AK35" s="411">
        <f t="shared" si="4"/>
        <v>0</v>
      </c>
      <c r="AL35" s="411">
        <f t="shared" si="4"/>
        <v>0</v>
      </c>
      <c r="AM35" s="297"/>
    </row>
    <row r="36" spans="1:39" s="283" customFormat="1" ht="15" outlineLevel="1">
      <c r="A36" s="509"/>
      <c r="B36" s="294"/>
      <c r="C36" s="305"/>
      <c r="D36" s="304"/>
      <c r="E36" s="304"/>
      <c r="F36" s="304"/>
      <c r="G36" s="304"/>
      <c r="H36" s="304"/>
      <c r="I36" s="304"/>
      <c r="J36" s="304"/>
      <c r="K36" s="304"/>
      <c r="L36" s="304"/>
      <c r="M36" s="304"/>
      <c r="N36" s="291"/>
      <c r="O36" s="304"/>
      <c r="P36" s="304"/>
      <c r="Q36" s="304"/>
      <c r="R36" s="304"/>
      <c r="S36" s="304"/>
      <c r="T36" s="304"/>
      <c r="U36" s="304"/>
      <c r="V36" s="304"/>
      <c r="W36" s="304"/>
      <c r="X36" s="304"/>
      <c r="Y36" s="412"/>
      <c r="Z36" s="412"/>
      <c r="AA36" s="412"/>
      <c r="AB36" s="412"/>
      <c r="AC36" s="412"/>
      <c r="AD36" s="412"/>
      <c r="AE36" s="412"/>
      <c r="AF36" s="412"/>
      <c r="AG36" s="412"/>
      <c r="AH36" s="412"/>
      <c r="AI36" s="412"/>
      <c r="AJ36" s="412"/>
      <c r="AK36" s="412"/>
      <c r="AL36" s="412"/>
      <c r="AM36" s="306"/>
    </row>
    <row r="37" spans="1:39" s="283" customFormat="1" ht="15" outlineLevel="1">
      <c r="A37" s="509">
        <v>6</v>
      </c>
      <c r="B37" s="294" t="s">
        <v>6</v>
      </c>
      <c r="C37" s="291" t="s">
        <v>25</v>
      </c>
      <c r="D37" s="295"/>
      <c r="E37" s="295"/>
      <c r="F37" s="295"/>
      <c r="G37" s="295"/>
      <c r="H37" s="295"/>
      <c r="I37" s="295"/>
      <c r="J37" s="295"/>
      <c r="K37" s="295"/>
      <c r="L37" s="295"/>
      <c r="M37" s="295"/>
      <c r="N37" s="291"/>
      <c r="O37" s="295"/>
      <c r="P37" s="295"/>
      <c r="Q37" s="295"/>
      <c r="R37" s="295"/>
      <c r="S37" s="295"/>
      <c r="T37" s="295"/>
      <c r="U37" s="295"/>
      <c r="V37" s="295"/>
      <c r="W37" s="295"/>
      <c r="X37" s="295"/>
      <c r="Y37" s="410"/>
      <c r="Z37" s="410"/>
      <c r="AA37" s="410"/>
      <c r="AB37" s="410"/>
      <c r="AC37" s="410"/>
      <c r="AD37" s="410"/>
      <c r="AE37" s="410"/>
      <c r="AF37" s="410"/>
      <c r="AG37" s="410"/>
      <c r="AH37" s="410"/>
      <c r="AI37" s="410"/>
      <c r="AJ37" s="410"/>
      <c r="AK37" s="410"/>
      <c r="AL37" s="410"/>
      <c r="AM37" s="296">
        <f>SUM(Y37:AL37)</f>
        <v>0</v>
      </c>
    </row>
    <row r="38" spans="1:39" s="283" customFormat="1" ht="15" outlineLevel="1">
      <c r="A38" s="509"/>
      <c r="B38" s="294" t="s">
        <v>214</v>
      </c>
      <c r="C38" s="291" t="s">
        <v>163</v>
      </c>
      <c r="D38" s="295"/>
      <c r="E38" s="295"/>
      <c r="F38" s="295"/>
      <c r="G38" s="295"/>
      <c r="H38" s="295"/>
      <c r="I38" s="295"/>
      <c r="J38" s="295"/>
      <c r="K38" s="295"/>
      <c r="L38" s="295"/>
      <c r="M38" s="295"/>
      <c r="N38" s="468"/>
      <c r="O38" s="295"/>
      <c r="P38" s="295"/>
      <c r="Q38" s="295"/>
      <c r="R38" s="295"/>
      <c r="S38" s="295"/>
      <c r="T38" s="295"/>
      <c r="U38" s="295"/>
      <c r="V38" s="295"/>
      <c r="W38" s="295"/>
      <c r="X38" s="295"/>
      <c r="Y38" s="411">
        <f>Y37</f>
        <v>0</v>
      </c>
      <c r="Z38" s="411">
        <f>Z37</f>
        <v>0</v>
      </c>
      <c r="AA38" s="411">
        <f t="shared" ref="AA38:AL38" si="5">AA37</f>
        <v>0</v>
      </c>
      <c r="AB38" s="411">
        <f t="shared" si="5"/>
        <v>0</v>
      </c>
      <c r="AC38" s="411">
        <f t="shared" si="5"/>
        <v>0</v>
      </c>
      <c r="AD38" s="411">
        <f t="shared" si="5"/>
        <v>0</v>
      </c>
      <c r="AE38" s="411">
        <f t="shared" si="5"/>
        <v>0</v>
      </c>
      <c r="AF38" s="411">
        <f t="shared" si="5"/>
        <v>0</v>
      </c>
      <c r="AG38" s="411">
        <f t="shared" si="5"/>
        <v>0</v>
      </c>
      <c r="AH38" s="411">
        <f t="shared" si="5"/>
        <v>0</v>
      </c>
      <c r="AI38" s="411">
        <f t="shared" si="5"/>
        <v>0</v>
      </c>
      <c r="AJ38" s="411">
        <f t="shared" si="5"/>
        <v>0</v>
      </c>
      <c r="AK38" s="411">
        <f t="shared" si="5"/>
        <v>0</v>
      </c>
      <c r="AL38" s="411">
        <f t="shared" si="5"/>
        <v>0</v>
      </c>
      <c r="AM38" s="297"/>
    </row>
    <row r="39" spans="1:39" s="283" customFormat="1" ht="15" outlineLevel="1">
      <c r="A39" s="509"/>
      <c r="B39" s="294"/>
      <c r="C39" s="305"/>
      <c r="D39" s="304"/>
      <c r="E39" s="304"/>
      <c r="F39" s="304"/>
      <c r="G39" s="304"/>
      <c r="H39" s="304"/>
      <c r="I39" s="304"/>
      <c r="J39" s="304"/>
      <c r="K39" s="304"/>
      <c r="L39" s="304"/>
      <c r="M39" s="304"/>
      <c r="N39" s="291"/>
      <c r="O39" s="304"/>
      <c r="P39" s="304"/>
      <c r="Q39" s="304"/>
      <c r="R39" s="304"/>
      <c r="S39" s="304"/>
      <c r="T39" s="304"/>
      <c r="U39" s="304"/>
      <c r="V39" s="304"/>
      <c r="W39" s="304"/>
      <c r="X39" s="304"/>
      <c r="Y39" s="412"/>
      <c r="Z39" s="412"/>
      <c r="AA39" s="412"/>
      <c r="AB39" s="412"/>
      <c r="AC39" s="412"/>
      <c r="AD39" s="412"/>
      <c r="AE39" s="412"/>
      <c r="AF39" s="412"/>
      <c r="AG39" s="412"/>
      <c r="AH39" s="412"/>
      <c r="AI39" s="412"/>
      <c r="AJ39" s="412"/>
      <c r="AK39" s="412"/>
      <c r="AL39" s="412"/>
      <c r="AM39" s="306"/>
    </row>
    <row r="40" spans="1:39" s="283" customFormat="1" ht="15" outlineLevel="1">
      <c r="A40" s="509">
        <v>7</v>
      </c>
      <c r="B40" s="294" t="s">
        <v>42</v>
      </c>
      <c r="C40" s="291" t="s">
        <v>25</v>
      </c>
      <c r="D40" s="295"/>
      <c r="E40" s="295"/>
      <c r="F40" s="295"/>
      <c r="G40" s="295"/>
      <c r="H40" s="295"/>
      <c r="I40" s="295"/>
      <c r="J40" s="295"/>
      <c r="K40" s="295"/>
      <c r="L40" s="295"/>
      <c r="M40" s="295"/>
      <c r="N40" s="291"/>
      <c r="O40" s="295"/>
      <c r="P40" s="295"/>
      <c r="Q40" s="295"/>
      <c r="R40" s="295"/>
      <c r="S40" s="295"/>
      <c r="T40" s="295"/>
      <c r="U40" s="295"/>
      <c r="V40" s="295"/>
      <c r="W40" s="295"/>
      <c r="X40" s="295"/>
      <c r="Y40" s="410"/>
      <c r="Z40" s="410"/>
      <c r="AA40" s="410"/>
      <c r="AB40" s="410"/>
      <c r="AC40" s="410"/>
      <c r="AD40" s="410"/>
      <c r="AE40" s="410"/>
      <c r="AF40" s="410"/>
      <c r="AG40" s="410"/>
      <c r="AH40" s="410"/>
      <c r="AI40" s="410"/>
      <c r="AJ40" s="410"/>
      <c r="AK40" s="410"/>
      <c r="AL40" s="410"/>
      <c r="AM40" s="296">
        <f>SUM(Y40:AL40)</f>
        <v>0</v>
      </c>
    </row>
    <row r="41" spans="1:39" s="283" customFormat="1" ht="15" outlineLevel="1">
      <c r="A41" s="509"/>
      <c r="B41" s="294" t="s">
        <v>214</v>
      </c>
      <c r="C41" s="291" t="s">
        <v>163</v>
      </c>
      <c r="D41" s="295"/>
      <c r="E41" s="295"/>
      <c r="F41" s="295"/>
      <c r="G41" s="295"/>
      <c r="H41" s="295"/>
      <c r="I41" s="295"/>
      <c r="J41" s="295"/>
      <c r="K41" s="295"/>
      <c r="L41" s="295"/>
      <c r="M41" s="295"/>
      <c r="N41" s="291"/>
      <c r="O41" s="295"/>
      <c r="P41" s="295"/>
      <c r="Q41" s="295"/>
      <c r="R41" s="295"/>
      <c r="S41" s="295"/>
      <c r="T41" s="295"/>
      <c r="U41" s="295"/>
      <c r="V41" s="295"/>
      <c r="W41" s="295"/>
      <c r="X41" s="295"/>
      <c r="Y41" s="411">
        <f>Y40</f>
        <v>0</v>
      </c>
      <c r="Z41" s="411">
        <f>Z40</f>
        <v>0</v>
      </c>
      <c r="AA41" s="411">
        <f t="shared" ref="AA41:AL41" si="6">AA40</f>
        <v>0</v>
      </c>
      <c r="AB41" s="411">
        <f t="shared" si="6"/>
        <v>0</v>
      </c>
      <c r="AC41" s="411">
        <f t="shared" si="6"/>
        <v>0</v>
      </c>
      <c r="AD41" s="411">
        <f t="shared" si="6"/>
        <v>0</v>
      </c>
      <c r="AE41" s="411">
        <f t="shared" si="6"/>
        <v>0</v>
      </c>
      <c r="AF41" s="411">
        <f t="shared" si="6"/>
        <v>0</v>
      </c>
      <c r="AG41" s="411">
        <f t="shared" si="6"/>
        <v>0</v>
      </c>
      <c r="AH41" s="411">
        <f t="shared" si="6"/>
        <v>0</v>
      </c>
      <c r="AI41" s="411">
        <f t="shared" si="6"/>
        <v>0</v>
      </c>
      <c r="AJ41" s="411">
        <f t="shared" si="6"/>
        <v>0</v>
      </c>
      <c r="AK41" s="411">
        <f t="shared" si="6"/>
        <v>0</v>
      </c>
      <c r="AL41" s="411">
        <f t="shared" si="6"/>
        <v>0</v>
      </c>
      <c r="AM41" s="297"/>
    </row>
    <row r="42" spans="1:39" s="283" customFormat="1" ht="15" outlineLevel="1">
      <c r="A42" s="509"/>
      <c r="B42" s="294"/>
      <c r="C42" s="305"/>
      <c r="D42" s="304"/>
      <c r="E42" s="304"/>
      <c r="F42" s="304"/>
      <c r="G42" s="304"/>
      <c r="H42" s="304"/>
      <c r="I42" s="304"/>
      <c r="J42" s="304"/>
      <c r="K42" s="304"/>
      <c r="L42" s="304"/>
      <c r="M42" s="304"/>
      <c r="N42" s="291"/>
      <c r="O42" s="304"/>
      <c r="P42" s="304"/>
      <c r="Q42" s="304"/>
      <c r="R42" s="304"/>
      <c r="S42" s="304"/>
      <c r="T42" s="304"/>
      <c r="U42" s="304"/>
      <c r="V42" s="304"/>
      <c r="W42" s="304"/>
      <c r="X42" s="304"/>
      <c r="Y42" s="412"/>
      <c r="Z42" s="412"/>
      <c r="AA42" s="412"/>
      <c r="AB42" s="412"/>
      <c r="AC42" s="412"/>
      <c r="AD42" s="412"/>
      <c r="AE42" s="412"/>
      <c r="AF42" s="412"/>
      <c r="AG42" s="412"/>
      <c r="AH42" s="412"/>
      <c r="AI42" s="412"/>
      <c r="AJ42" s="412"/>
      <c r="AK42" s="412"/>
      <c r="AL42" s="412"/>
      <c r="AM42" s="306"/>
    </row>
    <row r="43" spans="1:39" s="283" customFormat="1" ht="15" outlineLevel="1">
      <c r="A43" s="509">
        <v>8</v>
      </c>
      <c r="B43" s="294" t="s">
        <v>484</v>
      </c>
      <c r="C43" s="291" t="s">
        <v>25</v>
      </c>
      <c r="D43" s="295"/>
      <c r="E43" s="295"/>
      <c r="F43" s="295"/>
      <c r="G43" s="295"/>
      <c r="H43" s="295"/>
      <c r="I43" s="295"/>
      <c r="J43" s="295"/>
      <c r="K43" s="295"/>
      <c r="L43" s="295"/>
      <c r="M43" s="295"/>
      <c r="N43" s="291"/>
      <c r="O43" s="295"/>
      <c r="P43" s="295"/>
      <c r="Q43" s="295"/>
      <c r="R43" s="295"/>
      <c r="S43" s="295"/>
      <c r="T43" s="295"/>
      <c r="U43" s="295"/>
      <c r="V43" s="295"/>
      <c r="W43" s="295"/>
      <c r="X43" s="295"/>
      <c r="Y43" s="410"/>
      <c r="Z43" s="410"/>
      <c r="AA43" s="410"/>
      <c r="AB43" s="410"/>
      <c r="AC43" s="410"/>
      <c r="AD43" s="410"/>
      <c r="AE43" s="410"/>
      <c r="AF43" s="410"/>
      <c r="AG43" s="410"/>
      <c r="AH43" s="410"/>
      <c r="AI43" s="410"/>
      <c r="AJ43" s="410"/>
      <c r="AK43" s="410"/>
      <c r="AL43" s="410"/>
      <c r="AM43" s="296">
        <f>SUM(Y43:AL43)</f>
        <v>0</v>
      </c>
    </row>
    <row r="44" spans="1:39" s="283" customFormat="1" ht="15" outlineLevel="1">
      <c r="A44" s="509"/>
      <c r="B44" s="294" t="s">
        <v>214</v>
      </c>
      <c r="C44" s="291" t="s">
        <v>163</v>
      </c>
      <c r="D44" s="295"/>
      <c r="E44" s="295"/>
      <c r="F44" s="295"/>
      <c r="G44" s="295"/>
      <c r="H44" s="295"/>
      <c r="I44" s="295"/>
      <c r="J44" s="295"/>
      <c r="K44" s="295"/>
      <c r="L44" s="295"/>
      <c r="M44" s="295"/>
      <c r="N44" s="291"/>
      <c r="O44" s="295"/>
      <c r="P44" s="295"/>
      <c r="Q44" s="295"/>
      <c r="R44" s="295"/>
      <c r="S44" s="295"/>
      <c r="T44" s="295"/>
      <c r="U44" s="295"/>
      <c r="V44" s="295"/>
      <c r="W44" s="295"/>
      <c r="X44" s="295"/>
      <c r="Y44" s="411">
        <f>Y43</f>
        <v>0</v>
      </c>
      <c r="Z44" s="411">
        <f>Z43</f>
        <v>0</v>
      </c>
      <c r="AA44" s="411">
        <f t="shared" ref="AA44:AL44" si="7">AA43</f>
        <v>0</v>
      </c>
      <c r="AB44" s="411">
        <f t="shared" si="7"/>
        <v>0</v>
      </c>
      <c r="AC44" s="411">
        <f t="shared" si="7"/>
        <v>0</v>
      </c>
      <c r="AD44" s="411">
        <f t="shared" si="7"/>
        <v>0</v>
      </c>
      <c r="AE44" s="411">
        <f t="shared" si="7"/>
        <v>0</v>
      </c>
      <c r="AF44" s="411">
        <f t="shared" si="7"/>
        <v>0</v>
      </c>
      <c r="AG44" s="411">
        <f t="shared" si="7"/>
        <v>0</v>
      </c>
      <c r="AH44" s="411">
        <f t="shared" si="7"/>
        <v>0</v>
      </c>
      <c r="AI44" s="411">
        <f t="shared" si="7"/>
        <v>0</v>
      </c>
      <c r="AJ44" s="411">
        <f t="shared" si="7"/>
        <v>0</v>
      </c>
      <c r="AK44" s="411">
        <f t="shared" si="7"/>
        <v>0</v>
      </c>
      <c r="AL44" s="411">
        <f t="shared" si="7"/>
        <v>0</v>
      </c>
      <c r="AM44" s="297"/>
    </row>
    <row r="45" spans="1:39" s="283" customFormat="1" ht="15" outlineLevel="1">
      <c r="A45" s="509"/>
      <c r="B45" s="294"/>
      <c r="C45" s="305"/>
      <c r="D45" s="304"/>
      <c r="E45" s="304"/>
      <c r="F45" s="304"/>
      <c r="G45" s="304"/>
      <c r="H45" s="304"/>
      <c r="I45" s="304"/>
      <c r="J45" s="304"/>
      <c r="K45" s="304"/>
      <c r="L45" s="304"/>
      <c r="M45" s="304"/>
      <c r="N45" s="291"/>
      <c r="O45" s="304"/>
      <c r="P45" s="304"/>
      <c r="Q45" s="304"/>
      <c r="R45" s="304"/>
      <c r="S45" s="304"/>
      <c r="T45" s="304"/>
      <c r="U45" s="304"/>
      <c r="V45" s="304"/>
      <c r="W45" s="304"/>
      <c r="X45" s="304"/>
      <c r="Y45" s="412"/>
      <c r="Z45" s="412"/>
      <c r="AA45" s="412"/>
      <c r="AB45" s="412"/>
      <c r="AC45" s="412"/>
      <c r="AD45" s="412"/>
      <c r="AE45" s="412"/>
      <c r="AF45" s="412"/>
      <c r="AG45" s="412"/>
      <c r="AH45" s="412"/>
      <c r="AI45" s="412"/>
      <c r="AJ45" s="412"/>
      <c r="AK45" s="412"/>
      <c r="AL45" s="412"/>
      <c r="AM45" s="306"/>
    </row>
    <row r="46" spans="1:39" s="283" customFormat="1" ht="15" outlineLevel="1">
      <c r="A46" s="509">
        <v>9</v>
      </c>
      <c r="B46" s="294" t="s">
        <v>7</v>
      </c>
      <c r="C46" s="291" t="s">
        <v>25</v>
      </c>
      <c r="D46" s="295"/>
      <c r="E46" s="295"/>
      <c r="F46" s="295"/>
      <c r="G46" s="295"/>
      <c r="H46" s="295"/>
      <c r="I46" s="295"/>
      <c r="J46" s="295"/>
      <c r="K46" s="295"/>
      <c r="L46" s="295"/>
      <c r="M46" s="295"/>
      <c r="N46" s="291"/>
      <c r="O46" s="295"/>
      <c r="P46" s="295"/>
      <c r="Q46" s="295"/>
      <c r="R46" s="295"/>
      <c r="S46" s="295"/>
      <c r="T46" s="295"/>
      <c r="U46" s="295"/>
      <c r="V46" s="295"/>
      <c r="W46" s="295"/>
      <c r="X46" s="295"/>
      <c r="Y46" s="410"/>
      <c r="Z46" s="410"/>
      <c r="AA46" s="410"/>
      <c r="AB46" s="410"/>
      <c r="AC46" s="410"/>
      <c r="AD46" s="410"/>
      <c r="AE46" s="410"/>
      <c r="AF46" s="410"/>
      <c r="AG46" s="410"/>
      <c r="AH46" s="410"/>
      <c r="AI46" s="410"/>
      <c r="AJ46" s="410"/>
      <c r="AK46" s="410"/>
      <c r="AL46" s="410"/>
      <c r="AM46" s="296">
        <f>SUM(Y46:AL46)</f>
        <v>0</v>
      </c>
    </row>
    <row r="47" spans="1:39" s="283" customFormat="1" ht="15" outlineLevel="1">
      <c r="A47" s="509"/>
      <c r="B47" s="294" t="s">
        <v>214</v>
      </c>
      <c r="C47" s="291" t="s">
        <v>163</v>
      </c>
      <c r="D47" s="295"/>
      <c r="E47" s="295"/>
      <c r="F47" s="295"/>
      <c r="G47" s="295"/>
      <c r="H47" s="295"/>
      <c r="I47" s="295"/>
      <c r="J47" s="295"/>
      <c r="K47" s="295"/>
      <c r="L47" s="295"/>
      <c r="M47" s="295"/>
      <c r="N47" s="291"/>
      <c r="O47" s="295"/>
      <c r="P47" s="295"/>
      <c r="Q47" s="295"/>
      <c r="R47" s="295"/>
      <c r="S47" s="295"/>
      <c r="T47" s="295"/>
      <c r="U47" s="295"/>
      <c r="V47" s="295"/>
      <c r="W47" s="295"/>
      <c r="X47" s="295"/>
      <c r="Y47" s="411">
        <f>Y46</f>
        <v>0</v>
      </c>
      <c r="Z47" s="411">
        <f>Z46</f>
        <v>0</v>
      </c>
      <c r="AA47" s="411">
        <f t="shared" ref="AA47:AL47" si="8">AA46</f>
        <v>0</v>
      </c>
      <c r="AB47" s="411">
        <f t="shared" si="8"/>
        <v>0</v>
      </c>
      <c r="AC47" s="411">
        <f t="shared" si="8"/>
        <v>0</v>
      </c>
      <c r="AD47" s="411">
        <f t="shared" si="8"/>
        <v>0</v>
      </c>
      <c r="AE47" s="411">
        <f t="shared" si="8"/>
        <v>0</v>
      </c>
      <c r="AF47" s="411">
        <f t="shared" si="8"/>
        <v>0</v>
      </c>
      <c r="AG47" s="411">
        <f t="shared" si="8"/>
        <v>0</v>
      </c>
      <c r="AH47" s="411">
        <f t="shared" si="8"/>
        <v>0</v>
      </c>
      <c r="AI47" s="411">
        <f t="shared" si="8"/>
        <v>0</v>
      </c>
      <c r="AJ47" s="411">
        <f t="shared" si="8"/>
        <v>0</v>
      </c>
      <c r="AK47" s="411">
        <f t="shared" si="8"/>
        <v>0</v>
      </c>
      <c r="AL47" s="411">
        <f t="shared" si="8"/>
        <v>0</v>
      </c>
      <c r="AM47" s="297"/>
    </row>
    <row r="48" spans="1:39" s="283" customFormat="1" ht="15" outlineLevel="1">
      <c r="A48" s="509"/>
      <c r="B48" s="307"/>
      <c r="C48" s="308"/>
      <c r="D48" s="291"/>
      <c r="E48" s="291"/>
      <c r="F48" s="291"/>
      <c r="G48" s="291"/>
      <c r="H48" s="291"/>
      <c r="I48" s="291"/>
      <c r="J48" s="291"/>
      <c r="K48" s="291"/>
      <c r="L48" s="291"/>
      <c r="M48" s="291"/>
      <c r="N48" s="291"/>
      <c r="O48" s="291"/>
      <c r="P48" s="291"/>
      <c r="Q48" s="291"/>
      <c r="R48" s="291"/>
      <c r="S48" s="291"/>
      <c r="T48" s="291"/>
      <c r="U48" s="291"/>
      <c r="V48" s="291"/>
      <c r="W48" s="291"/>
      <c r="X48" s="291"/>
      <c r="Y48" s="412"/>
      <c r="Z48" s="412"/>
      <c r="AA48" s="412"/>
      <c r="AB48" s="412"/>
      <c r="AC48" s="412"/>
      <c r="AD48" s="412"/>
      <c r="AE48" s="412"/>
      <c r="AF48" s="412"/>
      <c r="AG48" s="412"/>
      <c r="AH48" s="412"/>
      <c r="AI48" s="412"/>
      <c r="AJ48" s="412"/>
      <c r="AK48" s="412"/>
      <c r="AL48" s="412"/>
      <c r="AM48" s="306"/>
    </row>
    <row r="49" spans="1:42" s="293" customFormat="1" ht="15.45" outlineLevel="1">
      <c r="A49" s="510"/>
      <c r="B49" s="288" t="s">
        <v>8</v>
      </c>
      <c r="C49" s="289"/>
      <c r="D49" s="289"/>
      <c r="E49" s="289"/>
      <c r="F49" s="289"/>
      <c r="G49" s="289"/>
      <c r="H49" s="289"/>
      <c r="I49" s="289"/>
      <c r="J49" s="289"/>
      <c r="K49" s="289"/>
      <c r="L49" s="289"/>
      <c r="M49" s="289"/>
      <c r="N49" s="291"/>
      <c r="O49" s="289"/>
      <c r="P49" s="289"/>
      <c r="Q49" s="289"/>
      <c r="R49" s="289"/>
      <c r="S49" s="289"/>
      <c r="T49" s="289"/>
      <c r="U49" s="289"/>
      <c r="V49" s="289"/>
      <c r="W49" s="289"/>
      <c r="X49" s="289"/>
      <c r="Y49" s="414"/>
      <c r="Z49" s="414"/>
      <c r="AA49" s="414"/>
      <c r="AB49" s="414"/>
      <c r="AC49" s="414"/>
      <c r="AD49" s="414"/>
      <c r="AE49" s="414"/>
      <c r="AF49" s="414"/>
      <c r="AG49" s="414"/>
      <c r="AH49" s="414"/>
      <c r="AI49" s="414"/>
      <c r="AJ49" s="414"/>
      <c r="AK49" s="414"/>
      <c r="AL49" s="414"/>
      <c r="AM49" s="292"/>
      <c r="AO49" s="309"/>
      <c r="AP49" s="309"/>
    </row>
    <row r="50" spans="1:42" s="283" customFormat="1" ht="15" outlineLevel="1">
      <c r="A50" s="509">
        <v>10</v>
      </c>
      <c r="B50" s="310" t="s">
        <v>22</v>
      </c>
      <c r="C50" s="291" t="s">
        <v>25</v>
      </c>
      <c r="D50" s="295">
        <v>613679.50847597164</v>
      </c>
      <c r="E50" s="295">
        <v>613679.50847597164</v>
      </c>
      <c r="F50" s="295">
        <v>613679.50847597164</v>
      </c>
      <c r="G50" s="295">
        <v>613679.50847597164</v>
      </c>
      <c r="H50" s="295">
        <v>613679.50847597164</v>
      </c>
      <c r="I50" s="295"/>
      <c r="J50" s="295"/>
      <c r="K50" s="295"/>
      <c r="L50" s="295"/>
      <c r="M50" s="295"/>
      <c r="N50" s="295">
        <v>12</v>
      </c>
      <c r="O50" s="295">
        <v>112.6721024580669</v>
      </c>
      <c r="P50" s="295">
        <v>112.6721024580669</v>
      </c>
      <c r="Q50" s="295">
        <v>112.6721024580669</v>
      </c>
      <c r="R50" s="295">
        <v>112.6721024580669</v>
      </c>
      <c r="S50" s="295">
        <v>112.6721024580669</v>
      </c>
      <c r="T50" s="295"/>
      <c r="U50" s="295"/>
      <c r="V50" s="295"/>
      <c r="W50" s="295"/>
      <c r="X50" s="295"/>
      <c r="Y50" s="415"/>
      <c r="Z50" s="415">
        <v>0.11660176931082326</v>
      </c>
      <c r="AA50" s="415">
        <v>0.9151385531785674</v>
      </c>
      <c r="AB50" s="415">
        <v>0</v>
      </c>
      <c r="AC50" s="415">
        <v>4.4841789105749805E-2</v>
      </c>
      <c r="AD50" s="415"/>
      <c r="AE50" s="415"/>
      <c r="AF50" s="415"/>
      <c r="AG50" s="415"/>
      <c r="AH50" s="415"/>
      <c r="AI50" s="415"/>
      <c r="AJ50" s="415"/>
      <c r="AK50" s="415"/>
      <c r="AL50" s="415"/>
      <c r="AM50" s="296">
        <f>SUM(Y50:AL50)</f>
        <v>1.0765821115951404</v>
      </c>
    </row>
    <row r="51" spans="1:42" s="283" customFormat="1" ht="15" outlineLevel="1">
      <c r="A51" s="509"/>
      <c r="B51" s="294" t="s">
        <v>214</v>
      </c>
      <c r="C51" s="291" t="s">
        <v>163</v>
      </c>
      <c r="D51" s="295"/>
      <c r="E51" s="295"/>
      <c r="F51" s="295"/>
      <c r="G51" s="295"/>
      <c r="H51" s="295"/>
      <c r="I51" s="295"/>
      <c r="J51" s="295"/>
      <c r="K51" s="295"/>
      <c r="L51" s="295"/>
      <c r="M51" s="295"/>
      <c r="N51" s="295">
        <f>N50</f>
        <v>12</v>
      </c>
      <c r="O51" s="295"/>
      <c r="P51" s="295"/>
      <c r="Q51" s="295"/>
      <c r="R51" s="295"/>
      <c r="S51" s="295"/>
      <c r="T51" s="295"/>
      <c r="U51" s="295"/>
      <c r="V51" s="295"/>
      <c r="W51" s="295"/>
      <c r="X51" s="295"/>
      <c r="Y51" s="411">
        <f>Y50</f>
        <v>0</v>
      </c>
      <c r="Z51" s="411">
        <f>Z50</f>
        <v>0.11660176931082326</v>
      </c>
      <c r="AA51" s="411">
        <f t="shared" ref="AA51:AL51" si="9">AA50</f>
        <v>0.9151385531785674</v>
      </c>
      <c r="AB51" s="411">
        <f t="shared" si="9"/>
        <v>0</v>
      </c>
      <c r="AC51" s="411">
        <f t="shared" si="9"/>
        <v>4.4841789105749805E-2</v>
      </c>
      <c r="AD51" s="411">
        <f t="shared" si="9"/>
        <v>0</v>
      </c>
      <c r="AE51" s="411">
        <f t="shared" si="9"/>
        <v>0</v>
      </c>
      <c r="AF51" s="411">
        <f t="shared" si="9"/>
        <v>0</v>
      </c>
      <c r="AG51" s="411">
        <f t="shared" si="9"/>
        <v>0</v>
      </c>
      <c r="AH51" s="411">
        <f t="shared" si="9"/>
        <v>0</v>
      </c>
      <c r="AI51" s="411">
        <f t="shared" si="9"/>
        <v>0</v>
      </c>
      <c r="AJ51" s="411">
        <f t="shared" si="9"/>
        <v>0</v>
      </c>
      <c r="AK51" s="411">
        <f t="shared" si="9"/>
        <v>0</v>
      </c>
      <c r="AL51" s="411">
        <f t="shared" si="9"/>
        <v>0</v>
      </c>
      <c r="AM51" s="311"/>
    </row>
    <row r="52" spans="1:42" s="283" customFormat="1" ht="15" outlineLevel="1">
      <c r="A52" s="509"/>
      <c r="B52" s="310"/>
      <c r="C52" s="312"/>
      <c r="D52" s="291"/>
      <c r="E52" s="291"/>
      <c r="F52" s="291"/>
      <c r="G52" s="291"/>
      <c r="H52" s="291"/>
      <c r="I52" s="291"/>
      <c r="J52" s="291"/>
      <c r="K52" s="291"/>
      <c r="L52" s="291"/>
      <c r="M52" s="291"/>
      <c r="N52" s="291"/>
      <c r="O52" s="291"/>
      <c r="P52" s="291"/>
      <c r="Q52" s="291"/>
      <c r="R52" s="291"/>
      <c r="S52" s="291"/>
      <c r="T52" s="291"/>
      <c r="U52" s="291"/>
      <c r="V52" s="291"/>
      <c r="W52" s="291"/>
      <c r="X52" s="291"/>
      <c r="Y52" s="416"/>
      <c r="Z52" s="416"/>
      <c r="AA52" s="416"/>
      <c r="AB52" s="416"/>
      <c r="AC52" s="416"/>
      <c r="AD52" s="416"/>
      <c r="AE52" s="416"/>
      <c r="AF52" s="416"/>
      <c r="AG52" s="416"/>
      <c r="AH52" s="416"/>
      <c r="AI52" s="416"/>
      <c r="AJ52" s="416"/>
      <c r="AK52" s="416"/>
      <c r="AL52" s="416"/>
      <c r="AM52" s="313"/>
    </row>
    <row r="53" spans="1:42" s="283" customFormat="1" ht="15" outlineLevel="1">
      <c r="A53" s="509">
        <v>11</v>
      </c>
      <c r="B53" s="314" t="s">
        <v>21</v>
      </c>
      <c r="C53" s="291" t="s">
        <v>25</v>
      </c>
      <c r="D53" s="295">
        <v>25882.377219420599</v>
      </c>
      <c r="E53" s="295">
        <v>25882.377219420599</v>
      </c>
      <c r="F53" s="295">
        <v>25882.377219420599</v>
      </c>
      <c r="G53" s="295">
        <v>25882.377219420599</v>
      </c>
      <c r="H53" s="295">
        <v>25882.377219420599</v>
      </c>
      <c r="I53" s="295"/>
      <c r="J53" s="295"/>
      <c r="K53" s="295"/>
      <c r="L53" s="295"/>
      <c r="M53" s="295"/>
      <c r="N53" s="295">
        <v>12</v>
      </c>
      <c r="O53" s="295">
        <v>10.361339281534701</v>
      </c>
      <c r="P53" s="295">
        <v>10.361339281534701</v>
      </c>
      <c r="Q53" s="295">
        <v>10.361339281534701</v>
      </c>
      <c r="R53" s="295">
        <v>10.361339281534701</v>
      </c>
      <c r="S53" s="295">
        <v>10.361339281534701</v>
      </c>
      <c r="T53" s="295"/>
      <c r="U53" s="295"/>
      <c r="V53" s="295"/>
      <c r="W53" s="295"/>
      <c r="X53" s="295"/>
      <c r="Y53" s="415"/>
      <c r="Z53" s="415">
        <v>1</v>
      </c>
      <c r="AA53" s="415"/>
      <c r="AB53" s="415"/>
      <c r="AC53" s="415"/>
      <c r="AD53" s="415"/>
      <c r="AE53" s="415"/>
      <c r="AF53" s="415"/>
      <c r="AG53" s="415"/>
      <c r="AH53" s="415"/>
      <c r="AI53" s="415"/>
      <c r="AJ53" s="415"/>
      <c r="AK53" s="415"/>
      <c r="AL53" s="415"/>
      <c r="AM53" s="296">
        <f>SUM(Y53:AL53)</f>
        <v>1</v>
      </c>
    </row>
    <row r="54" spans="1:42" s="283" customFormat="1" ht="15" outlineLevel="1">
      <c r="A54" s="509"/>
      <c r="B54" s="315" t="s">
        <v>214</v>
      </c>
      <c r="C54" s="291" t="s">
        <v>163</v>
      </c>
      <c r="D54" s="295"/>
      <c r="E54" s="295"/>
      <c r="F54" s="295"/>
      <c r="G54" s="295"/>
      <c r="H54" s="295"/>
      <c r="I54" s="295"/>
      <c r="J54" s="295"/>
      <c r="K54" s="295"/>
      <c r="L54" s="295"/>
      <c r="M54" s="295"/>
      <c r="N54" s="295">
        <f>N53</f>
        <v>12</v>
      </c>
      <c r="O54" s="295"/>
      <c r="P54" s="295"/>
      <c r="Q54" s="295"/>
      <c r="R54" s="295"/>
      <c r="S54" s="295"/>
      <c r="T54" s="295"/>
      <c r="U54" s="295"/>
      <c r="V54" s="295"/>
      <c r="W54" s="295"/>
      <c r="X54" s="295"/>
      <c r="Y54" s="411">
        <f>Y53</f>
        <v>0</v>
      </c>
      <c r="Z54" s="411">
        <f>Z53</f>
        <v>1</v>
      </c>
      <c r="AA54" s="411">
        <f t="shared" ref="AA54:AL54" si="10">AA53</f>
        <v>0</v>
      </c>
      <c r="AB54" s="411">
        <f t="shared" si="10"/>
        <v>0</v>
      </c>
      <c r="AC54" s="411">
        <f t="shared" si="10"/>
        <v>0</v>
      </c>
      <c r="AD54" s="411">
        <f t="shared" si="10"/>
        <v>0</v>
      </c>
      <c r="AE54" s="411">
        <f t="shared" si="10"/>
        <v>0</v>
      </c>
      <c r="AF54" s="411">
        <f t="shared" si="10"/>
        <v>0</v>
      </c>
      <c r="AG54" s="411">
        <f t="shared" si="10"/>
        <v>0</v>
      </c>
      <c r="AH54" s="411">
        <f t="shared" si="10"/>
        <v>0</v>
      </c>
      <c r="AI54" s="411">
        <f t="shared" si="10"/>
        <v>0</v>
      </c>
      <c r="AJ54" s="411">
        <f t="shared" si="10"/>
        <v>0</v>
      </c>
      <c r="AK54" s="411">
        <f t="shared" si="10"/>
        <v>0</v>
      </c>
      <c r="AL54" s="411">
        <f t="shared" si="10"/>
        <v>0</v>
      </c>
      <c r="AM54" s="311"/>
    </row>
    <row r="55" spans="1:42" s="283" customFormat="1" ht="15" outlineLevel="1">
      <c r="A55" s="509"/>
      <c r="B55" s="314"/>
      <c r="C55" s="312"/>
      <c r="D55" s="291"/>
      <c r="E55" s="291"/>
      <c r="F55" s="291"/>
      <c r="G55" s="291"/>
      <c r="H55" s="291"/>
      <c r="I55" s="291"/>
      <c r="J55" s="291"/>
      <c r="K55" s="291"/>
      <c r="L55" s="291"/>
      <c r="M55" s="291"/>
      <c r="N55" s="291"/>
      <c r="O55" s="291"/>
      <c r="P55" s="291"/>
      <c r="Q55" s="291"/>
      <c r="R55" s="291"/>
      <c r="S55" s="291"/>
      <c r="T55" s="291"/>
      <c r="U55" s="291"/>
      <c r="V55" s="291"/>
      <c r="W55" s="291"/>
      <c r="X55" s="291"/>
      <c r="Y55" s="416"/>
      <c r="Z55" s="417"/>
      <c r="AA55" s="416"/>
      <c r="AB55" s="416"/>
      <c r="AC55" s="416"/>
      <c r="AD55" s="416"/>
      <c r="AE55" s="416"/>
      <c r="AF55" s="416"/>
      <c r="AG55" s="416"/>
      <c r="AH55" s="416"/>
      <c r="AI55" s="416"/>
      <c r="AJ55" s="416"/>
      <c r="AK55" s="416"/>
      <c r="AL55" s="416"/>
      <c r="AM55" s="313"/>
    </row>
    <row r="56" spans="1:42" s="283" customFormat="1" ht="15" hidden="1" outlineLevel="1">
      <c r="A56" s="509">
        <v>12</v>
      </c>
      <c r="B56" s="314" t="s">
        <v>23</v>
      </c>
      <c r="C56" s="291" t="s">
        <v>25</v>
      </c>
      <c r="D56" s="295"/>
      <c r="E56" s="295"/>
      <c r="F56" s="295"/>
      <c r="G56" s="295"/>
      <c r="H56" s="295"/>
      <c r="I56" s="295"/>
      <c r="J56" s="295"/>
      <c r="K56" s="295"/>
      <c r="L56" s="295"/>
      <c r="M56" s="295"/>
      <c r="N56" s="295">
        <v>3</v>
      </c>
      <c r="O56" s="295"/>
      <c r="P56" s="295"/>
      <c r="Q56" s="295"/>
      <c r="R56" s="295"/>
      <c r="S56" s="295"/>
      <c r="T56" s="295"/>
      <c r="U56" s="295"/>
      <c r="V56" s="295"/>
      <c r="W56" s="295"/>
      <c r="X56" s="295"/>
      <c r="Y56" s="415"/>
      <c r="Z56" s="415"/>
      <c r="AA56" s="415"/>
      <c r="AB56" s="415"/>
      <c r="AC56" s="415"/>
      <c r="AD56" s="415"/>
      <c r="AE56" s="415"/>
      <c r="AF56" s="415"/>
      <c r="AG56" s="415"/>
      <c r="AH56" s="415"/>
      <c r="AI56" s="415"/>
      <c r="AJ56" s="415"/>
      <c r="AK56" s="415"/>
      <c r="AL56" s="415"/>
      <c r="AM56" s="296">
        <f>SUM(Y56:AL56)</f>
        <v>0</v>
      </c>
    </row>
    <row r="57" spans="1:42" s="283" customFormat="1" ht="15" hidden="1" outlineLevel="1">
      <c r="A57" s="509"/>
      <c r="B57" s="315" t="s">
        <v>214</v>
      </c>
      <c r="C57" s="291" t="s">
        <v>163</v>
      </c>
      <c r="D57" s="295"/>
      <c r="E57" s="295"/>
      <c r="F57" s="295"/>
      <c r="G57" s="295"/>
      <c r="H57" s="295"/>
      <c r="I57" s="295"/>
      <c r="J57" s="295"/>
      <c r="K57" s="295"/>
      <c r="L57" s="295"/>
      <c r="M57" s="295"/>
      <c r="N57" s="295">
        <f>N56</f>
        <v>3</v>
      </c>
      <c r="O57" s="295"/>
      <c r="P57" s="295"/>
      <c r="Q57" s="295"/>
      <c r="R57" s="295"/>
      <c r="S57" s="295"/>
      <c r="T57" s="295"/>
      <c r="U57" s="295"/>
      <c r="V57" s="295"/>
      <c r="W57" s="295"/>
      <c r="X57" s="295"/>
      <c r="Y57" s="411">
        <f>Y56</f>
        <v>0</v>
      </c>
      <c r="Z57" s="411">
        <f>Z56</f>
        <v>0</v>
      </c>
      <c r="AA57" s="411">
        <f t="shared" ref="AA57:AL57" si="11">AA56</f>
        <v>0</v>
      </c>
      <c r="AB57" s="411">
        <f t="shared" si="11"/>
        <v>0</v>
      </c>
      <c r="AC57" s="411">
        <f t="shared" si="11"/>
        <v>0</v>
      </c>
      <c r="AD57" s="411">
        <f t="shared" si="11"/>
        <v>0</v>
      </c>
      <c r="AE57" s="411">
        <f t="shared" si="11"/>
        <v>0</v>
      </c>
      <c r="AF57" s="411">
        <f t="shared" si="11"/>
        <v>0</v>
      </c>
      <c r="AG57" s="411">
        <f t="shared" si="11"/>
        <v>0</v>
      </c>
      <c r="AH57" s="411">
        <f t="shared" si="11"/>
        <v>0</v>
      </c>
      <c r="AI57" s="411">
        <f t="shared" si="11"/>
        <v>0</v>
      </c>
      <c r="AJ57" s="411">
        <f t="shared" si="11"/>
        <v>0</v>
      </c>
      <c r="AK57" s="411">
        <f t="shared" si="11"/>
        <v>0</v>
      </c>
      <c r="AL57" s="411">
        <f t="shared" si="11"/>
        <v>0</v>
      </c>
      <c r="AM57" s="311"/>
    </row>
    <row r="58" spans="1:42" s="283" customFormat="1" ht="15" hidden="1" outlineLevel="1">
      <c r="A58" s="509"/>
      <c r="B58" s="314"/>
      <c r="C58" s="312"/>
      <c r="D58" s="316"/>
      <c r="E58" s="316"/>
      <c r="F58" s="316"/>
      <c r="G58" s="316"/>
      <c r="H58" s="316"/>
      <c r="I58" s="316"/>
      <c r="J58" s="316"/>
      <c r="K58" s="316"/>
      <c r="L58" s="316"/>
      <c r="M58" s="316"/>
      <c r="N58" s="291"/>
      <c r="O58" s="316"/>
      <c r="P58" s="316"/>
      <c r="Q58" s="316"/>
      <c r="R58" s="316"/>
      <c r="S58" s="316"/>
      <c r="T58" s="316"/>
      <c r="U58" s="316"/>
      <c r="V58" s="316"/>
      <c r="W58" s="316"/>
      <c r="X58" s="316"/>
      <c r="Y58" s="416"/>
      <c r="Z58" s="417"/>
      <c r="AA58" s="416"/>
      <c r="AB58" s="416"/>
      <c r="AC58" s="416"/>
      <c r="AD58" s="416"/>
      <c r="AE58" s="416"/>
      <c r="AF58" s="416"/>
      <c r="AG58" s="416"/>
      <c r="AH58" s="416"/>
      <c r="AI58" s="416"/>
      <c r="AJ58" s="416"/>
      <c r="AK58" s="416"/>
      <c r="AL58" s="416"/>
      <c r="AM58" s="313"/>
    </row>
    <row r="59" spans="1:42" s="283" customFormat="1" ht="15" hidden="1" outlineLevel="1">
      <c r="A59" s="509">
        <v>13</v>
      </c>
      <c r="B59" s="314" t="s">
        <v>24</v>
      </c>
      <c r="C59" s="291" t="s">
        <v>25</v>
      </c>
      <c r="D59" s="295"/>
      <c r="E59" s="295"/>
      <c r="F59" s="295"/>
      <c r="G59" s="295"/>
      <c r="H59" s="295"/>
      <c r="I59" s="295"/>
      <c r="J59" s="295"/>
      <c r="K59" s="295"/>
      <c r="L59" s="295"/>
      <c r="M59" s="295"/>
      <c r="N59" s="295">
        <v>12</v>
      </c>
      <c r="O59" s="295"/>
      <c r="P59" s="295"/>
      <c r="Q59" s="295"/>
      <c r="R59" s="295"/>
      <c r="S59" s="295"/>
      <c r="T59" s="295"/>
      <c r="U59" s="295"/>
      <c r="V59" s="295"/>
      <c r="W59" s="295"/>
      <c r="X59" s="295"/>
      <c r="Y59" s="415"/>
      <c r="Z59" s="415"/>
      <c r="AA59" s="415"/>
      <c r="AB59" s="415"/>
      <c r="AC59" s="415"/>
      <c r="AD59" s="415"/>
      <c r="AE59" s="415"/>
      <c r="AF59" s="415"/>
      <c r="AG59" s="415"/>
      <c r="AH59" s="415"/>
      <c r="AI59" s="415"/>
      <c r="AJ59" s="415"/>
      <c r="AK59" s="415"/>
      <c r="AL59" s="415"/>
      <c r="AM59" s="296">
        <f>SUM(Y59:AL59)</f>
        <v>0</v>
      </c>
    </row>
    <row r="60" spans="1:42" s="283" customFormat="1" ht="15" hidden="1" outlineLevel="1">
      <c r="A60" s="509"/>
      <c r="B60" s="315" t="s">
        <v>214</v>
      </c>
      <c r="C60" s="291" t="s">
        <v>163</v>
      </c>
      <c r="D60" s="295"/>
      <c r="E60" s="295"/>
      <c r="F60" s="295"/>
      <c r="G60" s="295"/>
      <c r="H60" s="295"/>
      <c r="I60" s="295"/>
      <c r="J60" s="295"/>
      <c r="K60" s="295"/>
      <c r="L60" s="295"/>
      <c r="M60" s="295"/>
      <c r="N60" s="295">
        <f>N59</f>
        <v>12</v>
      </c>
      <c r="O60" s="295"/>
      <c r="P60" s="295"/>
      <c r="Q60" s="295"/>
      <c r="R60" s="295"/>
      <c r="S60" s="295"/>
      <c r="T60" s="295"/>
      <c r="U60" s="295"/>
      <c r="V60" s="295"/>
      <c r="W60" s="295"/>
      <c r="X60" s="295"/>
      <c r="Y60" s="411">
        <f>Y59</f>
        <v>0</v>
      </c>
      <c r="Z60" s="411">
        <f>Z59</f>
        <v>0</v>
      </c>
      <c r="AA60" s="411">
        <f t="shared" ref="AA60:AL60" si="12">AA59</f>
        <v>0</v>
      </c>
      <c r="AB60" s="411">
        <f t="shared" si="12"/>
        <v>0</v>
      </c>
      <c r="AC60" s="411">
        <f t="shared" si="12"/>
        <v>0</v>
      </c>
      <c r="AD60" s="411">
        <f t="shared" si="12"/>
        <v>0</v>
      </c>
      <c r="AE60" s="411">
        <f t="shared" si="12"/>
        <v>0</v>
      </c>
      <c r="AF60" s="411">
        <f t="shared" si="12"/>
        <v>0</v>
      </c>
      <c r="AG60" s="411">
        <f t="shared" si="12"/>
        <v>0</v>
      </c>
      <c r="AH60" s="411">
        <f t="shared" si="12"/>
        <v>0</v>
      </c>
      <c r="AI60" s="411">
        <f t="shared" si="12"/>
        <v>0</v>
      </c>
      <c r="AJ60" s="411">
        <f t="shared" si="12"/>
        <v>0</v>
      </c>
      <c r="AK60" s="411">
        <f t="shared" si="12"/>
        <v>0</v>
      </c>
      <c r="AL60" s="411">
        <f t="shared" si="12"/>
        <v>0</v>
      </c>
      <c r="AM60" s="311"/>
    </row>
    <row r="61" spans="1:42" s="283" customFormat="1" ht="15" hidden="1" outlineLevel="1">
      <c r="A61" s="509"/>
      <c r="B61" s="314"/>
      <c r="C61" s="312"/>
      <c r="D61" s="316"/>
      <c r="E61" s="316"/>
      <c r="F61" s="316"/>
      <c r="G61" s="316"/>
      <c r="H61" s="316"/>
      <c r="I61" s="316"/>
      <c r="J61" s="316"/>
      <c r="K61" s="316"/>
      <c r="L61" s="316"/>
      <c r="M61" s="316"/>
      <c r="N61" s="291"/>
      <c r="O61" s="316"/>
      <c r="P61" s="316"/>
      <c r="Q61" s="316"/>
      <c r="R61" s="316"/>
      <c r="S61" s="316"/>
      <c r="T61" s="316"/>
      <c r="U61" s="316"/>
      <c r="V61" s="316"/>
      <c r="W61" s="316"/>
      <c r="X61" s="316"/>
      <c r="Y61" s="416"/>
      <c r="Z61" s="416"/>
      <c r="AA61" s="416"/>
      <c r="AB61" s="416"/>
      <c r="AC61" s="416"/>
      <c r="AD61" s="416"/>
      <c r="AE61" s="416"/>
      <c r="AF61" s="416"/>
      <c r="AG61" s="416"/>
      <c r="AH61" s="416"/>
      <c r="AI61" s="416"/>
      <c r="AJ61" s="416"/>
      <c r="AK61" s="416"/>
      <c r="AL61" s="416"/>
      <c r="AM61" s="313"/>
    </row>
    <row r="62" spans="1:42" s="283" customFormat="1" ht="15" hidden="1" outlineLevel="1">
      <c r="A62" s="509">
        <v>14</v>
      </c>
      <c r="B62" s="314" t="s">
        <v>20</v>
      </c>
      <c r="C62" s="291" t="s">
        <v>25</v>
      </c>
      <c r="D62" s="295"/>
      <c r="E62" s="295"/>
      <c r="F62" s="295"/>
      <c r="G62" s="295"/>
      <c r="H62" s="295"/>
      <c r="I62" s="295"/>
      <c r="J62" s="295"/>
      <c r="K62" s="295"/>
      <c r="L62" s="295"/>
      <c r="M62" s="295"/>
      <c r="N62" s="295">
        <v>12</v>
      </c>
      <c r="O62" s="295"/>
      <c r="P62" s="295"/>
      <c r="Q62" s="295"/>
      <c r="R62" s="295"/>
      <c r="S62" s="295"/>
      <c r="T62" s="295"/>
      <c r="U62" s="295"/>
      <c r="V62" s="295"/>
      <c r="W62" s="295"/>
      <c r="X62" s="295"/>
      <c r="Y62" s="415"/>
      <c r="Z62" s="415"/>
      <c r="AA62" s="415"/>
      <c r="AB62" s="415"/>
      <c r="AC62" s="415"/>
      <c r="AD62" s="415"/>
      <c r="AE62" s="415"/>
      <c r="AF62" s="415"/>
      <c r="AG62" s="415"/>
      <c r="AH62" s="415"/>
      <c r="AI62" s="415"/>
      <c r="AJ62" s="415"/>
      <c r="AK62" s="415"/>
      <c r="AL62" s="415"/>
      <c r="AM62" s="296">
        <f>SUM(Y62:AL62)</f>
        <v>0</v>
      </c>
    </row>
    <row r="63" spans="1:42" s="283" customFormat="1" ht="15" hidden="1" outlineLevel="1">
      <c r="A63" s="509"/>
      <c r="B63" s="315" t="s">
        <v>214</v>
      </c>
      <c r="C63" s="291" t="s">
        <v>163</v>
      </c>
      <c r="D63" s="295"/>
      <c r="E63" s="295"/>
      <c r="F63" s="295"/>
      <c r="G63" s="295"/>
      <c r="H63" s="295"/>
      <c r="I63" s="295"/>
      <c r="J63" s="295"/>
      <c r="K63" s="295"/>
      <c r="L63" s="295"/>
      <c r="M63" s="295"/>
      <c r="N63" s="295">
        <f>N62</f>
        <v>12</v>
      </c>
      <c r="O63" s="295"/>
      <c r="P63" s="295"/>
      <c r="Q63" s="295"/>
      <c r="R63" s="295"/>
      <c r="S63" s="295"/>
      <c r="T63" s="295"/>
      <c r="U63" s="295"/>
      <c r="V63" s="295"/>
      <c r="W63" s="295"/>
      <c r="X63" s="295"/>
      <c r="Y63" s="411">
        <f>Y62</f>
        <v>0</v>
      </c>
      <c r="Z63" s="411">
        <f>Z62</f>
        <v>0</v>
      </c>
      <c r="AA63" s="411">
        <f t="shared" ref="AA63:AL63" si="13">AA62</f>
        <v>0</v>
      </c>
      <c r="AB63" s="411">
        <f t="shared" si="13"/>
        <v>0</v>
      </c>
      <c r="AC63" s="411">
        <f t="shared" si="13"/>
        <v>0</v>
      </c>
      <c r="AD63" s="411">
        <f t="shared" si="13"/>
        <v>0</v>
      </c>
      <c r="AE63" s="411">
        <f t="shared" si="13"/>
        <v>0</v>
      </c>
      <c r="AF63" s="411">
        <f t="shared" si="13"/>
        <v>0</v>
      </c>
      <c r="AG63" s="411">
        <f t="shared" si="13"/>
        <v>0</v>
      </c>
      <c r="AH63" s="411">
        <f t="shared" si="13"/>
        <v>0</v>
      </c>
      <c r="AI63" s="411">
        <f t="shared" si="13"/>
        <v>0</v>
      </c>
      <c r="AJ63" s="411">
        <f t="shared" si="13"/>
        <v>0</v>
      </c>
      <c r="AK63" s="411">
        <f t="shared" si="13"/>
        <v>0</v>
      </c>
      <c r="AL63" s="411">
        <f t="shared" si="13"/>
        <v>0</v>
      </c>
      <c r="AM63" s="311"/>
    </row>
    <row r="64" spans="1:42" s="283" customFormat="1" ht="15" hidden="1" outlineLevel="1">
      <c r="A64" s="509"/>
      <c r="B64" s="314"/>
      <c r="C64" s="312"/>
      <c r="D64" s="316"/>
      <c r="E64" s="316"/>
      <c r="F64" s="316"/>
      <c r="G64" s="316"/>
      <c r="H64" s="316"/>
      <c r="I64" s="316"/>
      <c r="J64" s="316"/>
      <c r="K64" s="316"/>
      <c r="L64" s="316"/>
      <c r="M64" s="316"/>
      <c r="N64" s="291"/>
      <c r="O64" s="316"/>
      <c r="P64" s="316"/>
      <c r="Q64" s="316"/>
      <c r="R64" s="316"/>
      <c r="S64" s="316"/>
      <c r="T64" s="316"/>
      <c r="U64" s="316"/>
      <c r="V64" s="316"/>
      <c r="W64" s="316"/>
      <c r="X64" s="316"/>
      <c r="Y64" s="416"/>
      <c r="Z64" s="417"/>
      <c r="AA64" s="416"/>
      <c r="AB64" s="416"/>
      <c r="AC64" s="416"/>
      <c r="AD64" s="416"/>
      <c r="AE64" s="416"/>
      <c r="AF64" s="416"/>
      <c r="AG64" s="416"/>
      <c r="AH64" s="416"/>
      <c r="AI64" s="416"/>
      <c r="AJ64" s="416"/>
      <c r="AK64" s="416"/>
      <c r="AL64" s="416"/>
      <c r="AM64" s="313"/>
    </row>
    <row r="65" spans="1:39" s="283" customFormat="1" ht="15" hidden="1" outlineLevel="1">
      <c r="A65" s="509">
        <v>15</v>
      </c>
      <c r="B65" s="314" t="s">
        <v>485</v>
      </c>
      <c r="C65" s="291" t="s">
        <v>25</v>
      </c>
      <c r="D65" s="295"/>
      <c r="E65" s="295"/>
      <c r="F65" s="295"/>
      <c r="G65" s="295"/>
      <c r="H65" s="295"/>
      <c r="I65" s="295"/>
      <c r="J65" s="295"/>
      <c r="K65" s="295"/>
      <c r="L65" s="295"/>
      <c r="M65" s="295"/>
      <c r="N65" s="291"/>
      <c r="O65" s="295"/>
      <c r="P65" s="295"/>
      <c r="Q65" s="295"/>
      <c r="R65" s="295"/>
      <c r="S65" s="295"/>
      <c r="T65" s="295"/>
      <c r="U65" s="295"/>
      <c r="V65" s="295"/>
      <c r="W65" s="295"/>
      <c r="X65" s="295"/>
      <c r="Y65" s="415"/>
      <c r="Z65" s="415"/>
      <c r="AA65" s="415"/>
      <c r="AB65" s="415"/>
      <c r="AC65" s="415"/>
      <c r="AD65" s="415"/>
      <c r="AE65" s="415"/>
      <c r="AF65" s="415"/>
      <c r="AG65" s="415"/>
      <c r="AH65" s="415"/>
      <c r="AI65" s="415"/>
      <c r="AJ65" s="415"/>
      <c r="AK65" s="415"/>
      <c r="AL65" s="415"/>
      <c r="AM65" s="296">
        <f>SUM(Y65:AL65)</f>
        <v>0</v>
      </c>
    </row>
    <row r="66" spans="1:39" s="283" customFormat="1" ht="15" hidden="1" outlineLevel="1">
      <c r="A66" s="509"/>
      <c r="B66" s="315" t="s">
        <v>214</v>
      </c>
      <c r="C66" s="291" t="s">
        <v>163</v>
      </c>
      <c r="D66" s="295"/>
      <c r="E66" s="295"/>
      <c r="F66" s="295"/>
      <c r="G66" s="295"/>
      <c r="H66" s="295"/>
      <c r="I66" s="295"/>
      <c r="J66" s="295"/>
      <c r="K66" s="295"/>
      <c r="L66" s="295"/>
      <c r="M66" s="295"/>
      <c r="N66" s="291"/>
      <c r="O66" s="295"/>
      <c r="P66" s="295"/>
      <c r="Q66" s="295"/>
      <c r="R66" s="295"/>
      <c r="S66" s="295"/>
      <c r="T66" s="295"/>
      <c r="U66" s="295"/>
      <c r="V66" s="295"/>
      <c r="W66" s="295"/>
      <c r="X66" s="295"/>
      <c r="Y66" s="411">
        <f>Y65</f>
        <v>0</v>
      </c>
      <c r="Z66" s="411">
        <f>Z65</f>
        <v>0</v>
      </c>
      <c r="AA66" s="411">
        <f t="shared" ref="AA66:AL66" si="14">AA65</f>
        <v>0</v>
      </c>
      <c r="AB66" s="411">
        <f t="shared" si="14"/>
        <v>0</v>
      </c>
      <c r="AC66" s="411">
        <f t="shared" si="14"/>
        <v>0</v>
      </c>
      <c r="AD66" s="411">
        <f t="shared" si="14"/>
        <v>0</v>
      </c>
      <c r="AE66" s="411">
        <f t="shared" si="14"/>
        <v>0</v>
      </c>
      <c r="AF66" s="411">
        <f t="shared" si="14"/>
        <v>0</v>
      </c>
      <c r="AG66" s="411">
        <f t="shared" si="14"/>
        <v>0</v>
      </c>
      <c r="AH66" s="411">
        <f t="shared" si="14"/>
        <v>0</v>
      </c>
      <c r="AI66" s="411">
        <f t="shared" si="14"/>
        <v>0</v>
      </c>
      <c r="AJ66" s="411">
        <f t="shared" si="14"/>
        <v>0</v>
      </c>
      <c r="AK66" s="411">
        <f t="shared" si="14"/>
        <v>0</v>
      </c>
      <c r="AL66" s="411">
        <f t="shared" si="14"/>
        <v>0</v>
      </c>
      <c r="AM66" s="311"/>
    </row>
    <row r="67" spans="1:39" s="283" customFormat="1" ht="15" hidden="1" outlineLevel="1">
      <c r="A67" s="509"/>
      <c r="B67" s="314"/>
      <c r="C67" s="312"/>
      <c r="D67" s="316"/>
      <c r="E67" s="316"/>
      <c r="F67" s="316"/>
      <c r="G67" s="316"/>
      <c r="H67" s="316"/>
      <c r="I67" s="316"/>
      <c r="J67" s="316"/>
      <c r="K67" s="316"/>
      <c r="L67" s="316"/>
      <c r="M67" s="316"/>
      <c r="N67" s="291"/>
      <c r="O67" s="316"/>
      <c r="P67" s="316"/>
      <c r="Q67" s="316"/>
      <c r="R67" s="316"/>
      <c r="S67" s="316"/>
      <c r="T67" s="316"/>
      <c r="U67" s="316"/>
      <c r="V67" s="316"/>
      <c r="W67" s="316"/>
      <c r="X67" s="316"/>
      <c r="Y67" s="418"/>
      <c r="Z67" s="416"/>
      <c r="AA67" s="416"/>
      <c r="AB67" s="416"/>
      <c r="AC67" s="416"/>
      <c r="AD67" s="416"/>
      <c r="AE67" s="416"/>
      <c r="AF67" s="416"/>
      <c r="AG67" s="416"/>
      <c r="AH67" s="416"/>
      <c r="AI67" s="416"/>
      <c r="AJ67" s="416"/>
      <c r="AK67" s="416"/>
      <c r="AL67" s="416"/>
      <c r="AM67" s="313"/>
    </row>
    <row r="68" spans="1:39" s="283" customFormat="1" ht="30" hidden="1" outlineLevel="1">
      <c r="A68" s="509">
        <v>16</v>
      </c>
      <c r="B68" s="314" t="s">
        <v>486</v>
      </c>
      <c r="C68" s="291" t="s">
        <v>25</v>
      </c>
      <c r="D68" s="295"/>
      <c r="E68" s="295"/>
      <c r="F68" s="295"/>
      <c r="G68" s="295"/>
      <c r="H68" s="295"/>
      <c r="I68" s="295"/>
      <c r="J68" s="295"/>
      <c r="K68" s="295"/>
      <c r="L68" s="295"/>
      <c r="M68" s="295"/>
      <c r="N68" s="291"/>
      <c r="O68" s="295"/>
      <c r="P68" s="295"/>
      <c r="Q68" s="295"/>
      <c r="R68" s="295"/>
      <c r="S68" s="295"/>
      <c r="T68" s="295"/>
      <c r="U68" s="295"/>
      <c r="V68" s="295"/>
      <c r="W68" s="295"/>
      <c r="X68" s="295"/>
      <c r="Y68" s="415"/>
      <c r="Z68" s="415"/>
      <c r="AA68" s="415"/>
      <c r="AB68" s="415"/>
      <c r="AC68" s="415"/>
      <c r="AD68" s="415"/>
      <c r="AE68" s="415"/>
      <c r="AF68" s="415"/>
      <c r="AG68" s="415"/>
      <c r="AH68" s="415"/>
      <c r="AI68" s="415"/>
      <c r="AJ68" s="415"/>
      <c r="AK68" s="415"/>
      <c r="AL68" s="415"/>
      <c r="AM68" s="296">
        <f>SUM(Y68:AL68)</f>
        <v>0</v>
      </c>
    </row>
    <row r="69" spans="1:39" s="283" customFormat="1" ht="15" hidden="1" outlineLevel="1">
      <c r="A69" s="509"/>
      <c r="B69" s="315" t="s">
        <v>214</v>
      </c>
      <c r="C69" s="291" t="s">
        <v>163</v>
      </c>
      <c r="D69" s="295"/>
      <c r="E69" s="295"/>
      <c r="F69" s="295"/>
      <c r="G69" s="295"/>
      <c r="H69" s="295"/>
      <c r="I69" s="295"/>
      <c r="J69" s="295"/>
      <c r="K69" s="295"/>
      <c r="L69" s="295"/>
      <c r="M69" s="295"/>
      <c r="N69" s="291"/>
      <c r="O69" s="295"/>
      <c r="P69" s="295"/>
      <c r="Q69" s="295"/>
      <c r="R69" s="295"/>
      <c r="S69" s="295"/>
      <c r="T69" s="295"/>
      <c r="U69" s="295"/>
      <c r="V69" s="295"/>
      <c r="W69" s="295"/>
      <c r="X69" s="295"/>
      <c r="Y69" s="411">
        <f>Y68</f>
        <v>0</v>
      </c>
      <c r="Z69" s="411">
        <f>Z68</f>
        <v>0</v>
      </c>
      <c r="AA69" s="411">
        <f t="shared" ref="AA69:AL69" si="15">AA68</f>
        <v>0</v>
      </c>
      <c r="AB69" s="411">
        <f t="shared" si="15"/>
        <v>0</v>
      </c>
      <c r="AC69" s="411">
        <f t="shared" si="15"/>
        <v>0</v>
      </c>
      <c r="AD69" s="411">
        <f t="shared" si="15"/>
        <v>0</v>
      </c>
      <c r="AE69" s="411">
        <f t="shared" si="15"/>
        <v>0</v>
      </c>
      <c r="AF69" s="411">
        <f t="shared" si="15"/>
        <v>0</v>
      </c>
      <c r="AG69" s="411">
        <f t="shared" si="15"/>
        <v>0</v>
      </c>
      <c r="AH69" s="411">
        <f t="shared" si="15"/>
        <v>0</v>
      </c>
      <c r="AI69" s="411">
        <f t="shared" si="15"/>
        <v>0</v>
      </c>
      <c r="AJ69" s="411">
        <f t="shared" si="15"/>
        <v>0</v>
      </c>
      <c r="AK69" s="411">
        <f t="shared" si="15"/>
        <v>0</v>
      </c>
      <c r="AL69" s="411">
        <f t="shared" si="15"/>
        <v>0</v>
      </c>
      <c r="AM69" s="311"/>
    </row>
    <row r="70" spans="1:39" s="283" customFormat="1" ht="15" hidden="1" outlineLevel="1">
      <c r="A70" s="509"/>
      <c r="B70" s="314"/>
      <c r="C70" s="312"/>
      <c r="D70" s="316"/>
      <c r="E70" s="316"/>
      <c r="F70" s="316"/>
      <c r="G70" s="316"/>
      <c r="H70" s="316"/>
      <c r="I70" s="316"/>
      <c r="J70" s="316"/>
      <c r="K70" s="316"/>
      <c r="L70" s="316"/>
      <c r="M70" s="316"/>
      <c r="N70" s="291"/>
      <c r="O70" s="316"/>
      <c r="P70" s="316"/>
      <c r="Q70" s="316"/>
      <c r="R70" s="316"/>
      <c r="S70" s="316"/>
      <c r="T70" s="316"/>
      <c r="U70" s="316"/>
      <c r="V70" s="316"/>
      <c r="W70" s="316"/>
      <c r="X70" s="316"/>
      <c r="Y70" s="418"/>
      <c r="Z70" s="416"/>
      <c r="AA70" s="416"/>
      <c r="AB70" s="416"/>
      <c r="AC70" s="416"/>
      <c r="AD70" s="416"/>
      <c r="AE70" s="416"/>
      <c r="AF70" s="416"/>
      <c r="AG70" s="416"/>
      <c r="AH70" s="416"/>
      <c r="AI70" s="416"/>
      <c r="AJ70" s="416"/>
      <c r="AK70" s="416"/>
      <c r="AL70" s="416"/>
      <c r="AM70" s="313"/>
    </row>
    <row r="71" spans="1:39" s="283" customFormat="1" ht="15" hidden="1" outlineLevel="1">
      <c r="A71" s="509">
        <v>17</v>
      </c>
      <c r="B71" s="314" t="s">
        <v>9</v>
      </c>
      <c r="C71" s="291" t="s">
        <v>25</v>
      </c>
      <c r="D71" s="295"/>
      <c r="E71" s="295"/>
      <c r="F71" s="295"/>
      <c r="G71" s="295"/>
      <c r="H71" s="295"/>
      <c r="I71" s="295"/>
      <c r="J71" s="295"/>
      <c r="K71" s="295"/>
      <c r="L71" s="295"/>
      <c r="M71" s="295"/>
      <c r="N71" s="291"/>
      <c r="O71" s="295"/>
      <c r="P71" s="295"/>
      <c r="Q71" s="295"/>
      <c r="R71" s="295"/>
      <c r="S71" s="295"/>
      <c r="T71" s="295"/>
      <c r="U71" s="295"/>
      <c r="V71" s="295"/>
      <c r="W71" s="295"/>
      <c r="X71" s="295"/>
      <c r="Y71" s="415"/>
      <c r="Z71" s="415"/>
      <c r="AA71" s="415"/>
      <c r="AB71" s="415"/>
      <c r="AC71" s="415"/>
      <c r="AD71" s="415"/>
      <c r="AE71" s="415"/>
      <c r="AF71" s="415"/>
      <c r="AG71" s="415"/>
      <c r="AH71" s="415"/>
      <c r="AI71" s="415"/>
      <c r="AJ71" s="415"/>
      <c r="AK71" s="415"/>
      <c r="AL71" s="415"/>
      <c r="AM71" s="296">
        <f>SUM(Y71:AL71)</f>
        <v>0</v>
      </c>
    </row>
    <row r="72" spans="1:39" s="283" customFormat="1" ht="15" hidden="1" outlineLevel="1">
      <c r="A72" s="509"/>
      <c r="B72" s="315" t="s">
        <v>214</v>
      </c>
      <c r="C72" s="291" t="s">
        <v>163</v>
      </c>
      <c r="D72" s="295"/>
      <c r="E72" s="295"/>
      <c r="F72" s="295"/>
      <c r="G72" s="295"/>
      <c r="H72" s="295"/>
      <c r="I72" s="295"/>
      <c r="J72" s="295"/>
      <c r="K72" s="295"/>
      <c r="L72" s="295"/>
      <c r="M72" s="295"/>
      <c r="N72" s="291"/>
      <c r="O72" s="295"/>
      <c r="P72" s="295"/>
      <c r="Q72" s="295"/>
      <c r="R72" s="295"/>
      <c r="S72" s="295"/>
      <c r="T72" s="295"/>
      <c r="U72" s="295"/>
      <c r="V72" s="295"/>
      <c r="W72" s="295"/>
      <c r="X72" s="295"/>
      <c r="Y72" s="411">
        <f>Y71</f>
        <v>0</v>
      </c>
      <c r="Z72" s="411">
        <f>Z71</f>
        <v>0</v>
      </c>
      <c r="AA72" s="411">
        <f t="shared" ref="AA72:AL72" si="16">AA71</f>
        <v>0</v>
      </c>
      <c r="AB72" s="411">
        <f t="shared" si="16"/>
        <v>0</v>
      </c>
      <c r="AC72" s="411">
        <f t="shared" si="16"/>
        <v>0</v>
      </c>
      <c r="AD72" s="411">
        <f t="shared" si="16"/>
        <v>0</v>
      </c>
      <c r="AE72" s="411">
        <f t="shared" si="16"/>
        <v>0</v>
      </c>
      <c r="AF72" s="411">
        <f t="shared" si="16"/>
        <v>0</v>
      </c>
      <c r="AG72" s="411">
        <f t="shared" si="16"/>
        <v>0</v>
      </c>
      <c r="AH72" s="411">
        <f t="shared" si="16"/>
        <v>0</v>
      </c>
      <c r="AI72" s="411">
        <f t="shared" si="16"/>
        <v>0</v>
      </c>
      <c r="AJ72" s="411">
        <f t="shared" si="16"/>
        <v>0</v>
      </c>
      <c r="AK72" s="411">
        <f t="shared" si="16"/>
        <v>0</v>
      </c>
      <c r="AL72" s="411">
        <f t="shared" si="16"/>
        <v>0</v>
      </c>
      <c r="AM72" s="311"/>
    </row>
    <row r="73" spans="1:39" s="283" customFormat="1" ht="15" hidden="1" outlineLevel="1">
      <c r="A73" s="509"/>
      <c r="B73" s="315"/>
      <c r="C73" s="305"/>
      <c r="D73" s="291"/>
      <c r="E73" s="291"/>
      <c r="F73" s="291"/>
      <c r="G73" s="291"/>
      <c r="H73" s="291"/>
      <c r="I73" s="291"/>
      <c r="J73" s="291"/>
      <c r="K73" s="291"/>
      <c r="L73" s="291"/>
      <c r="M73" s="291"/>
      <c r="N73" s="291"/>
      <c r="O73" s="291"/>
      <c r="P73" s="291"/>
      <c r="Q73" s="291"/>
      <c r="R73" s="291"/>
      <c r="S73" s="291"/>
      <c r="T73" s="291"/>
      <c r="U73" s="291"/>
      <c r="V73" s="291"/>
      <c r="W73" s="291"/>
      <c r="X73" s="291"/>
      <c r="Y73" s="419"/>
      <c r="Z73" s="420"/>
      <c r="AA73" s="420"/>
      <c r="AB73" s="420"/>
      <c r="AC73" s="420"/>
      <c r="AD73" s="420"/>
      <c r="AE73" s="420"/>
      <c r="AF73" s="420"/>
      <c r="AG73" s="420"/>
      <c r="AH73" s="420"/>
      <c r="AI73" s="420"/>
      <c r="AJ73" s="420"/>
      <c r="AK73" s="420"/>
      <c r="AL73" s="420"/>
      <c r="AM73" s="317"/>
    </row>
    <row r="74" spans="1:39" s="293" customFormat="1" ht="15.45" outlineLevel="1">
      <c r="A74" s="510"/>
      <c r="B74" s="288" t="s">
        <v>10</v>
      </c>
      <c r="C74" s="289"/>
      <c r="D74" s="289"/>
      <c r="E74" s="289"/>
      <c r="F74" s="289"/>
      <c r="G74" s="289"/>
      <c r="H74" s="289"/>
      <c r="I74" s="289"/>
      <c r="J74" s="289"/>
      <c r="K74" s="289"/>
      <c r="L74" s="289"/>
      <c r="M74" s="289"/>
      <c r="N74" s="290"/>
      <c r="O74" s="289"/>
      <c r="P74" s="289"/>
      <c r="Q74" s="289"/>
      <c r="R74" s="289"/>
      <c r="S74" s="289"/>
      <c r="T74" s="289"/>
      <c r="U74" s="289"/>
      <c r="V74" s="289"/>
      <c r="W74" s="289"/>
      <c r="X74" s="289"/>
      <c r="Y74" s="414"/>
      <c r="Z74" s="414"/>
      <c r="AA74" s="414"/>
      <c r="AB74" s="414"/>
      <c r="AC74" s="414"/>
      <c r="AD74" s="414"/>
      <c r="AE74" s="414"/>
      <c r="AF74" s="414"/>
      <c r="AG74" s="414"/>
      <c r="AH74" s="414"/>
      <c r="AI74" s="414"/>
      <c r="AJ74" s="414"/>
      <c r="AK74" s="414"/>
      <c r="AL74" s="414"/>
      <c r="AM74" s="292"/>
    </row>
    <row r="75" spans="1:39" s="283" customFormat="1" ht="15" hidden="1" outlineLevel="1">
      <c r="A75" s="509">
        <v>18</v>
      </c>
      <c r="B75" s="315" t="s">
        <v>11</v>
      </c>
      <c r="C75" s="291" t="s">
        <v>25</v>
      </c>
      <c r="D75" s="295"/>
      <c r="E75" s="295"/>
      <c r="F75" s="295"/>
      <c r="G75" s="295"/>
      <c r="H75" s="295"/>
      <c r="I75" s="295"/>
      <c r="J75" s="295"/>
      <c r="K75" s="295"/>
      <c r="L75" s="295"/>
      <c r="M75" s="295"/>
      <c r="N75" s="295">
        <v>12</v>
      </c>
      <c r="O75" s="295"/>
      <c r="P75" s="295"/>
      <c r="Q75" s="295"/>
      <c r="R75" s="295"/>
      <c r="S75" s="295"/>
      <c r="T75" s="295"/>
      <c r="U75" s="295"/>
      <c r="V75" s="295"/>
      <c r="W75" s="295"/>
      <c r="X75" s="295"/>
      <c r="Y75" s="415"/>
      <c r="Z75" s="415"/>
      <c r="AA75" s="415"/>
      <c r="AB75" s="415"/>
      <c r="AC75" s="415"/>
      <c r="AD75" s="415"/>
      <c r="AE75" s="415"/>
      <c r="AF75" s="415"/>
      <c r="AG75" s="415"/>
      <c r="AH75" s="415"/>
      <c r="AI75" s="415"/>
      <c r="AJ75" s="415"/>
      <c r="AK75" s="415"/>
      <c r="AL75" s="415"/>
      <c r="AM75" s="296">
        <f>SUM(Y75:AL75)</f>
        <v>0</v>
      </c>
    </row>
    <row r="76" spans="1:39" s="283" customFormat="1" ht="15" hidden="1" outlineLevel="1">
      <c r="A76" s="509"/>
      <c r="B76" s="315" t="s">
        <v>214</v>
      </c>
      <c r="C76" s="291" t="s">
        <v>163</v>
      </c>
      <c r="D76" s="295"/>
      <c r="E76" s="295"/>
      <c r="F76" s="295"/>
      <c r="G76" s="295"/>
      <c r="H76" s="295"/>
      <c r="I76" s="295"/>
      <c r="J76" s="295"/>
      <c r="K76" s="295"/>
      <c r="L76" s="295"/>
      <c r="M76" s="295"/>
      <c r="N76" s="295">
        <f>N75</f>
        <v>12</v>
      </c>
      <c r="O76" s="295"/>
      <c r="P76" s="295"/>
      <c r="Q76" s="295"/>
      <c r="R76" s="295"/>
      <c r="S76" s="295"/>
      <c r="T76" s="295"/>
      <c r="U76" s="295"/>
      <c r="V76" s="295"/>
      <c r="W76" s="295"/>
      <c r="X76" s="295"/>
      <c r="Y76" s="411">
        <f>Y75</f>
        <v>0</v>
      </c>
      <c r="Z76" s="411">
        <f>Z75</f>
        <v>0</v>
      </c>
      <c r="AA76" s="411">
        <f t="shared" ref="AA76:AL76" si="17">AA75</f>
        <v>0</v>
      </c>
      <c r="AB76" s="411">
        <f t="shared" si="17"/>
        <v>0</v>
      </c>
      <c r="AC76" s="411">
        <f t="shared" si="17"/>
        <v>0</v>
      </c>
      <c r="AD76" s="411">
        <f t="shared" si="17"/>
        <v>0</v>
      </c>
      <c r="AE76" s="411">
        <f t="shared" si="17"/>
        <v>0</v>
      </c>
      <c r="AF76" s="411">
        <f t="shared" si="17"/>
        <v>0</v>
      </c>
      <c r="AG76" s="411">
        <f t="shared" si="17"/>
        <v>0</v>
      </c>
      <c r="AH76" s="411">
        <f t="shared" si="17"/>
        <v>0</v>
      </c>
      <c r="AI76" s="411">
        <f t="shared" si="17"/>
        <v>0</v>
      </c>
      <c r="AJ76" s="411">
        <f t="shared" si="17"/>
        <v>0</v>
      </c>
      <c r="AK76" s="411">
        <f t="shared" si="17"/>
        <v>0</v>
      </c>
      <c r="AL76" s="411">
        <f t="shared" si="17"/>
        <v>0</v>
      </c>
      <c r="AM76" s="297"/>
    </row>
    <row r="77" spans="1:39" s="309" customFormat="1" ht="15" hidden="1" outlineLevel="1">
      <c r="A77" s="512"/>
      <c r="B77" s="315"/>
      <c r="C77" s="305"/>
      <c r="D77" s="291"/>
      <c r="E77" s="291"/>
      <c r="F77" s="291"/>
      <c r="G77" s="291"/>
      <c r="H77" s="291"/>
      <c r="I77" s="291"/>
      <c r="J77" s="291"/>
      <c r="K77" s="291"/>
      <c r="L77" s="291"/>
      <c r="M77" s="291"/>
      <c r="N77" s="291"/>
      <c r="O77" s="291"/>
      <c r="P77" s="291"/>
      <c r="Q77" s="291"/>
      <c r="R77" s="291"/>
      <c r="S77" s="291"/>
      <c r="T77" s="291"/>
      <c r="U77" s="291"/>
      <c r="V77" s="291"/>
      <c r="W77" s="291"/>
      <c r="X77" s="291"/>
      <c r="Y77" s="412"/>
      <c r="Z77" s="421"/>
      <c r="AA77" s="421"/>
      <c r="AB77" s="421"/>
      <c r="AC77" s="421"/>
      <c r="AD77" s="421"/>
      <c r="AE77" s="421"/>
      <c r="AF77" s="421"/>
      <c r="AG77" s="421"/>
      <c r="AH77" s="421"/>
      <c r="AI77" s="421"/>
      <c r="AJ77" s="421"/>
      <c r="AK77" s="421"/>
      <c r="AL77" s="421"/>
      <c r="AM77" s="306"/>
    </row>
    <row r="78" spans="1:39" s="283" customFormat="1" ht="15" hidden="1" outlineLevel="1">
      <c r="A78" s="509">
        <v>19</v>
      </c>
      <c r="B78" s="315" t="s">
        <v>12</v>
      </c>
      <c r="C78" s="291" t="s">
        <v>25</v>
      </c>
      <c r="D78" s="295"/>
      <c r="E78" s="295"/>
      <c r="F78" s="295"/>
      <c r="G78" s="295"/>
      <c r="H78" s="295"/>
      <c r="I78" s="295"/>
      <c r="J78" s="295"/>
      <c r="K78" s="295"/>
      <c r="L78" s="295"/>
      <c r="M78" s="295"/>
      <c r="N78" s="295">
        <v>12</v>
      </c>
      <c r="O78" s="295"/>
      <c r="P78" s="295"/>
      <c r="Q78" s="295"/>
      <c r="R78" s="295"/>
      <c r="S78" s="295"/>
      <c r="T78" s="295"/>
      <c r="U78" s="295"/>
      <c r="V78" s="295"/>
      <c r="W78" s="295"/>
      <c r="X78" s="295"/>
      <c r="Y78" s="410"/>
      <c r="Z78" s="415"/>
      <c r="AA78" s="415"/>
      <c r="AB78" s="415"/>
      <c r="AC78" s="415"/>
      <c r="AD78" s="415"/>
      <c r="AE78" s="415"/>
      <c r="AF78" s="415"/>
      <c r="AG78" s="415"/>
      <c r="AH78" s="415"/>
      <c r="AI78" s="415"/>
      <c r="AJ78" s="415"/>
      <c r="AK78" s="415"/>
      <c r="AL78" s="415"/>
      <c r="AM78" s="296">
        <f>SUM(Y78:AL78)</f>
        <v>0</v>
      </c>
    </row>
    <row r="79" spans="1:39" s="283" customFormat="1" ht="15" hidden="1" outlineLevel="1">
      <c r="A79" s="509"/>
      <c r="B79" s="315" t="s">
        <v>214</v>
      </c>
      <c r="C79" s="291" t="s">
        <v>163</v>
      </c>
      <c r="D79" s="295"/>
      <c r="E79" s="295"/>
      <c r="F79" s="295"/>
      <c r="G79" s="295"/>
      <c r="H79" s="295"/>
      <c r="I79" s="295"/>
      <c r="J79" s="295"/>
      <c r="K79" s="295"/>
      <c r="L79" s="295"/>
      <c r="M79" s="295"/>
      <c r="N79" s="295">
        <f>N78</f>
        <v>12</v>
      </c>
      <c r="O79" s="295"/>
      <c r="P79" s="295"/>
      <c r="Q79" s="295"/>
      <c r="R79" s="295"/>
      <c r="S79" s="295"/>
      <c r="T79" s="295"/>
      <c r="U79" s="295"/>
      <c r="V79" s="295"/>
      <c r="W79" s="295"/>
      <c r="X79" s="295"/>
      <c r="Y79" s="411">
        <f>Y78</f>
        <v>0</v>
      </c>
      <c r="Z79" s="411">
        <f>Z78</f>
        <v>0</v>
      </c>
      <c r="AA79" s="411">
        <f t="shared" ref="AA79:AL79" si="18">AA78</f>
        <v>0</v>
      </c>
      <c r="AB79" s="411">
        <f t="shared" si="18"/>
        <v>0</v>
      </c>
      <c r="AC79" s="411">
        <f t="shared" si="18"/>
        <v>0</v>
      </c>
      <c r="AD79" s="411">
        <f t="shared" si="18"/>
        <v>0</v>
      </c>
      <c r="AE79" s="411">
        <f t="shared" si="18"/>
        <v>0</v>
      </c>
      <c r="AF79" s="411">
        <f t="shared" si="18"/>
        <v>0</v>
      </c>
      <c r="AG79" s="411">
        <f t="shared" si="18"/>
        <v>0</v>
      </c>
      <c r="AH79" s="411">
        <f t="shared" si="18"/>
        <v>0</v>
      </c>
      <c r="AI79" s="411">
        <f t="shared" si="18"/>
        <v>0</v>
      </c>
      <c r="AJ79" s="411">
        <f t="shared" si="18"/>
        <v>0</v>
      </c>
      <c r="AK79" s="411">
        <f t="shared" si="18"/>
        <v>0</v>
      </c>
      <c r="AL79" s="411">
        <f t="shared" si="18"/>
        <v>0</v>
      </c>
      <c r="AM79" s="297"/>
    </row>
    <row r="80" spans="1:39" s="283" customFormat="1" ht="15" hidden="1" outlineLevel="1">
      <c r="A80" s="509"/>
      <c r="B80" s="315"/>
      <c r="C80" s="305"/>
      <c r="D80" s="291"/>
      <c r="E80" s="291"/>
      <c r="F80" s="291"/>
      <c r="G80" s="291"/>
      <c r="H80" s="291"/>
      <c r="I80" s="291"/>
      <c r="J80" s="291"/>
      <c r="K80" s="291"/>
      <c r="L80" s="291"/>
      <c r="M80" s="291"/>
      <c r="N80" s="291"/>
      <c r="O80" s="291"/>
      <c r="P80" s="291"/>
      <c r="Q80" s="291"/>
      <c r="R80" s="291"/>
      <c r="S80" s="291"/>
      <c r="T80" s="291"/>
      <c r="U80" s="291"/>
      <c r="V80" s="291"/>
      <c r="W80" s="291"/>
      <c r="X80" s="291"/>
      <c r="Y80" s="422"/>
      <c r="Z80" s="422"/>
      <c r="AA80" s="412"/>
      <c r="AB80" s="412"/>
      <c r="AC80" s="412"/>
      <c r="AD80" s="412"/>
      <c r="AE80" s="412"/>
      <c r="AF80" s="412"/>
      <c r="AG80" s="412"/>
      <c r="AH80" s="412"/>
      <c r="AI80" s="412"/>
      <c r="AJ80" s="412"/>
      <c r="AK80" s="412"/>
      <c r="AL80" s="412"/>
      <c r="AM80" s="306"/>
    </row>
    <row r="81" spans="1:39" s="283" customFormat="1" ht="15" hidden="1" outlineLevel="1">
      <c r="A81" s="509">
        <v>20</v>
      </c>
      <c r="B81" s="315" t="s">
        <v>13</v>
      </c>
      <c r="C81" s="291" t="s">
        <v>25</v>
      </c>
      <c r="D81" s="295"/>
      <c r="E81" s="295"/>
      <c r="F81" s="295"/>
      <c r="G81" s="295"/>
      <c r="H81" s="295"/>
      <c r="I81" s="295"/>
      <c r="J81" s="295"/>
      <c r="K81" s="295"/>
      <c r="L81" s="295"/>
      <c r="M81" s="295"/>
      <c r="N81" s="295">
        <v>12</v>
      </c>
      <c r="O81" s="295"/>
      <c r="P81" s="295"/>
      <c r="Q81" s="295"/>
      <c r="R81" s="295"/>
      <c r="S81" s="295"/>
      <c r="T81" s="295"/>
      <c r="U81" s="295"/>
      <c r="V81" s="295"/>
      <c r="W81" s="295"/>
      <c r="X81" s="295"/>
      <c r="Y81" s="410"/>
      <c r="Z81" s="415"/>
      <c r="AA81" s="415"/>
      <c r="AB81" s="415"/>
      <c r="AC81" s="415"/>
      <c r="AD81" s="415"/>
      <c r="AE81" s="415"/>
      <c r="AF81" s="415"/>
      <c r="AG81" s="415"/>
      <c r="AH81" s="415"/>
      <c r="AI81" s="415"/>
      <c r="AJ81" s="415"/>
      <c r="AK81" s="415"/>
      <c r="AL81" s="415"/>
      <c r="AM81" s="296">
        <f>SUM(Y81:AL81)</f>
        <v>0</v>
      </c>
    </row>
    <row r="82" spans="1:39" s="283" customFormat="1" ht="15" hidden="1" outlineLevel="1">
      <c r="A82" s="509"/>
      <c r="B82" s="315" t="s">
        <v>214</v>
      </c>
      <c r="C82" s="291" t="s">
        <v>163</v>
      </c>
      <c r="D82" s="295"/>
      <c r="E82" s="295"/>
      <c r="F82" s="295"/>
      <c r="G82" s="295"/>
      <c r="H82" s="295"/>
      <c r="I82" s="295"/>
      <c r="J82" s="295"/>
      <c r="K82" s="295"/>
      <c r="L82" s="295"/>
      <c r="M82" s="295"/>
      <c r="N82" s="295">
        <f>N81</f>
        <v>12</v>
      </c>
      <c r="O82" s="295"/>
      <c r="P82" s="295"/>
      <c r="Q82" s="295"/>
      <c r="R82" s="295"/>
      <c r="S82" s="295"/>
      <c r="T82" s="295"/>
      <c r="U82" s="295"/>
      <c r="V82" s="295"/>
      <c r="W82" s="295"/>
      <c r="X82" s="295"/>
      <c r="Y82" s="411">
        <f>Y81</f>
        <v>0</v>
      </c>
      <c r="Z82" s="411">
        <f>Z81</f>
        <v>0</v>
      </c>
      <c r="AA82" s="411">
        <f t="shared" ref="AA82:AL82" si="19">AA81</f>
        <v>0</v>
      </c>
      <c r="AB82" s="411">
        <f t="shared" si="19"/>
        <v>0</v>
      </c>
      <c r="AC82" s="411">
        <f t="shared" si="19"/>
        <v>0</v>
      </c>
      <c r="AD82" s="411">
        <f t="shared" si="19"/>
        <v>0</v>
      </c>
      <c r="AE82" s="411">
        <f t="shared" si="19"/>
        <v>0</v>
      </c>
      <c r="AF82" s="411">
        <f t="shared" si="19"/>
        <v>0</v>
      </c>
      <c r="AG82" s="411">
        <f t="shared" si="19"/>
        <v>0</v>
      </c>
      <c r="AH82" s="411">
        <f t="shared" si="19"/>
        <v>0</v>
      </c>
      <c r="AI82" s="411">
        <f t="shared" si="19"/>
        <v>0</v>
      </c>
      <c r="AJ82" s="411">
        <f t="shared" si="19"/>
        <v>0</v>
      </c>
      <c r="AK82" s="411">
        <f t="shared" si="19"/>
        <v>0</v>
      </c>
      <c r="AL82" s="411">
        <f t="shared" si="19"/>
        <v>0</v>
      </c>
      <c r="AM82" s="306"/>
    </row>
    <row r="83" spans="1:39" s="283" customFormat="1" ht="15" hidden="1" outlineLevel="1">
      <c r="A83" s="509"/>
      <c r="B83" s="315"/>
      <c r="C83" s="305"/>
      <c r="D83" s="291"/>
      <c r="E83" s="291"/>
      <c r="F83" s="291"/>
      <c r="G83" s="291"/>
      <c r="H83" s="291"/>
      <c r="I83" s="291"/>
      <c r="J83" s="291"/>
      <c r="K83" s="291"/>
      <c r="L83" s="291"/>
      <c r="M83" s="291"/>
      <c r="N83" s="318"/>
      <c r="O83" s="291"/>
      <c r="P83" s="291"/>
      <c r="Q83" s="291"/>
      <c r="R83" s="291"/>
      <c r="S83" s="291"/>
      <c r="T83" s="291"/>
      <c r="U83" s="291"/>
      <c r="V83" s="291"/>
      <c r="W83" s="291"/>
      <c r="X83" s="291"/>
      <c r="Y83" s="412"/>
      <c r="Z83" s="412"/>
      <c r="AA83" s="412"/>
      <c r="AB83" s="412"/>
      <c r="AC83" s="412"/>
      <c r="AD83" s="412"/>
      <c r="AE83" s="412"/>
      <c r="AF83" s="412"/>
      <c r="AG83" s="412"/>
      <c r="AH83" s="412"/>
      <c r="AI83" s="412"/>
      <c r="AJ83" s="412"/>
      <c r="AK83" s="412"/>
      <c r="AL83" s="412"/>
      <c r="AM83" s="306"/>
    </row>
    <row r="84" spans="1:39" s="283" customFormat="1" ht="15" outlineLevel="1">
      <c r="A84" s="509">
        <v>21</v>
      </c>
      <c r="B84" s="315" t="s">
        <v>22</v>
      </c>
      <c r="C84" s="291" t="s">
        <v>25</v>
      </c>
      <c r="D84" s="295">
        <v>131306.48197928153</v>
      </c>
      <c r="E84" s="295">
        <v>131306.48197928153</v>
      </c>
      <c r="F84" s="295">
        <v>131306.48197928153</v>
      </c>
      <c r="G84" s="295">
        <v>131306.48197928153</v>
      </c>
      <c r="H84" s="295">
        <v>131306.48197928153</v>
      </c>
      <c r="I84" s="295"/>
      <c r="J84" s="295"/>
      <c r="K84" s="295"/>
      <c r="L84" s="295"/>
      <c r="M84" s="295"/>
      <c r="N84" s="295">
        <v>12</v>
      </c>
      <c r="O84" s="295">
        <v>18.524734472297762</v>
      </c>
      <c r="P84" s="295">
        <v>18.524734472297762</v>
      </c>
      <c r="Q84" s="295">
        <v>18.524734472297762</v>
      </c>
      <c r="R84" s="295">
        <v>18.524734472297762</v>
      </c>
      <c r="S84" s="295">
        <v>18.524734472297762</v>
      </c>
      <c r="T84" s="295"/>
      <c r="U84" s="295"/>
      <c r="V84" s="295"/>
      <c r="W84" s="295"/>
      <c r="X84" s="295"/>
      <c r="Y84" s="410"/>
      <c r="Z84" s="415">
        <v>0.11660176931082326</v>
      </c>
      <c r="AA84" s="415">
        <v>0.9151385531785674</v>
      </c>
      <c r="AB84" s="415">
        <v>0</v>
      </c>
      <c r="AC84" s="415">
        <v>4.4841789105749805E-2</v>
      </c>
      <c r="AD84" s="415"/>
      <c r="AE84" s="415"/>
      <c r="AF84" s="415"/>
      <c r="AG84" s="415"/>
      <c r="AH84" s="415"/>
      <c r="AI84" s="415"/>
      <c r="AJ84" s="415"/>
      <c r="AK84" s="415"/>
      <c r="AL84" s="415"/>
      <c r="AM84" s="296">
        <f>SUM(Y84:AL84)</f>
        <v>1.0765821115951404</v>
      </c>
    </row>
    <row r="85" spans="1:39" s="283" customFormat="1" ht="15" outlineLevel="1">
      <c r="A85" s="509"/>
      <c r="B85" s="315" t="s">
        <v>214</v>
      </c>
      <c r="C85" s="291" t="s">
        <v>163</v>
      </c>
      <c r="D85" s="295"/>
      <c r="E85" s="295"/>
      <c r="F85" s="295"/>
      <c r="G85" s="295"/>
      <c r="H85" s="295"/>
      <c r="I85" s="295"/>
      <c r="J85" s="295"/>
      <c r="K85" s="295"/>
      <c r="L85" s="295"/>
      <c r="M85" s="295"/>
      <c r="N85" s="295">
        <f>N84</f>
        <v>12</v>
      </c>
      <c r="O85" s="295"/>
      <c r="P85" s="295"/>
      <c r="Q85" s="295"/>
      <c r="R85" s="295"/>
      <c r="S85" s="295"/>
      <c r="T85" s="295"/>
      <c r="U85" s="295"/>
      <c r="V85" s="295"/>
      <c r="W85" s="295"/>
      <c r="X85" s="295"/>
      <c r="Y85" s="411">
        <f>Y84</f>
        <v>0</v>
      </c>
      <c r="Z85" s="411">
        <f>Z84</f>
        <v>0.11660176931082326</v>
      </c>
      <c r="AA85" s="411">
        <f t="shared" ref="AA85:AL85" si="20">AA84</f>
        <v>0.9151385531785674</v>
      </c>
      <c r="AB85" s="411">
        <f t="shared" si="20"/>
        <v>0</v>
      </c>
      <c r="AC85" s="411">
        <f t="shared" si="20"/>
        <v>4.4841789105749805E-2</v>
      </c>
      <c r="AD85" s="411">
        <f t="shared" si="20"/>
        <v>0</v>
      </c>
      <c r="AE85" s="411">
        <f t="shared" si="20"/>
        <v>0</v>
      </c>
      <c r="AF85" s="411">
        <f t="shared" si="20"/>
        <v>0</v>
      </c>
      <c r="AG85" s="411">
        <f t="shared" si="20"/>
        <v>0</v>
      </c>
      <c r="AH85" s="411">
        <f t="shared" si="20"/>
        <v>0</v>
      </c>
      <c r="AI85" s="411">
        <f t="shared" si="20"/>
        <v>0</v>
      </c>
      <c r="AJ85" s="411">
        <f t="shared" si="20"/>
        <v>0</v>
      </c>
      <c r="AK85" s="411">
        <f t="shared" si="20"/>
        <v>0</v>
      </c>
      <c r="AL85" s="411">
        <f t="shared" si="20"/>
        <v>0</v>
      </c>
      <c r="AM85" s="297"/>
    </row>
    <row r="86" spans="1:39" s="283" customFormat="1" ht="15" outlineLevel="1">
      <c r="A86" s="509"/>
      <c r="B86" s="315"/>
      <c r="C86" s="305"/>
      <c r="D86" s="291"/>
      <c r="E86" s="291"/>
      <c r="F86" s="291"/>
      <c r="G86" s="291"/>
      <c r="H86" s="291"/>
      <c r="I86" s="291"/>
      <c r="J86" s="291"/>
      <c r="K86" s="291"/>
      <c r="L86" s="291"/>
      <c r="M86" s="291"/>
      <c r="N86" s="291"/>
      <c r="O86" s="291"/>
      <c r="P86" s="291"/>
      <c r="Q86" s="291"/>
      <c r="R86" s="291"/>
      <c r="S86" s="291"/>
      <c r="T86" s="291"/>
      <c r="U86" s="291"/>
      <c r="V86" s="291"/>
      <c r="W86" s="291"/>
      <c r="X86" s="291"/>
      <c r="Y86" s="422"/>
      <c r="Z86" s="412"/>
      <c r="AA86" s="412"/>
      <c r="AB86" s="412"/>
      <c r="AC86" s="412"/>
      <c r="AD86" s="412"/>
      <c r="AE86" s="412"/>
      <c r="AF86" s="412"/>
      <c r="AG86" s="412"/>
      <c r="AH86" s="412"/>
      <c r="AI86" s="412"/>
      <c r="AJ86" s="412"/>
      <c r="AK86" s="412"/>
      <c r="AL86" s="412"/>
      <c r="AM86" s="306"/>
    </row>
    <row r="87" spans="1:39" s="283" customFormat="1" ht="15" outlineLevel="1">
      <c r="A87" s="509">
        <v>22</v>
      </c>
      <c r="B87" s="315" t="s">
        <v>9</v>
      </c>
      <c r="C87" s="291" t="s">
        <v>25</v>
      </c>
      <c r="D87" s="295"/>
      <c r="E87" s="295"/>
      <c r="F87" s="295"/>
      <c r="G87" s="295"/>
      <c r="H87" s="295"/>
      <c r="I87" s="295"/>
      <c r="J87" s="295"/>
      <c r="K87" s="295"/>
      <c r="L87" s="295"/>
      <c r="M87" s="295"/>
      <c r="N87" s="291"/>
      <c r="O87" s="295">
        <v>98</v>
      </c>
      <c r="P87" s="295"/>
      <c r="Q87" s="295"/>
      <c r="R87" s="295"/>
      <c r="S87" s="295"/>
      <c r="T87" s="295"/>
      <c r="U87" s="295"/>
      <c r="V87" s="295"/>
      <c r="W87" s="295"/>
      <c r="X87" s="295"/>
      <c r="Y87" s="410"/>
      <c r="Z87" s="415"/>
      <c r="AA87" s="415"/>
      <c r="AB87" s="415"/>
      <c r="AC87" s="415"/>
      <c r="AD87" s="415"/>
      <c r="AE87" s="415"/>
      <c r="AF87" s="415"/>
      <c r="AG87" s="415"/>
      <c r="AH87" s="415"/>
      <c r="AI87" s="415"/>
      <c r="AJ87" s="415"/>
      <c r="AK87" s="415"/>
      <c r="AL87" s="415"/>
      <c r="AM87" s="296">
        <f>SUM(Y87:AL87)</f>
        <v>0</v>
      </c>
    </row>
    <row r="88" spans="1:39" s="283" customFormat="1" ht="15" outlineLevel="1">
      <c r="A88" s="509"/>
      <c r="B88" s="315" t="s">
        <v>214</v>
      </c>
      <c r="C88" s="291" t="s">
        <v>163</v>
      </c>
      <c r="D88" s="295"/>
      <c r="E88" s="295"/>
      <c r="F88" s="295"/>
      <c r="G88" s="295"/>
      <c r="H88" s="295"/>
      <c r="I88" s="295"/>
      <c r="J88" s="295"/>
      <c r="K88" s="295"/>
      <c r="L88" s="295"/>
      <c r="M88" s="295"/>
      <c r="N88" s="291"/>
      <c r="O88" s="295"/>
      <c r="P88" s="295"/>
      <c r="Q88" s="295"/>
      <c r="R88" s="295"/>
      <c r="S88" s="295"/>
      <c r="T88" s="295"/>
      <c r="U88" s="295"/>
      <c r="V88" s="295"/>
      <c r="W88" s="295"/>
      <c r="X88" s="295"/>
      <c r="Y88" s="411">
        <f>Y87</f>
        <v>0</v>
      </c>
      <c r="Z88" s="411">
        <f>Z87</f>
        <v>0</v>
      </c>
      <c r="AA88" s="411">
        <f t="shared" ref="AA88:AL88" si="21">AA87</f>
        <v>0</v>
      </c>
      <c r="AB88" s="411">
        <f t="shared" si="21"/>
        <v>0</v>
      </c>
      <c r="AC88" s="411">
        <f t="shared" si="21"/>
        <v>0</v>
      </c>
      <c r="AD88" s="411">
        <f t="shared" si="21"/>
        <v>0</v>
      </c>
      <c r="AE88" s="411">
        <f t="shared" si="21"/>
        <v>0</v>
      </c>
      <c r="AF88" s="411">
        <f t="shared" si="21"/>
        <v>0</v>
      </c>
      <c r="AG88" s="411">
        <f t="shared" si="21"/>
        <v>0</v>
      </c>
      <c r="AH88" s="411">
        <f t="shared" si="21"/>
        <v>0</v>
      </c>
      <c r="AI88" s="411">
        <f t="shared" si="21"/>
        <v>0</v>
      </c>
      <c r="AJ88" s="411">
        <f t="shared" si="21"/>
        <v>0</v>
      </c>
      <c r="AK88" s="411">
        <f t="shared" si="21"/>
        <v>0</v>
      </c>
      <c r="AL88" s="411">
        <f t="shared" si="21"/>
        <v>0</v>
      </c>
      <c r="AM88" s="306"/>
    </row>
    <row r="89" spans="1:39" s="283" customFormat="1" ht="15" hidden="1" outlineLevel="1">
      <c r="A89" s="509"/>
      <c r="B89" s="315"/>
      <c r="C89" s="305"/>
      <c r="D89" s="291"/>
      <c r="E89" s="291"/>
      <c r="F89" s="291"/>
      <c r="G89" s="291"/>
      <c r="H89" s="291"/>
      <c r="I89" s="291"/>
      <c r="J89" s="291"/>
      <c r="K89" s="291"/>
      <c r="L89" s="291"/>
      <c r="M89" s="291"/>
      <c r="N89" s="291"/>
      <c r="O89" s="291"/>
      <c r="P89" s="291"/>
      <c r="Q89" s="291"/>
      <c r="R89" s="291"/>
      <c r="S89" s="291"/>
      <c r="T89" s="291"/>
      <c r="U89" s="291"/>
      <c r="V89" s="291"/>
      <c r="W89" s="291"/>
      <c r="X89" s="291"/>
      <c r="Y89" s="412"/>
      <c r="Z89" s="412"/>
      <c r="AA89" s="412"/>
      <c r="AB89" s="412"/>
      <c r="AC89" s="412"/>
      <c r="AD89" s="412"/>
      <c r="AE89" s="412"/>
      <c r="AF89" s="412"/>
      <c r="AG89" s="412"/>
      <c r="AH89" s="412"/>
      <c r="AI89" s="412"/>
      <c r="AJ89" s="412"/>
      <c r="AK89" s="412"/>
      <c r="AL89" s="412"/>
      <c r="AM89" s="306"/>
    </row>
    <row r="90" spans="1:39" s="293" customFormat="1" ht="15.45" hidden="1" outlineLevel="1">
      <c r="A90" s="510"/>
      <c r="B90" s="288" t="s">
        <v>14</v>
      </c>
      <c r="C90" s="289"/>
      <c r="D90" s="290"/>
      <c r="E90" s="290"/>
      <c r="F90" s="290"/>
      <c r="G90" s="290"/>
      <c r="H90" s="290"/>
      <c r="I90" s="290"/>
      <c r="J90" s="290"/>
      <c r="K90" s="290"/>
      <c r="L90" s="290"/>
      <c r="M90" s="290"/>
      <c r="N90" s="290"/>
      <c r="O90" s="290"/>
      <c r="P90" s="289"/>
      <c r="Q90" s="289"/>
      <c r="R90" s="289"/>
      <c r="S90" s="289"/>
      <c r="T90" s="289"/>
      <c r="U90" s="289"/>
      <c r="V90" s="289"/>
      <c r="W90" s="289"/>
      <c r="X90" s="289"/>
      <c r="Y90" s="414"/>
      <c r="Z90" s="414"/>
      <c r="AA90" s="414"/>
      <c r="AB90" s="414"/>
      <c r="AC90" s="414"/>
      <c r="AD90" s="414"/>
      <c r="AE90" s="414"/>
      <c r="AF90" s="414"/>
      <c r="AG90" s="414"/>
      <c r="AH90" s="414"/>
      <c r="AI90" s="414"/>
      <c r="AJ90" s="414"/>
      <c r="AK90" s="414"/>
      <c r="AL90" s="414"/>
      <c r="AM90" s="292"/>
    </row>
    <row r="91" spans="1:39" s="283" customFormat="1" ht="15" hidden="1" outlineLevel="1">
      <c r="A91" s="509">
        <v>23</v>
      </c>
      <c r="B91" s="315" t="s">
        <v>14</v>
      </c>
      <c r="C91" s="291" t="s">
        <v>25</v>
      </c>
      <c r="D91" s="295"/>
      <c r="E91" s="295"/>
      <c r="F91" s="295"/>
      <c r="G91" s="295"/>
      <c r="H91" s="295"/>
      <c r="I91" s="295"/>
      <c r="J91" s="295"/>
      <c r="K91" s="295"/>
      <c r="L91" s="295"/>
      <c r="M91" s="295"/>
      <c r="N91" s="291"/>
      <c r="O91" s="295"/>
      <c r="P91" s="295"/>
      <c r="Q91" s="295"/>
      <c r="R91" s="295"/>
      <c r="S91" s="295"/>
      <c r="T91" s="295"/>
      <c r="U91" s="295"/>
      <c r="V91" s="295"/>
      <c r="W91" s="295"/>
      <c r="X91" s="295"/>
      <c r="Y91" s="410"/>
      <c r="Z91" s="410"/>
      <c r="AA91" s="410"/>
      <c r="AB91" s="410"/>
      <c r="AC91" s="410"/>
      <c r="AD91" s="410"/>
      <c r="AE91" s="410"/>
      <c r="AF91" s="410"/>
      <c r="AG91" s="410"/>
      <c r="AH91" s="410"/>
      <c r="AI91" s="410"/>
      <c r="AJ91" s="410"/>
      <c r="AK91" s="410"/>
      <c r="AL91" s="410"/>
      <c r="AM91" s="296">
        <f>SUM(Y91:AL91)</f>
        <v>0</v>
      </c>
    </row>
    <row r="92" spans="1:39" s="283" customFormat="1" ht="15" hidden="1" outlineLevel="1">
      <c r="A92" s="509"/>
      <c r="B92" s="315" t="s">
        <v>214</v>
      </c>
      <c r="C92" s="291" t="s">
        <v>163</v>
      </c>
      <c r="D92" s="295"/>
      <c r="E92" s="295"/>
      <c r="F92" s="295"/>
      <c r="G92" s="295"/>
      <c r="H92" s="295"/>
      <c r="I92" s="295"/>
      <c r="J92" s="295"/>
      <c r="K92" s="295"/>
      <c r="L92" s="295"/>
      <c r="M92" s="295"/>
      <c r="N92" s="468"/>
      <c r="O92" s="295"/>
      <c r="P92" s="295"/>
      <c r="Q92" s="295"/>
      <c r="R92" s="295"/>
      <c r="S92" s="295"/>
      <c r="T92" s="295"/>
      <c r="U92" s="295"/>
      <c r="V92" s="295"/>
      <c r="W92" s="295"/>
      <c r="X92" s="295"/>
      <c r="Y92" s="411">
        <f>Y91</f>
        <v>0</v>
      </c>
      <c r="Z92" s="411">
        <f>Z91</f>
        <v>0</v>
      </c>
      <c r="AA92" s="411">
        <f t="shared" ref="AA92:AL92" si="22">AA91</f>
        <v>0</v>
      </c>
      <c r="AB92" s="411">
        <f t="shared" si="22"/>
        <v>0</v>
      </c>
      <c r="AC92" s="411">
        <f t="shared" si="22"/>
        <v>0</v>
      </c>
      <c r="AD92" s="411">
        <f t="shared" si="22"/>
        <v>0</v>
      </c>
      <c r="AE92" s="411">
        <f t="shared" si="22"/>
        <v>0</v>
      </c>
      <c r="AF92" s="411">
        <f t="shared" si="22"/>
        <v>0</v>
      </c>
      <c r="AG92" s="411">
        <f t="shared" si="22"/>
        <v>0</v>
      </c>
      <c r="AH92" s="411">
        <f t="shared" si="22"/>
        <v>0</v>
      </c>
      <c r="AI92" s="411">
        <f t="shared" si="22"/>
        <v>0</v>
      </c>
      <c r="AJ92" s="411">
        <f t="shared" si="22"/>
        <v>0</v>
      </c>
      <c r="AK92" s="411">
        <f t="shared" si="22"/>
        <v>0</v>
      </c>
      <c r="AL92" s="411">
        <f t="shared" si="22"/>
        <v>0</v>
      </c>
      <c r="AM92" s="297"/>
    </row>
    <row r="93" spans="1:39" s="283" customFormat="1" ht="15" hidden="1" outlineLevel="1">
      <c r="A93" s="509"/>
      <c r="B93" s="315"/>
      <c r="C93" s="305"/>
      <c r="D93" s="291"/>
      <c r="E93" s="291"/>
      <c r="F93" s="291"/>
      <c r="G93" s="291"/>
      <c r="H93" s="291"/>
      <c r="I93" s="291"/>
      <c r="J93" s="291"/>
      <c r="K93" s="291"/>
      <c r="L93" s="291"/>
      <c r="M93" s="291"/>
      <c r="N93" s="291"/>
      <c r="O93" s="291"/>
      <c r="P93" s="291"/>
      <c r="Q93" s="291"/>
      <c r="R93" s="291"/>
      <c r="S93" s="291"/>
      <c r="T93" s="291"/>
      <c r="U93" s="291"/>
      <c r="V93" s="291"/>
      <c r="W93" s="291"/>
      <c r="X93" s="291"/>
      <c r="Y93" s="412"/>
      <c r="Z93" s="412"/>
      <c r="AA93" s="412"/>
      <c r="AB93" s="412"/>
      <c r="AC93" s="412"/>
      <c r="AD93" s="412"/>
      <c r="AE93" s="412"/>
      <c r="AF93" s="412"/>
      <c r="AG93" s="412"/>
      <c r="AH93" s="412"/>
      <c r="AI93" s="412"/>
      <c r="AJ93" s="412"/>
      <c r="AK93" s="412"/>
      <c r="AL93" s="412"/>
      <c r="AM93" s="306"/>
    </row>
    <row r="94" spans="1:39" s="293" customFormat="1" ht="15.45" hidden="1" outlineLevel="1">
      <c r="A94" s="510"/>
      <c r="B94" s="288" t="s">
        <v>487</v>
      </c>
      <c r="C94" s="289"/>
      <c r="D94" s="290"/>
      <c r="E94" s="290"/>
      <c r="F94" s="290"/>
      <c r="G94" s="290"/>
      <c r="H94" s="290"/>
      <c r="I94" s="290"/>
      <c r="J94" s="290"/>
      <c r="K94" s="290"/>
      <c r="L94" s="290"/>
      <c r="M94" s="290"/>
      <c r="N94" s="290"/>
      <c r="O94" s="290"/>
      <c r="P94" s="289"/>
      <c r="Q94" s="289"/>
      <c r="R94" s="289"/>
      <c r="S94" s="289"/>
      <c r="T94" s="289"/>
      <c r="U94" s="289"/>
      <c r="V94" s="289"/>
      <c r="W94" s="289"/>
      <c r="X94" s="289"/>
      <c r="Y94" s="414"/>
      <c r="Z94" s="414"/>
      <c r="AA94" s="414"/>
      <c r="AB94" s="414"/>
      <c r="AC94" s="414"/>
      <c r="AD94" s="414"/>
      <c r="AE94" s="414"/>
      <c r="AF94" s="414"/>
      <c r="AG94" s="414"/>
      <c r="AH94" s="414"/>
      <c r="AI94" s="414"/>
      <c r="AJ94" s="414"/>
      <c r="AK94" s="414"/>
      <c r="AL94" s="414"/>
      <c r="AM94" s="292"/>
    </row>
    <row r="95" spans="1:39" s="283" customFormat="1" ht="15" hidden="1" outlineLevel="1">
      <c r="A95" s="509">
        <v>24</v>
      </c>
      <c r="B95" s="315" t="s">
        <v>14</v>
      </c>
      <c r="C95" s="291" t="s">
        <v>25</v>
      </c>
      <c r="D95" s="295"/>
      <c r="E95" s="295"/>
      <c r="F95" s="295"/>
      <c r="G95" s="295"/>
      <c r="H95" s="295"/>
      <c r="I95" s="295"/>
      <c r="J95" s="295"/>
      <c r="K95" s="295"/>
      <c r="L95" s="295"/>
      <c r="M95" s="295"/>
      <c r="N95" s="291"/>
      <c r="O95" s="295"/>
      <c r="P95" s="295"/>
      <c r="Q95" s="295"/>
      <c r="R95" s="295"/>
      <c r="S95" s="295"/>
      <c r="T95" s="295"/>
      <c r="U95" s="295"/>
      <c r="V95" s="295"/>
      <c r="W95" s="295"/>
      <c r="X95" s="295"/>
      <c r="Y95" s="410"/>
      <c r="Z95" s="410"/>
      <c r="AA95" s="410"/>
      <c r="AB95" s="410"/>
      <c r="AC95" s="410"/>
      <c r="AD95" s="410"/>
      <c r="AE95" s="410"/>
      <c r="AF95" s="410"/>
      <c r="AG95" s="410"/>
      <c r="AH95" s="410"/>
      <c r="AI95" s="410"/>
      <c r="AJ95" s="410"/>
      <c r="AK95" s="410"/>
      <c r="AL95" s="410"/>
      <c r="AM95" s="296">
        <f>SUM(Y95:AL95)</f>
        <v>0</v>
      </c>
    </row>
    <row r="96" spans="1:39" s="283" customFormat="1" ht="15" hidden="1" outlineLevel="1">
      <c r="A96" s="509"/>
      <c r="B96" s="315" t="s">
        <v>214</v>
      </c>
      <c r="C96" s="291" t="s">
        <v>163</v>
      </c>
      <c r="D96" s="295"/>
      <c r="E96" s="295"/>
      <c r="F96" s="295"/>
      <c r="G96" s="295"/>
      <c r="H96" s="295"/>
      <c r="I96" s="295"/>
      <c r="J96" s="295"/>
      <c r="K96" s="295"/>
      <c r="L96" s="295"/>
      <c r="M96" s="295"/>
      <c r="N96" s="468"/>
      <c r="O96" s="295"/>
      <c r="P96" s="295"/>
      <c r="Q96" s="295"/>
      <c r="R96" s="295"/>
      <c r="S96" s="295"/>
      <c r="T96" s="295"/>
      <c r="U96" s="295"/>
      <c r="V96" s="295"/>
      <c r="W96" s="295"/>
      <c r="X96" s="295"/>
      <c r="Y96" s="411">
        <f>Y95</f>
        <v>0</v>
      </c>
      <c r="Z96" s="411">
        <f>Z95</f>
        <v>0</v>
      </c>
      <c r="AA96" s="411">
        <f t="shared" ref="AA96:AL96" si="23">AA95</f>
        <v>0</v>
      </c>
      <c r="AB96" s="411">
        <f t="shared" si="23"/>
        <v>0</v>
      </c>
      <c r="AC96" s="411">
        <f t="shared" si="23"/>
        <v>0</v>
      </c>
      <c r="AD96" s="411">
        <f t="shared" si="23"/>
        <v>0</v>
      </c>
      <c r="AE96" s="411">
        <f t="shared" si="23"/>
        <v>0</v>
      </c>
      <c r="AF96" s="411">
        <f t="shared" si="23"/>
        <v>0</v>
      </c>
      <c r="AG96" s="411">
        <f t="shared" si="23"/>
        <v>0</v>
      </c>
      <c r="AH96" s="411">
        <f t="shared" si="23"/>
        <v>0</v>
      </c>
      <c r="AI96" s="411">
        <f t="shared" si="23"/>
        <v>0</v>
      </c>
      <c r="AJ96" s="411">
        <f t="shared" si="23"/>
        <v>0</v>
      </c>
      <c r="AK96" s="411">
        <f t="shared" si="23"/>
        <v>0</v>
      </c>
      <c r="AL96" s="411">
        <f t="shared" si="23"/>
        <v>0</v>
      </c>
      <c r="AM96" s="297"/>
    </row>
    <row r="97" spans="1:39" s="283" customFormat="1" ht="15" hidden="1" outlineLevel="1">
      <c r="A97" s="509"/>
      <c r="B97" s="315"/>
      <c r="C97" s="305"/>
      <c r="D97" s="291"/>
      <c r="E97" s="291"/>
      <c r="F97" s="291"/>
      <c r="G97" s="291"/>
      <c r="H97" s="291"/>
      <c r="I97" s="291"/>
      <c r="J97" s="291"/>
      <c r="K97" s="291"/>
      <c r="L97" s="291"/>
      <c r="M97" s="291"/>
      <c r="N97" s="291"/>
      <c r="O97" s="291"/>
      <c r="P97" s="291"/>
      <c r="Q97" s="291"/>
      <c r="R97" s="291"/>
      <c r="S97" s="291"/>
      <c r="T97" s="291"/>
      <c r="U97" s="291"/>
      <c r="V97" s="291"/>
      <c r="W97" s="291"/>
      <c r="X97" s="291"/>
      <c r="Y97" s="412"/>
      <c r="Z97" s="412"/>
      <c r="AA97" s="412"/>
      <c r="AB97" s="412"/>
      <c r="AC97" s="412"/>
      <c r="AD97" s="412"/>
      <c r="AE97" s="412"/>
      <c r="AF97" s="412"/>
      <c r="AG97" s="412"/>
      <c r="AH97" s="412"/>
      <c r="AI97" s="412"/>
      <c r="AJ97" s="412"/>
      <c r="AK97" s="412"/>
      <c r="AL97" s="412"/>
      <c r="AM97" s="306"/>
    </row>
    <row r="98" spans="1:39" s="283" customFormat="1" ht="15" hidden="1" outlineLevel="1">
      <c r="A98" s="509">
        <v>25</v>
      </c>
      <c r="B98" s="314" t="s">
        <v>21</v>
      </c>
      <c r="C98" s="291" t="s">
        <v>25</v>
      </c>
      <c r="D98" s="295"/>
      <c r="E98" s="295"/>
      <c r="F98" s="295"/>
      <c r="G98" s="295"/>
      <c r="H98" s="295"/>
      <c r="I98" s="295"/>
      <c r="J98" s="295"/>
      <c r="K98" s="295"/>
      <c r="L98" s="295"/>
      <c r="M98" s="295"/>
      <c r="N98" s="295">
        <v>0</v>
      </c>
      <c r="O98" s="295"/>
      <c r="P98" s="295"/>
      <c r="Q98" s="295"/>
      <c r="R98" s="295"/>
      <c r="S98" s="295"/>
      <c r="T98" s="295"/>
      <c r="U98" s="295"/>
      <c r="V98" s="295"/>
      <c r="W98" s="295"/>
      <c r="X98" s="295"/>
      <c r="Y98" s="415"/>
      <c r="Z98" s="415"/>
      <c r="AA98" s="415"/>
      <c r="AB98" s="415"/>
      <c r="AC98" s="415"/>
      <c r="AD98" s="415"/>
      <c r="AE98" s="415"/>
      <c r="AF98" s="415"/>
      <c r="AG98" s="415"/>
      <c r="AH98" s="415"/>
      <c r="AI98" s="415"/>
      <c r="AJ98" s="415"/>
      <c r="AK98" s="415"/>
      <c r="AL98" s="415"/>
      <c r="AM98" s="296">
        <f>SUM(Y98:AL98)</f>
        <v>0</v>
      </c>
    </row>
    <row r="99" spans="1:39" s="283" customFormat="1" ht="15" hidden="1" outlineLevel="1">
      <c r="A99" s="509"/>
      <c r="B99" s="315" t="s">
        <v>214</v>
      </c>
      <c r="C99" s="291" t="s">
        <v>163</v>
      </c>
      <c r="D99" s="295"/>
      <c r="E99" s="295"/>
      <c r="F99" s="295"/>
      <c r="G99" s="295"/>
      <c r="H99" s="295"/>
      <c r="I99" s="295"/>
      <c r="J99" s="295"/>
      <c r="K99" s="295"/>
      <c r="L99" s="295"/>
      <c r="M99" s="295"/>
      <c r="N99" s="295">
        <f>N98</f>
        <v>0</v>
      </c>
      <c r="O99" s="295"/>
      <c r="P99" s="295"/>
      <c r="Q99" s="295"/>
      <c r="R99" s="295"/>
      <c r="S99" s="295"/>
      <c r="T99" s="295"/>
      <c r="U99" s="295"/>
      <c r="V99" s="295"/>
      <c r="W99" s="295"/>
      <c r="X99" s="295"/>
      <c r="Y99" s="411">
        <f>Y98</f>
        <v>0</v>
      </c>
      <c r="Z99" s="411">
        <f>Z98</f>
        <v>0</v>
      </c>
      <c r="AA99" s="411">
        <f t="shared" ref="AA99:AL99" si="24">AA98</f>
        <v>0</v>
      </c>
      <c r="AB99" s="411">
        <f t="shared" si="24"/>
        <v>0</v>
      </c>
      <c r="AC99" s="411">
        <f t="shared" si="24"/>
        <v>0</v>
      </c>
      <c r="AD99" s="411">
        <f t="shared" si="24"/>
        <v>0</v>
      </c>
      <c r="AE99" s="411">
        <f t="shared" si="24"/>
        <v>0</v>
      </c>
      <c r="AF99" s="411">
        <f t="shared" si="24"/>
        <v>0</v>
      </c>
      <c r="AG99" s="411">
        <f t="shared" si="24"/>
        <v>0</v>
      </c>
      <c r="AH99" s="411">
        <f t="shared" si="24"/>
        <v>0</v>
      </c>
      <c r="AI99" s="411">
        <f t="shared" si="24"/>
        <v>0</v>
      </c>
      <c r="AJ99" s="411">
        <f t="shared" si="24"/>
        <v>0</v>
      </c>
      <c r="AK99" s="411">
        <f t="shared" si="24"/>
        <v>0</v>
      </c>
      <c r="AL99" s="411">
        <f t="shared" si="24"/>
        <v>0</v>
      </c>
      <c r="AM99" s="311"/>
    </row>
    <row r="100" spans="1:39" s="283" customFormat="1" ht="15" hidden="1" outlineLevel="1">
      <c r="A100" s="509"/>
      <c r="B100" s="314"/>
      <c r="C100" s="312"/>
      <c r="D100" s="291"/>
      <c r="E100" s="291"/>
      <c r="F100" s="291"/>
      <c r="G100" s="291"/>
      <c r="H100" s="291"/>
      <c r="I100" s="291"/>
      <c r="J100" s="291"/>
      <c r="K100" s="291"/>
      <c r="L100" s="291"/>
      <c r="M100" s="291"/>
      <c r="N100" s="291"/>
      <c r="O100" s="291"/>
      <c r="P100" s="291"/>
      <c r="Q100" s="291"/>
      <c r="R100" s="291"/>
      <c r="S100" s="291"/>
      <c r="T100" s="291"/>
      <c r="U100" s="291"/>
      <c r="V100" s="291"/>
      <c r="W100" s="291"/>
      <c r="X100" s="291"/>
      <c r="Y100" s="416"/>
      <c r="Z100" s="417"/>
      <c r="AA100" s="416"/>
      <c r="AB100" s="416"/>
      <c r="AC100" s="416"/>
      <c r="AD100" s="416"/>
      <c r="AE100" s="416"/>
      <c r="AF100" s="416"/>
      <c r="AG100" s="416"/>
      <c r="AH100" s="416"/>
      <c r="AI100" s="416"/>
      <c r="AJ100" s="416"/>
      <c r="AK100" s="416"/>
      <c r="AL100" s="416"/>
      <c r="AM100" s="313"/>
    </row>
    <row r="101" spans="1:39" s="293" customFormat="1" ht="15.45" outlineLevel="1">
      <c r="A101" s="510"/>
      <c r="B101" s="288" t="s">
        <v>15</v>
      </c>
      <c r="C101" s="320"/>
      <c r="D101" s="290"/>
      <c r="E101" s="289"/>
      <c r="F101" s="289"/>
      <c r="G101" s="289"/>
      <c r="H101" s="289"/>
      <c r="I101" s="289"/>
      <c r="J101" s="289"/>
      <c r="K101" s="289"/>
      <c r="L101" s="289"/>
      <c r="M101" s="289"/>
      <c r="N101" s="291"/>
      <c r="O101" s="289"/>
      <c r="P101" s="289"/>
      <c r="Q101" s="289"/>
      <c r="R101" s="289"/>
      <c r="S101" s="289"/>
      <c r="T101" s="289"/>
      <c r="U101" s="289"/>
      <c r="V101" s="289"/>
      <c r="W101" s="289"/>
      <c r="X101" s="289"/>
      <c r="Y101" s="414"/>
      <c r="Z101" s="414"/>
      <c r="AA101" s="414"/>
      <c r="AB101" s="414"/>
      <c r="AC101" s="414"/>
      <c r="AD101" s="414"/>
      <c r="AE101" s="414"/>
      <c r="AF101" s="414"/>
      <c r="AG101" s="414"/>
      <c r="AH101" s="414"/>
      <c r="AI101" s="414"/>
      <c r="AJ101" s="414"/>
      <c r="AK101" s="414"/>
      <c r="AL101" s="414"/>
      <c r="AM101" s="292"/>
    </row>
    <row r="102" spans="1:39" s="283" customFormat="1" ht="15" outlineLevel="1">
      <c r="A102" s="509">
        <v>26</v>
      </c>
      <c r="B102" s="321" t="s">
        <v>16</v>
      </c>
      <c r="C102" s="291" t="s">
        <v>25</v>
      </c>
      <c r="D102" s="295">
        <v>1113990.9468688001</v>
      </c>
      <c r="E102" s="295">
        <v>1113990.9468688001</v>
      </c>
      <c r="F102" s="295">
        <v>1113990.9468688001</v>
      </c>
      <c r="G102" s="295">
        <v>1113990.9468688001</v>
      </c>
      <c r="H102" s="295">
        <v>1113990.9468688001</v>
      </c>
      <c r="I102" s="295"/>
      <c r="J102" s="295"/>
      <c r="K102" s="295"/>
      <c r="L102" s="295"/>
      <c r="M102" s="295"/>
      <c r="N102" s="295">
        <v>12</v>
      </c>
      <c r="O102" s="295">
        <v>233.04673271879997</v>
      </c>
      <c r="P102" s="295">
        <v>233.04673271879997</v>
      </c>
      <c r="Q102" s="295">
        <v>233.04673271879997</v>
      </c>
      <c r="R102" s="295">
        <v>233.04673271879997</v>
      </c>
      <c r="S102" s="295">
        <v>233.04673271879997</v>
      </c>
      <c r="T102" s="295"/>
      <c r="U102" s="295"/>
      <c r="V102" s="295"/>
      <c r="W102" s="295"/>
      <c r="X102" s="295"/>
      <c r="Y102" s="410"/>
      <c r="Z102" s="410">
        <v>0.11660176931082326</v>
      </c>
      <c r="AA102" s="410">
        <v>0.9151385531785674</v>
      </c>
      <c r="AB102" s="410">
        <v>0</v>
      </c>
      <c r="AC102" s="410">
        <v>4.4841789105749805E-2</v>
      </c>
      <c r="AD102" s="410"/>
      <c r="AE102" s="415"/>
      <c r="AF102" s="415"/>
      <c r="AG102" s="415"/>
      <c r="AH102" s="415"/>
      <c r="AI102" s="415"/>
      <c r="AJ102" s="415"/>
      <c r="AK102" s="415"/>
      <c r="AL102" s="415"/>
      <c r="AM102" s="296">
        <f>SUM(Y102:AL102)</f>
        <v>1.0765821115951404</v>
      </c>
    </row>
    <row r="103" spans="1:39" s="283" customFormat="1" ht="15" outlineLevel="1">
      <c r="A103" s="509"/>
      <c r="B103" s="315" t="s">
        <v>214</v>
      </c>
      <c r="C103" s="291" t="s">
        <v>163</v>
      </c>
      <c r="D103" s="295"/>
      <c r="E103" s="295"/>
      <c r="F103" s="295"/>
      <c r="G103" s="295"/>
      <c r="H103" s="295"/>
      <c r="I103" s="295"/>
      <c r="J103" s="295"/>
      <c r="K103" s="295"/>
      <c r="L103" s="295"/>
      <c r="M103" s="295"/>
      <c r="N103" s="295">
        <f>N102</f>
        <v>12</v>
      </c>
      <c r="O103" s="295"/>
      <c r="P103" s="295"/>
      <c r="Q103" s="295"/>
      <c r="R103" s="295"/>
      <c r="S103" s="295"/>
      <c r="T103" s="295"/>
      <c r="U103" s="295"/>
      <c r="V103" s="295"/>
      <c r="W103" s="295"/>
      <c r="X103" s="295"/>
      <c r="Y103" s="411">
        <f>Y102</f>
        <v>0</v>
      </c>
      <c r="Z103" s="411">
        <f>Z102</f>
        <v>0.11660176931082326</v>
      </c>
      <c r="AA103" s="411">
        <f t="shared" ref="AA103:AL103" si="25">AA102</f>
        <v>0.9151385531785674</v>
      </c>
      <c r="AB103" s="411">
        <f t="shared" si="25"/>
        <v>0</v>
      </c>
      <c r="AC103" s="411">
        <f t="shared" si="25"/>
        <v>4.4841789105749805E-2</v>
      </c>
      <c r="AD103" s="411">
        <f t="shared" si="25"/>
        <v>0</v>
      </c>
      <c r="AE103" s="411">
        <f t="shared" si="25"/>
        <v>0</v>
      </c>
      <c r="AF103" s="411">
        <f t="shared" si="25"/>
        <v>0</v>
      </c>
      <c r="AG103" s="411">
        <f t="shared" si="25"/>
        <v>0</v>
      </c>
      <c r="AH103" s="411">
        <f t="shared" si="25"/>
        <v>0</v>
      </c>
      <c r="AI103" s="411">
        <f t="shared" si="25"/>
        <v>0</v>
      </c>
      <c r="AJ103" s="411">
        <f t="shared" si="25"/>
        <v>0</v>
      </c>
      <c r="AK103" s="411">
        <f t="shared" si="25"/>
        <v>0</v>
      </c>
      <c r="AL103" s="411">
        <f t="shared" si="25"/>
        <v>0</v>
      </c>
      <c r="AM103" s="306"/>
    </row>
    <row r="104" spans="1:39" s="309" customFormat="1" ht="15" outlineLevel="1">
      <c r="A104" s="512"/>
      <c r="B104" s="322"/>
      <c r="C104" s="291"/>
      <c r="D104" s="291"/>
      <c r="E104" s="291"/>
      <c r="F104" s="291"/>
      <c r="G104" s="291"/>
      <c r="H104" s="291"/>
      <c r="I104" s="291"/>
      <c r="J104" s="291"/>
      <c r="K104" s="291"/>
      <c r="L104" s="291"/>
      <c r="M104" s="291"/>
      <c r="N104" s="291"/>
      <c r="O104" s="291"/>
      <c r="P104" s="291"/>
      <c r="Q104" s="291"/>
      <c r="R104" s="291"/>
      <c r="S104" s="291"/>
      <c r="T104" s="291"/>
      <c r="U104" s="291"/>
      <c r="V104" s="291"/>
      <c r="W104" s="291"/>
      <c r="X104" s="291"/>
      <c r="Y104" s="423"/>
      <c r="Z104" s="424"/>
      <c r="AA104" s="424"/>
      <c r="AB104" s="424"/>
      <c r="AC104" s="424"/>
      <c r="AD104" s="424"/>
      <c r="AE104" s="424"/>
      <c r="AF104" s="424"/>
      <c r="AG104" s="424"/>
      <c r="AH104" s="424"/>
      <c r="AI104" s="424"/>
      <c r="AJ104" s="424"/>
      <c r="AK104" s="424"/>
      <c r="AL104" s="424"/>
      <c r="AM104" s="297"/>
    </row>
    <row r="105" spans="1:39" s="283" customFormat="1" ht="15" outlineLevel="1">
      <c r="A105" s="509">
        <v>27</v>
      </c>
      <c r="B105" s="321" t="s">
        <v>17</v>
      </c>
      <c r="C105" s="291" t="s">
        <v>25</v>
      </c>
      <c r="D105" s="295">
        <v>1630078.9595401264</v>
      </c>
      <c r="E105" s="295">
        <v>1630078.9595401264</v>
      </c>
      <c r="F105" s="295">
        <v>1630078.9595401264</v>
      </c>
      <c r="G105" s="295">
        <v>1630078.9595401264</v>
      </c>
      <c r="H105" s="295">
        <v>1630078.9595401264</v>
      </c>
      <c r="I105" s="295"/>
      <c r="J105" s="295"/>
      <c r="K105" s="295"/>
      <c r="L105" s="295"/>
      <c r="M105" s="295"/>
      <c r="N105" s="295">
        <v>12</v>
      </c>
      <c r="O105" s="295">
        <v>317.38297498834231</v>
      </c>
      <c r="P105" s="295">
        <v>317.38297498834231</v>
      </c>
      <c r="Q105" s="295">
        <v>317.38297498834231</v>
      </c>
      <c r="R105" s="295">
        <v>317.38297498834231</v>
      </c>
      <c r="S105" s="295">
        <v>317.38297498834231</v>
      </c>
      <c r="T105" s="295"/>
      <c r="U105" s="295"/>
      <c r="V105" s="295"/>
      <c r="W105" s="295"/>
      <c r="X105" s="295"/>
      <c r="Y105" s="410"/>
      <c r="Z105" s="410">
        <v>0</v>
      </c>
      <c r="AA105" s="410">
        <v>0.49930651872399451</v>
      </c>
      <c r="AB105" s="410">
        <v>0.49930651872399451</v>
      </c>
      <c r="AC105" s="410">
        <v>0</v>
      </c>
      <c r="AD105" s="410"/>
      <c r="AE105" s="415"/>
      <c r="AF105" s="415"/>
      <c r="AG105" s="415"/>
      <c r="AH105" s="415"/>
      <c r="AI105" s="415"/>
      <c r="AJ105" s="415"/>
      <c r="AK105" s="415"/>
      <c r="AL105" s="415"/>
      <c r="AM105" s="296">
        <f>SUM(Y105:AL105)</f>
        <v>0.99861303744798902</v>
      </c>
    </row>
    <row r="106" spans="1:39" s="283" customFormat="1" ht="15" outlineLevel="1">
      <c r="A106" s="509"/>
      <c r="B106" s="315" t="s">
        <v>214</v>
      </c>
      <c r="C106" s="291" t="s">
        <v>163</v>
      </c>
      <c r="D106" s="295">
        <v>-336918.45954012638</v>
      </c>
      <c r="E106" s="295">
        <v>-336918.45954012638</v>
      </c>
      <c r="F106" s="295">
        <v>-336918.45954012638</v>
      </c>
      <c r="G106" s="295">
        <v>-336918.45954012638</v>
      </c>
      <c r="H106" s="295">
        <v>-336918.45954012597</v>
      </c>
      <c r="I106" s="295"/>
      <c r="J106" s="295"/>
      <c r="K106" s="295"/>
      <c r="L106" s="295"/>
      <c r="M106" s="295"/>
      <c r="N106" s="295">
        <f>N105</f>
        <v>12</v>
      </c>
      <c r="O106" s="295">
        <v>43.117025011657653</v>
      </c>
      <c r="P106" s="295">
        <v>43.117025011657653</v>
      </c>
      <c r="Q106" s="295">
        <v>43.117025011657653</v>
      </c>
      <c r="R106" s="295">
        <v>43.117025011657653</v>
      </c>
      <c r="S106" s="295">
        <v>43.117025011657702</v>
      </c>
      <c r="T106" s="295"/>
      <c r="U106" s="295"/>
      <c r="V106" s="295"/>
      <c r="W106" s="295"/>
      <c r="X106" s="295"/>
      <c r="Y106" s="411">
        <f>Y105</f>
        <v>0</v>
      </c>
      <c r="Z106" s="411">
        <f>Z105</f>
        <v>0</v>
      </c>
      <c r="AA106" s="411">
        <f>AA105</f>
        <v>0.49930651872399451</v>
      </c>
      <c r="AB106" s="411">
        <f>AB105</f>
        <v>0.49930651872399451</v>
      </c>
      <c r="AC106" s="411">
        <f t="shared" ref="AC106:AL106" si="26">AC105</f>
        <v>0</v>
      </c>
      <c r="AD106" s="411">
        <f t="shared" si="26"/>
        <v>0</v>
      </c>
      <c r="AE106" s="411">
        <f t="shared" si="26"/>
        <v>0</v>
      </c>
      <c r="AF106" s="411">
        <f t="shared" si="26"/>
        <v>0</v>
      </c>
      <c r="AG106" s="411">
        <f t="shared" si="26"/>
        <v>0</v>
      </c>
      <c r="AH106" s="411">
        <f t="shared" si="26"/>
        <v>0</v>
      </c>
      <c r="AI106" s="411">
        <f t="shared" si="26"/>
        <v>0</v>
      </c>
      <c r="AJ106" s="411">
        <f t="shared" si="26"/>
        <v>0</v>
      </c>
      <c r="AK106" s="411">
        <f t="shared" si="26"/>
        <v>0</v>
      </c>
      <c r="AL106" s="411">
        <f t="shared" si="26"/>
        <v>0</v>
      </c>
      <c r="AM106" s="306"/>
    </row>
    <row r="107" spans="1:39" s="309" customFormat="1" ht="15.45" outlineLevel="1">
      <c r="A107" s="512"/>
      <c r="B107" s="323"/>
      <c r="C107" s="300"/>
      <c r="D107" s="291"/>
      <c r="E107" s="291"/>
      <c r="F107" s="291"/>
      <c r="G107" s="291"/>
      <c r="H107" s="291"/>
      <c r="I107" s="291"/>
      <c r="J107" s="291"/>
      <c r="K107" s="291"/>
      <c r="L107" s="291"/>
      <c r="M107" s="291"/>
      <c r="N107" s="300"/>
      <c r="O107" s="291"/>
      <c r="P107" s="291"/>
      <c r="Q107" s="291"/>
      <c r="R107" s="291"/>
      <c r="S107" s="291"/>
      <c r="T107" s="291"/>
      <c r="U107" s="291"/>
      <c r="V107" s="291"/>
      <c r="W107" s="291"/>
      <c r="X107" s="291"/>
      <c r="Y107" s="412"/>
      <c r="Z107" s="412"/>
      <c r="AA107" s="412"/>
      <c r="AB107" s="412"/>
      <c r="AC107" s="412"/>
      <c r="AD107" s="412"/>
      <c r="AE107" s="412"/>
      <c r="AF107" s="412"/>
      <c r="AG107" s="412"/>
      <c r="AH107" s="412"/>
      <c r="AI107" s="412"/>
      <c r="AJ107" s="412"/>
      <c r="AK107" s="412"/>
      <c r="AL107" s="412"/>
      <c r="AM107" s="306"/>
    </row>
    <row r="108" spans="1:39" s="283" customFormat="1" ht="15" hidden="1" outlineLevel="1">
      <c r="A108" s="509">
        <v>28</v>
      </c>
      <c r="B108" s="321" t="s">
        <v>18</v>
      </c>
      <c r="C108" s="291" t="s">
        <v>25</v>
      </c>
      <c r="D108" s="295"/>
      <c r="E108" s="295"/>
      <c r="F108" s="295"/>
      <c r="G108" s="295"/>
      <c r="H108" s="295"/>
      <c r="I108" s="295"/>
      <c r="J108" s="295"/>
      <c r="K108" s="295"/>
      <c r="L108" s="295"/>
      <c r="M108" s="295"/>
      <c r="N108" s="295">
        <v>0</v>
      </c>
      <c r="O108" s="295"/>
      <c r="P108" s="295"/>
      <c r="Q108" s="295"/>
      <c r="R108" s="295"/>
      <c r="S108" s="295"/>
      <c r="T108" s="295"/>
      <c r="U108" s="295"/>
      <c r="V108" s="295"/>
      <c r="W108" s="295"/>
      <c r="X108" s="295"/>
      <c r="Y108" s="410"/>
      <c r="Z108" s="410"/>
      <c r="AA108" s="410"/>
      <c r="AB108" s="410"/>
      <c r="AC108" s="410"/>
      <c r="AD108" s="410"/>
      <c r="AE108" s="415"/>
      <c r="AF108" s="415"/>
      <c r="AG108" s="415"/>
      <c r="AH108" s="415"/>
      <c r="AI108" s="415"/>
      <c r="AJ108" s="415"/>
      <c r="AK108" s="415"/>
      <c r="AL108" s="415"/>
      <c r="AM108" s="296">
        <f>SUM(Y108:AL108)</f>
        <v>0</v>
      </c>
    </row>
    <row r="109" spans="1:39" s="283" customFormat="1" ht="15" hidden="1" outlineLevel="1">
      <c r="A109" s="509"/>
      <c r="B109" s="315" t="s">
        <v>214</v>
      </c>
      <c r="C109" s="291" t="s">
        <v>163</v>
      </c>
      <c r="D109" s="295"/>
      <c r="E109" s="295"/>
      <c r="F109" s="295"/>
      <c r="G109" s="295"/>
      <c r="H109" s="295"/>
      <c r="I109" s="295"/>
      <c r="J109" s="295"/>
      <c r="K109" s="295"/>
      <c r="L109" s="295"/>
      <c r="M109" s="295"/>
      <c r="N109" s="295">
        <f>N108</f>
        <v>0</v>
      </c>
      <c r="O109" s="295"/>
      <c r="P109" s="295"/>
      <c r="Q109" s="295"/>
      <c r="R109" s="295"/>
      <c r="S109" s="295"/>
      <c r="T109" s="295"/>
      <c r="U109" s="295"/>
      <c r="V109" s="295"/>
      <c r="W109" s="295"/>
      <c r="X109" s="295"/>
      <c r="Y109" s="411">
        <f>Y108</f>
        <v>0</v>
      </c>
      <c r="Z109" s="411">
        <f>Z108</f>
        <v>0</v>
      </c>
      <c r="AA109" s="411">
        <f t="shared" ref="AA109:AK109" si="27">AA108</f>
        <v>0</v>
      </c>
      <c r="AB109" s="411">
        <f t="shared" si="27"/>
        <v>0</v>
      </c>
      <c r="AC109" s="411">
        <f t="shared" si="27"/>
        <v>0</v>
      </c>
      <c r="AD109" s="411">
        <f t="shared" si="27"/>
        <v>0</v>
      </c>
      <c r="AE109" s="411">
        <f t="shared" si="27"/>
        <v>0</v>
      </c>
      <c r="AF109" s="411">
        <f t="shared" si="27"/>
        <v>0</v>
      </c>
      <c r="AG109" s="411">
        <f t="shared" si="27"/>
        <v>0</v>
      </c>
      <c r="AH109" s="411">
        <f t="shared" si="27"/>
        <v>0</v>
      </c>
      <c r="AI109" s="411">
        <f t="shared" si="27"/>
        <v>0</v>
      </c>
      <c r="AJ109" s="411">
        <f t="shared" si="27"/>
        <v>0</v>
      </c>
      <c r="AK109" s="411">
        <f t="shared" si="27"/>
        <v>0</v>
      </c>
      <c r="AL109" s="411">
        <f>AL108</f>
        <v>0</v>
      </c>
      <c r="AM109" s="297"/>
    </row>
    <row r="110" spans="1:39" s="309" customFormat="1" ht="15" hidden="1" outlineLevel="1">
      <c r="A110" s="512"/>
      <c r="B110" s="322"/>
      <c r="C110" s="291"/>
      <c r="D110" s="291"/>
      <c r="E110" s="291"/>
      <c r="F110" s="291"/>
      <c r="G110" s="291"/>
      <c r="H110" s="291"/>
      <c r="I110" s="291"/>
      <c r="J110" s="291"/>
      <c r="K110" s="291"/>
      <c r="L110" s="291"/>
      <c r="M110" s="291"/>
      <c r="N110" s="291"/>
      <c r="O110" s="291"/>
      <c r="P110" s="291"/>
      <c r="Q110" s="291"/>
      <c r="R110" s="291"/>
      <c r="S110" s="291"/>
      <c r="T110" s="291"/>
      <c r="U110" s="291"/>
      <c r="V110" s="291"/>
      <c r="W110" s="291"/>
      <c r="X110" s="291"/>
      <c r="Y110" s="412"/>
      <c r="Z110" s="412"/>
      <c r="AA110" s="412"/>
      <c r="AB110" s="412"/>
      <c r="AC110" s="412"/>
      <c r="AD110" s="412"/>
      <c r="AE110" s="412"/>
      <c r="AF110" s="412"/>
      <c r="AG110" s="412"/>
      <c r="AH110" s="412"/>
      <c r="AI110" s="412"/>
      <c r="AJ110" s="412"/>
      <c r="AK110" s="412"/>
      <c r="AL110" s="412"/>
      <c r="AM110" s="306"/>
    </row>
    <row r="111" spans="1:39" s="283" customFormat="1" ht="15" hidden="1" outlineLevel="1">
      <c r="A111" s="509">
        <v>29</v>
      </c>
      <c r="B111" s="324" t="s">
        <v>19</v>
      </c>
      <c r="C111" s="291" t="s">
        <v>25</v>
      </c>
      <c r="D111" s="295"/>
      <c r="E111" s="295"/>
      <c r="F111" s="295"/>
      <c r="G111" s="295"/>
      <c r="H111" s="295"/>
      <c r="I111" s="295"/>
      <c r="J111" s="295"/>
      <c r="K111" s="295"/>
      <c r="L111" s="295"/>
      <c r="M111" s="295"/>
      <c r="N111" s="295">
        <v>0</v>
      </c>
      <c r="O111" s="295"/>
      <c r="P111" s="295"/>
      <c r="Q111" s="295"/>
      <c r="R111" s="295"/>
      <c r="S111" s="295"/>
      <c r="T111" s="295"/>
      <c r="U111" s="295"/>
      <c r="V111" s="295"/>
      <c r="W111" s="295"/>
      <c r="X111" s="295"/>
      <c r="Y111" s="410"/>
      <c r="Z111" s="410"/>
      <c r="AA111" s="410"/>
      <c r="AB111" s="410"/>
      <c r="AC111" s="410"/>
      <c r="AD111" s="410"/>
      <c r="AE111" s="415"/>
      <c r="AF111" s="415"/>
      <c r="AG111" s="415"/>
      <c r="AH111" s="415"/>
      <c r="AI111" s="415"/>
      <c r="AJ111" s="415"/>
      <c r="AK111" s="415"/>
      <c r="AL111" s="415"/>
      <c r="AM111" s="296">
        <f>SUM(Y111:AL111)</f>
        <v>0</v>
      </c>
    </row>
    <row r="112" spans="1:39" s="283" customFormat="1" ht="15" hidden="1" outlineLevel="1">
      <c r="A112" s="509"/>
      <c r="B112" s="324" t="s">
        <v>214</v>
      </c>
      <c r="C112" s="291" t="s">
        <v>163</v>
      </c>
      <c r="D112" s="295"/>
      <c r="E112" s="295"/>
      <c r="F112" s="295"/>
      <c r="G112" s="295"/>
      <c r="H112" s="295"/>
      <c r="I112" s="295"/>
      <c r="J112" s="295"/>
      <c r="K112" s="295"/>
      <c r="L112" s="295"/>
      <c r="M112" s="295"/>
      <c r="N112" s="295">
        <f>N111</f>
        <v>0</v>
      </c>
      <c r="O112" s="295"/>
      <c r="P112" s="295"/>
      <c r="Q112" s="295"/>
      <c r="R112" s="295"/>
      <c r="S112" s="295"/>
      <c r="T112" s="295"/>
      <c r="U112" s="295"/>
      <c r="V112" s="295"/>
      <c r="W112" s="295"/>
      <c r="X112" s="295"/>
      <c r="Y112" s="411">
        <f>Y111</f>
        <v>0</v>
      </c>
      <c r="Z112" s="411">
        <f t="shared" ref="Z112:AK112" si="28">Z111</f>
        <v>0</v>
      </c>
      <c r="AA112" s="411">
        <f t="shared" si="28"/>
        <v>0</v>
      </c>
      <c r="AB112" s="411">
        <f t="shared" si="28"/>
        <v>0</v>
      </c>
      <c r="AC112" s="411">
        <f t="shared" si="28"/>
        <v>0</v>
      </c>
      <c r="AD112" s="411">
        <f t="shared" si="28"/>
        <v>0</v>
      </c>
      <c r="AE112" s="411">
        <f t="shared" si="28"/>
        <v>0</v>
      </c>
      <c r="AF112" s="411">
        <f t="shared" si="28"/>
        <v>0</v>
      </c>
      <c r="AG112" s="411">
        <f t="shared" si="28"/>
        <v>0</v>
      </c>
      <c r="AH112" s="411">
        <f t="shared" si="28"/>
        <v>0</v>
      </c>
      <c r="AI112" s="411">
        <f t="shared" si="28"/>
        <v>0</v>
      </c>
      <c r="AJ112" s="411">
        <f t="shared" si="28"/>
        <v>0</v>
      </c>
      <c r="AK112" s="411">
        <f t="shared" si="28"/>
        <v>0</v>
      </c>
      <c r="AL112" s="411">
        <f>AL111</f>
        <v>0</v>
      </c>
      <c r="AM112" s="505"/>
    </row>
    <row r="113" spans="1:39" s="283" customFormat="1" ht="15" hidden="1" outlineLevel="1">
      <c r="A113" s="509"/>
      <c r="B113" s="324"/>
      <c r="C113" s="291"/>
      <c r="D113" s="291"/>
      <c r="E113" s="291"/>
      <c r="F113" s="291"/>
      <c r="G113" s="291"/>
      <c r="H113" s="291"/>
      <c r="I113" s="291"/>
      <c r="J113" s="291"/>
      <c r="K113" s="291"/>
      <c r="L113" s="291"/>
      <c r="M113" s="291"/>
      <c r="N113" s="291"/>
      <c r="O113" s="291"/>
      <c r="P113" s="291"/>
      <c r="Q113" s="291"/>
      <c r="R113" s="291"/>
      <c r="S113" s="291"/>
      <c r="T113" s="291"/>
      <c r="U113" s="291"/>
      <c r="V113" s="291"/>
      <c r="W113" s="291"/>
      <c r="X113" s="291"/>
      <c r="Y113" s="291"/>
      <c r="Z113" s="412"/>
      <c r="AA113" s="412"/>
      <c r="AB113" s="412"/>
      <c r="AC113" s="412"/>
      <c r="AD113" s="412"/>
      <c r="AE113" s="416"/>
      <c r="AF113" s="416"/>
      <c r="AG113" s="416"/>
      <c r="AH113" s="416"/>
      <c r="AI113" s="416"/>
      <c r="AJ113" s="416"/>
      <c r="AK113" s="416"/>
      <c r="AL113" s="416"/>
      <c r="AM113" s="313"/>
    </row>
    <row r="114" spans="1:39" s="283" customFormat="1" ht="15" hidden="1" outlineLevel="1">
      <c r="A114" s="509">
        <v>30</v>
      </c>
      <c r="B114" s="324" t="s">
        <v>488</v>
      </c>
      <c r="C114" s="291" t="s">
        <v>25</v>
      </c>
      <c r="D114" s="295"/>
      <c r="E114" s="295"/>
      <c r="F114" s="295"/>
      <c r="G114" s="295"/>
      <c r="H114" s="295"/>
      <c r="I114" s="295"/>
      <c r="J114" s="295"/>
      <c r="K114" s="295"/>
      <c r="L114" s="295"/>
      <c r="M114" s="295"/>
      <c r="N114" s="295">
        <v>0</v>
      </c>
      <c r="O114" s="295"/>
      <c r="P114" s="295"/>
      <c r="Q114" s="295"/>
      <c r="R114" s="295"/>
      <c r="S114" s="295"/>
      <c r="T114" s="295"/>
      <c r="U114" s="295"/>
      <c r="V114" s="295"/>
      <c r="W114" s="295"/>
      <c r="X114" s="295"/>
      <c r="Y114" s="410"/>
      <c r="Z114" s="410"/>
      <c r="AA114" s="410"/>
      <c r="AB114" s="410"/>
      <c r="AC114" s="410"/>
      <c r="AD114" s="410"/>
      <c r="AE114" s="415"/>
      <c r="AF114" s="415"/>
      <c r="AG114" s="415"/>
      <c r="AH114" s="415"/>
      <c r="AI114" s="415"/>
      <c r="AJ114" s="415"/>
      <c r="AK114" s="415"/>
      <c r="AL114" s="415"/>
      <c r="AM114" s="296">
        <f>SUM(Y114:AL114)</f>
        <v>0</v>
      </c>
    </row>
    <row r="115" spans="1:39" s="283" customFormat="1" ht="15" hidden="1" outlineLevel="1">
      <c r="A115" s="509"/>
      <c r="B115" s="324" t="s">
        <v>214</v>
      </c>
      <c r="C115" s="291" t="s">
        <v>163</v>
      </c>
      <c r="D115" s="295"/>
      <c r="E115" s="295"/>
      <c r="F115" s="295"/>
      <c r="G115" s="295"/>
      <c r="H115" s="295"/>
      <c r="I115" s="295"/>
      <c r="J115" s="295"/>
      <c r="K115" s="295"/>
      <c r="L115" s="295"/>
      <c r="M115" s="295"/>
      <c r="N115" s="295">
        <f>N114</f>
        <v>0</v>
      </c>
      <c r="O115" s="295"/>
      <c r="P115" s="295"/>
      <c r="Q115" s="295"/>
      <c r="R115" s="295"/>
      <c r="S115" s="295"/>
      <c r="T115" s="295"/>
      <c r="U115" s="295"/>
      <c r="V115" s="295"/>
      <c r="W115" s="295"/>
      <c r="X115" s="295"/>
      <c r="Y115" s="411">
        <f>Y114</f>
        <v>0</v>
      </c>
      <c r="Z115" s="411">
        <f t="shared" ref="Z115:AL115" si="29">Z114</f>
        <v>0</v>
      </c>
      <c r="AA115" s="411">
        <f t="shared" si="29"/>
        <v>0</v>
      </c>
      <c r="AB115" s="411">
        <f t="shared" si="29"/>
        <v>0</v>
      </c>
      <c r="AC115" s="411">
        <f t="shared" si="29"/>
        <v>0</v>
      </c>
      <c r="AD115" s="411">
        <f t="shared" si="29"/>
        <v>0</v>
      </c>
      <c r="AE115" s="411">
        <f t="shared" si="29"/>
        <v>0</v>
      </c>
      <c r="AF115" s="411">
        <f t="shared" si="29"/>
        <v>0</v>
      </c>
      <c r="AG115" s="411">
        <f t="shared" si="29"/>
        <v>0</v>
      </c>
      <c r="AH115" s="411">
        <f t="shared" si="29"/>
        <v>0</v>
      </c>
      <c r="AI115" s="411">
        <f t="shared" si="29"/>
        <v>0</v>
      </c>
      <c r="AJ115" s="411">
        <f t="shared" si="29"/>
        <v>0</v>
      </c>
      <c r="AK115" s="411">
        <f t="shared" si="29"/>
        <v>0</v>
      </c>
      <c r="AL115" s="411">
        <f t="shared" si="29"/>
        <v>0</v>
      </c>
      <c r="AM115" s="505"/>
    </row>
    <row r="116" spans="1:39" s="283" customFormat="1" ht="15" hidden="1" outlineLevel="1">
      <c r="A116" s="509"/>
      <c r="B116" s="324"/>
      <c r="C116" s="291"/>
      <c r="D116" s="291"/>
      <c r="E116" s="291"/>
      <c r="F116" s="291"/>
      <c r="G116" s="291"/>
      <c r="H116" s="291"/>
      <c r="I116" s="291"/>
      <c r="J116" s="291"/>
      <c r="K116" s="291"/>
      <c r="L116" s="291"/>
      <c r="M116" s="291"/>
      <c r="N116" s="291"/>
      <c r="O116" s="291"/>
      <c r="P116" s="291"/>
      <c r="Q116" s="291"/>
      <c r="R116" s="291"/>
      <c r="S116" s="291"/>
      <c r="T116" s="291"/>
      <c r="U116" s="291"/>
      <c r="V116" s="291"/>
      <c r="W116" s="291"/>
      <c r="X116" s="291"/>
      <c r="Y116" s="291"/>
      <c r="Z116" s="412"/>
      <c r="AA116" s="412"/>
      <c r="AB116" s="412"/>
      <c r="AC116" s="412"/>
      <c r="AD116" s="412"/>
      <c r="AE116" s="416"/>
      <c r="AF116" s="416"/>
      <c r="AG116" s="416"/>
      <c r="AH116" s="416"/>
      <c r="AI116" s="416"/>
      <c r="AJ116" s="416"/>
      <c r="AK116" s="416"/>
      <c r="AL116" s="416"/>
      <c r="AM116" s="313"/>
    </row>
    <row r="117" spans="1:39" s="283" customFormat="1" ht="15.45" hidden="1" outlineLevel="1">
      <c r="A117" s="509"/>
      <c r="B117" s="288" t="s">
        <v>489</v>
      </c>
      <c r="C117" s="291"/>
      <c r="D117" s="291"/>
      <c r="E117" s="291"/>
      <c r="F117" s="291"/>
      <c r="G117" s="291"/>
      <c r="H117" s="291"/>
      <c r="I117" s="291"/>
      <c r="J117" s="291"/>
      <c r="K117" s="291"/>
      <c r="L117" s="291"/>
      <c r="M117" s="291"/>
      <c r="N117" s="291"/>
      <c r="O117" s="291"/>
      <c r="P117" s="291"/>
      <c r="Q117" s="291"/>
      <c r="R117" s="291"/>
      <c r="S117" s="291"/>
      <c r="T117" s="291"/>
      <c r="U117" s="291"/>
      <c r="V117" s="291"/>
      <c r="W117" s="291"/>
      <c r="X117" s="291"/>
      <c r="Y117" s="291"/>
      <c r="Z117" s="412"/>
      <c r="AA117" s="412"/>
      <c r="AB117" s="412"/>
      <c r="AC117" s="412"/>
      <c r="AD117" s="412"/>
      <c r="AE117" s="416"/>
      <c r="AF117" s="416"/>
      <c r="AG117" s="416"/>
      <c r="AH117" s="416"/>
      <c r="AI117" s="416"/>
      <c r="AJ117" s="416"/>
      <c r="AK117" s="416"/>
      <c r="AL117" s="416"/>
      <c r="AM117" s="313"/>
    </row>
    <row r="118" spans="1:39" s="283" customFormat="1" ht="15" hidden="1" outlineLevel="1">
      <c r="A118" s="509">
        <v>31</v>
      </c>
      <c r="B118" s="324" t="s">
        <v>490</v>
      </c>
      <c r="C118" s="291" t="s">
        <v>25</v>
      </c>
      <c r="D118" s="295"/>
      <c r="E118" s="295"/>
      <c r="F118" s="295"/>
      <c r="G118" s="295"/>
      <c r="H118" s="295"/>
      <c r="I118" s="295"/>
      <c r="J118" s="295"/>
      <c r="K118" s="295"/>
      <c r="L118" s="295"/>
      <c r="M118" s="295"/>
      <c r="N118" s="295">
        <v>0</v>
      </c>
      <c r="O118" s="295"/>
      <c r="P118" s="295"/>
      <c r="Q118" s="295"/>
      <c r="R118" s="295"/>
      <c r="S118" s="295"/>
      <c r="T118" s="295"/>
      <c r="U118" s="295"/>
      <c r="V118" s="295"/>
      <c r="W118" s="295"/>
      <c r="X118" s="295"/>
      <c r="Y118" s="410"/>
      <c r="Z118" s="410"/>
      <c r="AA118" s="410"/>
      <c r="AB118" s="410"/>
      <c r="AC118" s="410"/>
      <c r="AD118" s="410"/>
      <c r="AE118" s="415"/>
      <c r="AF118" s="415"/>
      <c r="AG118" s="415"/>
      <c r="AH118" s="415"/>
      <c r="AI118" s="415"/>
      <c r="AJ118" s="415"/>
      <c r="AK118" s="415"/>
      <c r="AL118" s="415"/>
      <c r="AM118" s="296">
        <f>SUM(Y118:AL118)</f>
        <v>0</v>
      </c>
    </row>
    <row r="119" spans="1:39" s="283" customFormat="1" ht="15" hidden="1" outlineLevel="1">
      <c r="A119" s="509"/>
      <c r="B119" s="324" t="s">
        <v>214</v>
      </c>
      <c r="C119" s="291" t="s">
        <v>163</v>
      </c>
      <c r="D119" s="295"/>
      <c r="E119" s="295"/>
      <c r="F119" s="295"/>
      <c r="G119" s="295"/>
      <c r="H119" s="295"/>
      <c r="I119" s="295"/>
      <c r="J119" s="295"/>
      <c r="K119" s="295"/>
      <c r="L119" s="295"/>
      <c r="M119" s="295"/>
      <c r="N119" s="295">
        <f>N118</f>
        <v>0</v>
      </c>
      <c r="O119" s="295"/>
      <c r="P119" s="295"/>
      <c r="Q119" s="295"/>
      <c r="R119" s="295"/>
      <c r="S119" s="295"/>
      <c r="T119" s="295"/>
      <c r="U119" s="295"/>
      <c r="V119" s="295"/>
      <c r="W119" s="295"/>
      <c r="X119" s="295"/>
      <c r="Y119" s="411">
        <f>Y118</f>
        <v>0</v>
      </c>
      <c r="Z119" s="411">
        <f t="shared" ref="Z119:AL119" si="30">Z118</f>
        <v>0</v>
      </c>
      <c r="AA119" s="411">
        <f t="shared" si="30"/>
        <v>0</v>
      </c>
      <c r="AB119" s="411">
        <f t="shared" si="30"/>
        <v>0</v>
      </c>
      <c r="AC119" s="411">
        <f t="shared" si="30"/>
        <v>0</v>
      </c>
      <c r="AD119" s="411">
        <f t="shared" si="30"/>
        <v>0</v>
      </c>
      <c r="AE119" s="411">
        <f t="shared" si="30"/>
        <v>0</v>
      </c>
      <c r="AF119" s="411">
        <f t="shared" si="30"/>
        <v>0</v>
      </c>
      <c r="AG119" s="411">
        <f t="shared" si="30"/>
        <v>0</v>
      </c>
      <c r="AH119" s="411">
        <f t="shared" si="30"/>
        <v>0</v>
      </c>
      <c r="AI119" s="411">
        <f t="shared" si="30"/>
        <v>0</v>
      </c>
      <c r="AJ119" s="411">
        <f t="shared" si="30"/>
        <v>0</v>
      </c>
      <c r="AK119" s="411">
        <f t="shared" si="30"/>
        <v>0</v>
      </c>
      <c r="AL119" s="411">
        <f t="shared" si="30"/>
        <v>0</v>
      </c>
      <c r="AM119" s="505"/>
    </row>
    <row r="120" spans="1:39" s="283" customFormat="1" ht="15" hidden="1" outlineLevel="1">
      <c r="A120" s="509"/>
      <c r="B120" s="324"/>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412"/>
      <c r="Z120" s="412"/>
      <c r="AA120" s="412"/>
      <c r="AB120" s="412"/>
      <c r="AC120" s="412"/>
      <c r="AD120" s="412"/>
      <c r="AE120" s="416"/>
      <c r="AF120" s="416"/>
      <c r="AG120" s="416"/>
      <c r="AH120" s="416"/>
      <c r="AI120" s="416"/>
      <c r="AJ120" s="416"/>
      <c r="AK120" s="416"/>
      <c r="AL120" s="416"/>
      <c r="AM120" s="313"/>
    </row>
    <row r="121" spans="1:39" s="283" customFormat="1" ht="15" hidden="1" outlineLevel="1">
      <c r="A121" s="509">
        <v>32</v>
      </c>
      <c r="B121" s="324" t="s">
        <v>491</v>
      </c>
      <c r="C121" s="291" t="s">
        <v>25</v>
      </c>
      <c r="D121" s="295"/>
      <c r="E121" s="295"/>
      <c r="F121" s="295"/>
      <c r="G121" s="295"/>
      <c r="H121" s="295"/>
      <c r="I121" s="295"/>
      <c r="J121" s="295"/>
      <c r="K121" s="295"/>
      <c r="L121" s="295"/>
      <c r="M121" s="295"/>
      <c r="N121" s="295">
        <v>0</v>
      </c>
      <c r="O121" s="295"/>
      <c r="P121" s="295"/>
      <c r="Q121" s="295"/>
      <c r="R121" s="295"/>
      <c r="S121" s="295"/>
      <c r="T121" s="295"/>
      <c r="U121" s="295"/>
      <c r="V121" s="295"/>
      <c r="W121" s="295"/>
      <c r="X121" s="295"/>
      <c r="Y121" s="410"/>
      <c r="Z121" s="410"/>
      <c r="AA121" s="410"/>
      <c r="AB121" s="410"/>
      <c r="AC121" s="410"/>
      <c r="AD121" s="410"/>
      <c r="AE121" s="415"/>
      <c r="AF121" s="415"/>
      <c r="AG121" s="415"/>
      <c r="AH121" s="415"/>
      <c r="AI121" s="415"/>
      <c r="AJ121" s="415"/>
      <c r="AK121" s="415"/>
      <c r="AL121" s="415"/>
      <c r="AM121" s="296">
        <f>SUM(Y121:AL121)</f>
        <v>0</v>
      </c>
    </row>
    <row r="122" spans="1:39" s="283" customFormat="1" ht="15" hidden="1" outlineLevel="1">
      <c r="A122" s="509"/>
      <c r="B122" s="324" t="s">
        <v>214</v>
      </c>
      <c r="C122" s="291" t="s">
        <v>163</v>
      </c>
      <c r="D122" s="295"/>
      <c r="E122" s="295"/>
      <c r="F122" s="295"/>
      <c r="G122" s="295"/>
      <c r="H122" s="295"/>
      <c r="I122" s="295"/>
      <c r="J122" s="295"/>
      <c r="K122" s="295"/>
      <c r="L122" s="295"/>
      <c r="M122" s="295"/>
      <c r="N122" s="295">
        <f>N121</f>
        <v>0</v>
      </c>
      <c r="O122" s="295"/>
      <c r="P122" s="295"/>
      <c r="Q122" s="295"/>
      <c r="R122" s="295"/>
      <c r="S122" s="295"/>
      <c r="T122" s="295"/>
      <c r="U122" s="295"/>
      <c r="V122" s="295"/>
      <c r="W122" s="295"/>
      <c r="X122" s="295"/>
      <c r="Y122" s="411">
        <f>Y121</f>
        <v>0</v>
      </c>
      <c r="Z122" s="411">
        <f t="shared" ref="Z122:AL122" si="31">Z121</f>
        <v>0</v>
      </c>
      <c r="AA122" s="411">
        <f t="shared" si="31"/>
        <v>0</v>
      </c>
      <c r="AB122" s="411">
        <f t="shared" si="31"/>
        <v>0</v>
      </c>
      <c r="AC122" s="411">
        <f t="shared" si="31"/>
        <v>0</v>
      </c>
      <c r="AD122" s="411">
        <f t="shared" si="31"/>
        <v>0</v>
      </c>
      <c r="AE122" s="411">
        <f t="shared" si="31"/>
        <v>0</v>
      </c>
      <c r="AF122" s="411">
        <f t="shared" si="31"/>
        <v>0</v>
      </c>
      <c r="AG122" s="411">
        <f t="shared" si="31"/>
        <v>0</v>
      </c>
      <c r="AH122" s="411">
        <f t="shared" si="31"/>
        <v>0</v>
      </c>
      <c r="AI122" s="411">
        <f t="shared" si="31"/>
        <v>0</v>
      </c>
      <c r="AJ122" s="411">
        <f t="shared" si="31"/>
        <v>0</v>
      </c>
      <c r="AK122" s="411">
        <f t="shared" si="31"/>
        <v>0</v>
      </c>
      <c r="AL122" s="411">
        <f t="shared" si="31"/>
        <v>0</v>
      </c>
      <c r="AM122" s="505"/>
    </row>
    <row r="123" spans="1:39" s="283" customFormat="1" ht="15" hidden="1" outlineLevel="1">
      <c r="A123" s="509"/>
      <c r="B123" s="324"/>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1"/>
      <c r="Y123" s="412"/>
      <c r="Z123" s="412"/>
      <c r="AA123" s="412"/>
      <c r="AB123" s="412"/>
      <c r="AC123" s="412"/>
      <c r="AD123" s="412"/>
      <c r="AE123" s="416"/>
      <c r="AF123" s="416"/>
      <c r="AG123" s="416"/>
      <c r="AH123" s="416"/>
      <c r="AI123" s="416"/>
      <c r="AJ123" s="416"/>
      <c r="AK123" s="416"/>
      <c r="AL123" s="416"/>
      <c r="AM123" s="313"/>
    </row>
    <row r="124" spans="1:39" s="283" customFormat="1" ht="15" hidden="1" outlineLevel="1">
      <c r="A124" s="509">
        <v>33</v>
      </c>
      <c r="B124" s="324" t="s">
        <v>492</v>
      </c>
      <c r="C124" s="291" t="s">
        <v>25</v>
      </c>
      <c r="D124" s="295"/>
      <c r="E124" s="295"/>
      <c r="F124" s="295"/>
      <c r="G124" s="295"/>
      <c r="H124" s="295"/>
      <c r="I124" s="295"/>
      <c r="J124" s="295"/>
      <c r="K124" s="295"/>
      <c r="L124" s="295"/>
      <c r="M124" s="295"/>
      <c r="N124" s="295">
        <v>12</v>
      </c>
      <c r="O124" s="295"/>
      <c r="P124" s="295"/>
      <c r="Q124" s="295"/>
      <c r="R124" s="295"/>
      <c r="S124" s="295"/>
      <c r="T124" s="295"/>
      <c r="U124" s="295"/>
      <c r="V124" s="295"/>
      <c r="W124" s="295"/>
      <c r="X124" s="295"/>
      <c r="Y124" s="410"/>
      <c r="Z124" s="410"/>
      <c r="AA124" s="410"/>
      <c r="AB124" s="410"/>
      <c r="AC124" s="410"/>
      <c r="AD124" s="410"/>
      <c r="AE124" s="415"/>
      <c r="AF124" s="415"/>
      <c r="AG124" s="415"/>
      <c r="AH124" s="415"/>
      <c r="AI124" s="415"/>
      <c r="AJ124" s="415"/>
      <c r="AK124" s="415"/>
      <c r="AL124" s="415"/>
      <c r="AM124" s="296">
        <f>SUM(Y124:AL124)</f>
        <v>0</v>
      </c>
    </row>
    <row r="125" spans="1:39" s="283" customFormat="1" ht="15" hidden="1" outlineLevel="1">
      <c r="A125" s="509"/>
      <c r="B125" s="324" t="s">
        <v>214</v>
      </c>
      <c r="C125" s="291" t="s">
        <v>163</v>
      </c>
      <c r="D125" s="295"/>
      <c r="E125" s="295"/>
      <c r="F125" s="295"/>
      <c r="G125" s="295"/>
      <c r="H125" s="295"/>
      <c r="I125" s="295"/>
      <c r="J125" s="295"/>
      <c r="K125" s="295"/>
      <c r="L125" s="295"/>
      <c r="M125" s="295"/>
      <c r="N125" s="295">
        <f>N124</f>
        <v>12</v>
      </c>
      <c r="O125" s="295"/>
      <c r="P125" s="295"/>
      <c r="Q125" s="295"/>
      <c r="R125" s="295"/>
      <c r="S125" s="295"/>
      <c r="T125" s="295"/>
      <c r="U125" s="295"/>
      <c r="V125" s="295"/>
      <c r="W125" s="295"/>
      <c r="X125" s="295"/>
      <c r="Y125" s="411">
        <f>Y124</f>
        <v>0</v>
      </c>
      <c r="Z125" s="411">
        <f t="shared" ref="Z125:AL125" si="32">Z124</f>
        <v>0</v>
      </c>
      <c r="AA125" s="411">
        <f t="shared" si="32"/>
        <v>0</v>
      </c>
      <c r="AB125" s="411">
        <f t="shared" si="32"/>
        <v>0</v>
      </c>
      <c r="AC125" s="411">
        <f t="shared" si="32"/>
        <v>0</v>
      </c>
      <c r="AD125" s="411">
        <f t="shared" si="32"/>
        <v>0</v>
      </c>
      <c r="AE125" s="411">
        <f t="shared" si="32"/>
        <v>0</v>
      </c>
      <c r="AF125" s="411">
        <f t="shared" si="32"/>
        <v>0</v>
      </c>
      <c r="AG125" s="411">
        <f t="shared" si="32"/>
        <v>0</v>
      </c>
      <c r="AH125" s="411">
        <f t="shared" si="32"/>
        <v>0</v>
      </c>
      <c r="AI125" s="411">
        <f t="shared" si="32"/>
        <v>0</v>
      </c>
      <c r="AJ125" s="411">
        <f t="shared" si="32"/>
        <v>0</v>
      </c>
      <c r="AK125" s="411">
        <f t="shared" si="32"/>
        <v>0</v>
      </c>
      <c r="AL125" s="411">
        <f t="shared" si="32"/>
        <v>0</v>
      </c>
      <c r="AM125" s="505"/>
    </row>
    <row r="126" spans="1:39" s="283" customFormat="1" ht="15" hidden="1" outlineLevel="1">
      <c r="A126" s="509"/>
      <c r="B126" s="315"/>
      <c r="C126" s="325"/>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412"/>
      <c r="Z126" s="412"/>
      <c r="AA126" s="412"/>
      <c r="AB126" s="412"/>
      <c r="AC126" s="412"/>
      <c r="AD126" s="412"/>
      <c r="AE126" s="412"/>
      <c r="AF126" s="412"/>
      <c r="AG126" s="412"/>
      <c r="AH126" s="412"/>
      <c r="AI126" s="412"/>
      <c r="AJ126" s="412"/>
      <c r="AK126" s="412"/>
      <c r="AL126" s="412"/>
      <c r="AM126" s="306"/>
    </row>
    <row r="127" spans="1:39" s="283" customFormat="1" ht="15.45">
      <c r="A127" s="509"/>
      <c r="B127" s="327" t="s">
        <v>237</v>
      </c>
      <c r="C127" s="328"/>
      <c r="D127" s="328">
        <f>SUM(D22:D125)</f>
        <v>3735005.9989254843</v>
      </c>
      <c r="E127" s="328"/>
      <c r="F127" s="328"/>
      <c r="G127" s="328"/>
      <c r="H127" s="328"/>
      <c r="I127" s="328"/>
      <c r="J127" s="328"/>
      <c r="K127" s="328"/>
      <c r="L127" s="328"/>
      <c r="M127" s="328"/>
      <c r="N127" s="328"/>
      <c r="O127" s="328">
        <f>SUM(O22:O125)</f>
        <v>944.51654914445464</v>
      </c>
      <c r="P127" s="328"/>
      <c r="Q127" s="328"/>
      <c r="R127" s="328"/>
      <c r="S127" s="328"/>
      <c r="T127" s="328"/>
      <c r="U127" s="328"/>
      <c r="V127" s="328"/>
      <c r="W127" s="328"/>
      <c r="X127" s="328"/>
      <c r="Y127" s="329">
        <f>IF(Y21="kWh",SUMPRODUCT(D22:D125,Y22:Y125))</f>
        <v>556986.18438201037</v>
      </c>
      <c r="Z127" s="329">
        <f>IF(Z21="kWh",SUMPRODUCT(D22:D125,Z22:Z125))</f>
        <v>242642.37721942062</v>
      </c>
      <c r="AA127" s="329">
        <f>IF(AA21="kW",SUMPRODUCT(N22:N125,O22:O125,AA22:AA125),SUMPRODUCT(D22:D125,AA22:AA125))</f>
        <v>6160</v>
      </c>
      <c r="AB127" s="329">
        <f>IF(AB21="kW",SUMPRODUCT(N22:N125,O22:O125,AB22:AB125),SUMPRODUCT(D22:D125,AB22:AB125))</f>
        <v>2160</v>
      </c>
      <c r="AC127" s="329">
        <f>IF(AC21="kW",SUMPRODUCT(N22:N125,O22:O125,AC22:AC125),SUMPRODUCT(D22:D125,AC22:AC125))</f>
        <v>196</v>
      </c>
      <c r="AD127" s="329">
        <f>IF(AD21="kW",SUMPRODUCT(N22:N125,O22:O125,AD22:AD125),SUMPRODUCT(D22:D125,AD22:AD125))</f>
        <v>0</v>
      </c>
      <c r="AE127" s="329">
        <f>IF(AE21="kW",SUMPRODUCT(N22:N125,O22:O125,AE22:AE125),SUMPRODUCT(D22:D125,AE22:AE125))</f>
        <v>0</v>
      </c>
      <c r="AF127" s="329">
        <f>IF(AF21="kW",SUMPRODUCT(N22:N125,O22:O125,AF22:AF125),SUMPRODUCT(D22:D125,AF22:AF125))</f>
        <v>0</v>
      </c>
      <c r="AG127" s="329">
        <f>IF(AG21="kW",SUMPRODUCT(N22:N125,O22:O125,AG22:AG125),SUMPRODUCT(D22:D125,AG22:AG125))</f>
        <v>0</v>
      </c>
      <c r="AH127" s="329">
        <f>IF(AH21="kW",SUMPRODUCT(N22:N125,O22:O125,AH22:AH125),SUMPRODUCT(D22:D125,AH22:AH125))</f>
        <v>0</v>
      </c>
      <c r="AI127" s="329">
        <f>IF(AI21="kW",SUMPRODUCT(N22:N125,O22:O125,AI22:AI125),SUMPRODUCT(D22:D125,AI22:AI125))</f>
        <v>0</v>
      </c>
      <c r="AJ127" s="329">
        <f>IF(AJ21="kW",SUMPRODUCT(N22:N125,O22:O125,AJ22:AJ125),SUMPRODUCT(D22:D125,AJ22:AJ125))</f>
        <v>0</v>
      </c>
      <c r="AK127" s="329">
        <f>IF(AK21="kW",SUMPRODUCT(N22:N125,O22:O125,AK22:AK125),SUMPRODUCT(D22:D125,AK22:AK125))</f>
        <v>0</v>
      </c>
      <c r="AL127" s="329">
        <f>IF(AL21="kW",SUMPRODUCT(N22:N125,O22:O125,AL22:AL125),SUMPRODUCT(D22:D125,AL22:AL125))</f>
        <v>0</v>
      </c>
      <c r="AM127" s="330"/>
    </row>
    <row r="128" spans="1:39" s="283" customFormat="1" ht="15.45">
      <c r="A128" s="509"/>
      <c r="B128" s="331" t="s">
        <v>238</v>
      </c>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f>HLOOKUP(Y20,'2. LRAMVA Threshold'!$B$42:$Q$53,3,FALSE)</f>
        <v>0</v>
      </c>
      <c r="Z128" s="328">
        <f>HLOOKUP(Z20,'2. LRAMVA Threshold'!$B$42:$Q$53,3,FALSE)</f>
        <v>0</v>
      </c>
      <c r="AA128" s="328">
        <f>HLOOKUP(AA20,'2. LRAMVA Threshold'!$B$42:$Q$53,3,FALSE)</f>
        <v>0</v>
      </c>
      <c r="AB128" s="328">
        <f>HLOOKUP(AB20,'2. LRAMVA Threshold'!$B$42:$Q$53,3,FALSE)</f>
        <v>0</v>
      </c>
      <c r="AC128" s="328">
        <f>HLOOKUP(AC20,'2. LRAMVA Threshold'!$B$42:$Q$53,3,FALSE)</f>
        <v>0</v>
      </c>
      <c r="AD128" s="328">
        <f>HLOOKUP(AD20,'2. LRAMVA Threshold'!$B$42:$Q$53,3,FALSE)</f>
        <v>0</v>
      </c>
      <c r="AE128" s="328">
        <f>HLOOKUP(AE20,'2. LRAMVA Threshold'!$B$42:$Q$53,3,FALSE)</f>
        <v>0</v>
      </c>
      <c r="AF128" s="328">
        <f>HLOOKUP(AF20,'2. LRAMVA Threshold'!$B$42:$Q$53,3,FALSE)</f>
        <v>0</v>
      </c>
      <c r="AG128" s="328">
        <f>HLOOKUP(AG20,'2. LRAMVA Threshold'!$B$42:$Q$53,3,FALSE)</f>
        <v>0</v>
      </c>
      <c r="AH128" s="328">
        <f>HLOOKUP(AH20,'2. LRAMVA Threshold'!$B$42:$Q$53,3,FALSE)</f>
        <v>0</v>
      </c>
      <c r="AI128" s="328">
        <f>HLOOKUP(AI20,'2. LRAMVA Threshold'!$B$42:$Q$53,3,FALSE)</f>
        <v>0</v>
      </c>
      <c r="AJ128" s="328">
        <f>HLOOKUP(AJ20,'2. LRAMVA Threshold'!$B$42:$Q$53,3,FALSE)</f>
        <v>0</v>
      </c>
      <c r="AK128" s="328">
        <f>HLOOKUP(AK20,'2. LRAMVA Threshold'!$B$42:$Q$53,3,FALSE)</f>
        <v>0</v>
      </c>
      <c r="AL128" s="328">
        <f>HLOOKUP(AL20,'2. LRAMVA Threshold'!$B$42:$Q$53,3,FALSE)</f>
        <v>0</v>
      </c>
      <c r="AM128" s="332"/>
    </row>
    <row r="129" spans="1:40" s="303" customFormat="1" ht="15">
      <c r="A129" s="511"/>
      <c r="B129" s="324"/>
      <c r="C129" s="333"/>
      <c r="D129" s="334"/>
      <c r="E129" s="334"/>
      <c r="F129" s="334"/>
      <c r="G129" s="334"/>
      <c r="H129" s="334"/>
      <c r="I129" s="334"/>
      <c r="J129" s="334"/>
      <c r="K129" s="334"/>
      <c r="L129" s="334"/>
      <c r="M129" s="334"/>
      <c r="N129" s="334"/>
      <c r="O129" s="335"/>
      <c r="P129" s="334"/>
      <c r="Q129" s="334"/>
      <c r="R129" s="334"/>
      <c r="S129" s="336"/>
      <c r="T129" s="336"/>
      <c r="U129" s="336"/>
      <c r="V129" s="336"/>
      <c r="W129" s="334"/>
      <c r="X129" s="334"/>
      <c r="Y129" s="300"/>
      <c r="Z129" s="300"/>
      <c r="AA129" s="300"/>
      <c r="AB129" s="300"/>
      <c r="AC129" s="300"/>
      <c r="AD129" s="300"/>
      <c r="AE129" s="300"/>
      <c r="AF129" s="300"/>
      <c r="AG129" s="300"/>
      <c r="AH129" s="300"/>
      <c r="AI129" s="300"/>
      <c r="AJ129" s="300"/>
      <c r="AK129" s="300"/>
      <c r="AL129" s="300"/>
      <c r="AM129" s="337"/>
    </row>
    <row r="130" spans="1:40" s="344" customFormat="1" ht="15">
      <c r="A130" s="508"/>
      <c r="B130" s="324" t="s">
        <v>164</v>
      </c>
      <c r="C130" s="338"/>
      <c r="D130" s="338"/>
      <c r="E130" s="338"/>
      <c r="F130" s="338"/>
      <c r="G130" s="338"/>
      <c r="H130" s="338"/>
      <c r="I130" s="338"/>
      <c r="J130" s="338"/>
      <c r="K130" s="338"/>
      <c r="L130" s="338"/>
      <c r="M130" s="338"/>
      <c r="N130" s="338"/>
      <c r="O130" s="338"/>
      <c r="P130" s="338"/>
      <c r="Q130" s="338"/>
      <c r="R130" s="338"/>
      <c r="S130" s="338"/>
      <c r="T130" s="339"/>
      <c r="U130" s="339"/>
      <c r="V130" s="339"/>
      <c r="W130" s="340"/>
      <c r="X130" s="340"/>
      <c r="Y130" s="341">
        <f>HLOOKUP(Y$20,'3.  Distribution Rates'!$C$122:$P$133,3,FALSE)</f>
        <v>0</v>
      </c>
      <c r="Z130" s="341">
        <f>HLOOKUP(Z$20,'3.  Distribution Rates'!$C$122:$P$133,3,FALSE)</f>
        <v>0</v>
      </c>
      <c r="AA130" s="341">
        <f>HLOOKUP(AA$20,'3.  Distribution Rates'!$C$122:$P$133,3,FALSE)</f>
        <v>0</v>
      </c>
      <c r="AB130" s="341">
        <f>HLOOKUP(AB$20,'3.  Distribution Rates'!$C$122:$P$133,3,FALSE)</f>
        <v>0</v>
      </c>
      <c r="AC130" s="341">
        <f>HLOOKUP(AC$20,'3.  Distribution Rates'!$C$122:$P$133,3,FALSE)</f>
        <v>0</v>
      </c>
      <c r="AD130" s="341">
        <f>HLOOKUP(AD$20,'3.  Distribution Rates'!$C$122:$P$133,3,FALSE)</f>
        <v>0</v>
      </c>
      <c r="AE130" s="341">
        <f>HLOOKUP(AE$20,'3.  Distribution Rates'!$C$122:$P$133,3,FALSE)</f>
        <v>0</v>
      </c>
      <c r="AF130" s="341">
        <f>HLOOKUP(AF$20,'3.  Distribution Rates'!$C$122:$P$133,3,FALSE)</f>
        <v>0</v>
      </c>
      <c r="AG130" s="341">
        <f>HLOOKUP(AG$20,'3.  Distribution Rates'!$C$122:$P$133,3,FALSE)</f>
        <v>0</v>
      </c>
      <c r="AH130" s="341">
        <f>HLOOKUP(AH$20,'3.  Distribution Rates'!$C$122:$P$133,3,FALSE)</f>
        <v>0</v>
      </c>
      <c r="AI130" s="341">
        <f>HLOOKUP(AI$20,'3.  Distribution Rates'!$C$122:$P$133,3,FALSE)</f>
        <v>0</v>
      </c>
      <c r="AJ130" s="341">
        <f>HLOOKUP(AJ$20,'3.  Distribution Rates'!$C$122:$P$133,3,FALSE)</f>
        <v>0</v>
      </c>
      <c r="AK130" s="341">
        <f>HLOOKUP(AK$20,'3.  Distribution Rates'!$C$122:$P$133,3,FALSE)</f>
        <v>0</v>
      </c>
      <c r="AL130" s="341">
        <f>HLOOKUP(AL$20,'3.  Distribution Rates'!$C$122:$P$133,3,FALSE)</f>
        <v>0</v>
      </c>
      <c r="AM130" s="342"/>
      <c r="AN130" s="343"/>
    </row>
    <row r="131" spans="1:40" s="303" customFormat="1" ht="15.45">
      <c r="A131" s="511"/>
      <c r="B131" s="298" t="s">
        <v>253</v>
      </c>
      <c r="C131" s="345"/>
      <c r="D131" s="336"/>
      <c r="E131" s="334"/>
      <c r="F131" s="334"/>
      <c r="G131" s="334"/>
      <c r="H131" s="334"/>
      <c r="I131" s="334"/>
      <c r="J131" s="334"/>
      <c r="K131" s="334"/>
      <c r="L131" s="334"/>
      <c r="M131" s="334"/>
      <c r="N131" s="334"/>
      <c r="O131" s="300"/>
      <c r="P131" s="334"/>
      <c r="Q131" s="334"/>
      <c r="R131" s="334"/>
      <c r="S131" s="336"/>
      <c r="T131" s="336"/>
      <c r="U131" s="336"/>
      <c r="V131" s="336"/>
      <c r="W131" s="334"/>
      <c r="X131" s="334"/>
      <c r="Y131" s="346">
        <f t="shared" ref="Y131:AD131" si="33">Y127*Y130</f>
        <v>0</v>
      </c>
      <c r="Z131" s="346">
        <f t="shared" si="33"/>
        <v>0</v>
      </c>
      <c r="AA131" s="347">
        <f t="shared" si="33"/>
        <v>0</v>
      </c>
      <c r="AB131" s="347">
        <f t="shared" si="33"/>
        <v>0</v>
      </c>
      <c r="AC131" s="347">
        <f t="shared" si="33"/>
        <v>0</v>
      </c>
      <c r="AD131" s="347">
        <f t="shared" si="33"/>
        <v>0</v>
      </c>
      <c r="AE131" s="347">
        <f>AE127*AE130</f>
        <v>0</v>
      </c>
      <c r="AF131" s="347">
        <f t="shared" ref="AF131:AL131" si="34">AF127*AF130</f>
        <v>0</v>
      </c>
      <c r="AG131" s="347">
        <f t="shared" si="34"/>
        <v>0</v>
      </c>
      <c r="AH131" s="347">
        <f t="shared" si="34"/>
        <v>0</v>
      </c>
      <c r="AI131" s="347">
        <f t="shared" si="34"/>
        <v>0</v>
      </c>
      <c r="AJ131" s="347">
        <f t="shared" si="34"/>
        <v>0</v>
      </c>
      <c r="AK131" s="347">
        <f t="shared" si="34"/>
        <v>0</v>
      </c>
      <c r="AL131" s="347">
        <f t="shared" si="34"/>
        <v>0</v>
      </c>
      <c r="AM131" s="407">
        <f>SUM(Y131:AL131)</f>
        <v>0</v>
      </c>
    </row>
    <row r="132" spans="1:40" s="303" customFormat="1" ht="15.45">
      <c r="A132" s="511"/>
      <c r="B132" s="349" t="s">
        <v>210</v>
      </c>
      <c r="C132" s="345"/>
      <c r="D132" s="350"/>
      <c r="E132" s="334"/>
      <c r="F132" s="334"/>
      <c r="G132" s="334"/>
      <c r="H132" s="334"/>
      <c r="I132" s="334"/>
      <c r="J132" s="334"/>
      <c r="K132" s="334"/>
      <c r="L132" s="334"/>
      <c r="M132" s="334"/>
      <c r="N132" s="334"/>
      <c r="O132" s="300"/>
      <c r="P132" s="334"/>
      <c r="Q132" s="334"/>
      <c r="R132" s="334"/>
      <c r="S132" s="336"/>
      <c r="T132" s="336"/>
      <c r="U132" s="336"/>
      <c r="V132" s="336"/>
      <c r="W132" s="334"/>
      <c r="X132" s="334"/>
      <c r="Y132" s="347">
        <f t="shared" ref="Y132:AD132" si="35">Y128*Y130</f>
        <v>0</v>
      </c>
      <c r="Z132" s="347">
        <f t="shared" si="35"/>
        <v>0</v>
      </c>
      <c r="AA132" s="347">
        <f t="shared" si="35"/>
        <v>0</v>
      </c>
      <c r="AB132" s="347">
        <f t="shared" si="35"/>
        <v>0</v>
      </c>
      <c r="AC132" s="347">
        <f t="shared" si="35"/>
        <v>0</v>
      </c>
      <c r="AD132" s="347">
        <f t="shared" si="35"/>
        <v>0</v>
      </c>
      <c r="AE132" s="347">
        <f>AE128*AE130</f>
        <v>0</v>
      </c>
      <c r="AF132" s="347">
        <f t="shared" ref="AF132:AL132" si="36">AF128*AF130</f>
        <v>0</v>
      </c>
      <c r="AG132" s="347">
        <f t="shared" si="36"/>
        <v>0</v>
      </c>
      <c r="AH132" s="347">
        <f t="shared" si="36"/>
        <v>0</v>
      </c>
      <c r="AI132" s="347">
        <f t="shared" si="36"/>
        <v>0</v>
      </c>
      <c r="AJ132" s="347">
        <f t="shared" si="36"/>
        <v>0</v>
      </c>
      <c r="AK132" s="347">
        <f t="shared" si="36"/>
        <v>0</v>
      </c>
      <c r="AL132" s="347">
        <f t="shared" si="36"/>
        <v>0</v>
      </c>
      <c r="AM132" s="407">
        <f>SUM(Y132:AL132)</f>
        <v>0</v>
      </c>
    </row>
    <row r="133" spans="1:40" s="350" customFormat="1" ht="17.25" customHeight="1">
      <c r="A133" s="513"/>
      <c r="B133" s="349" t="s">
        <v>256</v>
      </c>
      <c r="C133" s="345"/>
      <c r="E133" s="334"/>
      <c r="F133" s="334"/>
      <c r="G133" s="334"/>
      <c r="H133" s="334"/>
      <c r="I133" s="334"/>
      <c r="J133" s="334"/>
      <c r="K133" s="334"/>
      <c r="L133" s="334"/>
      <c r="M133" s="334"/>
      <c r="N133" s="334"/>
      <c r="O133" s="300"/>
      <c r="P133" s="334"/>
      <c r="Q133" s="334"/>
      <c r="R133" s="334"/>
      <c r="W133" s="334"/>
      <c r="X133" s="334"/>
      <c r="Y133" s="351"/>
      <c r="Z133" s="351"/>
      <c r="AA133" s="351"/>
      <c r="AB133" s="351"/>
      <c r="AC133" s="351"/>
      <c r="AD133" s="351"/>
      <c r="AE133" s="351"/>
      <c r="AF133" s="351"/>
      <c r="AG133" s="351"/>
      <c r="AH133" s="351"/>
      <c r="AI133" s="351"/>
      <c r="AJ133" s="351"/>
      <c r="AK133" s="351"/>
      <c r="AL133" s="351"/>
      <c r="AM133" s="407">
        <f>AM131-AM132</f>
        <v>0</v>
      </c>
    </row>
    <row r="134" spans="1:40" s="354" customFormat="1" ht="19.5" customHeight="1">
      <c r="A134" s="508"/>
      <c r="B134" s="324"/>
      <c r="C134" s="350"/>
      <c r="D134" s="350"/>
      <c r="E134" s="334"/>
      <c r="F134" s="334"/>
      <c r="G134" s="334"/>
      <c r="H134" s="334"/>
      <c r="I134" s="334"/>
      <c r="J134" s="334"/>
      <c r="K134" s="334"/>
      <c r="L134" s="334"/>
      <c r="M134" s="334"/>
      <c r="N134" s="334"/>
      <c r="O134" s="300"/>
      <c r="P134" s="334"/>
      <c r="Q134" s="334"/>
      <c r="R134" s="334"/>
      <c r="S134" s="350"/>
      <c r="T134" s="345"/>
      <c r="U134" s="350"/>
      <c r="V134" s="350"/>
      <c r="W134" s="334"/>
      <c r="X134" s="334"/>
      <c r="Y134" s="352"/>
      <c r="Z134" s="352"/>
      <c r="AA134" s="352"/>
      <c r="AB134" s="352"/>
      <c r="AC134" s="352"/>
      <c r="AD134" s="352"/>
      <c r="AE134" s="352"/>
      <c r="AF134" s="352"/>
      <c r="AG134" s="352"/>
      <c r="AH134" s="352"/>
      <c r="AI134" s="352"/>
      <c r="AJ134" s="352"/>
      <c r="AK134" s="352"/>
      <c r="AL134" s="352"/>
      <c r="AM134" s="353"/>
    </row>
    <row r="135" spans="1:40" s="283" customFormat="1" ht="15">
      <c r="A135" s="509"/>
      <c r="B135" s="355" t="s">
        <v>215</v>
      </c>
      <c r="C135" s="356"/>
      <c r="D135" s="279"/>
      <c r="E135" s="279"/>
      <c r="F135" s="279"/>
      <c r="G135" s="279"/>
      <c r="H135" s="279"/>
      <c r="I135" s="279"/>
      <c r="J135" s="279"/>
      <c r="K135" s="279"/>
      <c r="L135" s="279"/>
      <c r="M135" s="279"/>
      <c r="N135" s="279"/>
      <c r="O135" s="357"/>
      <c r="P135" s="279"/>
      <c r="Q135" s="279"/>
      <c r="R135" s="279"/>
      <c r="S135" s="304"/>
      <c r="T135" s="309"/>
      <c r="U135" s="309"/>
      <c r="V135" s="279"/>
      <c r="W135" s="279"/>
      <c r="X135" s="309"/>
      <c r="Y135" s="291">
        <f>SUMPRODUCT(E22:E125,Y22:Y125)</f>
        <v>556986.18438201037</v>
      </c>
      <c r="Z135" s="291">
        <f>SUMPRODUCT(E22:E125,Z22:Z125)</f>
        <v>242642.37721942062</v>
      </c>
      <c r="AA135" s="291">
        <f>IF(AA21="kW",SUMPRODUCT(N22:N125,P22:P125,AA22:AA125),SUMPRODUCT(E22:E125,AA22:AA125))</f>
        <v>6160</v>
      </c>
      <c r="AB135" s="291">
        <f>IF(AB21="kW",SUMPRODUCT(N22:N125,P22:P125,AB22:AB125),SUMPRODUCT(E22:E125,AB22:AB125))</f>
        <v>2160</v>
      </c>
      <c r="AC135" s="291">
        <f>IF(AC21="kW",SUMPRODUCT(N22:N125,P22:P125,AC22:AC125),SUMPRODUCT(E22:E125,AC22:AC125))</f>
        <v>196</v>
      </c>
      <c r="AD135" s="291">
        <f>IF(AD21="kW",SUMPRODUCT(N22:N125,P22:P125,AD22:AD125),SUMPRODUCT(E22:E125, AD22:AD125))</f>
        <v>0</v>
      </c>
      <c r="AE135" s="291">
        <f>IF(AE21="kW",SUMPRODUCT(N22:N125,P22:P125,AE22:AE125),SUMPRODUCT(E22:E125,AE22:AE125))</f>
        <v>0</v>
      </c>
      <c r="AF135" s="291">
        <f>IF(AF21="kW",SUMPRODUCT(N22:N125,P22:P125,AF22:AF125),SUMPRODUCT(E22:E125,AF22:AF125))</f>
        <v>0</v>
      </c>
      <c r="AG135" s="291">
        <f>IF(AG21="kW",SUMPRODUCT(N22:N125,P22:P125,AG22:AG125),SUMPRODUCT(E22:E125,AG22:AG125))</f>
        <v>0</v>
      </c>
      <c r="AH135" s="291">
        <f>IF(AH21="kW",SUMPRODUCT(N22:N125,P22:P125,AH22:AH125),SUMPRODUCT(E22:E125,AH22:AH125))</f>
        <v>0</v>
      </c>
      <c r="AI135" s="291">
        <f>IF(AI21="kW",SUMPRODUCT(N22:N125,P22:P125,AI22:AI125),SUMPRODUCT(E22:E125,AI22:AI125))</f>
        <v>0</v>
      </c>
      <c r="AJ135" s="291">
        <f>IF(AJ21="kW",SUMPRODUCT(N22:N125,P22:P125,AJ22:AJ125),SUMPRODUCT(E22:E125,AJ22:AJ125))</f>
        <v>0</v>
      </c>
      <c r="AK135" s="291">
        <f>IF(AK21="kW",SUMPRODUCT(N22:N125,P22:P125,AK22:AK125),SUMPRODUCT(E22:E125,AK22:AK125))</f>
        <v>0</v>
      </c>
      <c r="AL135" s="291">
        <f>IF(AL21="kW",SUMPRODUCT(N22:N125,P22:P125,AL22:AL125),SUMPRODUCT(E22:E125,AL22:AL125))</f>
        <v>0</v>
      </c>
      <c r="AM135" s="337"/>
    </row>
    <row r="136" spans="1:40" s="283" customFormat="1" ht="15">
      <c r="A136" s="509"/>
      <c r="B136" s="355" t="s">
        <v>216</v>
      </c>
      <c r="C136" s="356"/>
      <c r="D136" s="279"/>
      <c r="E136" s="279"/>
      <c r="F136" s="279"/>
      <c r="G136" s="279"/>
      <c r="H136" s="279"/>
      <c r="I136" s="279"/>
      <c r="J136" s="279"/>
      <c r="K136" s="279"/>
      <c r="L136" s="279"/>
      <c r="M136" s="279"/>
      <c r="N136" s="279"/>
      <c r="O136" s="357"/>
      <c r="P136" s="279"/>
      <c r="Q136" s="279"/>
      <c r="R136" s="279"/>
      <c r="S136" s="304"/>
      <c r="T136" s="309"/>
      <c r="U136" s="309"/>
      <c r="V136" s="279"/>
      <c r="W136" s="279"/>
      <c r="X136" s="309"/>
      <c r="Y136" s="291">
        <f>SUMPRODUCT(F22:F125,Y22:Y125)</f>
        <v>556986.18438201037</v>
      </c>
      <c r="Z136" s="291">
        <f>SUMPRODUCT(F22:F125,Z22:Z125)</f>
        <v>242642.37721942062</v>
      </c>
      <c r="AA136" s="291">
        <f>IF(AA21="kW",SUMPRODUCT(N22:N125,Q22:Q125,AA22:AA125),SUMPRODUCT(F22:F125,AA22:AA125))</f>
        <v>6160</v>
      </c>
      <c r="AB136" s="291">
        <f>IF(AB21="kW",SUMPRODUCT(N22:N125,Q22:Q125,AB22:AB125),SUMPRODUCT(F22:F125,AB22:AB125))</f>
        <v>2160</v>
      </c>
      <c r="AC136" s="291">
        <f>IF(AC21="kW",SUMPRODUCT(N22:N125,Q22:Q125,AC22:AC125),SUMPRODUCT(F22:F125, AC22:AC125))</f>
        <v>196</v>
      </c>
      <c r="AD136" s="291">
        <f>IF(AD21="kW",SUMPRODUCT(N22:N125,Q22:Q125,AD22:AD125),SUMPRODUCT(F22:F125, AD22:AD125))</f>
        <v>0</v>
      </c>
      <c r="AE136" s="291">
        <f>IF(AE21="kW",SUMPRODUCT(N22:N125,Q22:Q125,AE22:AE125),SUMPRODUCT(F22:F125,AE22:AE125))</f>
        <v>0</v>
      </c>
      <c r="AF136" s="291">
        <f>IF(AF21="kW",SUMPRODUCT(N22:N125,Q22:Q125,AF22:AF125),SUMPRODUCT(F22:F125,AF22:AF125))</f>
        <v>0</v>
      </c>
      <c r="AG136" s="291">
        <f>IF(AG21="kW",SUMPRODUCT(N22:N125,Q22:Q125,AG22:AG125),SUMPRODUCT(F22:F125,AG22:AG125))</f>
        <v>0</v>
      </c>
      <c r="AH136" s="291">
        <f>IF(AH21="kW",SUMPRODUCT(N22:N125,Q22:Q125,AH22:AH125),SUMPRODUCT(F22:F125,AH22:AH125))</f>
        <v>0</v>
      </c>
      <c r="AI136" s="291">
        <f>IF(AI21="kW",SUMPRODUCT(N22:N125,Q22:Q125,AI22:AI125),SUMPRODUCT(F22:F125,AI22:AI125))</f>
        <v>0</v>
      </c>
      <c r="AJ136" s="291">
        <f>IF(AJ21="kW",SUMPRODUCT(N22:N125,Q22:Q125,AJ22:AJ125),SUMPRODUCT(F22:F125,AJ22:AJ125))</f>
        <v>0</v>
      </c>
      <c r="AK136" s="291">
        <f>IF(AK21="kW",SUMPRODUCT(N22:N125,Q22:Q125,AK22:AK125),SUMPRODUCT(F22:F125,AK22:AK125))</f>
        <v>0</v>
      </c>
      <c r="AL136" s="291">
        <f>IF(AL21="kW",SUMPRODUCT(N22:N125,Q22:Q125,AL22:AL125),SUMPRODUCT(F22:F125,AL22:AL125))</f>
        <v>0</v>
      </c>
      <c r="AM136" s="337"/>
    </row>
    <row r="137" spans="1:40" s="283" customFormat="1" ht="15">
      <c r="A137" s="509"/>
      <c r="B137" s="355" t="s">
        <v>217</v>
      </c>
      <c r="C137" s="356"/>
      <c r="D137" s="279"/>
      <c r="E137" s="279"/>
      <c r="F137" s="279"/>
      <c r="G137" s="279"/>
      <c r="H137" s="279"/>
      <c r="I137" s="279"/>
      <c r="J137" s="279"/>
      <c r="K137" s="279"/>
      <c r="L137" s="279"/>
      <c r="M137" s="279"/>
      <c r="N137" s="279"/>
      <c r="O137" s="357"/>
      <c r="P137" s="279"/>
      <c r="Q137" s="279"/>
      <c r="R137" s="279"/>
      <c r="S137" s="304"/>
      <c r="T137" s="309"/>
      <c r="U137" s="309"/>
      <c r="V137" s="279"/>
      <c r="W137" s="279"/>
      <c r="X137" s="309"/>
      <c r="Y137" s="291">
        <f>SUMPRODUCT(G22:G125,Y22:Y125)</f>
        <v>555836.43991927151</v>
      </c>
      <c r="Z137" s="291">
        <f>SUMPRODUCT(G22:G125,Z22:Z125)</f>
        <v>242642.37721942062</v>
      </c>
      <c r="AA137" s="291">
        <f>IF(AA21="kW",SUMPRODUCT(N22:N125,R22:R125,AA22:AA125),SUMPRODUCT(G22:G125,AA22:AA125))</f>
        <v>6160</v>
      </c>
      <c r="AB137" s="291">
        <f>IF(AB21="kW",SUMPRODUCT(N22:N125,R22:R125,AB22:AB125),SUMPRODUCT(G22:G125,AB22:AB125))</f>
        <v>2160</v>
      </c>
      <c r="AC137" s="291">
        <f>IF(AC21="kW",SUMPRODUCT(N22:N125,R22:R125,AC22:AC125),SUMPRODUCT(G22:G125, AC22:AC125))</f>
        <v>196</v>
      </c>
      <c r="AD137" s="291">
        <f>IF(AD21="kW",SUMPRODUCT(N22:N125,R22:R125,AD22:AD125),SUMPRODUCT(G22:G125, AD22:AD125))</f>
        <v>0</v>
      </c>
      <c r="AE137" s="291">
        <f>IF(AE21="kW",SUMPRODUCT(N22:N125,R22:R125,AE22:AE125),SUMPRODUCT(G22:G125,AE22:AE125))</f>
        <v>0</v>
      </c>
      <c r="AF137" s="291">
        <f>IF(AF21="kW",SUMPRODUCT(N22:N125,R22:R125,AF22:AF125),SUMPRODUCT(G22:G125,AF22:AF125))</f>
        <v>0</v>
      </c>
      <c r="AG137" s="291">
        <f>IF(AG21="kW",SUMPRODUCT(N22:N125,R22:R125,AG22:AG125),SUMPRODUCT(G22:G125,AG22:AG125))</f>
        <v>0</v>
      </c>
      <c r="AH137" s="291">
        <f>IF(AH21="kW",SUMPRODUCT(N22:N125,R22:R125,AH22:AH125),SUMPRODUCT(G22:G125,AH22:AH125))</f>
        <v>0</v>
      </c>
      <c r="AI137" s="291">
        <f>IF(AI21="kW",SUMPRODUCT(N22:N125,R22:R125,AI22:AI125),SUMPRODUCT(G22:G125,AI22:AI125))</f>
        <v>0</v>
      </c>
      <c r="AJ137" s="291">
        <f>IF(AJ21="kW",SUMPRODUCT(N22:N125,R22:R125,AJ22:AJ125),SUMPRODUCT(G22:G125,AJ22:AJ125))</f>
        <v>0</v>
      </c>
      <c r="AK137" s="291">
        <f>IF(AK21="kW",SUMPRODUCT(N22:N125,R22:R125,AK22:AK125),SUMPRODUCT(G22:G125,AK22:AK125))</f>
        <v>0</v>
      </c>
      <c r="AL137" s="291">
        <f>IF(AL21="kW",SUMPRODUCT(N22:N125,R22:R125,AL22:AL125),SUMPRODUCT(G22:G125,AL22:AL125))</f>
        <v>0</v>
      </c>
      <c r="AM137" s="337"/>
    </row>
    <row r="138" spans="1:40" s="283" customFormat="1" ht="15">
      <c r="A138" s="509"/>
      <c r="B138" s="355" t="s">
        <v>218</v>
      </c>
      <c r="C138" s="356"/>
      <c r="D138" s="279"/>
      <c r="E138" s="279"/>
      <c r="F138" s="279"/>
      <c r="G138" s="279"/>
      <c r="H138" s="279"/>
      <c r="I138" s="279"/>
      <c r="J138" s="279"/>
      <c r="K138" s="279"/>
      <c r="L138" s="279"/>
      <c r="M138" s="279"/>
      <c r="N138" s="279"/>
      <c r="O138" s="357"/>
      <c r="P138" s="279"/>
      <c r="Q138" s="279"/>
      <c r="R138" s="279"/>
      <c r="S138" s="304"/>
      <c r="T138" s="309"/>
      <c r="U138" s="309"/>
      <c r="V138" s="279"/>
      <c r="W138" s="279"/>
      <c r="X138" s="309"/>
      <c r="Y138" s="291">
        <f>SUMPRODUCT(H22:H125,Y22:Y125)</f>
        <v>505343.8172228894</v>
      </c>
      <c r="Z138" s="291">
        <f>SUMPRODUCT(H22:H125,Z22:Z125)</f>
        <v>242642.37721942062</v>
      </c>
      <c r="AA138" s="291">
        <f>IF(AA21="kW",SUMPRODUCT(N22:N125,S22:S125,AA22:AA125),SUMPRODUCT(H22:H125,AA22:AA125))</f>
        <v>6160</v>
      </c>
      <c r="AB138" s="291">
        <f>IF(AB21="kW",SUMPRODUCT(N22:N125,S22:S125,AB22:AB125),SUMPRODUCT(H22:H125,AB22:AB125))</f>
        <v>2160</v>
      </c>
      <c r="AC138" s="291">
        <f>IF(AC21="kW",SUMPRODUCT(N22:N125,S22:S125,AC22:AC125),SUMPRODUCT(H22:H125, AC22:AC125))</f>
        <v>196</v>
      </c>
      <c r="AD138" s="291">
        <f>IF(AD21="kW",SUMPRODUCT(N22:N125,S22:S125,AD22:AD125),SUMPRODUCT(H22:H125, AD22:AD125))</f>
        <v>0</v>
      </c>
      <c r="AE138" s="291">
        <f>IF(AE21="kW",SUMPRODUCT(N22:N125,S22:S125,AE22:AE125),SUMPRODUCT(H22:H125,AE22:AE125))</f>
        <v>0</v>
      </c>
      <c r="AF138" s="291">
        <f>IF(AF21="kW",SUMPRODUCT(N22:N125,S22:S125,AF22:AF125),SUMPRODUCT(H22:H125,AF22:AF125))</f>
        <v>0</v>
      </c>
      <c r="AG138" s="291">
        <f>IF(AG21="kW",SUMPRODUCT(N22:N125,S22:S125,AG22:AG125),SUMPRODUCT(H22:H125,AG22:AG125))</f>
        <v>0</v>
      </c>
      <c r="AH138" s="291">
        <f>IF(AH21="kW",SUMPRODUCT(N22:N125,S22:S125,AH22:AH125),SUMPRODUCT(H22:H125,AH22:AH125))</f>
        <v>0</v>
      </c>
      <c r="AI138" s="291">
        <f>IF(AI21="kW",SUMPRODUCT(N22:N125,S22:S125,AI22:AI125),SUMPRODUCT(H22:H125,AI22:AI125))</f>
        <v>0</v>
      </c>
      <c r="AJ138" s="291">
        <f>IF(AJ21="kW",SUMPRODUCT(N22:N125,S22:S125,AJ22:AJ125),SUMPRODUCT(H22:H125,AJ22:AJ125))</f>
        <v>0</v>
      </c>
      <c r="AK138" s="291">
        <f>IF(AK21="kW",SUMPRODUCT(N22:N125,S22:S125,AK22:AK125),SUMPRODUCT(H22:H125,AK22:AK125))</f>
        <v>0</v>
      </c>
      <c r="AL138" s="291">
        <f>IF(AL21="kW",SUMPRODUCT(N22:N125,S22:S125,AL22:AL125),SUMPRODUCT(H22:H125,AL22:AL125))</f>
        <v>0</v>
      </c>
      <c r="AM138" s="337"/>
    </row>
    <row r="139" spans="1:40" s="283" customFormat="1" ht="15">
      <c r="A139" s="509"/>
      <c r="B139" s="355" t="s">
        <v>219</v>
      </c>
      <c r="C139" s="356"/>
      <c r="D139" s="279"/>
      <c r="E139" s="279"/>
      <c r="F139" s="279"/>
      <c r="G139" s="279"/>
      <c r="H139" s="279"/>
      <c r="I139" s="279"/>
      <c r="J139" s="279"/>
      <c r="K139" s="279"/>
      <c r="L139" s="279"/>
      <c r="M139" s="279"/>
      <c r="N139" s="279"/>
      <c r="O139" s="357"/>
      <c r="P139" s="279"/>
      <c r="Q139" s="279"/>
      <c r="R139" s="279"/>
      <c r="S139" s="304"/>
      <c r="T139" s="309"/>
      <c r="U139" s="309"/>
      <c r="V139" s="279"/>
      <c r="W139" s="279"/>
      <c r="X139" s="309"/>
      <c r="Y139" s="291">
        <f>SUMPRODUCT(I22:I125,Y22:Y125)</f>
        <v>0</v>
      </c>
      <c r="Z139" s="291">
        <f>SUMPRODUCT(I22:I125,Z22:Z125)</f>
        <v>0</v>
      </c>
      <c r="AA139" s="291">
        <f>IF(AA21="kW",SUMPRODUCT(N22:N125,T22:T125,AA22:AA125),SUMPRODUCT(I22:I125,AA22:AA125))</f>
        <v>0</v>
      </c>
      <c r="AB139" s="291">
        <f>IF(AB21="kW",SUMPRODUCT(N22:N125,T22:T125,AB22:AB125),SUMPRODUCT(I22:I125,AB22:AB125))</f>
        <v>0</v>
      </c>
      <c r="AC139" s="291">
        <f>IF(AC21="kW",SUMPRODUCT(N22:N125,T22:T125,AC22:AC125),SUMPRODUCT(I22:I125, AC22:AC125))</f>
        <v>0</v>
      </c>
      <c r="AD139" s="291">
        <f>IF(AD21="kW",SUMPRODUCT(N22:N125,T22:T125,AD22:AD125),SUMPRODUCT(I22:I125, AD22:AD125))</f>
        <v>0</v>
      </c>
      <c r="AE139" s="291">
        <f>IF(AE21="kW",SUMPRODUCT(N22:N125,T22:T125,AE22:AE125),SUMPRODUCT(I22:I125,AE22:AE125))</f>
        <v>0</v>
      </c>
      <c r="AF139" s="291">
        <f>IF(AF21="kW",SUMPRODUCT(N22:N125,T22:T125,AF22:AF125),SUMPRODUCT(I22:I125,AF22:AF125))</f>
        <v>0</v>
      </c>
      <c r="AG139" s="291">
        <f>IF(AG21="kW",SUMPRODUCT(N22:N125,T22:T125,AG22:AG125),SUMPRODUCT(I22:I125,AG22:AG125))</f>
        <v>0</v>
      </c>
      <c r="AH139" s="291">
        <f>IF(AH21="kW",SUMPRODUCT(N22:N125,T22:T125,AH22:AH125),SUMPRODUCT(I22:I125,AH22:AH125))</f>
        <v>0</v>
      </c>
      <c r="AI139" s="291">
        <f>IF(AI21="kW",SUMPRODUCT(N22:N125,T22:T125,AI22:AI125),SUMPRODUCT(I22:I125,AI22:AI125))</f>
        <v>0</v>
      </c>
      <c r="AJ139" s="291">
        <f>IF(AJ21="kW",SUMPRODUCT(N22:N125,T22:T125,AJ22:AJ125),SUMPRODUCT(I22:I125,AJ22:AJ125))</f>
        <v>0</v>
      </c>
      <c r="AK139" s="291">
        <f>IF(AK21="kW",SUMPRODUCT(N22:N125,T22:T125,AK22:AK125),SUMPRODUCT(I22:I125,AK22:AK125))</f>
        <v>0</v>
      </c>
      <c r="AL139" s="291">
        <f>IF(AL21="kW",SUMPRODUCT(N22:N125,T22:T125,AL22:AL125),SUMPRODUCT(I22:I125,AL22:AL125))</f>
        <v>0</v>
      </c>
      <c r="AM139" s="337"/>
    </row>
    <row r="140" spans="1:40" s="283" customFormat="1" ht="15">
      <c r="A140" s="509"/>
      <c r="B140" s="355" t="s">
        <v>220</v>
      </c>
      <c r="C140" s="356"/>
      <c r="D140" s="309"/>
      <c r="E140" s="309"/>
      <c r="F140" s="309"/>
      <c r="G140" s="309"/>
      <c r="H140" s="309"/>
      <c r="I140" s="309"/>
      <c r="J140" s="309"/>
      <c r="K140" s="309"/>
      <c r="L140" s="309"/>
      <c r="M140" s="309"/>
      <c r="N140" s="309"/>
      <c r="O140" s="357"/>
      <c r="P140" s="309"/>
      <c r="Q140" s="309"/>
      <c r="R140" s="309"/>
      <c r="S140" s="304"/>
      <c r="T140" s="309"/>
      <c r="U140" s="309"/>
      <c r="V140" s="309"/>
      <c r="W140" s="309"/>
      <c r="X140" s="309"/>
      <c r="Y140" s="291">
        <f>SUMPRODUCT(J22:J125,Y22:Y125)</f>
        <v>0</v>
      </c>
      <c r="Z140" s="291">
        <f>SUMPRODUCT(J22:J125,Z22:Z125)</f>
        <v>0</v>
      </c>
      <c r="AA140" s="291">
        <f>IF(AA21="kW",SUMPRODUCT(N22:N125,U22:U125,AA22:AA125),SUMPRODUCT(J22:J125,AA22:AA125))</f>
        <v>0</v>
      </c>
      <c r="AB140" s="291">
        <f>IF(AB21="kW",SUMPRODUCT(N22:N125,U22:U125,AB22:AB125),SUMPRODUCT(J22:J125,AB22:AB125))</f>
        <v>0</v>
      </c>
      <c r="AC140" s="291">
        <f>IF(AC21="kW",SUMPRODUCT(N22:N125,U22:U125,AC22:AC125),SUMPRODUCT(J22:J125, AC22:AC125))</f>
        <v>0</v>
      </c>
      <c r="AD140" s="291">
        <f>IF(AD21="kW",SUMPRODUCT(N22:N125,U22:U125,AD22:AD125),SUMPRODUCT(J22:J125, AD22:AD125))</f>
        <v>0</v>
      </c>
      <c r="AE140" s="291">
        <f>IF(AE21="kW",SUMPRODUCT(N22:N125,U22:U125,AE22:AE125),SUMPRODUCT(J22:J125,AE22:AE125))</f>
        <v>0</v>
      </c>
      <c r="AF140" s="291">
        <f>IF(AF21="kW",SUMPRODUCT(N22:N125,U22:U125,AF22:AF125),SUMPRODUCT(J22:J125,AF22:AF125))</f>
        <v>0</v>
      </c>
      <c r="AG140" s="291">
        <f>IF(AG21="kW",SUMPRODUCT(N22:N125,U22:U125,AG22:AG125),SUMPRODUCT(J22:J125,AG22:AG125))</f>
        <v>0</v>
      </c>
      <c r="AH140" s="291">
        <f>IF(AH21="kW",SUMPRODUCT(N22:N125,U22:U125,AH22:AH125),SUMPRODUCT(J22:J125,AH22:AH125))</f>
        <v>0</v>
      </c>
      <c r="AI140" s="291">
        <f>IF(AI21="kW",SUMPRODUCT(N22:N125,U22:U125,AI22:AI125),SUMPRODUCT(J22:J125,AI22:AI125))</f>
        <v>0</v>
      </c>
      <c r="AJ140" s="291">
        <f>IF(AJ21="kW",SUMPRODUCT(N22:N125,U22:U125,AJ22:AJ125),SUMPRODUCT(J22:J125,AJ22:AJ125))</f>
        <v>0</v>
      </c>
      <c r="AK140" s="291">
        <f>IF(AK21="kW",SUMPRODUCT(N22:N125,U22:U125,AK22:AK125),SUMPRODUCT(J22:J125,AK22:AK125))</f>
        <v>0</v>
      </c>
      <c r="AL140" s="291">
        <f>IF(AL21="kW",SUMPRODUCT(N22:N125,U22:U125,AL22:AL125),SUMPRODUCT(J22:J125,AL22:AL125))</f>
        <v>0</v>
      </c>
      <c r="AM140" s="337"/>
    </row>
    <row r="141" spans="1:40" s="283" customFormat="1" ht="15">
      <c r="A141" s="509"/>
      <c r="B141" s="355" t="s">
        <v>221</v>
      </c>
      <c r="C141" s="356"/>
      <c r="D141" s="335"/>
      <c r="E141" s="335"/>
      <c r="F141" s="335"/>
      <c r="G141" s="335"/>
      <c r="H141" s="335"/>
      <c r="I141" s="335"/>
      <c r="J141" s="335"/>
      <c r="K141" s="335"/>
      <c r="L141" s="335"/>
      <c r="M141" s="335"/>
      <c r="N141" s="335"/>
      <c r="O141" s="309"/>
      <c r="P141" s="279"/>
      <c r="Q141" s="279"/>
      <c r="R141" s="309"/>
      <c r="S141" s="304"/>
      <c r="T141" s="309"/>
      <c r="U141" s="309"/>
      <c r="V141" s="357"/>
      <c r="W141" s="357"/>
      <c r="X141" s="309"/>
      <c r="Y141" s="291">
        <f>SUMPRODUCT(K22:K125,Y22:Y125)</f>
        <v>0</v>
      </c>
      <c r="Z141" s="291">
        <f>SUMPRODUCT(K22:K125,Z22:Z125)</f>
        <v>0</v>
      </c>
      <c r="AA141" s="291">
        <f>IF(AA21="kW",SUMPRODUCT(N22:N125,V22:V125,AA22:AA125),SUMPRODUCT(K22:K125,AA22:AA125))</f>
        <v>0</v>
      </c>
      <c r="AB141" s="291">
        <f>IF(AB21="kW",SUMPRODUCT(N22:N125,V22:V125,AB22:AB125),SUMPRODUCT(K22:K125,AB22:AB125))</f>
        <v>0</v>
      </c>
      <c r="AC141" s="291">
        <f>IF(AC21="kW",SUMPRODUCT(N22:N125,V22:V125,AC22:AC125),SUMPRODUCT(K22:K125, AC22:AC125))</f>
        <v>0</v>
      </c>
      <c r="AD141" s="291">
        <f>IF(AD21="kW",SUMPRODUCT(N22:N125,V22:V125,AD22:AD125),SUMPRODUCT(K22:K125, AD22:AD125))</f>
        <v>0</v>
      </c>
      <c r="AE141" s="291">
        <f>IF(AE21="kW",SUMPRODUCT(N22:N125,V22:V125,AE22:AE125),SUMPRODUCT(K22:K125,AE22:AE125))</f>
        <v>0</v>
      </c>
      <c r="AF141" s="291">
        <f>IF(AF21="kW",SUMPRODUCT(N22:N125,V22:V125,AF22:AF125),SUMPRODUCT(K22:K125,AF22:AF125))</f>
        <v>0</v>
      </c>
      <c r="AG141" s="291">
        <f>IF(AG21="kW",SUMPRODUCT(N22:N125,V22:V125,AG22:AG125),SUMPRODUCT(K22:K125,AG22:AG125))</f>
        <v>0</v>
      </c>
      <c r="AH141" s="291">
        <f>IF(AH21="kW",SUMPRODUCT(N22:N125,V22:V125,AH22:AH125),SUMPRODUCT(K22:K125,AH22:AH125))</f>
        <v>0</v>
      </c>
      <c r="AI141" s="291">
        <f>IF(AI21="kW",SUMPRODUCT(N22:N125,V22:V125,AI22:AI125),SUMPRODUCT(K22:K125,AI22:AI125))</f>
        <v>0</v>
      </c>
      <c r="AJ141" s="291">
        <f>IF(AJ21="kW",SUMPRODUCT(N22:N125,V22:V125,AJ22:AJ125),SUMPRODUCT(K22:K125,AJ22:AJ125))</f>
        <v>0</v>
      </c>
      <c r="AK141" s="291">
        <f>IF(AK21="kW",SUMPRODUCT(N22:N125,V22:V125,AK22:AK125),SUMPRODUCT(K22:K125,AK22:AK125))</f>
        <v>0</v>
      </c>
      <c r="AL141" s="291">
        <f>IF(AL21="kW",SUMPRODUCT(N22:N125,V22:V125,AL22:AL125),SUMPRODUCT(K22:K125,AL22:AL125))</f>
        <v>0</v>
      </c>
      <c r="AM141" s="337"/>
    </row>
    <row r="142" spans="1:40" s="283" customFormat="1" ht="15">
      <c r="A142" s="509"/>
      <c r="B142" s="355" t="s">
        <v>222</v>
      </c>
      <c r="C142" s="356"/>
      <c r="D142" s="335"/>
      <c r="E142" s="335"/>
      <c r="F142" s="335"/>
      <c r="G142" s="335"/>
      <c r="H142" s="335"/>
      <c r="I142" s="335"/>
      <c r="J142" s="335"/>
      <c r="K142" s="335"/>
      <c r="L142" s="335"/>
      <c r="M142" s="335"/>
      <c r="N142" s="335"/>
      <c r="O142" s="357"/>
      <c r="P142" s="279"/>
      <c r="Q142" s="279"/>
      <c r="R142" s="309"/>
      <c r="S142" s="304"/>
      <c r="T142" s="309"/>
      <c r="U142" s="309"/>
      <c r="V142" s="357"/>
      <c r="W142" s="357"/>
      <c r="X142" s="309"/>
      <c r="Y142" s="291">
        <f>SUMPRODUCT(L22:L125,Y22:Y125)</f>
        <v>0</v>
      </c>
      <c r="Z142" s="291">
        <f>SUMPRODUCT(L22:L125,Z22:Z125)</f>
        <v>0</v>
      </c>
      <c r="AA142" s="291">
        <f>IF(AA21="kW",SUMPRODUCT(N22:N125,W22:W125,AA22:AA125),SUMPRODUCT(L22:L125,AA22:AA125))</f>
        <v>0</v>
      </c>
      <c r="AB142" s="291">
        <f>IF(AB21="kW",SUMPRODUCT(N22:N125,W22:W125,AB22:AB125),SUMPRODUCT(L22:L125,AB22:AB125))</f>
        <v>0</v>
      </c>
      <c r="AC142" s="291">
        <f>IF(AC21="kW",SUMPRODUCT(N22:N125,W22:W125,AC22:AC125),SUMPRODUCT(L22:L125, AC22:AC125))</f>
        <v>0</v>
      </c>
      <c r="AD142" s="291">
        <f>IF(AD21="kW",SUMPRODUCT(N22:N125,W22:W125,AD22:AD125),SUMPRODUCT(L22:L125, AD22:AD125))</f>
        <v>0</v>
      </c>
      <c r="AE142" s="291">
        <f>IF(AE21="kW",SUMPRODUCT(N22:N125,W22:W125,AE22:AE125),SUMPRODUCT(L22:L125,AE22:AE125))</f>
        <v>0</v>
      </c>
      <c r="AF142" s="291">
        <f>IF(AF21="kW",SUMPRODUCT(N22:N125,W22:W125,AF22:AF125),SUMPRODUCT(L22:L125,AF22:AF125))</f>
        <v>0</v>
      </c>
      <c r="AG142" s="291">
        <f>IF(AG21="kW",SUMPRODUCT(N22:N125,W22:W125,AG22:AG125),SUMPRODUCT(L22:L125,AG22:AG125))</f>
        <v>0</v>
      </c>
      <c r="AH142" s="291">
        <f>IF(AH21="kW",SUMPRODUCT(N22:N125,W22:W125,AH22:AH125),SUMPRODUCT(L22:L125,AH22:AH125))</f>
        <v>0</v>
      </c>
      <c r="AI142" s="291">
        <f>IF(AI21="kW",SUMPRODUCT(N22:N125,W22:W125,AI22:AI125),SUMPRODUCT(L22:L125,AI22:AI125))</f>
        <v>0</v>
      </c>
      <c r="AJ142" s="291">
        <f>IF(AJ21="kW",SUMPRODUCT(N22:N125,W22:W125,AJ22:AJ125),SUMPRODUCT(L22:L125,AJ22:AJ125))</f>
        <v>0</v>
      </c>
      <c r="AK142" s="291">
        <f>IF(AK21="kW",SUMPRODUCT(N22:N125,W22:W125,AK22:AK125),SUMPRODUCT(L22:L125,AK22:AK125))</f>
        <v>0</v>
      </c>
      <c r="AL142" s="291">
        <f>IF(AL21="kW",SUMPRODUCT(N22:N125,W22:W125,AL22:AL125),SUMPRODUCT(L22:L125,AL22:AL125))</f>
        <v>0</v>
      </c>
      <c r="AM142" s="337"/>
    </row>
    <row r="143" spans="1:40" ht="15">
      <c r="B143" s="358" t="s">
        <v>223</v>
      </c>
      <c r="C143" s="359"/>
      <c r="D143" s="360"/>
      <c r="E143" s="360"/>
      <c r="F143" s="360"/>
      <c r="G143" s="360"/>
      <c r="H143" s="360"/>
      <c r="I143" s="360"/>
      <c r="J143" s="360"/>
      <c r="K143" s="360"/>
      <c r="L143" s="360"/>
      <c r="M143" s="360"/>
      <c r="N143" s="360"/>
      <c r="O143" s="361"/>
      <c r="P143" s="362"/>
      <c r="Q143" s="363"/>
      <c r="R143" s="361"/>
      <c r="S143" s="364"/>
      <c r="T143" s="365"/>
      <c r="U143" s="365"/>
      <c r="V143" s="361"/>
      <c r="W143" s="361"/>
      <c r="X143" s="365"/>
      <c r="Y143" s="326">
        <f>SUMPRODUCT(M22:M125,Y22:Y125)</f>
        <v>0</v>
      </c>
      <c r="Z143" s="326">
        <f>SUMPRODUCT(M22:M125,Z22:Z125)</f>
        <v>0</v>
      </c>
      <c r="AA143" s="326">
        <f>IF(AA21="kW",SUMPRODUCT(N22:N125,X22:X125,AA22:AA125),SUMPRODUCT(M22:M125,AA22:AA125))</f>
        <v>0</v>
      </c>
      <c r="AB143" s="326">
        <f>IF(AB21="kW",SUMPRODUCT(N22:N125,X22:X125,AB22:AB125),SUMPRODUCT(M22:M125, AB22:AB125))</f>
        <v>0</v>
      </c>
      <c r="AC143" s="326">
        <f>IF(AC21="kW",SUMPRODUCT(N22:N125,X22:X125,AC22:AC125),SUMPRODUCT(M22:M125, AC22:AC125))</f>
        <v>0</v>
      </c>
      <c r="AD143" s="326">
        <f>IF(AD21="kW",SUMPRODUCT(N22:N125,X22:X125,AD22:AD125),SUMPRODUCT(M22:M125, AD22:AD125))</f>
        <v>0</v>
      </c>
      <c r="AE143" s="326">
        <f>IF(AE21="kW",SUMPRODUCT(N22:N125,X22:X125, AE22:AE125),SUMPRODUCT(M22:M125,AE22:AE125))</f>
        <v>0</v>
      </c>
      <c r="AF143" s="326">
        <f>IF(AF21="kW",SUMPRODUCT(N22:N125,X22:X125, AF22:AF125),SUMPRODUCT(M22:M125,AF22:AF125))</f>
        <v>0</v>
      </c>
      <c r="AG143" s="326">
        <f>IF(AG21="kW",SUMPRODUCT(N22:N125,X22:X125, AG22:AG125),SUMPRODUCT(M22:M125,AG22:AG125))</f>
        <v>0</v>
      </c>
      <c r="AH143" s="326">
        <f>IF(AH21="kW",SUMPRODUCT(N22:N125,X22:X125, AH22:AH125),SUMPRODUCT(M22:M125,AH22:AH125))</f>
        <v>0</v>
      </c>
      <c r="AI143" s="326">
        <f>IF(AI21="kW",SUMPRODUCT(N22:N125,X22:X125, AI22:AI125),SUMPRODUCT(M22:M125,AI22:AI125))</f>
        <v>0</v>
      </c>
      <c r="AJ143" s="326">
        <f>IF(AJ21="kW",SUMPRODUCT(N22:N125,X22:X125, AJ22:AJ125),SUMPRODUCT(M22:M125,AJ22:AJ125))</f>
        <v>0</v>
      </c>
      <c r="AK143" s="326">
        <f>IF(AK21="kW",SUMPRODUCT(N22:N125,X22:X125, AK22:AK125),SUMPRODUCT(M22:M125,AK22:AK125))</f>
        <v>0</v>
      </c>
      <c r="AL143" s="326">
        <f>IF(AL21="kW",SUMPRODUCT(N22:N125,X22:X125, AL22:AL125),SUMPRODUCT(M22:M125,AL22:AL125))</f>
        <v>0</v>
      </c>
      <c r="AM143" s="366"/>
      <c r="AN143" s="367"/>
    </row>
    <row r="144" spans="1:40" ht="21.75" customHeight="1">
      <c r="B144" s="368" t="s">
        <v>761</v>
      </c>
      <c r="C144" s="369"/>
      <c r="D144" s="370"/>
      <c r="E144" s="370"/>
      <c r="F144" s="370"/>
      <c r="G144" s="370"/>
      <c r="H144" s="370"/>
      <c r="I144" s="370"/>
      <c r="J144" s="370"/>
      <c r="K144" s="370"/>
      <c r="L144" s="370"/>
      <c r="M144" s="370"/>
      <c r="N144" s="370"/>
      <c r="O144" s="370"/>
      <c r="P144" s="370"/>
      <c r="Q144" s="370"/>
      <c r="R144" s="370"/>
      <c r="S144" s="371"/>
      <c r="T144" s="372"/>
      <c r="U144" s="370"/>
      <c r="V144" s="370"/>
      <c r="W144" s="370"/>
      <c r="X144" s="370"/>
      <c r="Y144" s="373"/>
      <c r="Z144" s="373"/>
      <c r="AA144" s="373"/>
      <c r="AB144" s="373"/>
      <c r="AC144" s="373"/>
      <c r="AD144" s="373"/>
      <c r="AE144" s="373"/>
      <c r="AF144" s="373"/>
      <c r="AG144" s="373"/>
      <c r="AH144" s="373"/>
      <c r="AI144" s="373"/>
      <c r="AJ144" s="373"/>
      <c r="AK144" s="373"/>
      <c r="AL144" s="373"/>
      <c r="AM144" s="374"/>
      <c r="AN144" s="367"/>
    </row>
    <row r="146" spans="1:39" ht="15.45">
      <c r="B146" s="280" t="s">
        <v>242</v>
      </c>
      <c r="C146" s="281"/>
      <c r="D146" s="590" t="s">
        <v>525</v>
      </c>
      <c r="F146" s="590"/>
      <c r="O146" s="281"/>
      <c r="Y146" s="270"/>
      <c r="Z146" s="267"/>
      <c r="AA146" s="267"/>
      <c r="AB146" s="267"/>
      <c r="AC146" s="267"/>
      <c r="AD146" s="267"/>
      <c r="AE146" s="267"/>
      <c r="AF146" s="267"/>
      <c r="AG146" s="267"/>
      <c r="AH146" s="267"/>
      <c r="AI146" s="267"/>
      <c r="AJ146" s="267"/>
      <c r="AK146" s="267"/>
      <c r="AL146" s="267"/>
      <c r="AM146" s="282"/>
    </row>
    <row r="147" spans="1:39" ht="34.5" customHeight="1">
      <c r="B147" s="924" t="s">
        <v>211</v>
      </c>
      <c r="C147" s="926" t="s">
        <v>33</v>
      </c>
      <c r="D147" s="284" t="s">
        <v>421</v>
      </c>
      <c r="E147" s="928" t="s">
        <v>209</v>
      </c>
      <c r="F147" s="929"/>
      <c r="G147" s="929"/>
      <c r="H147" s="929"/>
      <c r="I147" s="929"/>
      <c r="J147" s="929"/>
      <c r="K147" s="929"/>
      <c r="L147" s="929"/>
      <c r="M147" s="930"/>
      <c r="N147" s="934" t="s">
        <v>213</v>
      </c>
      <c r="O147" s="284" t="s">
        <v>422</v>
      </c>
      <c r="P147" s="928" t="s">
        <v>212</v>
      </c>
      <c r="Q147" s="929"/>
      <c r="R147" s="929"/>
      <c r="S147" s="929"/>
      <c r="T147" s="929"/>
      <c r="U147" s="929"/>
      <c r="V147" s="929"/>
      <c r="W147" s="929"/>
      <c r="X147" s="930"/>
      <c r="Y147" s="931" t="s">
        <v>243</v>
      </c>
      <c r="Z147" s="932"/>
      <c r="AA147" s="932"/>
      <c r="AB147" s="932"/>
      <c r="AC147" s="932"/>
      <c r="AD147" s="932"/>
      <c r="AE147" s="932"/>
      <c r="AF147" s="932"/>
      <c r="AG147" s="932"/>
      <c r="AH147" s="932"/>
      <c r="AI147" s="932"/>
      <c r="AJ147" s="932"/>
      <c r="AK147" s="932"/>
      <c r="AL147" s="932"/>
      <c r="AM147" s="933"/>
    </row>
    <row r="148" spans="1:39" ht="60.75" customHeight="1">
      <c r="B148" s="925"/>
      <c r="C148" s="927"/>
      <c r="D148" s="285">
        <v>2012</v>
      </c>
      <c r="E148" s="285">
        <v>2013</v>
      </c>
      <c r="F148" s="285">
        <v>2014</v>
      </c>
      <c r="G148" s="285">
        <v>2015</v>
      </c>
      <c r="H148" s="285">
        <v>2016</v>
      </c>
      <c r="I148" s="285">
        <v>2017</v>
      </c>
      <c r="J148" s="285">
        <v>2018</v>
      </c>
      <c r="K148" s="285">
        <v>2019</v>
      </c>
      <c r="L148" s="285">
        <v>2020</v>
      </c>
      <c r="M148" s="285">
        <v>2021</v>
      </c>
      <c r="N148" s="935"/>
      <c r="O148" s="285">
        <v>2012</v>
      </c>
      <c r="P148" s="285">
        <v>2013</v>
      </c>
      <c r="Q148" s="285">
        <v>2014</v>
      </c>
      <c r="R148" s="285">
        <v>2015</v>
      </c>
      <c r="S148" s="285">
        <v>2016</v>
      </c>
      <c r="T148" s="285">
        <v>2017</v>
      </c>
      <c r="U148" s="285">
        <v>2018</v>
      </c>
      <c r="V148" s="285">
        <v>2019</v>
      </c>
      <c r="W148" s="285">
        <v>2020</v>
      </c>
      <c r="X148" s="285">
        <v>2021</v>
      </c>
      <c r="Y148" s="285" t="str">
        <f>'1.  LRAMVA Summary'!D52</f>
        <v>Residential</v>
      </c>
      <c r="Z148" s="285" t="str">
        <f>'1.  LRAMVA Summary'!E52</f>
        <v>GS&lt;50 kW</v>
      </c>
      <c r="AA148" s="285" t="str">
        <f>'1.  LRAMVA Summary'!F52</f>
        <v>GS 50 to 999 kW</v>
      </c>
      <c r="AB148" s="285" t="str">
        <f>'1.  LRAMVA Summary'!G52</f>
        <v>GS 1,000 to 4,999 kW</v>
      </c>
      <c r="AC148" s="285" t="str">
        <f>'1.  LRAMVA Summary'!H52</f>
        <v>Large Use</v>
      </c>
      <c r="AD148" s="285" t="str">
        <f>'1.  LRAMVA Summary'!I52</f>
        <v>Unmetered Scattered Load</v>
      </c>
      <c r="AE148" s="285" t="str">
        <f>'1.  LRAMVA Summary'!J52</f>
        <v>Sentinel Lighting</v>
      </c>
      <c r="AF148" s="285" t="str">
        <f>'1.  LRAMVA Summary'!K52</f>
        <v>Street Lighting</v>
      </c>
      <c r="AG148" s="285" t="str">
        <f>'1.  LRAMVA Summary'!L52</f>
        <v/>
      </c>
      <c r="AH148" s="285" t="str">
        <f>'1.  LRAMVA Summary'!M52</f>
        <v/>
      </c>
      <c r="AI148" s="285" t="str">
        <f>'1.  LRAMVA Summary'!N52</f>
        <v/>
      </c>
      <c r="AJ148" s="285" t="str">
        <f>'1.  LRAMVA Summary'!O52</f>
        <v/>
      </c>
      <c r="AK148" s="285" t="str">
        <f>'1.  LRAMVA Summary'!P52</f>
        <v/>
      </c>
      <c r="AL148" s="285" t="str">
        <f>'1.  LRAMVA Summary'!Q52</f>
        <v/>
      </c>
      <c r="AM148" s="287" t="str">
        <f>'1.  LRAMVA Summary'!R52</f>
        <v>Total</v>
      </c>
    </row>
    <row r="149" spans="1:39" ht="15.75" customHeight="1">
      <c r="A149" s="510"/>
      <c r="B149" s="288" t="s">
        <v>0</v>
      </c>
      <c r="C149" s="289"/>
      <c r="D149" s="289"/>
      <c r="E149" s="289"/>
      <c r="F149" s="289"/>
      <c r="G149" s="289"/>
      <c r="H149" s="289"/>
      <c r="I149" s="289"/>
      <c r="J149" s="289"/>
      <c r="K149" s="289"/>
      <c r="L149" s="289"/>
      <c r="M149" s="289"/>
      <c r="N149" s="290"/>
      <c r="O149" s="289"/>
      <c r="P149" s="289"/>
      <c r="Q149" s="289"/>
      <c r="R149" s="289"/>
      <c r="S149" s="289"/>
      <c r="T149" s="289"/>
      <c r="U149" s="289"/>
      <c r="V149" s="289"/>
      <c r="W149" s="289"/>
      <c r="X149" s="289"/>
      <c r="Y149" s="291" t="str">
        <f>'1.  LRAMVA Summary'!D53</f>
        <v>kWh</v>
      </c>
      <c r="Z149" s="291" t="str">
        <f>'1.  LRAMVA Summary'!E53</f>
        <v>kWh</v>
      </c>
      <c r="AA149" s="291" t="str">
        <f>'1.  LRAMVA Summary'!F53</f>
        <v>kW</v>
      </c>
      <c r="AB149" s="291" t="str">
        <f>'1.  LRAMVA Summary'!G53</f>
        <v>kW</v>
      </c>
      <c r="AC149" s="291" t="str">
        <f>'1.  LRAMVA Summary'!H53</f>
        <v>kW</v>
      </c>
      <c r="AD149" s="291" t="str">
        <f>'1.  LRAMVA Summary'!I53</f>
        <v>kWh</v>
      </c>
      <c r="AE149" s="291" t="str">
        <f>'1.  LRAMVA Summary'!J53</f>
        <v>kW</v>
      </c>
      <c r="AF149" s="291" t="str">
        <f>'1.  LRAMVA Summary'!K53</f>
        <v>kW</v>
      </c>
      <c r="AG149" s="291">
        <f>'1.  LRAMVA Summary'!L53</f>
        <v>0</v>
      </c>
      <c r="AH149" s="291">
        <f>'1.  LRAMVA Summary'!M53</f>
        <v>0</v>
      </c>
      <c r="AI149" s="291">
        <f>'1.  LRAMVA Summary'!N53</f>
        <v>0</v>
      </c>
      <c r="AJ149" s="291">
        <f>'1.  LRAMVA Summary'!O53</f>
        <v>0</v>
      </c>
      <c r="AK149" s="291">
        <f>'1.  LRAMVA Summary'!P53</f>
        <v>0</v>
      </c>
      <c r="AL149" s="291">
        <f>'1.  LRAMVA Summary'!Q53</f>
        <v>0</v>
      </c>
      <c r="AM149" s="375"/>
    </row>
    <row r="150" spans="1:39" ht="15" outlineLevel="1">
      <c r="A150" s="509">
        <v>1</v>
      </c>
      <c r="B150" s="294" t="s">
        <v>1</v>
      </c>
      <c r="C150" s="291" t="s">
        <v>25</v>
      </c>
      <c r="D150" s="295">
        <v>50943.619729774618</v>
      </c>
      <c r="E150" s="295">
        <v>50943.619729774618</v>
      </c>
      <c r="F150" s="295">
        <v>50943.619729774618</v>
      </c>
      <c r="G150" s="295">
        <v>50636.164564774612</v>
      </c>
      <c r="H150" s="295"/>
      <c r="I150" s="295"/>
      <c r="J150" s="295"/>
      <c r="K150" s="295"/>
      <c r="L150" s="295"/>
      <c r="M150" s="295"/>
      <c r="N150" s="291"/>
      <c r="O150" s="295">
        <v>7.3570864168718089</v>
      </c>
      <c r="P150" s="295">
        <v>7.3570864168718089</v>
      </c>
      <c r="Q150" s="295">
        <v>7.3570864168718089</v>
      </c>
      <c r="R150" s="295">
        <v>7.0132746805094417</v>
      </c>
      <c r="S150" s="295"/>
      <c r="T150" s="295"/>
      <c r="U150" s="295"/>
      <c r="V150" s="295"/>
      <c r="W150" s="295"/>
      <c r="X150" s="295"/>
      <c r="Y150" s="410">
        <v>1</v>
      </c>
      <c r="Z150" s="410"/>
      <c r="AA150" s="410"/>
      <c r="AB150" s="410"/>
      <c r="AC150" s="410"/>
      <c r="AD150" s="410"/>
      <c r="AE150" s="410"/>
      <c r="AF150" s="410"/>
      <c r="AG150" s="410"/>
      <c r="AH150" s="410"/>
      <c r="AI150" s="410"/>
      <c r="AJ150" s="410"/>
      <c r="AK150" s="410"/>
      <c r="AL150" s="410"/>
      <c r="AM150" s="296">
        <f>SUM(Y150:AL150)</f>
        <v>1</v>
      </c>
    </row>
    <row r="151" spans="1:39" ht="15" outlineLevel="1">
      <c r="B151" s="294" t="s">
        <v>244</v>
      </c>
      <c r="C151" s="291" t="s">
        <v>163</v>
      </c>
      <c r="D151" s="295"/>
      <c r="E151" s="295"/>
      <c r="F151" s="295"/>
      <c r="G151" s="295"/>
      <c r="H151" s="295"/>
      <c r="I151" s="295"/>
      <c r="J151" s="295"/>
      <c r="K151" s="295"/>
      <c r="L151" s="295"/>
      <c r="M151" s="295"/>
      <c r="N151" s="468"/>
      <c r="O151" s="295"/>
      <c r="P151" s="295"/>
      <c r="Q151" s="295"/>
      <c r="R151" s="295"/>
      <c r="S151" s="295"/>
      <c r="T151" s="295"/>
      <c r="U151" s="295"/>
      <c r="V151" s="295"/>
      <c r="W151" s="295"/>
      <c r="X151" s="295"/>
      <c r="Y151" s="411">
        <f>Y150</f>
        <v>1</v>
      </c>
      <c r="Z151" s="411">
        <f>Z150</f>
        <v>0</v>
      </c>
      <c r="AA151" s="411">
        <f t="shared" ref="AA151:AE151" si="37">AA150</f>
        <v>0</v>
      </c>
      <c r="AB151" s="411">
        <f t="shared" si="37"/>
        <v>0</v>
      </c>
      <c r="AC151" s="411">
        <f t="shared" si="37"/>
        <v>0</v>
      </c>
      <c r="AD151" s="411">
        <f t="shared" si="37"/>
        <v>0</v>
      </c>
      <c r="AE151" s="411">
        <f t="shared" si="37"/>
        <v>0</v>
      </c>
      <c r="AF151" s="411">
        <f t="shared" ref="AF151:AL151" si="38">AF150</f>
        <v>0</v>
      </c>
      <c r="AG151" s="411">
        <f t="shared" si="38"/>
        <v>0</v>
      </c>
      <c r="AH151" s="411">
        <f t="shared" si="38"/>
        <v>0</v>
      </c>
      <c r="AI151" s="411">
        <f t="shared" si="38"/>
        <v>0</v>
      </c>
      <c r="AJ151" s="411">
        <f t="shared" si="38"/>
        <v>0</v>
      </c>
      <c r="AK151" s="411">
        <f t="shared" si="38"/>
        <v>0</v>
      </c>
      <c r="AL151" s="411">
        <f t="shared" si="38"/>
        <v>0</v>
      </c>
      <c r="AM151" s="505"/>
    </row>
    <row r="152" spans="1:39" ht="15.45" outlineLevel="1">
      <c r="A152" s="511"/>
      <c r="B152" s="298"/>
      <c r="C152" s="299"/>
      <c r="D152" s="299"/>
      <c r="E152" s="299"/>
      <c r="F152" s="299"/>
      <c r="G152" s="299"/>
      <c r="H152" s="299"/>
      <c r="I152" s="299"/>
      <c r="J152" s="299"/>
      <c r="K152" s="299"/>
      <c r="L152" s="299"/>
      <c r="M152" s="299"/>
      <c r="N152" s="303"/>
      <c r="O152" s="299"/>
      <c r="P152" s="299"/>
      <c r="Q152" s="299"/>
      <c r="R152" s="299"/>
      <c r="S152" s="299"/>
      <c r="T152" s="299"/>
      <c r="U152" s="299"/>
      <c r="V152" s="299"/>
      <c r="W152" s="299"/>
      <c r="X152" s="299"/>
      <c r="Y152" s="412"/>
      <c r="Z152" s="413"/>
      <c r="AA152" s="413"/>
      <c r="AB152" s="413"/>
      <c r="AC152" s="413"/>
      <c r="AD152" s="413"/>
      <c r="AE152" s="413"/>
      <c r="AF152" s="413"/>
      <c r="AG152" s="413"/>
      <c r="AH152" s="413"/>
      <c r="AI152" s="413"/>
      <c r="AJ152" s="413"/>
      <c r="AK152" s="413"/>
      <c r="AL152" s="413"/>
      <c r="AM152" s="302"/>
    </row>
    <row r="153" spans="1:39" ht="15" outlineLevel="1">
      <c r="A153" s="509">
        <v>2</v>
      </c>
      <c r="B153" s="294" t="s">
        <v>2</v>
      </c>
      <c r="C153" s="291" t="s">
        <v>25</v>
      </c>
      <c r="D153" s="295">
        <v>3730.5790382688251</v>
      </c>
      <c r="E153" s="295">
        <v>3730.5790382688251</v>
      </c>
      <c r="F153" s="295">
        <v>3730.5790382688251</v>
      </c>
      <c r="G153" s="295">
        <v>3719.7513825348019</v>
      </c>
      <c r="H153" s="295"/>
      <c r="I153" s="295"/>
      <c r="J153" s="295"/>
      <c r="K153" s="295"/>
      <c r="L153" s="295"/>
      <c r="M153" s="295"/>
      <c r="N153" s="291"/>
      <c r="O153" s="295">
        <v>2.098267594374386</v>
      </c>
      <c r="P153" s="295">
        <v>2.098267594374386</v>
      </c>
      <c r="Q153" s="295">
        <v>2.098267594374386</v>
      </c>
      <c r="R153" s="295">
        <v>2.0861595684166883</v>
      </c>
      <c r="S153" s="295"/>
      <c r="T153" s="295"/>
      <c r="U153" s="295"/>
      <c r="V153" s="295"/>
      <c r="W153" s="295"/>
      <c r="X153" s="295"/>
      <c r="Y153" s="410">
        <v>1</v>
      </c>
      <c r="Z153" s="410"/>
      <c r="AA153" s="410"/>
      <c r="AB153" s="410"/>
      <c r="AC153" s="410"/>
      <c r="AD153" s="410"/>
      <c r="AE153" s="410"/>
      <c r="AF153" s="410"/>
      <c r="AG153" s="410"/>
      <c r="AH153" s="410"/>
      <c r="AI153" s="410"/>
      <c r="AJ153" s="410"/>
      <c r="AK153" s="410"/>
      <c r="AL153" s="410"/>
      <c r="AM153" s="296">
        <f>SUM(Y153:AL153)</f>
        <v>1</v>
      </c>
    </row>
    <row r="154" spans="1:39" ht="15" outlineLevel="1">
      <c r="B154" s="294" t="s">
        <v>244</v>
      </c>
      <c r="C154" s="291" t="s">
        <v>163</v>
      </c>
      <c r="D154" s="295"/>
      <c r="E154" s="295"/>
      <c r="F154" s="295"/>
      <c r="G154" s="295"/>
      <c r="H154" s="295"/>
      <c r="I154" s="295"/>
      <c r="J154" s="295"/>
      <c r="K154" s="295"/>
      <c r="L154" s="295"/>
      <c r="M154" s="295"/>
      <c r="N154" s="468"/>
      <c r="O154" s="295"/>
      <c r="P154" s="295"/>
      <c r="Q154" s="295"/>
      <c r="R154" s="295"/>
      <c r="S154" s="295"/>
      <c r="T154" s="295"/>
      <c r="U154" s="295"/>
      <c r="V154" s="295"/>
      <c r="W154" s="295"/>
      <c r="X154" s="295"/>
      <c r="Y154" s="411">
        <f>Y153</f>
        <v>1</v>
      </c>
      <c r="Z154" s="411">
        <f>Z153</f>
        <v>0</v>
      </c>
      <c r="AA154" s="411">
        <f t="shared" ref="AA154:AE154" si="39">AA153</f>
        <v>0</v>
      </c>
      <c r="AB154" s="411">
        <f t="shared" si="39"/>
        <v>0</v>
      </c>
      <c r="AC154" s="411">
        <f t="shared" si="39"/>
        <v>0</v>
      </c>
      <c r="AD154" s="411">
        <f t="shared" si="39"/>
        <v>0</v>
      </c>
      <c r="AE154" s="411">
        <f t="shared" si="39"/>
        <v>0</v>
      </c>
      <c r="AF154" s="411">
        <f t="shared" ref="AF154:AL154" si="40">AF153</f>
        <v>0</v>
      </c>
      <c r="AG154" s="411">
        <f t="shared" si="40"/>
        <v>0</v>
      </c>
      <c r="AH154" s="411">
        <f t="shared" si="40"/>
        <v>0</v>
      </c>
      <c r="AI154" s="411">
        <f t="shared" si="40"/>
        <v>0</v>
      </c>
      <c r="AJ154" s="411">
        <f t="shared" si="40"/>
        <v>0</v>
      </c>
      <c r="AK154" s="411">
        <f t="shared" si="40"/>
        <v>0</v>
      </c>
      <c r="AL154" s="411">
        <f t="shared" si="40"/>
        <v>0</v>
      </c>
      <c r="AM154" s="505"/>
    </row>
    <row r="155" spans="1:39" ht="15.45" outlineLevel="1">
      <c r="A155" s="511"/>
      <c r="B155" s="298"/>
      <c r="C155" s="299"/>
      <c r="D155" s="304"/>
      <c r="E155" s="304"/>
      <c r="F155" s="304"/>
      <c r="G155" s="304"/>
      <c r="H155" s="304"/>
      <c r="I155" s="304"/>
      <c r="J155" s="304"/>
      <c r="K155" s="304"/>
      <c r="L155" s="304"/>
      <c r="M155" s="304"/>
      <c r="N155" s="303"/>
      <c r="O155" s="304"/>
      <c r="P155" s="304"/>
      <c r="Q155" s="304"/>
      <c r="R155" s="304"/>
      <c r="S155" s="304"/>
      <c r="T155" s="304"/>
      <c r="U155" s="304"/>
      <c r="V155" s="304"/>
      <c r="W155" s="304"/>
      <c r="X155" s="304"/>
      <c r="Y155" s="412"/>
      <c r="Z155" s="413"/>
      <c r="AA155" s="413"/>
      <c r="AB155" s="413"/>
      <c r="AC155" s="413"/>
      <c r="AD155" s="413"/>
      <c r="AE155" s="413"/>
      <c r="AF155" s="413"/>
      <c r="AG155" s="413"/>
      <c r="AH155" s="413"/>
      <c r="AI155" s="413"/>
      <c r="AJ155" s="413"/>
      <c r="AK155" s="413"/>
      <c r="AL155" s="413"/>
      <c r="AM155" s="302"/>
    </row>
    <row r="156" spans="1:39" ht="15" outlineLevel="1">
      <c r="A156" s="509">
        <v>3</v>
      </c>
      <c r="B156" s="294" t="s">
        <v>3</v>
      </c>
      <c r="C156" s="291" t="s">
        <v>25</v>
      </c>
      <c r="D156" s="295">
        <v>114519.36254310001</v>
      </c>
      <c r="E156" s="295">
        <v>114519.36254310001</v>
      </c>
      <c r="F156" s="295">
        <v>114519.36254310001</v>
      </c>
      <c r="G156" s="295">
        <v>114519.36254310001</v>
      </c>
      <c r="H156" s="295"/>
      <c r="I156" s="295"/>
      <c r="J156" s="295"/>
      <c r="K156" s="295"/>
      <c r="L156" s="295"/>
      <c r="M156" s="295"/>
      <c r="N156" s="291"/>
      <c r="O156" s="295">
        <v>68.415192026635253</v>
      </c>
      <c r="P156" s="295">
        <v>68.415192026635253</v>
      </c>
      <c r="Q156" s="295">
        <v>68.415192026635253</v>
      </c>
      <c r="R156" s="295">
        <v>68.415192026635253</v>
      </c>
      <c r="S156" s="295"/>
      <c r="T156" s="295"/>
      <c r="U156" s="295"/>
      <c r="V156" s="295"/>
      <c r="W156" s="295"/>
      <c r="X156" s="295"/>
      <c r="Y156" s="410">
        <v>0</v>
      </c>
      <c r="Z156" s="410"/>
      <c r="AA156" s="410"/>
      <c r="AB156" s="410"/>
      <c r="AC156" s="410"/>
      <c r="AD156" s="410"/>
      <c r="AE156" s="410"/>
      <c r="AF156" s="410"/>
      <c r="AG156" s="410"/>
      <c r="AH156" s="410"/>
      <c r="AI156" s="410"/>
      <c r="AJ156" s="410"/>
      <c r="AK156" s="410"/>
      <c r="AL156" s="410"/>
      <c r="AM156" s="296">
        <f>SUM(Y156:AL156)</f>
        <v>0</v>
      </c>
    </row>
    <row r="157" spans="1:39" ht="15" outlineLevel="1">
      <c r="B157" s="294" t="s">
        <v>244</v>
      </c>
      <c r="C157" s="291" t="s">
        <v>163</v>
      </c>
      <c r="D157" s="295"/>
      <c r="E157" s="295"/>
      <c r="F157" s="295"/>
      <c r="G157" s="295"/>
      <c r="H157" s="295"/>
      <c r="I157" s="295"/>
      <c r="J157" s="295"/>
      <c r="K157" s="295"/>
      <c r="L157" s="295"/>
      <c r="M157" s="295"/>
      <c r="N157" s="468"/>
      <c r="O157" s="295">
        <v>1</v>
      </c>
      <c r="P157" s="295">
        <v>1</v>
      </c>
      <c r="Q157" s="295">
        <v>1</v>
      </c>
      <c r="R157" s="295">
        <v>1</v>
      </c>
      <c r="S157" s="295"/>
      <c r="T157" s="295"/>
      <c r="U157" s="295"/>
      <c r="V157" s="295"/>
      <c r="W157" s="295"/>
      <c r="X157" s="295"/>
      <c r="Y157" s="411">
        <f>Y156</f>
        <v>0</v>
      </c>
      <c r="Z157" s="411">
        <f>Z156</f>
        <v>0</v>
      </c>
      <c r="AA157" s="411">
        <f t="shared" ref="AA157:AE157" si="41">AA156</f>
        <v>0</v>
      </c>
      <c r="AB157" s="411">
        <f t="shared" si="41"/>
        <v>0</v>
      </c>
      <c r="AC157" s="411">
        <f t="shared" si="41"/>
        <v>0</v>
      </c>
      <c r="AD157" s="411">
        <f t="shared" si="41"/>
        <v>0</v>
      </c>
      <c r="AE157" s="411">
        <f t="shared" si="41"/>
        <v>0</v>
      </c>
      <c r="AF157" s="411">
        <f t="shared" ref="AF157:AL157" si="42">AF156</f>
        <v>0</v>
      </c>
      <c r="AG157" s="411">
        <f t="shared" si="42"/>
        <v>0</v>
      </c>
      <c r="AH157" s="411">
        <f t="shared" si="42"/>
        <v>0</v>
      </c>
      <c r="AI157" s="411">
        <f t="shared" si="42"/>
        <v>0</v>
      </c>
      <c r="AJ157" s="411">
        <f t="shared" si="42"/>
        <v>0</v>
      </c>
      <c r="AK157" s="411">
        <f t="shared" si="42"/>
        <v>0</v>
      </c>
      <c r="AL157" s="411">
        <f t="shared" si="42"/>
        <v>0</v>
      </c>
      <c r="AM157" s="505"/>
    </row>
    <row r="158" spans="1:39" ht="15" outlineLevel="1">
      <c r="B158" s="294"/>
      <c r="C158" s="305"/>
      <c r="D158" s="291"/>
      <c r="E158" s="291"/>
      <c r="F158" s="291"/>
      <c r="G158" s="291"/>
      <c r="H158" s="291"/>
      <c r="I158" s="291"/>
      <c r="J158" s="291"/>
      <c r="K158" s="291"/>
      <c r="L158" s="291"/>
      <c r="M158" s="291"/>
      <c r="N158" s="283"/>
      <c r="O158" s="291"/>
      <c r="P158" s="291"/>
      <c r="Q158" s="291"/>
      <c r="R158" s="291"/>
      <c r="S158" s="291"/>
      <c r="T158" s="291"/>
      <c r="U158" s="291"/>
      <c r="V158" s="291"/>
      <c r="W158" s="291"/>
      <c r="X158" s="291"/>
      <c r="Y158" s="412"/>
      <c r="Z158" s="412"/>
      <c r="AA158" s="412"/>
      <c r="AB158" s="412"/>
      <c r="AC158" s="412"/>
      <c r="AD158" s="412"/>
      <c r="AE158" s="412"/>
      <c r="AF158" s="412"/>
      <c r="AG158" s="412"/>
      <c r="AH158" s="412"/>
      <c r="AI158" s="412"/>
      <c r="AJ158" s="412"/>
      <c r="AK158" s="412"/>
      <c r="AL158" s="412"/>
      <c r="AM158" s="306"/>
    </row>
    <row r="159" spans="1:39" ht="15" outlineLevel="1">
      <c r="A159" s="509">
        <v>4</v>
      </c>
      <c r="B159" s="294" t="s">
        <v>4</v>
      </c>
      <c r="C159" s="291" t="s">
        <v>25</v>
      </c>
      <c r="D159" s="295">
        <v>7963.4405658987307</v>
      </c>
      <c r="E159" s="295">
        <v>7963.4405658987307</v>
      </c>
      <c r="F159" s="295">
        <v>7963.4405658987307</v>
      </c>
      <c r="G159" s="295">
        <v>7963.4405658987307</v>
      </c>
      <c r="H159" s="295"/>
      <c r="I159" s="295"/>
      <c r="J159" s="295"/>
      <c r="K159" s="295"/>
      <c r="L159" s="295"/>
      <c r="M159" s="295"/>
      <c r="N159" s="291"/>
      <c r="O159" s="295">
        <v>1.3123288730296547</v>
      </c>
      <c r="P159" s="295">
        <v>1.3123288730296547</v>
      </c>
      <c r="Q159" s="295">
        <v>1.3123288730296547</v>
      </c>
      <c r="R159" s="295">
        <v>1.3123288730296547</v>
      </c>
      <c r="S159" s="295"/>
      <c r="T159" s="295"/>
      <c r="U159" s="295"/>
      <c r="V159" s="295"/>
      <c r="W159" s="295"/>
      <c r="X159" s="295"/>
      <c r="Y159" s="410">
        <v>1</v>
      </c>
      <c r="Z159" s="410"/>
      <c r="AA159" s="410"/>
      <c r="AB159" s="410"/>
      <c r="AC159" s="410"/>
      <c r="AD159" s="410"/>
      <c r="AE159" s="410"/>
      <c r="AF159" s="410"/>
      <c r="AG159" s="410"/>
      <c r="AH159" s="410"/>
      <c r="AI159" s="410"/>
      <c r="AJ159" s="410"/>
      <c r="AK159" s="410"/>
      <c r="AL159" s="410"/>
      <c r="AM159" s="296">
        <f>SUM(Y159:AL159)</f>
        <v>1</v>
      </c>
    </row>
    <row r="160" spans="1:39" ht="15" outlineLevel="1">
      <c r="B160" s="294" t="s">
        <v>244</v>
      </c>
      <c r="C160" s="291" t="s">
        <v>163</v>
      </c>
      <c r="D160" s="295"/>
      <c r="E160" s="295"/>
      <c r="F160" s="295"/>
      <c r="G160" s="295"/>
      <c r="H160" s="295"/>
      <c r="I160" s="295"/>
      <c r="J160" s="295"/>
      <c r="K160" s="295"/>
      <c r="L160" s="295"/>
      <c r="M160" s="295"/>
      <c r="N160" s="468"/>
      <c r="O160" s="295"/>
      <c r="P160" s="295"/>
      <c r="Q160" s="295"/>
      <c r="R160" s="295"/>
      <c r="S160" s="295"/>
      <c r="T160" s="295"/>
      <c r="U160" s="295"/>
      <c r="V160" s="295"/>
      <c r="W160" s="295"/>
      <c r="X160" s="295"/>
      <c r="Y160" s="411">
        <f>Y159</f>
        <v>1</v>
      </c>
      <c r="Z160" s="411">
        <f>Z159</f>
        <v>0</v>
      </c>
      <c r="AA160" s="411">
        <f t="shared" ref="AA160:AE160" si="43">AA159</f>
        <v>0</v>
      </c>
      <c r="AB160" s="411">
        <f t="shared" si="43"/>
        <v>0</v>
      </c>
      <c r="AC160" s="411">
        <f t="shared" si="43"/>
        <v>0</v>
      </c>
      <c r="AD160" s="411">
        <f t="shared" si="43"/>
        <v>0</v>
      </c>
      <c r="AE160" s="411">
        <f t="shared" si="43"/>
        <v>0</v>
      </c>
      <c r="AF160" s="411">
        <f t="shared" ref="AF160:AL160" si="44">AF159</f>
        <v>0</v>
      </c>
      <c r="AG160" s="411">
        <f t="shared" si="44"/>
        <v>0</v>
      </c>
      <c r="AH160" s="411">
        <f t="shared" si="44"/>
        <v>0</v>
      </c>
      <c r="AI160" s="411">
        <f t="shared" si="44"/>
        <v>0</v>
      </c>
      <c r="AJ160" s="411">
        <f t="shared" si="44"/>
        <v>0</v>
      </c>
      <c r="AK160" s="411">
        <f t="shared" si="44"/>
        <v>0</v>
      </c>
      <c r="AL160" s="411">
        <f t="shared" si="44"/>
        <v>0</v>
      </c>
      <c r="AM160" s="505"/>
    </row>
    <row r="161" spans="1:39" ht="15" outlineLevel="1">
      <c r="B161" s="294"/>
      <c r="C161" s="305"/>
      <c r="D161" s="304"/>
      <c r="E161" s="304"/>
      <c r="F161" s="304"/>
      <c r="G161" s="304"/>
      <c r="H161" s="304"/>
      <c r="I161" s="304"/>
      <c r="J161" s="304"/>
      <c r="K161" s="304"/>
      <c r="L161" s="304"/>
      <c r="M161" s="304"/>
      <c r="N161" s="291"/>
      <c r="O161" s="304"/>
      <c r="P161" s="304"/>
      <c r="Q161" s="304"/>
      <c r="R161" s="304"/>
      <c r="S161" s="304"/>
      <c r="T161" s="304"/>
      <c r="U161" s="304"/>
      <c r="V161" s="304"/>
      <c r="W161" s="304"/>
      <c r="X161" s="304"/>
      <c r="Y161" s="412"/>
      <c r="Z161" s="412"/>
      <c r="AA161" s="412"/>
      <c r="AB161" s="412"/>
      <c r="AC161" s="412"/>
      <c r="AD161" s="412"/>
      <c r="AE161" s="412"/>
      <c r="AF161" s="412"/>
      <c r="AG161" s="412"/>
      <c r="AH161" s="412"/>
      <c r="AI161" s="412"/>
      <c r="AJ161" s="412"/>
      <c r="AK161" s="412"/>
      <c r="AL161" s="412"/>
      <c r="AM161" s="306"/>
    </row>
    <row r="162" spans="1:39" ht="15" outlineLevel="1">
      <c r="A162" s="509">
        <v>5</v>
      </c>
      <c r="B162" s="294" t="s">
        <v>5</v>
      </c>
      <c r="C162" s="291" t="s">
        <v>25</v>
      </c>
      <c r="D162" s="295">
        <v>152534.67926090036</v>
      </c>
      <c r="E162" s="295">
        <v>152534.67926090036</v>
      </c>
      <c r="F162" s="295">
        <v>152534.67926090036</v>
      </c>
      <c r="G162" s="295">
        <v>152534.67926090036</v>
      </c>
      <c r="H162" s="295"/>
      <c r="I162" s="295"/>
      <c r="J162" s="295"/>
      <c r="K162" s="295"/>
      <c r="L162" s="295"/>
      <c r="M162" s="295"/>
      <c r="N162" s="291"/>
      <c r="O162" s="295">
        <v>8.4292261594849158</v>
      </c>
      <c r="P162" s="295">
        <v>8.4292261594849158</v>
      </c>
      <c r="Q162" s="295">
        <v>8.4292261594849158</v>
      </c>
      <c r="R162" s="295">
        <v>8.4292261594849158</v>
      </c>
      <c r="S162" s="295"/>
      <c r="T162" s="295"/>
      <c r="U162" s="295"/>
      <c r="V162" s="295"/>
      <c r="W162" s="295"/>
      <c r="X162" s="295"/>
      <c r="Y162" s="410">
        <v>1</v>
      </c>
      <c r="Z162" s="410"/>
      <c r="AA162" s="410"/>
      <c r="AB162" s="410"/>
      <c r="AC162" s="410"/>
      <c r="AD162" s="410"/>
      <c r="AE162" s="410"/>
      <c r="AF162" s="410"/>
      <c r="AG162" s="410"/>
      <c r="AH162" s="410"/>
      <c r="AI162" s="410"/>
      <c r="AJ162" s="410"/>
      <c r="AK162" s="410"/>
      <c r="AL162" s="410"/>
      <c r="AM162" s="296">
        <f>SUM(Y162:AL162)</f>
        <v>1</v>
      </c>
    </row>
    <row r="163" spans="1:39" ht="15" outlineLevel="1">
      <c r="B163" s="294" t="s">
        <v>244</v>
      </c>
      <c r="C163" s="291" t="s">
        <v>163</v>
      </c>
      <c r="D163" s="295"/>
      <c r="E163" s="295"/>
      <c r="F163" s="295"/>
      <c r="G163" s="295"/>
      <c r="H163" s="295"/>
      <c r="I163" s="295"/>
      <c r="J163" s="295"/>
      <c r="K163" s="295"/>
      <c r="L163" s="295"/>
      <c r="M163" s="295"/>
      <c r="N163" s="468"/>
      <c r="O163" s="295"/>
      <c r="P163" s="295"/>
      <c r="Q163" s="295"/>
      <c r="R163" s="295"/>
      <c r="S163" s="295"/>
      <c r="T163" s="295"/>
      <c r="U163" s="295"/>
      <c r="V163" s="295"/>
      <c r="W163" s="295"/>
      <c r="X163" s="295"/>
      <c r="Y163" s="411">
        <f>Y162</f>
        <v>1</v>
      </c>
      <c r="Z163" s="411">
        <f>Z162</f>
        <v>0</v>
      </c>
      <c r="AA163" s="411">
        <f t="shared" ref="AA163:AE163" si="45">AA162</f>
        <v>0</v>
      </c>
      <c r="AB163" s="411">
        <f t="shared" si="45"/>
        <v>0</v>
      </c>
      <c r="AC163" s="411">
        <f t="shared" si="45"/>
        <v>0</v>
      </c>
      <c r="AD163" s="411">
        <f t="shared" si="45"/>
        <v>0</v>
      </c>
      <c r="AE163" s="411">
        <f t="shared" si="45"/>
        <v>0</v>
      </c>
      <c r="AF163" s="411">
        <f t="shared" ref="AF163:AL163" si="46">AF162</f>
        <v>0</v>
      </c>
      <c r="AG163" s="411">
        <f t="shared" si="46"/>
        <v>0</v>
      </c>
      <c r="AH163" s="411">
        <f t="shared" si="46"/>
        <v>0</v>
      </c>
      <c r="AI163" s="411">
        <f t="shared" si="46"/>
        <v>0</v>
      </c>
      <c r="AJ163" s="411">
        <f t="shared" si="46"/>
        <v>0</v>
      </c>
      <c r="AK163" s="411">
        <f t="shared" si="46"/>
        <v>0</v>
      </c>
      <c r="AL163" s="411">
        <f t="shared" si="46"/>
        <v>0</v>
      </c>
      <c r="AM163" s="505"/>
    </row>
    <row r="164" spans="1:39" ht="15" outlineLevel="1">
      <c r="B164" s="294"/>
      <c r="C164" s="305"/>
      <c r="D164" s="304"/>
      <c r="E164" s="304"/>
      <c r="F164" s="304"/>
      <c r="G164" s="304"/>
      <c r="H164" s="304"/>
      <c r="I164" s="304"/>
      <c r="J164" s="304"/>
      <c r="K164" s="304"/>
      <c r="L164" s="304"/>
      <c r="M164" s="304"/>
      <c r="N164" s="291"/>
      <c r="O164" s="304"/>
      <c r="P164" s="304"/>
      <c r="Q164" s="304"/>
      <c r="R164" s="304"/>
      <c r="S164" s="304"/>
      <c r="T164" s="304"/>
      <c r="U164" s="304"/>
      <c r="V164" s="304"/>
      <c r="W164" s="304"/>
      <c r="X164" s="304"/>
      <c r="Y164" s="412"/>
      <c r="Z164" s="412"/>
      <c r="AA164" s="412"/>
      <c r="AB164" s="412"/>
      <c r="AC164" s="412"/>
      <c r="AD164" s="412"/>
      <c r="AE164" s="412"/>
      <c r="AF164" s="412"/>
      <c r="AG164" s="412"/>
      <c r="AH164" s="412"/>
      <c r="AI164" s="412"/>
      <c r="AJ164" s="412"/>
      <c r="AK164" s="412"/>
      <c r="AL164" s="412"/>
      <c r="AM164" s="306"/>
    </row>
    <row r="165" spans="1:39" ht="15" hidden="1" outlineLevel="1">
      <c r="A165" s="509">
        <v>6</v>
      </c>
      <c r="B165" s="294" t="s">
        <v>6</v>
      </c>
      <c r="C165" s="291" t="s">
        <v>25</v>
      </c>
      <c r="D165" s="295"/>
      <c r="E165" s="295"/>
      <c r="F165" s="295"/>
      <c r="G165" s="295"/>
      <c r="H165" s="295"/>
      <c r="I165" s="295"/>
      <c r="J165" s="295"/>
      <c r="K165" s="295"/>
      <c r="L165" s="295"/>
      <c r="M165" s="295"/>
      <c r="N165" s="291"/>
      <c r="O165" s="295"/>
      <c r="P165" s="295"/>
      <c r="Q165" s="295"/>
      <c r="R165" s="295"/>
      <c r="S165" s="295"/>
      <c r="T165" s="295"/>
      <c r="U165" s="295"/>
      <c r="V165" s="295"/>
      <c r="W165" s="295"/>
      <c r="X165" s="295"/>
      <c r="Y165" s="410"/>
      <c r="Z165" s="410"/>
      <c r="AA165" s="410"/>
      <c r="AB165" s="410"/>
      <c r="AC165" s="410"/>
      <c r="AD165" s="410"/>
      <c r="AE165" s="410"/>
      <c r="AF165" s="410"/>
      <c r="AG165" s="410"/>
      <c r="AH165" s="410"/>
      <c r="AI165" s="410"/>
      <c r="AJ165" s="410"/>
      <c r="AK165" s="410"/>
      <c r="AL165" s="410"/>
      <c r="AM165" s="296">
        <f>SUM(Y165:AL165)</f>
        <v>0</v>
      </c>
    </row>
    <row r="166" spans="1:39" ht="15" hidden="1" outlineLevel="1">
      <c r="B166" s="294" t="s">
        <v>244</v>
      </c>
      <c r="C166" s="291" t="s">
        <v>163</v>
      </c>
      <c r="D166" s="295"/>
      <c r="E166" s="295"/>
      <c r="F166" s="295"/>
      <c r="G166" s="295"/>
      <c r="H166" s="295"/>
      <c r="I166" s="295"/>
      <c r="J166" s="295"/>
      <c r="K166" s="295"/>
      <c r="L166" s="295"/>
      <c r="M166" s="295"/>
      <c r="N166" s="468"/>
      <c r="O166" s="295"/>
      <c r="P166" s="295"/>
      <c r="Q166" s="295"/>
      <c r="R166" s="295"/>
      <c r="S166" s="295"/>
      <c r="T166" s="295"/>
      <c r="U166" s="295"/>
      <c r="V166" s="295"/>
      <c r="W166" s="295"/>
      <c r="X166" s="295"/>
      <c r="Y166" s="411">
        <f>Y165</f>
        <v>0</v>
      </c>
      <c r="Z166" s="411">
        <f>Z165</f>
        <v>0</v>
      </c>
      <c r="AA166" s="411">
        <f t="shared" ref="AA166:AE166" si="47">AA165</f>
        <v>0</v>
      </c>
      <c r="AB166" s="411">
        <f t="shared" si="47"/>
        <v>0</v>
      </c>
      <c r="AC166" s="411">
        <f t="shared" si="47"/>
        <v>0</v>
      </c>
      <c r="AD166" s="411">
        <f t="shared" si="47"/>
        <v>0</v>
      </c>
      <c r="AE166" s="411">
        <f t="shared" si="47"/>
        <v>0</v>
      </c>
      <c r="AF166" s="411">
        <f t="shared" ref="AF166:AL166" si="48">AF165</f>
        <v>0</v>
      </c>
      <c r="AG166" s="411">
        <f t="shared" si="48"/>
        <v>0</v>
      </c>
      <c r="AH166" s="411">
        <f t="shared" si="48"/>
        <v>0</v>
      </c>
      <c r="AI166" s="411">
        <f t="shared" si="48"/>
        <v>0</v>
      </c>
      <c r="AJ166" s="411">
        <f t="shared" si="48"/>
        <v>0</v>
      </c>
      <c r="AK166" s="411">
        <f t="shared" si="48"/>
        <v>0</v>
      </c>
      <c r="AL166" s="411">
        <f t="shared" si="48"/>
        <v>0</v>
      </c>
      <c r="AM166" s="505"/>
    </row>
    <row r="167" spans="1:39" ht="15" hidden="1" outlineLevel="1">
      <c r="B167" s="294"/>
      <c r="C167" s="305"/>
      <c r="D167" s="304"/>
      <c r="E167" s="304"/>
      <c r="F167" s="304"/>
      <c r="G167" s="304"/>
      <c r="H167" s="304"/>
      <c r="I167" s="304"/>
      <c r="J167" s="304"/>
      <c r="K167" s="304"/>
      <c r="L167" s="304"/>
      <c r="M167" s="304"/>
      <c r="N167" s="291"/>
      <c r="O167" s="304"/>
      <c r="P167" s="304"/>
      <c r="Q167" s="304"/>
      <c r="R167" s="304"/>
      <c r="S167" s="304"/>
      <c r="T167" s="304"/>
      <c r="U167" s="304"/>
      <c r="V167" s="304"/>
      <c r="W167" s="304"/>
      <c r="X167" s="304"/>
      <c r="Y167" s="412"/>
      <c r="Z167" s="412"/>
      <c r="AA167" s="412"/>
      <c r="AB167" s="412"/>
      <c r="AC167" s="412"/>
      <c r="AD167" s="412"/>
      <c r="AE167" s="412"/>
      <c r="AF167" s="412"/>
      <c r="AG167" s="412"/>
      <c r="AH167" s="412"/>
      <c r="AI167" s="412"/>
      <c r="AJ167" s="412"/>
      <c r="AK167" s="412"/>
      <c r="AL167" s="412"/>
      <c r="AM167" s="306"/>
    </row>
    <row r="168" spans="1:39" ht="15" hidden="1" outlineLevel="1">
      <c r="A168" s="509">
        <v>7</v>
      </c>
      <c r="B168" s="294" t="s">
        <v>42</v>
      </c>
      <c r="C168" s="291" t="s">
        <v>25</v>
      </c>
      <c r="D168" s="295"/>
      <c r="E168" s="295"/>
      <c r="F168" s="295"/>
      <c r="G168" s="295"/>
      <c r="H168" s="295"/>
      <c r="I168" s="295"/>
      <c r="J168" s="295"/>
      <c r="K168" s="295"/>
      <c r="L168" s="295"/>
      <c r="M168" s="295"/>
      <c r="N168" s="291"/>
      <c r="O168" s="295"/>
      <c r="P168" s="295"/>
      <c r="Q168" s="295"/>
      <c r="R168" s="295"/>
      <c r="S168" s="295"/>
      <c r="T168" s="295"/>
      <c r="U168" s="295"/>
      <c r="V168" s="295"/>
      <c r="W168" s="295"/>
      <c r="X168" s="295"/>
      <c r="Y168" s="410"/>
      <c r="Z168" s="410"/>
      <c r="AA168" s="410"/>
      <c r="AB168" s="410"/>
      <c r="AC168" s="410"/>
      <c r="AD168" s="410"/>
      <c r="AE168" s="410"/>
      <c r="AF168" s="410"/>
      <c r="AG168" s="410"/>
      <c r="AH168" s="410"/>
      <c r="AI168" s="410"/>
      <c r="AJ168" s="410"/>
      <c r="AK168" s="410"/>
      <c r="AL168" s="410"/>
      <c r="AM168" s="296">
        <f>SUM(Y168:AL168)</f>
        <v>0</v>
      </c>
    </row>
    <row r="169" spans="1:39" ht="15" hidden="1" outlineLevel="1">
      <c r="B169" s="294" t="s">
        <v>244</v>
      </c>
      <c r="C169" s="291" t="s">
        <v>163</v>
      </c>
      <c r="D169" s="295"/>
      <c r="E169" s="295"/>
      <c r="F169" s="295"/>
      <c r="G169" s="295"/>
      <c r="H169" s="295"/>
      <c r="I169" s="295"/>
      <c r="J169" s="295"/>
      <c r="K169" s="295"/>
      <c r="L169" s="295"/>
      <c r="M169" s="295"/>
      <c r="N169" s="291"/>
      <c r="O169" s="295"/>
      <c r="P169" s="295"/>
      <c r="Q169" s="295"/>
      <c r="R169" s="295"/>
      <c r="S169" s="295"/>
      <c r="T169" s="295"/>
      <c r="U169" s="295"/>
      <c r="V169" s="295"/>
      <c r="W169" s="295"/>
      <c r="X169" s="295"/>
      <c r="Y169" s="411">
        <f>Y168</f>
        <v>0</v>
      </c>
      <c r="Z169" s="411">
        <f>Z168</f>
        <v>0</v>
      </c>
      <c r="AA169" s="411">
        <f t="shared" ref="AA169:AE169" si="49">AA168</f>
        <v>0</v>
      </c>
      <c r="AB169" s="411">
        <f t="shared" si="49"/>
        <v>0</v>
      </c>
      <c r="AC169" s="411">
        <f t="shared" si="49"/>
        <v>0</v>
      </c>
      <c r="AD169" s="411">
        <f t="shared" si="49"/>
        <v>0</v>
      </c>
      <c r="AE169" s="411">
        <f t="shared" si="49"/>
        <v>0</v>
      </c>
      <c r="AF169" s="411">
        <f t="shared" ref="AF169:AL169" si="50">AF168</f>
        <v>0</v>
      </c>
      <c r="AG169" s="411">
        <f t="shared" si="50"/>
        <v>0</v>
      </c>
      <c r="AH169" s="411">
        <f t="shared" si="50"/>
        <v>0</v>
      </c>
      <c r="AI169" s="411">
        <f t="shared" si="50"/>
        <v>0</v>
      </c>
      <c r="AJ169" s="411">
        <f t="shared" si="50"/>
        <v>0</v>
      </c>
      <c r="AK169" s="411">
        <f t="shared" si="50"/>
        <v>0</v>
      </c>
      <c r="AL169" s="411">
        <f t="shared" si="50"/>
        <v>0</v>
      </c>
      <c r="AM169" s="505"/>
    </row>
    <row r="170" spans="1:39" ht="15" hidden="1" outlineLevel="1">
      <c r="B170" s="294"/>
      <c r="C170" s="305"/>
      <c r="D170" s="304"/>
      <c r="E170" s="304"/>
      <c r="F170" s="304"/>
      <c r="G170" s="304"/>
      <c r="H170" s="304"/>
      <c r="I170" s="304"/>
      <c r="J170" s="304"/>
      <c r="K170" s="304"/>
      <c r="L170" s="304"/>
      <c r="M170" s="304"/>
      <c r="N170" s="291"/>
      <c r="O170" s="304"/>
      <c r="P170" s="304"/>
      <c r="Q170" s="304"/>
      <c r="R170" s="304"/>
      <c r="S170" s="304"/>
      <c r="T170" s="304"/>
      <c r="U170" s="304"/>
      <c r="V170" s="304"/>
      <c r="W170" s="304"/>
      <c r="X170" s="304"/>
      <c r="Y170" s="412"/>
      <c r="Z170" s="412"/>
      <c r="AA170" s="412"/>
      <c r="AB170" s="412"/>
      <c r="AC170" s="412"/>
      <c r="AD170" s="412"/>
      <c r="AE170" s="412"/>
      <c r="AF170" s="412"/>
      <c r="AG170" s="412"/>
      <c r="AH170" s="412"/>
      <c r="AI170" s="412"/>
      <c r="AJ170" s="412"/>
      <c r="AK170" s="412"/>
      <c r="AL170" s="412"/>
      <c r="AM170" s="306"/>
    </row>
    <row r="171" spans="1:39" s="283" customFormat="1" ht="15" hidden="1" outlineLevel="1">
      <c r="A171" s="509">
        <v>8</v>
      </c>
      <c r="B171" s="294" t="s">
        <v>484</v>
      </c>
      <c r="C171" s="291" t="s">
        <v>25</v>
      </c>
      <c r="D171" s="295"/>
      <c r="E171" s="295"/>
      <c r="F171" s="295"/>
      <c r="G171" s="295"/>
      <c r="H171" s="295"/>
      <c r="I171" s="295"/>
      <c r="J171" s="295"/>
      <c r="K171" s="295"/>
      <c r="L171" s="295"/>
      <c r="M171" s="295"/>
      <c r="N171" s="291"/>
      <c r="O171" s="295"/>
      <c r="P171" s="295"/>
      <c r="Q171" s="295"/>
      <c r="R171" s="295"/>
      <c r="S171" s="295"/>
      <c r="T171" s="295"/>
      <c r="U171" s="295"/>
      <c r="V171" s="295"/>
      <c r="W171" s="295"/>
      <c r="X171" s="295"/>
      <c r="Y171" s="410"/>
      <c r="Z171" s="410"/>
      <c r="AA171" s="410"/>
      <c r="AB171" s="410"/>
      <c r="AC171" s="410"/>
      <c r="AD171" s="410"/>
      <c r="AE171" s="410"/>
      <c r="AF171" s="410"/>
      <c r="AG171" s="410"/>
      <c r="AH171" s="410"/>
      <c r="AI171" s="410"/>
      <c r="AJ171" s="410"/>
      <c r="AK171" s="410"/>
      <c r="AL171" s="410"/>
      <c r="AM171" s="296">
        <f>SUM(Y171:AL171)</f>
        <v>0</v>
      </c>
    </row>
    <row r="172" spans="1:39" s="283" customFormat="1" ht="15" hidden="1" outlineLevel="1">
      <c r="A172" s="509"/>
      <c r="B172" s="294" t="s">
        <v>244</v>
      </c>
      <c r="C172" s="291" t="s">
        <v>163</v>
      </c>
      <c r="D172" s="295"/>
      <c r="E172" s="295"/>
      <c r="F172" s="295"/>
      <c r="G172" s="295"/>
      <c r="H172" s="295"/>
      <c r="I172" s="295"/>
      <c r="J172" s="295"/>
      <c r="K172" s="295"/>
      <c r="L172" s="295"/>
      <c r="M172" s="295"/>
      <c r="N172" s="291"/>
      <c r="O172" s="295"/>
      <c r="P172" s="295"/>
      <c r="Q172" s="295"/>
      <c r="R172" s="295"/>
      <c r="S172" s="295"/>
      <c r="T172" s="295"/>
      <c r="U172" s="295"/>
      <c r="V172" s="295"/>
      <c r="W172" s="295"/>
      <c r="X172" s="295"/>
      <c r="Y172" s="411">
        <f>Y171</f>
        <v>0</v>
      </c>
      <c r="Z172" s="411">
        <f>Z171</f>
        <v>0</v>
      </c>
      <c r="AA172" s="411">
        <f t="shared" ref="AA172:AE172" si="51">AA171</f>
        <v>0</v>
      </c>
      <c r="AB172" s="411">
        <f t="shared" si="51"/>
        <v>0</v>
      </c>
      <c r="AC172" s="411">
        <f t="shared" si="51"/>
        <v>0</v>
      </c>
      <c r="AD172" s="411">
        <f t="shared" si="51"/>
        <v>0</v>
      </c>
      <c r="AE172" s="411">
        <f t="shared" si="51"/>
        <v>0</v>
      </c>
      <c r="AF172" s="411">
        <f t="shared" ref="AF172:AL172" si="52">AF171</f>
        <v>0</v>
      </c>
      <c r="AG172" s="411">
        <f t="shared" si="52"/>
        <v>0</v>
      </c>
      <c r="AH172" s="411">
        <f t="shared" si="52"/>
        <v>0</v>
      </c>
      <c r="AI172" s="411">
        <f t="shared" si="52"/>
        <v>0</v>
      </c>
      <c r="AJ172" s="411">
        <f t="shared" si="52"/>
        <v>0</v>
      </c>
      <c r="AK172" s="411">
        <f t="shared" si="52"/>
        <v>0</v>
      </c>
      <c r="AL172" s="411">
        <f t="shared" si="52"/>
        <v>0</v>
      </c>
      <c r="AM172" s="505"/>
    </row>
    <row r="173" spans="1:39" s="283" customFormat="1" ht="15" hidden="1" outlineLevel="1">
      <c r="A173" s="509"/>
      <c r="B173" s="294"/>
      <c r="C173" s="305"/>
      <c r="D173" s="304"/>
      <c r="E173" s="304"/>
      <c r="F173" s="304"/>
      <c r="G173" s="304"/>
      <c r="H173" s="304"/>
      <c r="I173" s="304"/>
      <c r="J173" s="304"/>
      <c r="K173" s="304"/>
      <c r="L173" s="304"/>
      <c r="M173" s="304"/>
      <c r="N173" s="291"/>
      <c r="O173" s="304"/>
      <c r="P173" s="304"/>
      <c r="Q173" s="304"/>
      <c r="R173" s="304"/>
      <c r="S173" s="304"/>
      <c r="T173" s="304"/>
      <c r="U173" s="304"/>
      <c r="V173" s="304"/>
      <c r="W173" s="304"/>
      <c r="X173" s="304"/>
      <c r="Y173" s="412"/>
      <c r="Z173" s="412"/>
      <c r="AA173" s="412"/>
      <c r="AB173" s="412"/>
      <c r="AC173" s="412"/>
      <c r="AD173" s="412"/>
      <c r="AE173" s="412"/>
      <c r="AF173" s="412"/>
      <c r="AG173" s="412"/>
      <c r="AH173" s="412"/>
      <c r="AI173" s="412"/>
      <c r="AJ173" s="412"/>
      <c r="AK173" s="412"/>
      <c r="AL173" s="412"/>
      <c r="AM173" s="306"/>
    </row>
    <row r="174" spans="1:39" ht="15" hidden="1" outlineLevel="1">
      <c r="A174" s="509">
        <v>9</v>
      </c>
      <c r="B174" s="294" t="s">
        <v>7</v>
      </c>
      <c r="C174" s="291" t="s">
        <v>25</v>
      </c>
      <c r="D174" s="295"/>
      <c r="E174" s="295"/>
      <c r="F174" s="295"/>
      <c r="G174" s="295"/>
      <c r="H174" s="295"/>
      <c r="I174" s="295"/>
      <c r="J174" s="295"/>
      <c r="K174" s="295"/>
      <c r="L174" s="295"/>
      <c r="M174" s="295"/>
      <c r="N174" s="291"/>
      <c r="O174" s="295"/>
      <c r="P174" s="295"/>
      <c r="Q174" s="295"/>
      <c r="R174" s="295"/>
      <c r="S174" s="295"/>
      <c r="T174" s="295"/>
      <c r="U174" s="295"/>
      <c r="V174" s="295"/>
      <c r="W174" s="295"/>
      <c r="X174" s="295"/>
      <c r="Y174" s="410"/>
      <c r="Z174" s="410"/>
      <c r="AA174" s="410"/>
      <c r="AB174" s="410"/>
      <c r="AC174" s="410"/>
      <c r="AD174" s="410"/>
      <c r="AE174" s="410"/>
      <c r="AF174" s="410"/>
      <c r="AG174" s="410"/>
      <c r="AH174" s="410"/>
      <c r="AI174" s="410"/>
      <c r="AJ174" s="410"/>
      <c r="AK174" s="410"/>
      <c r="AL174" s="410"/>
      <c r="AM174" s="296">
        <f>SUM(Y174:AL174)</f>
        <v>0</v>
      </c>
    </row>
    <row r="175" spans="1:39" ht="15" hidden="1" outlineLevel="1">
      <c r="B175" s="294" t="s">
        <v>244</v>
      </c>
      <c r="C175" s="291" t="s">
        <v>163</v>
      </c>
      <c r="D175" s="295"/>
      <c r="E175" s="295"/>
      <c r="F175" s="295"/>
      <c r="G175" s="295"/>
      <c r="H175" s="295"/>
      <c r="I175" s="295"/>
      <c r="J175" s="295"/>
      <c r="K175" s="295"/>
      <c r="L175" s="295"/>
      <c r="M175" s="295"/>
      <c r="N175" s="291"/>
      <c r="O175" s="295"/>
      <c r="P175" s="295"/>
      <c r="Q175" s="295"/>
      <c r="R175" s="295"/>
      <c r="S175" s="295"/>
      <c r="T175" s="295"/>
      <c r="U175" s="295"/>
      <c r="V175" s="295"/>
      <c r="W175" s="295"/>
      <c r="X175" s="295"/>
      <c r="Y175" s="411">
        <f>Y174</f>
        <v>0</v>
      </c>
      <c r="Z175" s="411">
        <f>Z174</f>
        <v>0</v>
      </c>
      <c r="AA175" s="411">
        <f t="shared" ref="AA175:AE175" si="53">AA174</f>
        <v>0</v>
      </c>
      <c r="AB175" s="411">
        <f t="shared" si="53"/>
        <v>0</v>
      </c>
      <c r="AC175" s="411">
        <f t="shared" si="53"/>
        <v>0</v>
      </c>
      <c r="AD175" s="411">
        <f t="shared" si="53"/>
        <v>0</v>
      </c>
      <c r="AE175" s="411">
        <f t="shared" si="53"/>
        <v>0</v>
      </c>
      <c r="AF175" s="411">
        <f t="shared" ref="AF175:AL175" si="54">AF174</f>
        <v>0</v>
      </c>
      <c r="AG175" s="411">
        <f t="shared" si="54"/>
        <v>0</v>
      </c>
      <c r="AH175" s="411">
        <f t="shared" si="54"/>
        <v>0</v>
      </c>
      <c r="AI175" s="411">
        <f t="shared" si="54"/>
        <v>0</v>
      </c>
      <c r="AJ175" s="411">
        <f t="shared" si="54"/>
        <v>0</v>
      </c>
      <c r="AK175" s="411">
        <f t="shared" si="54"/>
        <v>0</v>
      </c>
      <c r="AL175" s="411">
        <f t="shared" si="54"/>
        <v>0</v>
      </c>
      <c r="AM175" s="505"/>
    </row>
    <row r="176" spans="1:39" ht="15" hidden="1" outlineLevel="1">
      <c r="B176" s="307"/>
      <c r="C176" s="308"/>
      <c r="D176" s="291"/>
      <c r="E176" s="291"/>
      <c r="F176" s="291"/>
      <c r="G176" s="291"/>
      <c r="H176" s="291"/>
      <c r="I176" s="291"/>
      <c r="J176" s="291"/>
      <c r="K176" s="291"/>
      <c r="L176" s="291"/>
      <c r="M176" s="291"/>
      <c r="N176" s="291"/>
      <c r="O176" s="291"/>
      <c r="P176" s="291"/>
      <c r="Q176" s="291"/>
      <c r="R176" s="291"/>
      <c r="S176" s="291"/>
      <c r="T176" s="291"/>
      <c r="U176" s="291"/>
      <c r="V176" s="291"/>
      <c r="W176" s="291"/>
      <c r="X176" s="291"/>
      <c r="Y176" s="412"/>
      <c r="Z176" s="412"/>
      <c r="AA176" s="412"/>
      <c r="AB176" s="412"/>
      <c r="AC176" s="412"/>
      <c r="AD176" s="412"/>
      <c r="AE176" s="412"/>
      <c r="AF176" s="412"/>
      <c r="AG176" s="412"/>
      <c r="AH176" s="412"/>
      <c r="AI176" s="412"/>
      <c r="AJ176" s="412"/>
      <c r="AK176" s="412"/>
      <c r="AL176" s="412"/>
      <c r="AM176" s="306"/>
    </row>
    <row r="177" spans="1:39" ht="15.45" outlineLevel="1">
      <c r="A177" s="510"/>
      <c r="B177" s="288" t="s">
        <v>8</v>
      </c>
      <c r="C177" s="289"/>
      <c r="D177" s="289"/>
      <c r="E177" s="289"/>
      <c r="F177" s="289"/>
      <c r="G177" s="289"/>
      <c r="H177" s="289"/>
      <c r="I177" s="289"/>
      <c r="J177" s="289"/>
      <c r="K177" s="289"/>
      <c r="L177" s="289"/>
      <c r="M177" s="289"/>
      <c r="N177" s="291"/>
      <c r="O177" s="289"/>
      <c r="P177" s="289"/>
      <c r="Q177" s="289"/>
      <c r="R177" s="289"/>
      <c r="S177" s="289"/>
      <c r="T177" s="289"/>
      <c r="U177" s="289"/>
      <c r="V177" s="289"/>
      <c r="W177" s="289"/>
      <c r="X177" s="289"/>
      <c r="Y177" s="414"/>
      <c r="Z177" s="414"/>
      <c r="AA177" s="414"/>
      <c r="AB177" s="414"/>
      <c r="AC177" s="414"/>
      <c r="AD177" s="414"/>
      <c r="AE177" s="414"/>
      <c r="AF177" s="414"/>
      <c r="AG177" s="414"/>
      <c r="AH177" s="414"/>
      <c r="AI177" s="414"/>
      <c r="AJ177" s="414"/>
      <c r="AK177" s="414"/>
      <c r="AL177" s="414"/>
      <c r="AM177" s="292"/>
    </row>
    <row r="178" spans="1:39" ht="15" outlineLevel="1">
      <c r="A178" s="509">
        <v>10</v>
      </c>
      <c r="B178" s="310" t="s">
        <v>22</v>
      </c>
      <c r="C178" s="291" t="s">
        <v>25</v>
      </c>
      <c r="D178" s="295">
        <v>1427328.2847929841</v>
      </c>
      <c r="E178" s="295">
        <v>1427328.2847929841</v>
      </c>
      <c r="F178" s="295">
        <v>1427328.2847929841</v>
      </c>
      <c r="G178" s="295">
        <v>1427328.2847929841</v>
      </c>
      <c r="H178" s="295"/>
      <c r="I178" s="295"/>
      <c r="J178" s="295"/>
      <c r="K178" s="295"/>
      <c r="L178" s="295"/>
      <c r="M178" s="295"/>
      <c r="N178" s="295">
        <v>12</v>
      </c>
      <c r="O178" s="295">
        <v>239.33079963961231</v>
      </c>
      <c r="P178" s="295">
        <v>239.33079963961231</v>
      </c>
      <c r="Q178" s="295">
        <v>239.33079963961231</v>
      </c>
      <c r="R178" s="295">
        <v>239.33079963961231</v>
      </c>
      <c r="S178" s="295"/>
      <c r="T178" s="295"/>
      <c r="U178" s="295"/>
      <c r="V178" s="295"/>
      <c r="W178" s="295"/>
      <c r="X178" s="295"/>
      <c r="Y178" s="467"/>
      <c r="Z178" s="469">
        <v>0.1954403583767087</v>
      </c>
      <c r="AA178" s="469">
        <v>0.64184569782544465</v>
      </c>
      <c r="AB178" s="415">
        <v>0.16742392824205596</v>
      </c>
      <c r="AC178" s="415">
        <v>1.1658145873721498E-2</v>
      </c>
      <c r="AD178" s="415"/>
      <c r="AE178" s="415"/>
      <c r="AF178" s="415"/>
      <c r="AG178" s="415"/>
      <c r="AH178" s="415"/>
      <c r="AI178" s="415"/>
      <c r="AJ178" s="415"/>
      <c r="AK178" s="415"/>
      <c r="AL178" s="415"/>
      <c r="AM178" s="296">
        <f>SUM(Y178:AL178)</f>
        <v>1.0163681303179308</v>
      </c>
    </row>
    <row r="179" spans="1:39" ht="15" outlineLevel="1">
      <c r="B179" s="294" t="s">
        <v>244</v>
      </c>
      <c r="C179" s="291" t="s">
        <v>163</v>
      </c>
      <c r="D179" s="295">
        <v>214129</v>
      </c>
      <c r="E179" s="295">
        <v>214129</v>
      </c>
      <c r="F179" s="295">
        <v>214129</v>
      </c>
      <c r="G179" s="295">
        <v>214129</v>
      </c>
      <c r="H179" s="295"/>
      <c r="I179" s="295"/>
      <c r="J179" s="295"/>
      <c r="K179" s="295"/>
      <c r="L179" s="295"/>
      <c r="M179" s="295"/>
      <c r="N179" s="295">
        <f>N178</f>
        <v>12</v>
      </c>
      <c r="O179" s="295">
        <v>18</v>
      </c>
      <c r="P179" s="295">
        <v>18</v>
      </c>
      <c r="Q179" s="295">
        <v>18</v>
      </c>
      <c r="R179" s="295">
        <v>18</v>
      </c>
      <c r="S179" s="295"/>
      <c r="T179" s="295"/>
      <c r="U179" s="295"/>
      <c r="V179" s="295"/>
      <c r="W179" s="295"/>
      <c r="X179" s="295"/>
      <c r="Y179" s="411">
        <f>Y178</f>
        <v>0</v>
      </c>
      <c r="Z179" s="411">
        <f>Z178</f>
        <v>0.1954403583767087</v>
      </c>
      <c r="AA179" s="411">
        <f t="shared" ref="AA179:AE179" si="55">AA178</f>
        <v>0.64184569782544465</v>
      </c>
      <c r="AB179" s="411">
        <f t="shared" si="55"/>
        <v>0.16742392824205596</v>
      </c>
      <c r="AC179" s="411">
        <f t="shared" si="55"/>
        <v>1.1658145873721498E-2</v>
      </c>
      <c r="AD179" s="411">
        <f t="shared" si="55"/>
        <v>0</v>
      </c>
      <c r="AE179" s="411">
        <f t="shared" si="55"/>
        <v>0</v>
      </c>
      <c r="AF179" s="411">
        <f t="shared" ref="AF179:AL179" si="56">AF178</f>
        <v>0</v>
      </c>
      <c r="AG179" s="411">
        <f t="shared" si="56"/>
        <v>0</v>
      </c>
      <c r="AH179" s="411">
        <f t="shared" si="56"/>
        <v>0</v>
      </c>
      <c r="AI179" s="411">
        <f t="shared" si="56"/>
        <v>0</v>
      </c>
      <c r="AJ179" s="411">
        <f t="shared" si="56"/>
        <v>0</v>
      </c>
      <c r="AK179" s="411">
        <f t="shared" si="56"/>
        <v>0</v>
      </c>
      <c r="AL179" s="411">
        <f t="shared" si="56"/>
        <v>0</v>
      </c>
      <c r="AM179" s="505"/>
    </row>
    <row r="180" spans="1:39" ht="15" outlineLevel="1">
      <c r="B180" s="310"/>
      <c r="C180" s="312"/>
      <c r="D180" s="291"/>
      <c r="E180" s="291"/>
      <c r="F180" s="291"/>
      <c r="G180" s="291"/>
      <c r="H180" s="291"/>
      <c r="I180" s="291"/>
      <c r="J180" s="291"/>
      <c r="K180" s="291"/>
      <c r="L180" s="291"/>
      <c r="M180" s="291"/>
      <c r="N180" s="291"/>
      <c r="O180" s="291"/>
      <c r="P180" s="291"/>
      <c r="Q180" s="291"/>
      <c r="R180" s="291"/>
      <c r="S180" s="291"/>
      <c r="T180" s="291"/>
      <c r="U180" s="291"/>
      <c r="V180" s="291"/>
      <c r="W180" s="291"/>
      <c r="X180" s="291"/>
      <c r="Y180" s="416"/>
      <c r="Z180" s="416"/>
      <c r="AA180" s="416"/>
      <c r="AB180" s="416"/>
      <c r="AC180" s="416"/>
      <c r="AD180" s="416"/>
      <c r="AE180" s="416"/>
      <c r="AF180" s="416"/>
      <c r="AG180" s="416"/>
      <c r="AH180" s="416"/>
      <c r="AI180" s="416"/>
      <c r="AJ180" s="416"/>
      <c r="AK180" s="416"/>
      <c r="AL180" s="416"/>
      <c r="AM180" s="313"/>
    </row>
    <row r="181" spans="1:39" ht="15" outlineLevel="1">
      <c r="A181" s="509">
        <v>11</v>
      </c>
      <c r="B181" s="314" t="s">
        <v>21</v>
      </c>
      <c r="C181" s="291" t="s">
        <v>25</v>
      </c>
      <c r="D181" s="295">
        <v>1250.4844456488597</v>
      </c>
      <c r="E181" s="295">
        <v>1250.4844456488597</v>
      </c>
      <c r="F181" s="295">
        <v>1250.4844456488597</v>
      </c>
      <c r="G181" s="295">
        <v>1250.4844456488597</v>
      </c>
      <c r="H181" s="295"/>
      <c r="I181" s="295"/>
      <c r="J181" s="295"/>
      <c r="K181" s="295"/>
      <c r="L181" s="295"/>
      <c r="M181" s="295"/>
      <c r="N181" s="295">
        <v>12</v>
      </c>
      <c r="O181" s="295">
        <v>0.34414952355393191</v>
      </c>
      <c r="P181" s="295">
        <v>0.34414952355393191</v>
      </c>
      <c r="Q181" s="295">
        <v>0.34414952355393191</v>
      </c>
      <c r="R181" s="295">
        <v>0.34414952355393191</v>
      </c>
      <c r="S181" s="295"/>
      <c r="T181" s="295"/>
      <c r="U181" s="295"/>
      <c r="V181" s="295"/>
      <c r="W181" s="295"/>
      <c r="X181" s="295"/>
      <c r="Y181" s="415"/>
      <c r="Z181" s="469">
        <v>1</v>
      </c>
      <c r="AA181" s="415"/>
      <c r="AB181" s="415"/>
      <c r="AC181" s="415"/>
      <c r="AD181" s="415"/>
      <c r="AE181" s="415"/>
      <c r="AF181" s="415"/>
      <c r="AG181" s="415"/>
      <c r="AH181" s="415"/>
      <c r="AI181" s="415"/>
      <c r="AJ181" s="415"/>
      <c r="AK181" s="415"/>
      <c r="AL181" s="415"/>
      <c r="AM181" s="296">
        <f>SUM(Y181:AL181)</f>
        <v>1</v>
      </c>
    </row>
    <row r="182" spans="1:39" ht="15" outlineLevel="1">
      <c r="B182" s="294" t="s">
        <v>244</v>
      </c>
      <c r="C182" s="291" t="s">
        <v>163</v>
      </c>
      <c r="D182" s="295"/>
      <c r="E182" s="295"/>
      <c r="F182" s="295"/>
      <c r="G182" s="295"/>
      <c r="H182" s="295"/>
      <c r="I182" s="295"/>
      <c r="J182" s="295"/>
      <c r="K182" s="295"/>
      <c r="L182" s="295"/>
      <c r="M182" s="295"/>
      <c r="N182" s="295">
        <f>N181</f>
        <v>12</v>
      </c>
      <c r="O182" s="295"/>
      <c r="P182" s="295"/>
      <c r="Q182" s="295"/>
      <c r="R182" s="295"/>
      <c r="S182" s="295"/>
      <c r="T182" s="295"/>
      <c r="U182" s="295"/>
      <c r="V182" s="295"/>
      <c r="W182" s="295"/>
      <c r="X182" s="295"/>
      <c r="Y182" s="411">
        <f>Y181</f>
        <v>0</v>
      </c>
      <c r="Z182" s="411">
        <f>Z181</f>
        <v>1</v>
      </c>
      <c r="AA182" s="411">
        <f t="shared" ref="AA182:AE182" si="57">AA181</f>
        <v>0</v>
      </c>
      <c r="AB182" s="411">
        <f t="shared" si="57"/>
        <v>0</v>
      </c>
      <c r="AC182" s="411">
        <f t="shared" si="57"/>
        <v>0</v>
      </c>
      <c r="AD182" s="411">
        <f t="shared" si="57"/>
        <v>0</v>
      </c>
      <c r="AE182" s="411">
        <f t="shared" si="57"/>
        <v>0</v>
      </c>
      <c r="AF182" s="411">
        <f t="shared" ref="AF182:AL182" si="58">AF181</f>
        <v>0</v>
      </c>
      <c r="AG182" s="411">
        <f t="shared" si="58"/>
        <v>0</v>
      </c>
      <c r="AH182" s="411">
        <f t="shared" si="58"/>
        <v>0</v>
      </c>
      <c r="AI182" s="411">
        <f t="shared" si="58"/>
        <v>0</v>
      </c>
      <c r="AJ182" s="411">
        <f t="shared" si="58"/>
        <v>0</v>
      </c>
      <c r="AK182" s="411">
        <f t="shared" si="58"/>
        <v>0</v>
      </c>
      <c r="AL182" s="411">
        <f t="shared" si="58"/>
        <v>0</v>
      </c>
      <c r="AM182" s="505"/>
    </row>
    <row r="183" spans="1:39" ht="15" outlineLevel="1">
      <c r="B183" s="314"/>
      <c r="C183" s="312"/>
      <c r="D183" s="291"/>
      <c r="E183" s="291"/>
      <c r="F183" s="291"/>
      <c r="G183" s="291"/>
      <c r="H183" s="291"/>
      <c r="I183" s="291"/>
      <c r="J183" s="291"/>
      <c r="K183" s="291"/>
      <c r="L183" s="291"/>
      <c r="M183" s="291"/>
      <c r="N183" s="291"/>
      <c r="O183" s="291"/>
      <c r="P183" s="291"/>
      <c r="Q183" s="291"/>
      <c r="R183" s="291"/>
      <c r="S183" s="291"/>
      <c r="T183" s="291"/>
      <c r="U183" s="291"/>
      <c r="V183" s="291"/>
      <c r="W183" s="291"/>
      <c r="X183" s="291"/>
      <c r="Y183" s="416"/>
      <c r="Z183" s="417"/>
      <c r="AA183" s="416"/>
      <c r="AB183" s="416"/>
      <c r="AC183" s="416"/>
      <c r="AD183" s="416"/>
      <c r="AE183" s="416"/>
      <c r="AF183" s="416"/>
      <c r="AG183" s="416"/>
      <c r="AH183" s="416"/>
      <c r="AI183" s="416"/>
      <c r="AJ183" s="416"/>
      <c r="AK183" s="416"/>
      <c r="AL183" s="416"/>
      <c r="AM183" s="313"/>
    </row>
    <row r="184" spans="1:39" ht="15" hidden="1" outlineLevel="1">
      <c r="A184" s="509">
        <v>12</v>
      </c>
      <c r="B184" s="314" t="s">
        <v>23</v>
      </c>
      <c r="C184" s="291" t="s">
        <v>25</v>
      </c>
      <c r="D184" s="295"/>
      <c r="E184" s="295"/>
      <c r="F184" s="295"/>
      <c r="G184" s="295"/>
      <c r="H184" s="295"/>
      <c r="I184" s="295"/>
      <c r="J184" s="295"/>
      <c r="K184" s="295"/>
      <c r="L184" s="295"/>
      <c r="M184" s="295"/>
      <c r="N184" s="295">
        <v>3</v>
      </c>
      <c r="O184" s="295"/>
      <c r="P184" s="295"/>
      <c r="Q184" s="295"/>
      <c r="R184" s="295"/>
      <c r="S184" s="295"/>
      <c r="T184" s="295"/>
      <c r="U184" s="295"/>
      <c r="V184" s="295"/>
      <c r="W184" s="295"/>
      <c r="X184" s="295"/>
      <c r="Y184" s="415"/>
      <c r="Z184" s="415"/>
      <c r="AA184" s="415"/>
      <c r="AB184" s="415"/>
      <c r="AC184" s="415"/>
      <c r="AD184" s="415"/>
      <c r="AE184" s="415"/>
      <c r="AF184" s="415"/>
      <c r="AG184" s="415"/>
      <c r="AH184" s="415"/>
      <c r="AI184" s="415"/>
      <c r="AJ184" s="415"/>
      <c r="AK184" s="415"/>
      <c r="AL184" s="415"/>
      <c r="AM184" s="296">
        <f>SUM(Y184:AL184)</f>
        <v>0</v>
      </c>
    </row>
    <row r="185" spans="1:39" ht="15" hidden="1" outlineLevel="1">
      <c r="B185" s="294" t="s">
        <v>244</v>
      </c>
      <c r="C185" s="291" t="s">
        <v>163</v>
      </c>
      <c r="D185" s="295"/>
      <c r="E185" s="295"/>
      <c r="F185" s="295"/>
      <c r="G185" s="295"/>
      <c r="H185" s="295"/>
      <c r="I185" s="295"/>
      <c r="J185" s="295"/>
      <c r="K185" s="295"/>
      <c r="L185" s="295"/>
      <c r="M185" s="295"/>
      <c r="N185" s="295">
        <f>N184</f>
        <v>3</v>
      </c>
      <c r="O185" s="295"/>
      <c r="P185" s="295"/>
      <c r="Q185" s="295"/>
      <c r="R185" s="295"/>
      <c r="S185" s="295"/>
      <c r="T185" s="295"/>
      <c r="U185" s="295"/>
      <c r="V185" s="295"/>
      <c r="W185" s="295"/>
      <c r="X185" s="295"/>
      <c r="Y185" s="411">
        <f>Y184</f>
        <v>0</v>
      </c>
      <c r="Z185" s="411">
        <f>Z184</f>
        <v>0</v>
      </c>
      <c r="AA185" s="411">
        <f t="shared" ref="AA185:AE185" si="59">AA184</f>
        <v>0</v>
      </c>
      <c r="AB185" s="411">
        <f t="shared" si="59"/>
        <v>0</v>
      </c>
      <c r="AC185" s="411">
        <f t="shared" si="59"/>
        <v>0</v>
      </c>
      <c r="AD185" s="411">
        <f t="shared" si="59"/>
        <v>0</v>
      </c>
      <c r="AE185" s="411">
        <f t="shared" si="59"/>
        <v>0</v>
      </c>
      <c r="AF185" s="411">
        <f t="shared" ref="AF185:AL185" si="60">AF184</f>
        <v>0</v>
      </c>
      <c r="AG185" s="411">
        <f t="shared" si="60"/>
        <v>0</v>
      </c>
      <c r="AH185" s="411">
        <f t="shared" si="60"/>
        <v>0</v>
      </c>
      <c r="AI185" s="411">
        <f t="shared" si="60"/>
        <v>0</v>
      </c>
      <c r="AJ185" s="411">
        <f t="shared" si="60"/>
        <v>0</v>
      </c>
      <c r="AK185" s="411">
        <f t="shared" si="60"/>
        <v>0</v>
      </c>
      <c r="AL185" s="411">
        <f t="shared" si="60"/>
        <v>0</v>
      </c>
      <c r="AM185" s="505"/>
    </row>
    <row r="186" spans="1:39" ht="15" hidden="1" outlineLevel="1">
      <c r="B186" s="314"/>
      <c r="C186" s="312"/>
      <c r="D186" s="316"/>
      <c r="E186" s="316"/>
      <c r="F186" s="316"/>
      <c r="G186" s="316"/>
      <c r="H186" s="316"/>
      <c r="I186" s="316"/>
      <c r="J186" s="316"/>
      <c r="K186" s="316"/>
      <c r="L186" s="316"/>
      <c r="M186" s="316"/>
      <c r="N186" s="291"/>
      <c r="O186" s="316"/>
      <c r="P186" s="316"/>
      <c r="Q186" s="316"/>
      <c r="R186" s="316"/>
      <c r="S186" s="316"/>
      <c r="T186" s="316"/>
      <c r="U186" s="316"/>
      <c r="V186" s="316"/>
      <c r="W186" s="316"/>
      <c r="X186" s="316"/>
      <c r="Y186" s="416"/>
      <c r="Z186" s="417"/>
      <c r="AA186" s="416"/>
      <c r="AB186" s="416"/>
      <c r="AC186" s="416"/>
      <c r="AD186" s="416"/>
      <c r="AE186" s="416"/>
      <c r="AF186" s="416"/>
      <c r="AG186" s="416"/>
      <c r="AH186" s="416"/>
      <c r="AI186" s="416"/>
      <c r="AJ186" s="416"/>
      <c r="AK186" s="416"/>
      <c r="AL186" s="416"/>
      <c r="AM186" s="313"/>
    </row>
    <row r="187" spans="1:39" ht="15" hidden="1" outlineLevel="1">
      <c r="A187" s="509">
        <v>13</v>
      </c>
      <c r="B187" s="314" t="s">
        <v>24</v>
      </c>
      <c r="C187" s="291" t="s">
        <v>25</v>
      </c>
      <c r="D187" s="295"/>
      <c r="E187" s="295"/>
      <c r="F187" s="295"/>
      <c r="G187" s="295"/>
      <c r="H187" s="295"/>
      <c r="I187" s="295"/>
      <c r="J187" s="295"/>
      <c r="K187" s="295"/>
      <c r="L187" s="295"/>
      <c r="M187" s="295"/>
      <c r="N187" s="295">
        <v>12</v>
      </c>
      <c r="O187" s="295"/>
      <c r="P187" s="295"/>
      <c r="Q187" s="295"/>
      <c r="R187" s="295"/>
      <c r="S187" s="295"/>
      <c r="T187" s="295"/>
      <c r="U187" s="295"/>
      <c r="V187" s="295"/>
      <c r="W187" s="295"/>
      <c r="X187" s="295"/>
      <c r="Y187" s="415"/>
      <c r="Z187" s="415"/>
      <c r="AA187" s="415"/>
      <c r="AB187" s="415"/>
      <c r="AC187" s="415"/>
      <c r="AD187" s="415"/>
      <c r="AE187" s="415"/>
      <c r="AF187" s="415"/>
      <c r="AG187" s="415"/>
      <c r="AH187" s="415"/>
      <c r="AI187" s="415"/>
      <c r="AJ187" s="415"/>
      <c r="AK187" s="415"/>
      <c r="AL187" s="415"/>
      <c r="AM187" s="296">
        <f>SUM(Y187:AL187)</f>
        <v>0</v>
      </c>
    </row>
    <row r="188" spans="1:39" ht="15" hidden="1" outlineLevel="1">
      <c r="B188" s="294" t="s">
        <v>244</v>
      </c>
      <c r="C188" s="291" t="s">
        <v>163</v>
      </c>
      <c r="D188" s="295"/>
      <c r="E188" s="295"/>
      <c r="F188" s="295"/>
      <c r="G188" s="295"/>
      <c r="H188" s="295"/>
      <c r="I188" s="295"/>
      <c r="J188" s="295"/>
      <c r="K188" s="295"/>
      <c r="L188" s="295"/>
      <c r="M188" s="295"/>
      <c r="N188" s="295">
        <f>N187</f>
        <v>12</v>
      </c>
      <c r="O188" s="295"/>
      <c r="P188" s="295"/>
      <c r="Q188" s="295"/>
      <c r="R188" s="295"/>
      <c r="S188" s="295"/>
      <c r="T188" s="295"/>
      <c r="U188" s="295"/>
      <c r="V188" s="295"/>
      <c r="W188" s="295"/>
      <c r="X188" s="295"/>
      <c r="Y188" s="411">
        <f>Y187</f>
        <v>0</v>
      </c>
      <c r="Z188" s="411">
        <f>Z187</f>
        <v>0</v>
      </c>
      <c r="AA188" s="411">
        <f t="shared" ref="AA188:AE188" si="61">AA187</f>
        <v>0</v>
      </c>
      <c r="AB188" s="411">
        <f t="shared" si="61"/>
        <v>0</v>
      </c>
      <c r="AC188" s="411">
        <f t="shared" si="61"/>
        <v>0</v>
      </c>
      <c r="AD188" s="411">
        <f t="shared" si="61"/>
        <v>0</v>
      </c>
      <c r="AE188" s="411">
        <f t="shared" si="61"/>
        <v>0</v>
      </c>
      <c r="AF188" s="411">
        <f t="shared" ref="AF188:AL188" si="62">AF187</f>
        <v>0</v>
      </c>
      <c r="AG188" s="411">
        <f t="shared" si="62"/>
        <v>0</v>
      </c>
      <c r="AH188" s="411">
        <f t="shared" si="62"/>
        <v>0</v>
      </c>
      <c r="AI188" s="411">
        <f t="shared" si="62"/>
        <v>0</v>
      </c>
      <c r="AJ188" s="411">
        <f t="shared" si="62"/>
        <v>0</v>
      </c>
      <c r="AK188" s="411">
        <f t="shared" si="62"/>
        <v>0</v>
      </c>
      <c r="AL188" s="411">
        <f t="shared" si="62"/>
        <v>0</v>
      </c>
      <c r="AM188" s="505"/>
    </row>
    <row r="189" spans="1:39" ht="15" hidden="1" outlineLevel="1">
      <c r="B189" s="314"/>
      <c r="C189" s="312"/>
      <c r="D189" s="316"/>
      <c r="E189" s="316"/>
      <c r="F189" s="316"/>
      <c r="G189" s="316"/>
      <c r="H189" s="316"/>
      <c r="I189" s="316"/>
      <c r="J189" s="316"/>
      <c r="K189" s="316"/>
      <c r="L189" s="316"/>
      <c r="M189" s="316"/>
      <c r="N189" s="291"/>
      <c r="O189" s="316"/>
      <c r="P189" s="316"/>
      <c r="Q189" s="316"/>
      <c r="R189" s="316"/>
      <c r="S189" s="316"/>
      <c r="T189" s="316"/>
      <c r="U189" s="316"/>
      <c r="V189" s="316"/>
      <c r="W189" s="316"/>
      <c r="X189" s="316"/>
      <c r="Y189" s="416"/>
      <c r="Z189" s="416"/>
      <c r="AA189" s="416"/>
      <c r="AB189" s="416"/>
      <c r="AC189" s="416"/>
      <c r="AD189" s="416"/>
      <c r="AE189" s="416"/>
      <c r="AF189" s="416"/>
      <c r="AG189" s="416"/>
      <c r="AH189" s="416"/>
      <c r="AI189" s="416"/>
      <c r="AJ189" s="416"/>
      <c r="AK189" s="416"/>
      <c r="AL189" s="416"/>
      <c r="AM189" s="313"/>
    </row>
    <row r="190" spans="1:39" ht="15" hidden="1" outlineLevel="1">
      <c r="A190" s="509">
        <v>14</v>
      </c>
      <c r="B190" s="314" t="s">
        <v>20</v>
      </c>
      <c r="C190" s="291" t="s">
        <v>25</v>
      </c>
      <c r="D190" s="295"/>
      <c r="E190" s="295"/>
      <c r="F190" s="295"/>
      <c r="G190" s="295"/>
      <c r="H190" s="295"/>
      <c r="I190" s="295"/>
      <c r="J190" s="295"/>
      <c r="K190" s="295"/>
      <c r="L190" s="295"/>
      <c r="M190" s="295"/>
      <c r="N190" s="295">
        <v>12</v>
      </c>
      <c r="O190" s="295"/>
      <c r="P190" s="295"/>
      <c r="Q190" s="295"/>
      <c r="R190" s="295"/>
      <c r="S190" s="295"/>
      <c r="T190" s="295"/>
      <c r="U190" s="295"/>
      <c r="V190" s="295"/>
      <c r="W190" s="295"/>
      <c r="X190" s="295"/>
      <c r="Y190" s="415"/>
      <c r="Z190" s="415"/>
      <c r="AA190" s="415"/>
      <c r="AB190" s="415"/>
      <c r="AC190" s="415"/>
      <c r="AD190" s="415"/>
      <c r="AE190" s="415"/>
      <c r="AF190" s="415"/>
      <c r="AG190" s="415"/>
      <c r="AH190" s="415"/>
      <c r="AI190" s="415"/>
      <c r="AJ190" s="415"/>
      <c r="AK190" s="415"/>
      <c r="AL190" s="415"/>
      <c r="AM190" s="296">
        <f>SUM(Y190:AL190)</f>
        <v>0</v>
      </c>
    </row>
    <row r="191" spans="1:39" ht="15" hidden="1" outlineLevel="1">
      <c r="B191" s="294" t="s">
        <v>244</v>
      </c>
      <c r="C191" s="291" t="s">
        <v>163</v>
      </c>
      <c r="D191" s="295"/>
      <c r="E191" s="295"/>
      <c r="F191" s="295"/>
      <c r="G191" s="295"/>
      <c r="H191" s="295"/>
      <c r="I191" s="295"/>
      <c r="J191" s="295"/>
      <c r="K191" s="295"/>
      <c r="L191" s="295"/>
      <c r="M191" s="295"/>
      <c r="N191" s="295">
        <f>N190</f>
        <v>12</v>
      </c>
      <c r="O191" s="295"/>
      <c r="P191" s="295"/>
      <c r="Q191" s="295"/>
      <c r="R191" s="295"/>
      <c r="S191" s="295"/>
      <c r="T191" s="295"/>
      <c r="U191" s="295"/>
      <c r="V191" s="295"/>
      <c r="W191" s="295"/>
      <c r="X191" s="295"/>
      <c r="Y191" s="411">
        <f>Y190</f>
        <v>0</v>
      </c>
      <c r="Z191" s="411">
        <f>Z190</f>
        <v>0</v>
      </c>
      <c r="AA191" s="411">
        <f t="shared" ref="AA191:AE191" si="63">AA190</f>
        <v>0</v>
      </c>
      <c r="AB191" s="411">
        <f t="shared" si="63"/>
        <v>0</v>
      </c>
      <c r="AC191" s="411">
        <f t="shared" si="63"/>
        <v>0</v>
      </c>
      <c r="AD191" s="411">
        <f t="shared" si="63"/>
        <v>0</v>
      </c>
      <c r="AE191" s="411">
        <f t="shared" si="63"/>
        <v>0</v>
      </c>
      <c r="AF191" s="411">
        <f t="shared" ref="AF191:AL191" si="64">AF190</f>
        <v>0</v>
      </c>
      <c r="AG191" s="411">
        <f t="shared" si="64"/>
        <v>0</v>
      </c>
      <c r="AH191" s="411">
        <f t="shared" si="64"/>
        <v>0</v>
      </c>
      <c r="AI191" s="411">
        <f t="shared" si="64"/>
        <v>0</v>
      </c>
      <c r="AJ191" s="411">
        <f t="shared" si="64"/>
        <v>0</v>
      </c>
      <c r="AK191" s="411">
        <f t="shared" si="64"/>
        <v>0</v>
      </c>
      <c r="AL191" s="411">
        <f t="shared" si="64"/>
        <v>0</v>
      </c>
      <c r="AM191" s="505"/>
    </row>
    <row r="192" spans="1:39" ht="15" hidden="1" outlineLevel="1">
      <c r="B192" s="314"/>
      <c r="C192" s="312"/>
      <c r="D192" s="316"/>
      <c r="E192" s="316"/>
      <c r="F192" s="316"/>
      <c r="G192" s="316"/>
      <c r="H192" s="316"/>
      <c r="I192" s="316"/>
      <c r="J192" s="316"/>
      <c r="K192" s="316"/>
      <c r="L192" s="316"/>
      <c r="M192" s="316"/>
      <c r="N192" s="291"/>
      <c r="O192" s="316"/>
      <c r="P192" s="316"/>
      <c r="Q192" s="316"/>
      <c r="R192" s="316"/>
      <c r="S192" s="316"/>
      <c r="T192" s="316"/>
      <c r="U192" s="316"/>
      <c r="V192" s="316"/>
      <c r="W192" s="316"/>
      <c r="X192" s="316"/>
      <c r="Y192" s="416"/>
      <c r="Z192" s="417"/>
      <c r="AA192" s="416"/>
      <c r="AB192" s="416"/>
      <c r="AC192" s="416"/>
      <c r="AD192" s="416"/>
      <c r="AE192" s="416"/>
      <c r="AF192" s="416"/>
      <c r="AG192" s="416"/>
      <c r="AH192" s="416"/>
      <c r="AI192" s="416"/>
      <c r="AJ192" s="416"/>
      <c r="AK192" s="416"/>
      <c r="AL192" s="416"/>
      <c r="AM192" s="313"/>
    </row>
    <row r="193" spans="1:39" s="283" customFormat="1" ht="15" hidden="1" outlineLevel="1">
      <c r="A193" s="509">
        <v>15</v>
      </c>
      <c r="B193" s="314" t="s">
        <v>485</v>
      </c>
      <c r="C193" s="291" t="s">
        <v>25</v>
      </c>
      <c r="D193" s="295"/>
      <c r="E193" s="295"/>
      <c r="F193" s="295"/>
      <c r="G193" s="295"/>
      <c r="H193" s="295"/>
      <c r="I193" s="295"/>
      <c r="J193" s="295"/>
      <c r="K193" s="295"/>
      <c r="L193" s="295"/>
      <c r="M193" s="295"/>
      <c r="N193" s="291"/>
      <c r="O193" s="295"/>
      <c r="P193" s="295"/>
      <c r="Q193" s="295"/>
      <c r="R193" s="295"/>
      <c r="S193" s="295"/>
      <c r="T193" s="295"/>
      <c r="U193" s="295"/>
      <c r="V193" s="295"/>
      <c r="W193" s="295"/>
      <c r="X193" s="295"/>
      <c r="Y193" s="415"/>
      <c r="Z193" s="415"/>
      <c r="AA193" s="415"/>
      <c r="AB193" s="415"/>
      <c r="AC193" s="415"/>
      <c r="AD193" s="415"/>
      <c r="AE193" s="415"/>
      <c r="AF193" s="415"/>
      <c r="AG193" s="415"/>
      <c r="AH193" s="415"/>
      <c r="AI193" s="415"/>
      <c r="AJ193" s="415"/>
      <c r="AK193" s="415"/>
      <c r="AL193" s="415"/>
      <c r="AM193" s="296">
        <f>SUM(Y193:AL193)</f>
        <v>0</v>
      </c>
    </row>
    <row r="194" spans="1:39" s="283" customFormat="1" ht="15" hidden="1" outlineLevel="1">
      <c r="A194" s="509"/>
      <c r="B194" s="315" t="s">
        <v>244</v>
      </c>
      <c r="C194" s="291" t="s">
        <v>163</v>
      </c>
      <c r="D194" s="295"/>
      <c r="E194" s="295"/>
      <c r="F194" s="295"/>
      <c r="G194" s="295"/>
      <c r="H194" s="295"/>
      <c r="I194" s="295"/>
      <c r="J194" s="295"/>
      <c r="K194" s="295"/>
      <c r="L194" s="295"/>
      <c r="M194" s="295"/>
      <c r="N194" s="291"/>
      <c r="O194" s="295"/>
      <c r="P194" s="295"/>
      <c r="Q194" s="295"/>
      <c r="R194" s="295"/>
      <c r="S194" s="295"/>
      <c r="T194" s="295"/>
      <c r="U194" s="295"/>
      <c r="V194" s="295"/>
      <c r="W194" s="295"/>
      <c r="X194" s="295"/>
      <c r="Y194" s="411">
        <f>Y193</f>
        <v>0</v>
      </c>
      <c r="Z194" s="411">
        <f>Z193</f>
        <v>0</v>
      </c>
      <c r="AA194" s="411">
        <f t="shared" ref="AA194:AE194" si="65">AA193</f>
        <v>0</v>
      </c>
      <c r="AB194" s="411">
        <f t="shared" si="65"/>
        <v>0</v>
      </c>
      <c r="AC194" s="411">
        <f t="shared" si="65"/>
        <v>0</v>
      </c>
      <c r="AD194" s="411">
        <f t="shared" si="65"/>
        <v>0</v>
      </c>
      <c r="AE194" s="411">
        <f t="shared" si="65"/>
        <v>0</v>
      </c>
      <c r="AF194" s="411">
        <f t="shared" ref="AF194:AL194" si="66">AF193</f>
        <v>0</v>
      </c>
      <c r="AG194" s="411">
        <f t="shared" si="66"/>
        <v>0</v>
      </c>
      <c r="AH194" s="411">
        <f t="shared" si="66"/>
        <v>0</v>
      </c>
      <c r="AI194" s="411">
        <f t="shared" si="66"/>
        <v>0</v>
      </c>
      <c r="AJ194" s="411">
        <f t="shared" si="66"/>
        <v>0</v>
      </c>
      <c r="AK194" s="411">
        <f t="shared" si="66"/>
        <v>0</v>
      </c>
      <c r="AL194" s="411">
        <f t="shared" si="66"/>
        <v>0</v>
      </c>
      <c r="AM194" s="505"/>
    </row>
    <row r="195" spans="1:39" s="283" customFormat="1" ht="15" hidden="1" outlineLevel="1">
      <c r="A195" s="509"/>
      <c r="B195" s="314"/>
      <c r="C195" s="312"/>
      <c r="D195" s="316"/>
      <c r="E195" s="316"/>
      <c r="F195" s="316"/>
      <c r="G195" s="316"/>
      <c r="H195" s="316"/>
      <c r="I195" s="316"/>
      <c r="J195" s="316"/>
      <c r="K195" s="316"/>
      <c r="L195" s="316"/>
      <c r="M195" s="316"/>
      <c r="N195" s="291"/>
      <c r="O195" s="316"/>
      <c r="P195" s="316"/>
      <c r="Q195" s="316"/>
      <c r="R195" s="316"/>
      <c r="S195" s="316"/>
      <c r="T195" s="316"/>
      <c r="U195" s="316"/>
      <c r="V195" s="316"/>
      <c r="W195" s="316"/>
      <c r="X195" s="316"/>
      <c r="Y195" s="418"/>
      <c r="Z195" s="416"/>
      <c r="AA195" s="416"/>
      <c r="AB195" s="416"/>
      <c r="AC195" s="416"/>
      <c r="AD195" s="416"/>
      <c r="AE195" s="416"/>
      <c r="AF195" s="416"/>
      <c r="AG195" s="416"/>
      <c r="AH195" s="416"/>
      <c r="AI195" s="416"/>
      <c r="AJ195" s="416"/>
      <c r="AK195" s="416"/>
      <c r="AL195" s="416"/>
      <c r="AM195" s="313"/>
    </row>
    <row r="196" spans="1:39" s="283" customFormat="1" ht="30" hidden="1" outlineLevel="1">
      <c r="A196" s="509">
        <v>16</v>
      </c>
      <c r="B196" s="314" t="s">
        <v>486</v>
      </c>
      <c r="C196" s="291" t="s">
        <v>25</v>
      </c>
      <c r="D196" s="295"/>
      <c r="E196" s="295"/>
      <c r="F196" s="295"/>
      <c r="G196" s="295"/>
      <c r="H196" s="295"/>
      <c r="I196" s="295"/>
      <c r="J196" s="295"/>
      <c r="K196" s="295"/>
      <c r="L196" s="295"/>
      <c r="M196" s="295"/>
      <c r="N196" s="291"/>
      <c r="O196" s="295"/>
      <c r="P196" s="295"/>
      <c r="Q196" s="295"/>
      <c r="R196" s="295"/>
      <c r="S196" s="295"/>
      <c r="T196" s="295"/>
      <c r="U196" s="295"/>
      <c r="V196" s="295"/>
      <c r="W196" s="295"/>
      <c r="X196" s="295"/>
      <c r="Y196" s="415"/>
      <c r="Z196" s="415"/>
      <c r="AA196" s="415"/>
      <c r="AB196" s="415"/>
      <c r="AC196" s="415"/>
      <c r="AD196" s="415"/>
      <c r="AE196" s="415"/>
      <c r="AF196" s="415"/>
      <c r="AG196" s="415"/>
      <c r="AH196" s="415"/>
      <c r="AI196" s="415"/>
      <c r="AJ196" s="415"/>
      <c r="AK196" s="415"/>
      <c r="AL196" s="415"/>
      <c r="AM196" s="296">
        <f>SUM(Y196:AL196)</f>
        <v>0</v>
      </c>
    </row>
    <row r="197" spans="1:39" s="283" customFormat="1" ht="15" hidden="1" outlineLevel="1">
      <c r="A197" s="509"/>
      <c r="B197" s="315" t="s">
        <v>244</v>
      </c>
      <c r="C197" s="291" t="s">
        <v>163</v>
      </c>
      <c r="D197" s="295"/>
      <c r="E197" s="295"/>
      <c r="F197" s="295"/>
      <c r="G197" s="295"/>
      <c r="H197" s="295"/>
      <c r="I197" s="295"/>
      <c r="J197" s="295"/>
      <c r="K197" s="295"/>
      <c r="L197" s="295"/>
      <c r="M197" s="295"/>
      <c r="N197" s="291"/>
      <c r="O197" s="295"/>
      <c r="P197" s="295"/>
      <c r="Q197" s="295"/>
      <c r="R197" s="295"/>
      <c r="S197" s="295"/>
      <c r="T197" s="295"/>
      <c r="U197" s="295"/>
      <c r="V197" s="295"/>
      <c r="W197" s="295"/>
      <c r="X197" s="295"/>
      <c r="Y197" s="411">
        <f>Y196</f>
        <v>0</v>
      </c>
      <c r="Z197" s="411">
        <f>Z196</f>
        <v>0</v>
      </c>
      <c r="AA197" s="411">
        <f t="shared" ref="AA197:AE197" si="67">AA196</f>
        <v>0</v>
      </c>
      <c r="AB197" s="411">
        <f t="shared" si="67"/>
        <v>0</v>
      </c>
      <c r="AC197" s="411">
        <f t="shared" si="67"/>
        <v>0</v>
      </c>
      <c r="AD197" s="411">
        <f t="shared" si="67"/>
        <v>0</v>
      </c>
      <c r="AE197" s="411">
        <f t="shared" si="67"/>
        <v>0</v>
      </c>
      <c r="AF197" s="411">
        <f t="shared" ref="AF197:AL197" si="68">AF196</f>
        <v>0</v>
      </c>
      <c r="AG197" s="411">
        <f t="shared" si="68"/>
        <v>0</v>
      </c>
      <c r="AH197" s="411">
        <f t="shared" si="68"/>
        <v>0</v>
      </c>
      <c r="AI197" s="411">
        <f t="shared" si="68"/>
        <v>0</v>
      </c>
      <c r="AJ197" s="411">
        <f t="shared" si="68"/>
        <v>0</v>
      </c>
      <c r="AK197" s="411">
        <f t="shared" si="68"/>
        <v>0</v>
      </c>
      <c r="AL197" s="411">
        <f t="shared" si="68"/>
        <v>0</v>
      </c>
      <c r="AM197" s="505"/>
    </row>
    <row r="198" spans="1:39" s="283" customFormat="1" ht="15" hidden="1" outlineLevel="1">
      <c r="A198" s="509"/>
      <c r="B198" s="314"/>
      <c r="C198" s="312"/>
      <c r="D198" s="316"/>
      <c r="E198" s="316"/>
      <c r="F198" s="316"/>
      <c r="G198" s="316"/>
      <c r="H198" s="316"/>
      <c r="I198" s="316"/>
      <c r="J198" s="316"/>
      <c r="K198" s="316"/>
      <c r="L198" s="316"/>
      <c r="M198" s="316"/>
      <c r="N198" s="291"/>
      <c r="O198" s="316"/>
      <c r="P198" s="316"/>
      <c r="Q198" s="316"/>
      <c r="R198" s="316"/>
      <c r="S198" s="316"/>
      <c r="T198" s="316"/>
      <c r="U198" s="316"/>
      <c r="V198" s="316"/>
      <c r="W198" s="316"/>
      <c r="X198" s="316"/>
      <c r="Y198" s="418"/>
      <c r="Z198" s="416"/>
      <c r="AA198" s="416"/>
      <c r="AB198" s="416"/>
      <c r="AC198" s="416"/>
      <c r="AD198" s="416"/>
      <c r="AE198" s="416"/>
      <c r="AF198" s="416"/>
      <c r="AG198" s="416"/>
      <c r="AH198" s="416"/>
      <c r="AI198" s="416"/>
      <c r="AJ198" s="416"/>
      <c r="AK198" s="416"/>
      <c r="AL198" s="416"/>
      <c r="AM198" s="313"/>
    </row>
    <row r="199" spans="1:39" ht="15" outlineLevel="1">
      <c r="A199" s="509">
        <v>17</v>
      </c>
      <c r="B199" s="314" t="s">
        <v>9</v>
      </c>
      <c r="C199" s="291" t="s">
        <v>25</v>
      </c>
      <c r="D199" s="295">
        <v>1426.366</v>
      </c>
      <c r="E199" s="295">
        <v>0</v>
      </c>
      <c r="F199" s="295">
        <v>0</v>
      </c>
      <c r="G199" s="295">
        <v>0</v>
      </c>
      <c r="H199" s="295"/>
      <c r="I199" s="295"/>
      <c r="J199" s="295"/>
      <c r="K199" s="295"/>
      <c r="L199" s="295"/>
      <c r="M199" s="295"/>
      <c r="N199" s="291"/>
      <c r="O199" s="295">
        <v>98.131009500000005</v>
      </c>
      <c r="P199" s="295">
        <v>0</v>
      </c>
      <c r="Q199" s="295">
        <v>0</v>
      </c>
      <c r="R199" s="295">
        <v>0</v>
      </c>
      <c r="S199" s="295"/>
      <c r="T199" s="295"/>
      <c r="U199" s="295"/>
      <c r="V199" s="295"/>
      <c r="W199" s="295"/>
      <c r="X199" s="295"/>
      <c r="Y199" s="415"/>
      <c r="Z199" s="415"/>
      <c r="AA199" s="415"/>
      <c r="AB199" s="415"/>
      <c r="AC199" s="415"/>
      <c r="AD199" s="415"/>
      <c r="AE199" s="415"/>
      <c r="AF199" s="415"/>
      <c r="AG199" s="415"/>
      <c r="AH199" s="415"/>
      <c r="AI199" s="415"/>
      <c r="AJ199" s="415"/>
      <c r="AK199" s="415"/>
      <c r="AL199" s="415"/>
      <c r="AM199" s="296">
        <f>SUM(Y199:AL199)</f>
        <v>0</v>
      </c>
    </row>
    <row r="200" spans="1:39" ht="15" outlineLevel="1">
      <c r="B200" s="294" t="s">
        <v>244</v>
      </c>
      <c r="C200" s="291" t="s">
        <v>163</v>
      </c>
      <c r="D200" s="295"/>
      <c r="E200" s="295"/>
      <c r="F200" s="295"/>
      <c r="G200" s="295"/>
      <c r="H200" s="295"/>
      <c r="I200" s="295"/>
      <c r="J200" s="295"/>
      <c r="K200" s="295"/>
      <c r="L200" s="295"/>
      <c r="M200" s="295"/>
      <c r="N200" s="291"/>
      <c r="O200" s="295"/>
      <c r="P200" s="295"/>
      <c r="Q200" s="295"/>
      <c r="R200" s="295"/>
      <c r="S200" s="295"/>
      <c r="T200" s="295"/>
      <c r="U200" s="295"/>
      <c r="V200" s="295"/>
      <c r="W200" s="295"/>
      <c r="X200" s="295"/>
      <c r="Y200" s="411">
        <f>Y199</f>
        <v>0</v>
      </c>
      <c r="Z200" s="411">
        <f>Z199</f>
        <v>0</v>
      </c>
      <c r="AA200" s="411">
        <f t="shared" ref="AA200:AE200" si="69">AA199</f>
        <v>0</v>
      </c>
      <c r="AB200" s="411">
        <f t="shared" si="69"/>
        <v>0</v>
      </c>
      <c r="AC200" s="411">
        <f t="shared" si="69"/>
        <v>0</v>
      </c>
      <c r="AD200" s="411">
        <f t="shared" si="69"/>
        <v>0</v>
      </c>
      <c r="AE200" s="411">
        <f t="shared" si="69"/>
        <v>0</v>
      </c>
      <c r="AF200" s="411">
        <f t="shared" ref="AF200:AL200" si="70">AF199</f>
        <v>0</v>
      </c>
      <c r="AG200" s="411">
        <f t="shared" si="70"/>
        <v>0</v>
      </c>
      <c r="AH200" s="411">
        <f t="shared" si="70"/>
        <v>0</v>
      </c>
      <c r="AI200" s="411">
        <f t="shared" si="70"/>
        <v>0</v>
      </c>
      <c r="AJ200" s="411">
        <f t="shared" si="70"/>
        <v>0</v>
      </c>
      <c r="AK200" s="411">
        <f t="shared" si="70"/>
        <v>0</v>
      </c>
      <c r="AL200" s="411">
        <f t="shared" si="70"/>
        <v>0</v>
      </c>
      <c r="AM200" s="505"/>
    </row>
    <row r="201" spans="1:39" ht="15" outlineLevel="1">
      <c r="B201" s="315"/>
      <c r="C201" s="305"/>
      <c r="D201" s="291"/>
      <c r="E201" s="291"/>
      <c r="F201" s="291"/>
      <c r="G201" s="291"/>
      <c r="H201" s="291"/>
      <c r="I201" s="291"/>
      <c r="J201" s="291"/>
      <c r="K201" s="291"/>
      <c r="L201" s="291"/>
      <c r="M201" s="291"/>
      <c r="N201" s="291"/>
      <c r="O201" s="291"/>
      <c r="P201" s="291"/>
      <c r="Q201" s="291"/>
      <c r="R201" s="291"/>
      <c r="S201" s="291"/>
      <c r="T201" s="291"/>
      <c r="U201" s="291"/>
      <c r="V201" s="291"/>
      <c r="W201" s="291"/>
      <c r="X201" s="291"/>
      <c r="Y201" s="419"/>
      <c r="Z201" s="420"/>
      <c r="AA201" s="420"/>
      <c r="AB201" s="420"/>
      <c r="AC201" s="420"/>
      <c r="AD201" s="420"/>
      <c r="AE201" s="420"/>
      <c r="AF201" s="420"/>
      <c r="AG201" s="420"/>
      <c r="AH201" s="420"/>
      <c r="AI201" s="420"/>
      <c r="AJ201" s="420"/>
      <c r="AK201" s="420"/>
      <c r="AL201" s="420"/>
      <c r="AM201" s="317"/>
    </row>
    <row r="202" spans="1:39" ht="15.45" outlineLevel="1">
      <c r="A202" s="510"/>
      <c r="B202" s="288" t="s">
        <v>10</v>
      </c>
      <c r="C202" s="289"/>
      <c r="D202" s="289"/>
      <c r="E202" s="289"/>
      <c r="F202" s="289"/>
      <c r="G202" s="289"/>
      <c r="H202" s="289"/>
      <c r="I202" s="289"/>
      <c r="J202" s="289"/>
      <c r="K202" s="289"/>
      <c r="L202" s="289"/>
      <c r="M202" s="289"/>
      <c r="N202" s="290"/>
      <c r="O202" s="289"/>
      <c r="P202" s="289"/>
      <c r="Q202" s="289"/>
      <c r="R202" s="289"/>
      <c r="S202" s="289"/>
      <c r="T202" s="289"/>
      <c r="U202" s="289"/>
      <c r="V202" s="289"/>
      <c r="W202" s="289"/>
      <c r="X202" s="289"/>
      <c r="Y202" s="414"/>
      <c r="Z202" s="414"/>
      <c r="AA202" s="414"/>
      <c r="AB202" s="414"/>
      <c r="AC202" s="414"/>
      <c r="AD202" s="414"/>
      <c r="AE202" s="414"/>
      <c r="AF202" s="414"/>
      <c r="AG202" s="414"/>
      <c r="AH202" s="414"/>
      <c r="AI202" s="414"/>
      <c r="AJ202" s="414"/>
      <c r="AK202" s="414"/>
      <c r="AL202" s="414"/>
      <c r="AM202" s="292"/>
    </row>
    <row r="203" spans="1:39" ht="15" hidden="1" outlineLevel="1">
      <c r="A203" s="509">
        <v>18</v>
      </c>
      <c r="B203" s="315" t="s">
        <v>11</v>
      </c>
      <c r="C203" s="291" t="s">
        <v>25</v>
      </c>
      <c r="D203" s="295"/>
      <c r="E203" s="295"/>
      <c r="F203" s="295"/>
      <c r="G203" s="295"/>
      <c r="H203" s="295"/>
      <c r="I203" s="295"/>
      <c r="J203" s="295"/>
      <c r="K203" s="295"/>
      <c r="L203" s="295"/>
      <c r="M203" s="295"/>
      <c r="N203" s="295">
        <v>12</v>
      </c>
      <c r="O203" s="295"/>
      <c r="P203" s="295"/>
      <c r="Q203" s="295"/>
      <c r="R203" s="295"/>
      <c r="S203" s="295"/>
      <c r="T203" s="295"/>
      <c r="U203" s="295"/>
      <c r="V203" s="295"/>
      <c r="W203" s="295"/>
      <c r="X203" s="295"/>
      <c r="Y203" s="426"/>
      <c r="Z203" s="415"/>
      <c r="AA203" s="415"/>
      <c r="AB203" s="415"/>
      <c r="AC203" s="415"/>
      <c r="AD203" s="415"/>
      <c r="AE203" s="415"/>
      <c r="AF203" s="415"/>
      <c r="AG203" s="415"/>
      <c r="AH203" s="415"/>
      <c r="AI203" s="415"/>
      <c r="AJ203" s="415"/>
      <c r="AK203" s="415"/>
      <c r="AL203" s="415"/>
      <c r="AM203" s="296">
        <f>SUM(Y203:AL203)</f>
        <v>0</v>
      </c>
    </row>
    <row r="204" spans="1:39" ht="15" hidden="1" outlineLevel="1">
      <c r="B204" s="294" t="s">
        <v>244</v>
      </c>
      <c r="C204" s="291" t="s">
        <v>163</v>
      </c>
      <c r="D204" s="295"/>
      <c r="E204" s="295"/>
      <c r="F204" s="295"/>
      <c r="G204" s="295"/>
      <c r="H204" s="295"/>
      <c r="I204" s="295"/>
      <c r="J204" s="295"/>
      <c r="K204" s="295"/>
      <c r="L204" s="295"/>
      <c r="M204" s="295"/>
      <c r="N204" s="295">
        <f>N203</f>
        <v>12</v>
      </c>
      <c r="O204" s="295"/>
      <c r="P204" s="295"/>
      <c r="Q204" s="295"/>
      <c r="R204" s="295"/>
      <c r="S204" s="295"/>
      <c r="T204" s="295"/>
      <c r="U204" s="295"/>
      <c r="V204" s="295"/>
      <c r="W204" s="295"/>
      <c r="X204" s="295"/>
      <c r="Y204" s="411">
        <f>Y203</f>
        <v>0</v>
      </c>
      <c r="Z204" s="411">
        <f>Z203</f>
        <v>0</v>
      </c>
      <c r="AA204" s="411">
        <f t="shared" ref="AA204:AE204" si="71">AA203</f>
        <v>0</v>
      </c>
      <c r="AB204" s="411">
        <f t="shared" si="71"/>
        <v>0</v>
      </c>
      <c r="AC204" s="411">
        <f t="shared" si="71"/>
        <v>0</v>
      </c>
      <c r="AD204" s="411">
        <f t="shared" si="71"/>
        <v>0</v>
      </c>
      <c r="AE204" s="411">
        <f t="shared" si="71"/>
        <v>0</v>
      </c>
      <c r="AF204" s="411">
        <f t="shared" ref="AF204:AL204" si="72">AF203</f>
        <v>0</v>
      </c>
      <c r="AG204" s="411">
        <f t="shared" si="72"/>
        <v>0</v>
      </c>
      <c r="AH204" s="411">
        <f t="shared" si="72"/>
        <v>0</v>
      </c>
      <c r="AI204" s="411">
        <f t="shared" si="72"/>
        <v>0</v>
      </c>
      <c r="AJ204" s="411">
        <f t="shared" si="72"/>
        <v>0</v>
      </c>
      <c r="AK204" s="411">
        <f t="shared" si="72"/>
        <v>0</v>
      </c>
      <c r="AL204" s="411">
        <f t="shared" si="72"/>
        <v>0</v>
      </c>
      <c r="AM204" s="505"/>
    </row>
    <row r="205" spans="1:39" ht="15" hidden="1" outlineLevel="1">
      <c r="A205" s="512"/>
      <c r="B205" s="315"/>
      <c r="C205" s="305"/>
      <c r="D205" s="291"/>
      <c r="E205" s="291"/>
      <c r="F205" s="291"/>
      <c r="G205" s="291"/>
      <c r="H205" s="291"/>
      <c r="I205" s="291"/>
      <c r="J205" s="291"/>
      <c r="K205" s="291"/>
      <c r="L205" s="291"/>
      <c r="M205" s="291"/>
      <c r="N205" s="291"/>
      <c r="O205" s="291"/>
      <c r="P205" s="291"/>
      <c r="Q205" s="291"/>
      <c r="R205" s="291"/>
      <c r="S205" s="291"/>
      <c r="T205" s="291"/>
      <c r="U205" s="291"/>
      <c r="V205" s="291"/>
      <c r="W205" s="291"/>
      <c r="X205" s="291"/>
      <c r="Y205" s="412"/>
      <c r="Z205" s="421"/>
      <c r="AA205" s="421"/>
      <c r="AB205" s="421"/>
      <c r="AC205" s="421"/>
      <c r="AD205" s="421"/>
      <c r="AE205" s="421"/>
      <c r="AF205" s="421"/>
      <c r="AG205" s="421"/>
      <c r="AH205" s="421"/>
      <c r="AI205" s="421"/>
      <c r="AJ205" s="421"/>
      <c r="AK205" s="421"/>
      <c r="AL205" s="421"/>
      <c r="AM205" s="306"/>
    </row>
    <row r="206" spans="1:39" ht="15" hidden="1" outlineLevel="1">
      <c r="A206" s="509">
        <v>19</v>
      </c>
      <c r="B206" s="315" t="s">
        <v>12</v>
      </c>
      <c r="C206" s="291" t="s">
        <v>25</v>
      </c>
      <c r="D206" s="295"/>
      <c r="E206" s="295"/>
      <c r="F206" s="295"/>
      <c r="G206" s="295"/>
      <c r="H206" s="295"/>
      <c r="I206" s="295"/>
      <c r="J206" s="295"/>
      <c r="K206" s="295"/>
      <c r="L206" s="295"/>
      <c r="M206" s="295"/>
      <c r="N206" s="295">
        <v>12</v>
      </c>
      <c r="O206" s="295"/>
      <c r="P206" s="295"/>
      <c r="Q206" s="295"/>
      <c r="R206" s="295"/>
      <c r="S206" s="295"/>
      <c r="T206" s="295"/>
      <c r="U206" s="295"/>
      <c r="V206" s="295"/>
      <c r="W206" s="295"/>
      <c r="X206" s="295"/>
      <c r="Y206" s="410"/>
      <c r="Z206" s="415"/>
      <c r="AA206" s="415"/>
      <c r="AB206" s="415"/>
      <c r="AC206" s="415"/>
      <c r="AD206" s="415"/>
      <c r="AE206" s="415"/>
      <c r="AF206" s="415"/>
      <c r="AG206" s="415"/>
      <c r="AH206" s="415"/>
      <c r="AI206" s="415"/>
      <c r="AJ206" s="415"/>
      <c r="AK206" s="415"/>
      <c r="AL206" s="415"/>
      <c r="AM206" s="296">
        <f>SUM(Y206:AL206)</f>
        <v>0</v>
      </c>
    </row>
    <row r="207" spans="1:39" ht="15" hidden="1" outlineLevel="1">
      <c r="B207" s="294" t="s">
        <v>244</v>
      </c>
      <c r="C207" s="291" t="s">
        <v>163</v>
      </c>
      <c r="D207" s="295"/>
      <c r="E207" s="295"/>
      <c r="F207" s="295"/>
      <c r="G207" s="295"/>
      <c r="H207" s="295"/>
      <c r="I207" s="295"/>
      <c r="J207" s="295"/>
      <c r="K207" s="295"/>
      <c r="L207" s="295"/>
      <c r="M207" s="295"/>
      <c r="N207" s="295">
        <f>N206</f>
        <v>12</v>
      </c>
      <c r="O207" s="295"/>
      <c r="P207" s="295"/>
      <c r="Q207" s="295"/>
      <c r="R207" s="295"/>
      <c r="S207" s="295"/>
      <c r="T207" s="295"/>
      <c r="U207" s="295"/>
      <c r="V207" s="295"/>
      <c r="W207" s="295"/>
      <c r="X207" s="295"/>
      <c r="Y207" s="411">
        <f>Y206</f>
        <v>0</v>
      </c>
      <c r="Z207" s="411">
        <f>Z206</f>
        <v>0</v>
      </c>
      <c r="AA207" s="411">
        <f t="shared" ref="AA207:AE207" si="73">AA206</f>
        <v>0</v>
      </c>
      <c r="AB207" s="411">
        <f t="shared" si="73"/>
        <v>0</v>
      </c>
      <c r="AC207" s="411">
        <f t="shared" si="73"/>
        <v>0</v>
      </c>
      <c r="AD207" s="411">
        <f t="shared" si="73"/>
        <v>0</v>
      </c>
      <c r="AE207" s="411">
        <f t="shared" si="73"/>
        <v>0</v>
      </c>
      <c r="AF207" s="411">
        <f t="shared" ref="AF207:AL207" si="74">AF206</f>
        <v>0</v>
      </c>
      <c r="AG207" s="411">
        <f t="shared" si="74"/>
        <v>0</v>
      </c>
      <c r="AH207" s="411">
        <f t="shared" si="74"/>
        <v>0</v>
      </c>
      <c r="AI207" s="411">
        <f t="shared" si="74"/>
        <v>0</v>
      </c>
      <c r="AJ207" s="411">
        <f t="shared" si="74"/>
        <v>0</v>
      </c>
      <c r="AK207" s="411">
        <f t="shared" si="74"/>
        <v>0</v>
      </c>
      <c r="AL207" s="411">
        <f t="shared" si="74"/>
        <v>0</v>
      </c>
      <c r="AM207" s="505"/>
    </row>
    <row r="208" spans="1:39" ht="15" hidden="1" outlineLevel="1">
      <c r="B208" s="315"/>
      <c r="C208" s="305"/>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422"/>
      <c r="Z208" s="422"/>
      <c r="AA208" s="412"/>
      <c r="AB208" s="412"/>
      <c r="AC208" s="412"/>
      <c r="AD208" s="412"/>
      <c r="AE208" s="412"/>
      <c r="AF208" s="412"/>
      <c r="AG208" s="412"/>
      <c r="AH208" s="412"/>
      <c r="AI208" s="412"/>
      <c r="AJ208" s="412"/>
      <c r="AK208" s="412"/>
      <c r="AL208" s="412"/>
      <c r="AM208" s="306"/>
    </row>
    <row r="209" spans="1:39" ht="15" hidden="1" outlineLevel="1">
      <c r="A209" s="509">
        <v>20</v>
      </c>
      <c r="B209" s="315" t="s">
        <v>13</v>
      </c>
      <c r="C209" s="291" t="s">
        <v>25</v>
      </c>
      <c r="D209" s="295"/>
      <c r="E209" s="295"/>
      <c r="F209" s="295"/>
      <c r="G209" s="295"/>
      <c r="H209" s="295"/>
      <c r="I209" s="295"/>
      <c r="J209" s="295"/>
      <c r="K209" s="295"/>
      <c r="L209" s="295"/>
      <c r="M209" s="295"/>
      <c r="N209" s="295">
        <v>12</v>
      </c>
      <c r="O209" s="295"/>
      <c r="P209" s="295"/>
      <c r="Q209" s="295"/>
      <c r="R209" s="295"/>
      <c r="S209" s="295"/>
      <c r="T209" s="295"/>
      <c r="U209" s="295"/>
      <c r="V209" s="295"/>
      <c r="W209" s="295"/>
      <c r="X209" s="295"/>
      <c r="Y209" s="410"/>
      <c r="Z209" s="415"/>
      <c r="AA209" s="415"/>
      <c r="AB209" s="415"/>
      <c r="AC209" s="415"/>
      <c r="AD209" s="415"/>
      <c r="AE209" s="415"/>
      <c r="AF209" s="415"/>
      <c r="AG209" s="415"/>
      <c r="AH209" s="415"/>
      <c r="AI209" s="415"/>
      <c r="AJ209" s="415"/>
      <c r="AK209" s="415"/>
      <c r="AL209" s="415"/>
      <c r="AM209" s="296">
        <f>SUM(Y209:AL209)</f>
        <v>0</v>
      </c>
    </row>
    <row r="210" spans="1:39" ht="15" hidden="1" outlineLevel="1">
      <c r="B210" s="294" t="s">
        <v>244</v>
      </c>
      <c r="C210" s="291" t="s">
        <v>163</v>
      </c>
      <c r="D210" s="295"/>
      <c r="E210" s="295"/>
      <c r="F210" s="295"/>
      <c r="G210" s="295"/>
      <c r="H210" s="295"/>
      <c r="I210" s="295"/>
      <c r="J210" s="295"/>
      <c r="K210" s="295"/>
      <c r="L210" s="295"/>
      <c r="M210" s="295"/>
      <c r="N210" s="295">
        <f>N209</f>
        <v>12</v>
      </c>
      <c r="O210" s="295"/>
      <c r="P210" s="295"/>
      <c r="Q210" s="295"/>
      <c r="R210" s="295"/>
      <c r="S210" s="295"/>
      <c r="T210" s="295"/>
      <c r="U210" s="295"/>
      <c r="V210" s="295"/>
      <c r="W210" s="295"/>
      <c r="X210" s="295"/>
      <c r="Y210" s="411">
        <f>Y209</f>
        <v>0</v>
      </c>
      <c r="Z210" s="411">
        <f>Z209</f>
        <v>0</v>
      </c>
      <c r="AA210" s="411">
        <f t="shared" ref="AA210:AE210" si="75">AA209</f>
        <v>0</v>
      </c>
      <c r="AB210" s="411">
        <f t="shared" si="75"/>
        <v>0</v>
      </c>
      <c r="AC210" s="411">
        <f t="shared" si="75"/>
        <v>0</v>
      </c>
      <c r="AD210" s="411">
        <f t="shared" si="75"/>
        <v>0</v>
      </c>
      <c r="AE210" s="411">
        <f t="shared" si="75"/>
        <v>0</v>
      </c>
      <c r="AF210" s="411">
        <f t="shared" ref="AF210:AL210" si="76">AF209</f>
        <v>0</v>
      </c>
      <c r="AG210" s="411">
        <f t="shared" si="76"/>
        <v>0</v>
      </c>
      <c r="AH210" s="411">
        <f t="shared" si="76"/>
        <v>0</v>
      </c>
      <c r="AI210" s="411">
        <f t="shared" si="76"/>
        <v>0</v>
      </c>
      <c r="AJ210" s="411">
        <f t="shared" si="76"/>
        <v>0</v>
      </c>
      <c r="AK210" s="411">
        <f t="shared" si="76"/>
        <v>0</v>
      </c>
      <c r="AL210" s="411">
        <f t="shared" si="76"/>
        <v>0</v>
      </c>
      <c r="AM210" s="505"/>
    </row>
    <row r="211" spans="1:39" ht="15" hidden="1" outlineLevel="1">
      <c r="B211" s="315"/>
      <c r="C211" s="305"/>
      <c r="D211" s="291"/>
      <c r="E211" s="291"/>
      <c r="F211" s="291"/>
      <c r="G211" s="291"/>
      <c r="H211" s="291"/>
      <c r="I211" s="291"/>
      <c r="J211" s="291"/>
      <c r="K211" s="291"/>
      <c r="L211" s="291"/>
      <c r="M211" s="291"/>
      <c r="N211" s="318"/>
      <c r="O211" s="291"/>
      <c r="P211" s="291"/>
      <c r="Q211" s="291"/>
      <c r="R211" s="291"/>
      <c r="S211" s="291"/>
      <c r="T211" s="291"/>
      <c r="U211" s="291"/>
      <c r="V211" s="291"/>
      <c r="W211" s="291"/>
      <c r="X211" s="291"/>
      <c r="Y211" s="412"/>
      <c r="Z211" s="412"/>
      <c r="AA211" s="412"/>
      <c r="AB211" s="412"/>
      <c r="AC211" s="412"/>
      <c r="AD211" s="412"/>
      <c r="AE211" s="412"/>
      <c r="AF211" s="412"/>
      <c r="AG211" s="412"/>
      <c r="AH211" s="412"/>
      <c r="AI211" s="412"/>
      <c r="AJ211" s="412"/>
      <c r="AK211" s="412"/>
      <c r="AL211" s="412"/>
      <c r="AM211" s="306"/>
    </row>
    <row r="212" spans="1:39" ht="15" hidden="1" outlineLevel="1">
      <c r="A212" s="509">
        <v>21</v>
      </c>
      <c r="B212" s="315" t="s">
        <v>22</v>
      </c>
      <c r="C212" s="291" t="s">
        <v>25</v>
      </c>
      <c r="D212" s="295"/>
      <c r="E212" s="295"/>
      <c r="F212" s="295"/>
      <c r="G212" s="295"/>
      <c r="H212" s="295"/>
      <c r="I212" s="295"/>
      <c r="J212" s="295"/>
      <c r="K212" s="295"/>
      <c r="L212" s="295"/>
      <c r="M212" s="295"/>
      <c r="N212" s="295">
        <v>12</v>
      </c>
      <c r="O212" s="295"/>
      <c r="P212" s="295"/>
      <c r="Q212" s="295"/>
      <c r="R212" s="295"/>
      <c r="S212" s="295"/>
      <c r="T212" s="295"/>
      <c r="U212" s="295"/>
      <c r="V212" s="295"/>
      <c r="W212" s="295"/>
      <c r="X212" s="295"/>
      <c r="Y212" s="410"/>
      <c r="Z212" s="415"/>
      <c r="AA212" s="415"/>
      <c r="AB212" s="415"/>
      <c r="AC212" s="415"/>
      <c r="AD212" s="415"/>
      <c r="AE212" s="415"/>
      <c r="AF212" s="415"/>
      <c r="AG212" s="415"/>
      <c r="AH212" s="415"/>
      <c r="AI212" s="415"/>
      <c r="AJ212" s="415"/>
      <c r="AK212" s="415"/>
      <c r="AL212" s="415"/>
      <c r="AM212" s="296">
        <f>SUM(Y212:AL212)</f>
        <v>0</v>
      </c>
    </row>
    <row r="213" spans="1:39" ht="15" hidden="1" outlineLevel="1">
      <c r="B213" s="294" t="s">
        <v>244</v>
      </c>
      <c r="C213" s="291" t="s">
        <v>163</v>
      </c>
      <c r="D213" s="295"/>
      <c r="E213" s="295"/>
      <c r="F213" s="295"/>
      <c r="G213" s="295"/>
      <c r="H213" s="295"/>
      <c r="I213" s="295"/>
      <c r="J213" s="295"/>
      <c r="K213" s="295"/>
      <c r="L213" s="295"/>
      <c r="M213" s="295"/>
      <c r="N213" s="295">
        <f>N212</f>
        <v>12</v>
      </c>
      <c r="O213" s="295"/>
      <c r="P213" s="295"/>
      <c r="Q213" s="295"/>
      <c r="R213" s="295"/>
      <c r="S213" s="295"/>
      <c r="T213" s="295"/>
      <c r="U213" s="295"/>
      <c r="V213" s="295"/>
      <c r="W213" s="295"/>
      <c r="X213" s="295"/>
      <c r="Y213" s="411">
        <f>Y212</f>
        <v>0</v>
      </c>
      <c r="Z213" s="411">
        <f>Z212</f>
        <v>0</v>
      </c>
      <c r="AA213" s="411">
        <f t="shared" ref="AA213:AE213" si="77">AA212</f>
        <v>0</v>
      </c>
      <c r="AB213" s="411">
        <f t="shared" si="77"/>
        <v>0</v>
      </c>
      <c r="AC213" s="411">
        <f t="shared" si="77"/>
        <v>0</v>
      </c>
      <c r="AD213" s="411">
        <f t="shared" si="77"/>
        <v>0</v>
      </c>
      <c r="AE213" s="411">
        <f t="shared" si="77"/>
        <v>0</v>
      </c>
      <c r="AF213" s="411">
        <f t="shared" ref="AF213:AL213" si="78">AF212</f>
        <v>0</v>
      </c>
      <c r="AG213" s="411">
        <f t="shared" si="78"/>
        <v>0</v>
      </c>
      <c r="AH213" s="411">
        <f t="shared" si="78"/>
        <v>0</v>
      </c>
      <c r="AI213" s="411">
        <f t="shared" si="78"/>
        <v>0</v>
      </c>
      <c r="AJ213" s="411">
        <f t="shared" si="78"/>
        <v>0</v>
      </c>
      <c r="AK213" s="411">
        <f t="shared" si="78"/>
        <v>0</v>
      </c>
      <c r="AL213" s="411">
        <f t="shared" si="78"/>
        <v>0</v>
      </c>
      <c r="AM213" s="505"/>
    </row>
    <row r="214" spans="1:39" ht="15" hidden="1" outlineLevel="1">
      <c r="B214" s="315"/>
      <c r="C214" s="305"/>
      <c r="D214" s="291"/>
      <c r="E214" s="291"/>
      <c r="F214" s="291"/>
      <c r="G214" s="291"/>
      <c r="H214" s="291"/>
      <c r="I214" s="291"/>
      <c r="J214" s="291"/>
      <c r="K214" s="291"/>
      <c r="L214" s="291"/>
      <c r="M214" s="291"/>
      <c r="N214" s="291"/>
      <c r="O214" s="291"/>
      <c r="P214" s="291"/>
      <c r="Q214" s="291"/>
      <c r="R214" s="291"/>
      <c r="S214" s="291"/>
      <c r="T214" s="291"/>
      <c r="U214" s="291"/>
      <c r="V214" s="291"/>
      <c r="W214" s="291"/>
      <c r="X214" s="291"/>
      <c r="Y214" s="422"/>
      <c r="Z214" s="412"/>
      <c r="AA214" s="412"/>
      <c r="AB214" s="412"/>
      <c r="AC214" s="412"/>
      <c r="AD214" s="412"/>
      <c r="AE214" s="412"/>
      <c r="AF214" s="412"/>
      <c r="AG214" s="412"/>
      <c r="AH214" s="412"/>
      <c r="AI214" s="412"/>
      <c r="AJ214" s="412"/>
      <c r="AK214" s="412"/>
      <c r="AL214" s="412"/>
      <c r="AM214" s="306"/>
    </row>
    <row r="215" spans="1:39" ht="15" outlineLevel="1">
      <c r="A215" s="509">
        <v>22</v>
      </c>
      <c r="B215" s="315" t="s">
        <v>9</v>
      </c>
      <c r="C215" s="291" t="s">
        <v>25</v>
      </c>
      <c r="D215" s="295">
        <v>3429.3870000000002</v>
      </c>
      <c r="E215" s="295">
        <v>0</v>
      </c>
      <c r="F215" s="295">
        <v>0</v>
      </c>
      <c r="G215" s="295">
        <v>0</v>
      </c>
      <c r="H215" s="295"/>
      <c r="I215" s="295"/>
      <c r="J215" s="295"/>
      <c r="K215" s="295"/>
      <c r="L215" s="295"/>
      <c r="M215" s="295"/>
      <c r="N215" s="291"/>
      <c r="O215" s="295">
        <v>142.3007767</v>
      </c>
      <c r="P215" s="295">
        <v>0</v>
      </c>
      <c r="Q215" s="295">
        <v>0</v>
      </c>
      <c r="R215" s="295">
        <v>0</v>
      </c>
      <c r="S215" s="295"/>
      <c r="T215" s="295"/>
      <c r="U215" s="295"/>
      <c r="V215" s="295"/>
      <c r="W215" s="295"/>
      <c r="X215" s="295"/>
      <c r="Y215" s="410"/>
      <c r="Z215" s="415"/>
      <c r="AA215" s="415"/>
      <c r="AB215" s="415"/>
      <c r="AC215" s="415"/>
      <c r="AD215" s="415"/>
      <c r="AE215" s="415"/>
      <c r="AF215" s="415"/>
      <c r="AG215" s="415"/>
      <c r="AH215" s="415"/>
      <c r="AI215" s="415"/>
      <c r="AJ215" s="415"/>
      <c r="AK215" s="415"/>
      <c r="AL215" s="415"/>
      <c r="AM215" s="296">
        <f>SUM(Y215:AL215)</f>
        <v>0</v>
      </c>
    </row>
    <row r="216" spans="1:39" ht="15" outlineLevel="1">
      <c r="B216" s="294" t="s">
        <v>244</v>
      </c>
      <c r="C216" s="291" t="s">
        <v>163</v>
      </c>
      <c r="D216" s="295"/>
      <c r="E216" s="295"/>
      <c r="F216" s="295"/>
      <c r="G216" s="295"/>
      <c r="H216" s="295"/>
      <c r="I216" s="295"/>
      <c r="J216" s="295"/>
      <c r="K216" s="295"/>
      <c r="L216" s="295"/>
      <c r="M216" s="295"/>
      <c r="N216" s="291"/>
      <c r="O216" s="295"/>
      <c r="P216" s="295"/>
      <c r="Q216" s="295"/>
      <c r="R216" s="295"/>
      <c r="S216" s="295"/>
      <c r="T216" s="295"/>
      <c r="U216" s="295"/>
      <c r="V216" s="295"/>
      <c r="W216" s="295"/>
      <c r="X216" s="295"/>
      <c r="Y216" s="411">
        <f>Y215</f>
        <v>0</v>
      </c>
      <c r="Z216" s="411">
        <f>Z215</f>
        <v>0</v>
      </c>
      <c r="AA216" s="411">
        <f t="shared" ref="AA216:AE216" si="79">AA215</f>
        <v>0</v>
      </c>
      <c r="AB216" s="411">
        <f t="shared" si="79"/>
        <v>0</v>
      </c>
      <c r="AC216" s="411">
        <f t="shared" si="79"/>
        <v>0</v>
      </c>
      <c r="AD216" s="411">
        <f t="shared" si="79"/>
        <v>0</v>
      </c>
      <c r="AE216" s="411">
        <f t="shared" si="79"/>
        <v>0</v>
      </c>
      <c r="AF216" s="411">
        <f t="shared" ref="AF216:AL216" si="80">AF215</f>
        <v>0</v>
      </c>
      <c r="AG216" s="411">
        <f t="shared" si="80"/>
        <v>0</v>
      </c>
      <c r="AH216" s="411">
        <f t="shared" si="80"/>
        <v>0</v>
      </c>
      <c r="AI216" s="411">
        <f t="shared" si="80"/>
        <v>0</v>
      </c>
      <c r="AJ216" s="411">
        <f t="shared" si="80"/>
        <v>0</v>
      </c>
      <c r="AK216" s="411">
        <f t="shared" si="80"/>
        <v>0</v>
      </c>
      <c r="AL216" s="411">
        <f t="shared" si="80"/>
        <v>0</v>
      </c>
      <c r="AM216" s="505"/>
    </row>
    <row r="217" spans="1:39" ht="15" hidden="1" outlineLevel="1">
      <c r="B217" s="315"/>
      <c r="C217" s="305"/>
      <c r="D217" s="291"/>
      <c r="E217" s="291"/>
      <c r="F217" s="291"/>
      <c r="G217" s="291"/>
      <c r="H217" s="291"/>
      <c r="I217" s="291"/>
      <c r="J217" s="291"/>
      <c r="K217" s="291"/>
      <c r="L217" s="291"/>
      <c r="M217" s="291"/>
      <c r="N217" s="291"/>
      <c r="O217" s="291"/>
      <c r="P217" s="291"/>
      <c r="Q217" s="291"/>
      <c r="R217" s="291"/>
      <c r="S217" s="291"/>
      <c r="T217" s="291"/>
      <c r="U217" s="291"/>
      <c r="V217" s="291"/>
      <c r="W217" s="291"/>
      <c r="X217" s="291"/>
      <c r="Y217" s="412"/>
      <c r="Z217" s="412"/>
      <c r="AA217" s="412"/>
      <c r="AB217" s="412"/>
      <c r="AC217" s="412"/>
      <c r="AD217" s="412"/>
      <c r="AE217" s="412"/>
      <c r="AF217" s="412"/>
      <c r="AG217" s="412"/>
      <c r="AH217" s="412"/>
      <c r="AI217" s="412"/>
      <c r="AJ217" s="412"/>
      <c r="AK217" s="412"/>
      <c r="AL217" s="412"/>
      <c r="AM217" s="306"/>
    </row>
    <row r="218" spans="1:39" ht="15.45" hidden="1" outlineLevel="1">
      <c r="A218" s="510"/>
      <c r="B218" s="288" t="s">
        <v>14</v>
      </c>
      <c r="C218" s="289"/>
      <c r="D218" s="290"/>
      <c r="E218" s="290"/>
      <c r="F218" s="290"/>
      <c r="G218" s="290"/>
      <c r="H218" s="290"/>
      <c r="I218" s="290"/>
      <c r="J218" s="290"/>
      <c r="K218" s="290"/>
      <c r="L218" s="290"/>
      <c r="M218" s="290"/>
      <c r="N218" s="290"/>
      <c r="O218" s="290"/>
      <c r="P218" s="289"/>
      <c r="Q218" s="289"/>
      <c r="R218" s="289"/>
      <c r="S218" s="289"/>
      <c r="T218" s="289"/>
      <c r="U218" s="289"/>
      <c r="V218" s="289"/>
      <c r="W218" s="289"/>
      <c r="X218" s="289"/>
      <c r="Y218" s="414"/>
      <c r="Z218" s="414"/>
      <c r="AA218" s="414"/>
      <c r="AB218" s="414"/>
      <c r="AC218" s="414"/>
      <c r="AD218" s="414"/>
      <c r="AE218" s="414"/>
      <c r="AF218" s="414"/>
      <c r="AG218" s="414"/>
      <c r="AH218" s="414"/>
      <c r="AI218" s="414"/>
      <c r="AJ218" s="414"/>
      <c r="AK218" s="414"/>
      <c r="AL218" s="414"/>
      <c r="AM218" s="292"/>
    </row>
    <row r="219" spans="1:39" ht="15" hidden="1" outlineLevel="1">
      <c r="A219" s="509">
        <v>23</v>
      </c>
      <c r="B219" s="315" t="s">
        <v>14</v>
      </c>
      <c r="C219" s="291" t="s">
        <v>25</v>
      </c>
      <c r="D219" s="295"/>
      <c r="E219" s="295"/>
      <c r="F219" s="295"/>
      <c r="G219" s="295"/>
      <c r="H219" s="295"/>
      <c r="I219" s="295"/>
      <c r="J219" s="295"/>
      <c r="K219" s="295"/>
      <c r="L219" s="295"/>
      <c r="M219" s="295"/>
      <c r="N219" s="291"/>
      <c r="O219" s="295"/>
      <c r="P219" s="295"/>
      <c r="Q219" s="295"/>
      <c r="R219" s="295"/>
      <c r="S219" s="295"/>
      <c r="T219" s="295"/>
      <c r="U219" s="295"/>
      <c r="V219" s="295"/>
      <c r="W219" s="295"/>
      <c r="X219" s="295"/>
      <c r="Y219" s="470"/>
      <c r="Z219" s="410"/>
      <c r="AA219" s="410"/>
      <c r="AB219" s="410"/>
      <c r="AC219" s="410"/>
      <c r="AD219" s="410"/>
      <c r="AE219" s="410"/>
      <c r="AF219" s="410"/>
      <c r="AG219" s="410"/>
      <c r="AH219" s="410"/>
      <c r="AI219" s="410"/>
      <c r="AJ219" s="410"/>
      <c r="AK219" s="410"/>
      <c r="AL219" s="410"/>
      <c r="AM219" s="296">
        <f>SUM(Y219:AL219)</f>
        <v>0</v>
      </c>
    </row>
    <row r="220" spans="1:39" ht="15" hidden="1" outlineLevel="1">
      <c r="B220" s="294" t="s">
        <v>244</v>
      </c>
      <c r="C220" s="291" t="s">
        <v>163</v>
      </c>
      <c r="D220" s="295"/>
      <c r="E220" s="295"/>
      <c r="F220" s="295"/>
      <c r="G220" s="295"/>
      <c r="H220" s="295"/>
      <c r="I220" s="295"/>
      <c r="J220" s="295"/>
      <c r="K220" s="295"/>
      <c r="L220" s="295"/>
      <c r="M220" s="295"/>
      <c r="N220" s="468"/>
      <c r="O220" s="295"/>
      <c r="P220" s="295"/>
      <c r="Q220" s="295"/>
      <c r="R220" s="295"/>
      <c r="S220" s="295"/>
      <c r="T220" s="295"/>
      <c r="U220" s="295"/>
      <c r="V220" s="295"/>
      <c r="W220" s="295"/>
      <c r="X220" s="295"/>
      <c r="Y220" s="411">
        <f>Y219</f>
        <v>0</v>
      </c>
      <c r="Z220" s="411">
        <f>Z219</f>
        <v>0</v>
      </c>
      <c r="AA220" s="411">
        <f t="shared" ref="AA220:AE220" si="81">AA219</f>
        <v>0</v>
      </c>
      <c r="AB220" s="411">
        <f t="shared" si="81"/>
        <v>0</v>
      </c>
      <c r="AC220" s="411">
        <f t="shared" si="81"/>
        <v>0</v>
      </c>
      <c r="AD220" s="411">
        <f t="shared" si="81"/>
        <v>0</v>
      </c>
      <c r="AE220" s="411">
        <f t="shared" si="81"/>
        <v>0</v>
      </c>
      <c r="AF220" s="411">
        <f t="shared" ref="AF220:AL220" si="82">AF219</f>
        <v>0</v>
      </c>
      <c r="AG220" s="411">
        <f t="shared" si="82"/>
        <v>0</v>
      </c>
      <c r="AH220" s="411">
        <f t="shared" si="82"/>
        <v>0</v>
      </c>
      <c r="AI220" s="411">
        <f t="shared" si="82"/>
        <v>0</v>
      </c>
      <c r="AJ220" s="411">
        <f t="shared" si="82"/>
        <v>0</v>
      </c>
      <c r="AK220" s="411">
        <f t="shared" si="82"/>
        <v>0</v>
      </c>
      <c r="AL220" s="411">
        <f t="shared" si="82"/>
        <v>0</v>
      </c>
      <c r="AM220" s="505"/>
    </row>
    <row r="221" spans="1:39" ht="15" hidden="1" outlineLevel="1">
      <c r="B221" s="315"/>
      <c r="C221" s="305"/>
      <c r="D221" s="291"/>
      <c r="E221" s="291"/>
      <c r="F221" s="291"/>
      <c r="G221" s="291"/>
      <c r="H221" s="291"/>
      <c r="I221" s="291"/>
      <c r="J221" s="291"/>
      <c r="K221" s="291"/>
      <c r="L221" s="291"/>
      <c r="M221" s="291"/>
      <c r="N221" s="291"/>
      <c r="O221" s="291"/>
      <c r="P221" s="291"/>
      <c r="Q221" s="291"/>
      <c r="R221" s="291"/>
      <c r="S221" s="291"/>
      <c r="T221" s="291"/>
      <c r="U221" s="291"/>
      <c r="V221" s="291"/>
      <c r="W221" s="291"/>
      <c r="X221" s="291"/>
      <c r="Y221" s="412"/>
      <c r="Z221" s="412"/>
      <c r="AA221" s="412"/>
      <c r="AB221" s="412"/>
      <c r="AC221" s="412"/>
      <c r="AD221" s="412"/>
      <c r="AE221" s="412"/>
      <c r="AF221" s="412"/>
      <c r="AG221" s="412"/>
      <c r="AH221" s="412"/>
      <c r="AI221" s="412"/>
      <c r="AJ221" s="412"/>
      <c r="AK221" s="412"/>
      <c r="AL221" s="412"/>
      <c r="AM221" s="306"/>
    </row>
    <row r="222" spans="1:39" s="293" customFormat="1" ht="15.45" hidden="1" outlineLevel="1">
      <c r="A222" s="510"/>
      <c r="B222" s="288" t="s">
        <v>487</v>
      </c>
      <c r="C222" s="289"/>
      <c r="D222" s="290"/>
      <c r="E222" s="290"/>
      <c r="F222" s="290"/>
      <c r="G222" s="290"/>
      <c r="H222" s="290"/>
      <c r="I222" s="290"/>
      <c r="J222" s="290"/>
      <c r="K222" s="290"/>
      <c r="L222" s="290"/>
      <c r="M222" s="290"/>
      <c r="N222" s="290"/>
      <c r="O222" s="290"/>
      <c r="P222" s="289"/>
      <c r="Q222" s="289"/>
      <c r="R222" s="289"/>
      <c r="S222" s="289"/>
      <c r="T222" s="289"/>
      <c r="U222" s="289"/>
      <c r="V222" s="289"/>
      <c r="W222" s="289"/>
      <c r="X222" s="289"/>
      <c r="Y222" s="414"/>
      <c r="Z222" s="414"/>
      <c r="AA222" s="414"/>
      <c r="AB222" s="414"/>
      <c r="AC222" s="414"/>
      <c r="AD222" s="414"/>
      <c r="AE222" s="414"/>
      <c r="AF222" s="414"/>
      <c r="AG222" s="414"/>
      <c r="AH222" s="414"/>
      <c r="AI222" s="414"/>
      <c r="AJ222" s="414"/>
      <c r="AK222" s="414"/>
      <c r="AL222" s="414"/>
      <c r="AM222" s="292"/>
    </row>
    <row r="223" spans="1:39" s="283" customFormat="1" ht="15" hidden="1" outlineLevel="1">
      <c r="A223" s="509">
        <v>24</v>
      </c>
      <c r="B223" s="315" t="s">
        <v>14</v>
      </c>
      <c r="C223" s="291" t="s">
        <v>25</v>
      </c>
      <c r="D223" s="295"/>
      <c r="E223" s="295"/>
      <c r="F223" s="295"/>
      <c r="G223" s="295"/>
      <c r="H223" s="295"/>
      <c r="I223" s="295"/>
      <c r="J223" s="295"/>
      <c r="K223" s="295"/>
      <c r="L223" s="295"/>
      <c r="M223" s="295"/>
      <c r="N223" s="291"/>
      <c r="O223" s="295"/>
      <c r="P223" s="295"/>
      <c r="Q223" s="295"/>
      <c r="R223" s="295"/>
      <c r="S223" s="295"/>
      <c r="T223" s="295"/>
      <c r="U223" s="295"/>
      <c r="V223" s="295"/>
      <c r="W223" s="295"/>
      <c r="X223" s="295"/>
      <c r="Y223" s="410"/>
      <c r="Z223" s="410"/>
      <c r="AA223" s="410"/>
      <c r="AB223" s="410"/>
      <c r="AC223" s="410"/>
      <c r="AD223" s="410"/>
      <c r="AE223" s="410"/>
      <c r="AF223" s="410"/>
      <c r="AG223" s="410"/>
      <c r="AH223" s="410"/>
      <c r="AI223" s="410"/>
      <c r="AJ223" s="410"/>
      <c r="AK223" s="410"/>
      <c r="AL223" s="410"/>
      <c r="AM223" s="296">
        <f>SUM(Y223:AL223)</f>
        <v>0</v>
      </c>
    </row>
    <row r="224" spans="1:39" s="283" customFormat="1" ht="15" hidden="1" outlineLevel="1">
      <c r="A224" s="509"/>
      <c r="B224" s="315" t="s">
        <v>244</v>
      </c>
      <c r="C224" s="291" t="s">
        <v>163</v>
      </c>
      <c r="D224" s="295"/>
      <c r="E224" s="295"/>
      <c r="F224" s="295"/>
      <c r="G224" s="295"/>
      <c r="H224" s="295"/>
      <c r="I224" s="295"/>
      <c r="J224" s="295"/>
      <c r="K224" s="295"/>
      <c r="L224" s="295"/>
      <c r="M224" s="295"/>
      <c r="N224" s="468"/>
      <c r="O224" s="295"/>
      <c r="P224" s="295"/>
      <c r="Q224" s="295"/>
      <c r="R224" s="295"/>
      <c r="S224" s="295"/>
      <c r="T224" s="295"/>
      <c r="U224" s="295"/>
      <c r="V224" s="295"/>
      <c r="W224" s="295"/>
      <c r="X224" s="295"/>
      <c r="Y224" s="411">
        <f>Y223</f>
        <v>0</v>
      </c>
      <c r="Z224" s="411">
        <f>Z223</f>
        <v>0</v>
      </c>
      <c r="AA224" s="411">
        <f t="shared" ref="AA224:AE224" si="83">AA223</f>
        <v>0</v>
      </c>
      <c r="AB224" s="411">
        <f t="shared" si="83"/>
        <v>0</v>
      </c>
      <c r="AC224" s="411">
        <f t="shared" si="83"/>
        <v>0</v>
      </c>
      <c r="AD224" s="411">
        <f t="shared" si="83"/>
        <v>0</v>
      </c>
      <c r="AE224" s="411">
        <f t="shared" si="83"/>
        <v>0</v>
      </c>
      <c r="AF224" s="411">
        <f t="shared" ref="AF224:AL224" si="84">AF223</f>
        <v>0</v>
      </c>
      <c r="AG224" s="411">
        <f t="shared" si="84"/>
        <v>0</v>
      </c>
      <c r="AH224" s="411">
        <f t="shared" si="84"/>
        <v>0</v>
      </c>
      <c r="AI224" s="411">
        <f t="shared" si="84"/>
        <v>0</v>
      </c>
      <c r="AJ224" s="411">
        <f t="shared" si="84"/>
        <v>0</v>
      </c>
      <c r="AK224" s="411">
        <f t="shared" si="84"/>
        <v>0</v>
      </c>
      <c r="AL224" s="411">
        <f t="shared" si="84"/>
        <v>0</v>
      </c>
      <c r="AM224" s="505"/>
    </row>
    <row r="225" spans="1:39" s="283" customFormat="1" ht="15" hidden="1" outlineLevel="1">
      <c r="A225" s="509"/>
      <c r="B225" s="315"/>
      <c r="C225" s="305"/>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412"/>
      <c r="Z225" s="412"/>
      <c r="AA225" s="412"/>
      <c r="AB225" s="412"/>
      <c r="AC225" s="412"/>
      <c r="AD225" s="412"/>
      <c r="AE225" s="412"/>
      <c r="AF225" s="412"/>
      <c r="AG225" s="412"/>
      <c r="AH225" s="412"/>
      <c r="AI225" s="412"/>
      <c r="AJ225" s="412"/>
      <c r="AK225" s="412"/>
      <c r="AL225" s="412"/>
      <c r="AM225" s="306"/>
    </row>
    <row r="226" spans="1:39" s="283" customFormat="1" ht="15" hidden="1" outlineLevel="1">
      <c r="A226" s="509">
        <v>25</v>
      </c>
      <c r="B226" s="314" t="s">
        <v>21</v>
      </c>
      <c r="C226" s="291" t="s">
        <v>25</v>
      </c>
      <c r="D226" s="295"/>
      <c r="E226" s="295"/>
      <c r="F226" s="295"/>
      <c r="G226" s="295"/>
      <c r="H226" s="295"/>
      <c r="I226" s="295"/>
      <c r="J226" s="295"/>
      <c r="K226" s="295"/>
      <c r="L226" s="295"/>
      <c r="M226" s="295"/>
      <c r="N226" s="295">
        <v>0</v>
      </c>
      <c r="O226" s="295"/>
      <c r="P226" s="295"/>
      <c r="Q226" s="295"/>
      <c r="R226" s="295"/>
      <c r="S226" s="295"/>
      <c r="T226" s="295"/>
      <c r="U226" s="295"/>
      <c r="V226" s="295"/>
      <c r="W226" s="295"/>
      <c r="X226" s="295"/>
      <c r="Y226" s="415"/>
      <c r="Z226" s="415"/>
      <c r="AA226" s="415"/>
      <c r="AB226" s="415"/>
      <c r="AC226" s="415"/>
      <c r="AD226" s="415"/>
      <c r="AE226" s="415"/>
      <c r="AF226" s="415"/>
      <c r="AG226" s="415"/>
      <c r="AH226" s="415"/>
      <c r="AI226" s="415"/>
      <c r="AJ226" s="415"/>
      <c r="AK226" s="415"/>
      <c r="AL226" s="415"/>
      <c r="AM226" s="296">
        <f>SUM(Y226:AL226)</f>
        <v>0</v>
      </c>
    </row>
    <row r="227" spans="1:39" s="283" customFormat="1" ht="15" hidden="1" outlineLevel="1">
      <c r="A227" s="509"/>
      <c r="B227" s="315" t="s">
        <v>244</v>
      </c>
      <c r="C227" s="291" t="s">
        <v>163</v>
      </c>
      <c r="D227" s="295"/>
      <c r="E227" s="295"/>
      <c r="F227" s="295"/>
      <c r="G227" s="295"/>
      <c r="H227" s="295"/>
      <c r="I227" s="295"/>
      <c r="J227" s="295"/>
      <c r="K227" s="295"/>
      <c r="L227" s="295"/>
      <c r="M227" s="295"/>
      <c r="N227" s="295">
        <f>N226</f>
        <v>0</v>
      </c>
      <c r="O227" s="295"/>
      <c r="P227" s="295"/>
      <c r="Q227" s="295"/>
      <c r="R227" s="295"/>
      <c r="S227" s="295"/>
      <c r="T227" s="295"/>
      <c r="U227" s="295"/>
      <c r="V227" s="295"/>
      <c r="W227" s="295"/>
      <c r="X227" s="295"/>
      <c r="Y227" s="411">
        <f>Y226</f>
        <v>0</v>
      </c>
      <c r="Z227" s="411">
        <f>Z226</f>
        <v>0</v>
      </c>
      <c r="AA227" s="411">
        <f t="shared" ref="AA227:AE227" si="85">AA226</f>
        <v>0</v>
      </c>
      <c r="AB227" s="411">
        <f t="shared" si="85"/>
        <v>0</v>
      </c>
      <c r="AC227" s="411">
        <f t="shared" si="85"/>
        <v>0</v>
      </c>
      <c r="AD227" s="411">
        <f t="shared" si="85"/>
        <v>0</v>
      </c>
      <c r="AE227" s="411">
        <f t="shared" si="85"/>
        <v>0</v>
      </c>
      <c r="AF227" s="411">
        <f t="shared" ref="AF227:AL227" si="86">AF226</f>
        <v>0</v>
      </c>
      <c r="AG227" s="411">
        <f t="shared" si="86"/>
        <v>0</v>
      </c>
      <c r="AH227" s="411">
        <f t="shared" si="86"/>
        <v>0</v>
      </c>
      <c r="AI227" s="411">
        <f t="shared" si="86"/>
        <v>0</v>
      </c>
      <c r="AJ227" s="411">
        <f t="shared" si="86"/>
        <v>0</v>
      </c>
      <c r="AK227" s="411">
        <f t="shared" si="86"/>
        <v>0</v>
      </c>
      <c r="AL227" s="411">
        <f t="shared" si="86"/>
        <v>0</v>
      </c>
      <c r="AM227" s="505"/>
    </row>
    <row r="228" spans="1:39" s="283" customFormat="1" ht="15" hidden="1" outlineLevel="1">
      <c r="A228" s="509"/>
      <c r="B228" s="314"/>
      <c r="C228" s="312"/>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416"/>
      <c r="Z228" s="417"/>
      <c r="AA228" s="416"/>
      <c r="AB228" s="416"/>
      <c r="AC228" s="416"/>
      <c r="AD228" s="416"/>
      <c r="AE228" s="416"/>
      <c r="AF228" s="416"/>
      <c r="AG228" s="416"/>
      <c r="AH228" s="416"/>
      <c r="AI228" s="416"/>
      <c r="AJ228" s="416"/>
      <c r="AK228" s="416"/>
      <c r="AL228" s="416"/>
      <c r="AM228" s="313"/>
    </row>
    <row r="229" spans="1:39" ht="15.45" outlineLevel="1">
      <c r="A229" s="510"/>
      <c r="B229" s="288" t="s">
        <v>15</v>
      </c>
      <c r="C229" s="320"/>
      <c r="D229" s="290"/>
      <c r="E229" s="289"/>
      <c r="F229" s="289"/>
      <c r="G229" s="289"/>
      <c r="H229" s="289"/>
      <c r="I229" s="289"/>
      <c r="J229" s="289"/>
      <c r="K229" s="289"/>
      <c r="L229" s="289"/>
      <c r="M229" s="289"/>
      <c r="N229" s="291"/>
      <c r="O229" s="289"/>
      <c r="P229" s="289"/>
      <c r="Q229" s="289"/>
      <c r="R229" s="289"/>
      <c r="S229" s="289"/>
      <c r="T229" s="289"/>
      <c r="U229" s="289"/>
      <c r="V229" s="289"/>
      <c r="W229" s="289"/>
      <c r="X229" s="289"/>
      <c r="Y229" s="414"/>
      <c r="Z229" s="414"/>
      <c r="AA229" s="414"/>
      <c r="AB229" s="414"/>
      <c r="AC229" s="414"/>
      <c r="AD229" s="414"/>
      <c r="AE229" s="414"/>
      <c r="AF229" s="414"/>
      <c r="AG229" s="414"/>
      <c r="AH229" s="414"/>
      <c r="AI229" s="414"/>
      <c r="AJ229" s="414"/>
      <c r="AK229" s="414"/>
      <c r="AL229" s="414"/>
      <c r="AM229" s="292"/>
    </row>
    <row r="230" spans="1:39" ht="15" hidden="1" outlineLevel="1">
      <c r="A230" s="509">
        <v>26</v>
      </c>
      <c r="B230" s="321" t="s">
        <v>16</v>
      </c>
      <c r="C230" s="291" t="s">
        <v>25</v>
      </c>
      <c r="D230" s="295"/>
      <c r="E230" s="295"/>
      <c r="F230" s="295"/>
      <c r="G230" s="295"/>
      <c r="H230" s="295"/>
      <c r="I230" s="295"/>
      <c r="J230" s="295"/>
      <c r="K230" s="295"/>
      <c r="L230" s="295"/>
      <c r="M230" s="295"/>
      <c r="N230" s="295">
        <v>12</v>
      </c>
      <c r="O230" s="295"/>
      <c r="P230" s="295"/>
      <c r="Q230" s="295"/>
      <c r="R230" s="295"/>
      <c r="S230" s="295"/>
      <c r="T230" s="295"/>
      <c r="U230" s="295"/>
      <c r="V230" s="295"/>
      <c r="W230" s="295"/>
      <c r="X230" s="295"/>
      <c r="Y230" s="426"/>
      <c r="Z230" s="415"/>
      <c r="AA230" s="469"/>
      <c r="AB230" s="415"/>
      <c r="AC230" s="415"/>
      <c r="AD230" s="415"/>
      <c r="AE230" s="415"/>
      <c r="AF230" s="415"/>
      <c r="AG230" s="415"/>
      <c r="AH230" s="415"/>
      <c r="AI230" s="415"/>
      <c r="AJ230" s="415"/>
      <c r="AK230" s="415"/>
      <c r="AL230" s="415"/>
      <c r="AM230" s="296">
        <f>SUM(Y230:AL230)</f>
        <v>0</v>
      </c>
    </row>
    <row r="231" spans="1:39" ht="15" hidden="1" outlineLevel="1">
      <c r="B231" s="294" t="s">
        <v>244</v>
      </c>
      <c r="C231" s="291" t="s">
        <v>163</v>
      </c>
      <c r="D231" s="295"/>
      <c r="E231" s="295"/>
      <c r="F231" s="295"/>
      <c r="G231" s="295"/>
      <c r="H231" s="295"/>
      <c r="I231" s="295"/>
      <c r="J231" s="295"/>
      <c r="K231" s="295"/>
      <c r="L231" s="295"/>
      <c r="M231" s="295"/>
      <c r="N231" s="295">
        <f>N230</f>
        <v>12</v>
      </c>
      <c r="O231" s="295"/>
      <c r="P231" s="295"/>
      <c r="Q231" s="295"/>
      <c r="R231" s="295"/>
      <c r="S231" s="295"/>
      <c r="T231" s="295"/>
      <c r="U231" s="295"/>
      <c r="V231" s="295"/>
      <c r="W231" s="295"/>
      <c r="X231" s="295"/>
      <c r="Y231" s="411">
        <f>Y230</f>
        <v>0</v>
      </c>
      <c r="Z231" s="411">
        <f>Z230</f>
        <v>0</v>
      </c>
      <c r="AA231" s="411">
        <f t="shared" ref="AA231:AE231" si="87">AA230</f>
        <v>0</v>
      </c>
      <c r="AB231" s="411">
        <f t="shared" si="87"/>
        <v>0</v>
      </c>
      <c r="AC231" s="411">
        <f t="shared" si="87"/>
        <v>0</v>
      </c>
      <c r="AD231" s="411">
        <f t="shared" si="87"/>
        <v>0</v>
      </c>
      <c r="AE231" s="411">
        <f t="shared" si="87"/>
        <v>0</v>
      </c>
      <c r="AF231" s="411">
        <f t="shared" ref="AF231:AL231" si="88">AF230</f>
        <v>0</v>
      </c>
      <c r="AG231" s="411">
        <f t="shared" si="88"/>
        <v>0</v>
      </c>
      <c r="AH231" s="411">
        <f t="shared" si="88"/>
        <v>0</v>
      </c>
      <c r="AI231" s="411">
        <f t="shared" si="88"/>
        <v>0</v>
      </c>
      <c r="AJ231" s="411">
        <f t="shared" si="88"/>
        <v>0</v>
      </c>
      <c r="AK231" s="411">
        <f t="shared" si="88"/>
        <v>0</v>
      </c>
      <c r="AL231" s="411">
        <f t="shared" si="88"/>
        <v>0</v>
      </c>
      <c r="AM231" s="505"/>
    </row>
    <row r="232" spans="1:39" ht="15" hidden="1" outlineLevel="1">
      <c r="A232" s="512"/>
      <c r="B232" s="322"/>
      <c r="C232" s="291"/>
      <c r="D232" s="291"/>
      <c r="E232" s="291"/>
      <c r="F232" s="291"/>
      <c r="G232" s="291"/>
      <c r="H232" s="291"/>
      <c r="I232" s="291"/>
      <c r="J232" s="291"/>
      <c r="K232" s="291"/>
      <c r="L232" s="291"/>
      <c r="M232" s="291"/>
      <c r="N232" s="291"/>
      <c r="O232" s="291"/>
      <c r="P232" s="291"/>
      <c r="Q232" s="291"/>
      <c r="R232" s="291"/>
      <c r="S232" s="291"/>
      <c r="T232" s="291"/>
      <c r="U232" s="291"/>
      <c r="V232" s="291"/>
      <c r="W232" s="291"/>
      <c r="X232" s="291"/>
      <c r="Y232" s="423"/>
      <c r="Z232" s="424"/>
      <c r="AA232" s="424"/>
      <c r="AB232" s="424"/>
      <c r="AC232" s="424"/>
      <c r="AD232" s="424"/>
      <c r="AE232" s="424"/>
      <c r="AF232" s="424"/>
      <c r="AG232" s="424"/>
      <c r="AH232" s="424"/>
      <c r="AI232" s="424"/>
      <c r="AJ232" s="424"/>
      <c r="AK232" s="424"/>
      <c r="AL232" s="424"/>
      <c r="AM232" s="297"/>
    </row>
    <row r="233" spans="1:39" ht="15" outlineLevel="1">
      <c r="A233" s="509">
        <v>27</v>
      </c>
      <c r="B233" s="321" t="s">
        <v>17</v>
      </c>
      <c r="C233" s="291" t="s">
        <v>25</v>
      </c>
      <c r="D233" s="295">
        <v>623.53337966128879</v>
      </c>
      <c r="E233" s="295">
        <v>623.53337966128879</v>
      </c>
      <c r="F233" s="295">
        <v>623.53337966128879</v>
      </c>
      <c r="G233" s="295">
        <v>623.53337966128879</v>
      </c>
      <c r="H233" s="295"/>
      <c r="I233" s="295"/>
      <c r="J233" s="295"/>
      <c r="K233" s="295"/>
      <c r="L233" s="295"/>
      <c r="M233" s="295"/>
      <c r="N233" s="295">
        <v>12</v>
      </c>
      <c r="O233" s="295">
        <v>0.64359003732902476</v>
      </c>
      <c r="P233" s="295">
        <v>0.64359003732902476</v>
      </c>
      <c r="Q233" s="295">
        <v>0.64359003732902476</v>
      </c>
      <c r="R233" s="295">
        <v>0.64359003732902476</v>
      </c>
      <c r="S233" s="295"/>
      <c r="T233" s="295"/>
      <c r="U233" s="295"/>
      <c r="V233" s="295"/>
      <c r="W233" s="295"/>
      <c r="X233" s="295"/>
      <c r="Y233" s="426"/>
      <c r="Z233" s="415">
        <v>0</v>
      </c>
      <c r="AA233" s="415">
        <v>0</v>
      </c>
      <c r="AB233" s="415">
        <v>1.5537841513987989</v>
      </c>
      <c r="AC233" s="415">
        <v>0</v>
      </c>
      <c r="AD233" s="415"/>
      <c r="AE233" s="415"/>
      <c r="AF233" s="415"/>
      <c r="AG233" s="415"/>
      <c r="AH233" s="415"/>
      <c r="AI233" s="415"/>
      <c r="AJ233" s="415"/>
      <c r="AK233" s="415"/>
      <c r="AL233" s="415"/>
      <c r="AM233" s="296">
        <f>SUM(Y233:AL233)</f>
        <v>1.5537841513987989</v>
      </c>
    </row>
    <row r="234" spans="1:39" ht="15" outlineLevel="1">
      <c r="B234" s="294" t="s">
        <v>244</v>
      </c>
      <c r="C234" s="291" t="s">
        <v>163</v>
      </c>
      <c r="D234" s="295"/>
      <c r="E234" s="295"/>
      <c r="F234" s="295"/>
      <c r="G234" s="295"/>
      <c r="H234" s="295"/>
      <c r="I234" s="295"/>
      <c r="J234" s="295"/>
      <c r="K234" s="295"/>
      <c r="L234" s="295"/>
      <c r="M234" s="295"/>
      <c r="N234" s="295">
        <f>N233</f>
        <v>12</v>
      </c>
      <c r="O234" s="295"/>
      <c r="P234" s="295"/>
      <c r="Q234" s="295"/>
      <c r="R234" s="295"/>
      <c r="S234" s="295"/>
      <c r="T234" s="295"/>
      <c r="U234" s="295"/>
      <c r="V234" s="295"/>
      <c r="W234" s="295"/>
      <c r="X234" s="295"/>
      <c r="Y234" s="411">
        <f>Y233</f>
        <v>0</v>
      </c>
      <c r="Z234" s="411">
        <f>Z233</f>
        <v>0</v>
      </c>
      <c r="AA234" s="411">
        <f t="shared" ref="AA234:AE234" si="89">AA233</f>
        <v>0</v>
      </c>
      <c r="AB234" s="411">
        <f t="shared" si="89"/>
        <v>1.5537841513987989</v>
      </c>
      <c r="AC234" s="411">
        <f t="shared" si="89"/>
        <v>0</v>
      </c>
      <c r="AD234" s="411">
        <f t="shared" si="89"/>
        <v>0</v>
      </c>
      <c r="AE234" s="411">
        <f t="shared" si="89"/>
        <v>0</v>
      </c>
      <c r="AF234" s="411">
        <f t="shared" ref="AF234:AL234" si="90">AF233</f>
        <v>0</v>
      </c>
      <c r="AG234" s="411">
        <f t="shared" si="90"/>
        <v>0</v>
      </c>
      <c r="AH234" s="411">
        <f t="shared" si="90"/>
        <v>0</v>
      </c>
      <c r="AI234" s="411">
        <f t="shared" si="90"/>
        <v>0</v>
      </c>
      <c r="AJ234" s="411">
        <f t="shared" si="90"/>
        <v>0</v>
      </c>
      <c r="AK234" s="411">
        <f t="shared" si="90"/>
        <v>0</v>
      </c>
      <c r="AL234" s="411">
        <f t="shared" si="90"/>
        <v>0</v>
      </c>
      <c r="AM234" s="505"/>
    </row>
    <row r="235" spans="1:39" ht="15.45" outlineLevel="1">
      <c r="A235" s="512"/>
      <c r="B235" s="323"/>
      <c r="C235" s="300"/>
      <c r="D235" s="291"/>
      <c r="E235" s="291"/>
      <c r="F235" s="291"/>
      <c r="G235" s="291"/>
      <c r="H235" s="291"/>
      <c r="I235" s="291"/>
      <c r="J235" s="291"/>
      <c r="K235" s="291"/>
      <c r="L235" s="291"/>
      <c r="M235" s="291"/>
      <c r="N235" s="300"/>
      <c r="O235" s="291"/>
      <c r="P235" s="291"/>
      <c r="Q235" s="291"/>
      <c r="R235" s="291"/>
      <c r="S235" s="291"/>
      <c r="T235" s="291"/>
      <c r="U235" s="291"/>
      <c r="V235" s="291"/>
      <c r="W235" s="291"/>
      <c r="X235" s="291"/>
      <c r="Y235" s="412"/>
      <c r="Z235" s="412"/>
      <c r="AA235" s="412"/>
      <c r="AB235" s="412"/>
      <c r="AC235" s="412"/>
      <c r="AD235" s="412"/>
      <c r="AE235" s="412"/>
      <c r="AF235" s="412"/>
      <c r="AG235" s="412"/>
      <c r="AH235" s="412"/>
      <c r="AI235" s="412"/>
      <c r="AJ235" s="412"/>
      <c r="AK235" s="412"/>
      <c r="AL235" s="412"/>
      <c r="AM235" s="306"/>
    </row>
    <row r="236" spans="1:39" ht="15" hidden="1" outlineLevel="1">
      <c r="A236" s="509">
        <v>28</v>
      </c>
      <c r="B236" s="321" t="s">
        <v>18</v>
      </c>
      <c r="C236" s="291" t="s">
        <v>25</v>
      </c>
      <c r="D236" s="295"/>
      <c r="E236" s="295"/>
      <c r="F236" s="295"/>
      <c r="G236" s="295"/>
      <c r="H236" s="295"/>
      <c r="I236" s="295"/>
      <c r="J236" s="295"/>
      <c r="K236" s="295"/>
      <c r="L236" s="295"/>
      <c r="M236" s="295"/>
      <c r="N236" s="295">
        <v>0</v>
      </c>
      <c r="O236" s="295"/>
      <c r="P236" s="295"/>
      <c r="Q236" s="295"/>
      <c r="R236" s="295"/>
      <c r="S236" s="295"/>
      <c r="T236" s="295"/>
      <c r="U236" s="295"/>
      <c r="V236" s="295"/>
      <c r="W236" s="295"/>
      <c r="X236" s="295"/>
      <c r="Y236" s="426"/>
      <c r="Z236" s="415"/>
      <c r="AA236" s="415"/>
      <c r="AB236" s="415"/>
      <c r="AC236" s="415"/>
      <c r="AD236" s="415"/>
      <c r="AE236" s="415"/>
      <c r="AF236" s="415"/>
      <c r="AG236" s="415"/>
      <c r="AH236" s="415"/>
      <c r="AI236" s="415"/>
      <c r="AJ236" s="415"/>
      <c r="AK236" s="415"/>
      <c r="AL236" s="415"/>
      <c r="AM236" s="296">
        <f>SUM(Y236:AL236)</f>
        <v>0</v>
      </c>
    </row>
    <row r="237" spans="1:39" ht="15" hidden="1" outlineLevel="1">
      <c r="B237" s="294" t="s">
        <v>244</v>
      </c>
      <c r="C237" s="291" t="s">
        <v>163</v>
      </c>
      <c r="D237" s="295"/>
      <c r="E237" s="295"/>
      <c r="F237" s="295"/>
      <c r="G237" s="295"/>
      <c r="H237" s="295"/>
      <c r="I237" s="295"/>
      <c r="J237" s="295"/>
      <c r="K237" s="295"/>
      <c r="L237" s="295"/>
      <c r="M237" s="295"/>
      <c r="N237" s="295">
        <f>N236</f>
        <v>0</v>
      </c>
      <c r="O237" s="295"/>
      <c r="P237" s="295"/>
      <c r="Q237" s="295"/>
      <c r="R237" s="295"/>
      <c r="S237" s="295"/>
      <c r="T237" s="295"/>
      <c r="U237" s="295"/>
      <c r="V237" s="295"/>
      <c r="W237" s="295"/>
      <c r="X237" s="295"/>
      <c r="Y237" s="411">
        <f>Y236</f>
        <v>0</v>
      </c>
      <c r="Z237" s="411">
        <f>Z236</f>
        <v>0</v>
      </c>
      <c r="AA237" s="411">
        <f t="shared" ref="AA237:AL237" si="91">AA236</f>
        <v>0</v>
      </c>
      <c r="AB237" s="411">
        <f t="shared" si="91"/>
        <v>0</v>
      </c>
      <c r="AC237" s="411">
        <f t="shared" si="91"/>
        <v>0</v>
      </c>
      <c r="AD237" s="411">
        <f t="shared" si="91"/>
        <v>0</v>
      </c>
      <c r="AE237" s="411">
        <f t="shared" si="91"/>
        <v>0</v>
      </c>
      <c r="AF237" s="411">
        <f t="shared" si="91"/>
        <v>0</v>
      </c>
      <c r="AG237" s="411">
        <f t="shared" si="91"/>
        <v>0</v>
      </c>
      <c r="AH237" s="411">
        <f t="shared" si="91"/>
        <v>0</v>
      </c>
      <c r="AI237" s="411">
        <f t="shared" si="91"/>
        <v>0</v>
      </c>
      <c r="AJ237" s="411">
        <f t="shared" si="91"/>
        <v>0</v>
      </c>
      <c r="AK237" s="411">
        <f t="shared" si="91"/>
        <v>0</v>
      </c>
      <c r="AL237" s="411">
        <f t="shared" si="91"/>
        <v>0</v>
      </c>
      <c r="AM237" s="505"/>
    </row>
    <row r="238" spans="1:39" ht="15" hidden="1" outlineLevel="1">
      <c r="A238" s="512"/>
      <c r="B238" s="322"/>
      <c r="C238" s="291"/>
      <c r="D238" s="291"/>
      <c r="E238" s="291"/>
      <c r="F238" s="291"/>
      <c r="G238" s="291"/>
      <c r="H238" s="291"/>
      <c r="I238" s="291"/>
      <c r="J238" s="291"/>
      <c r="K238" s="291"/>
      <c r="L238" s="291"/>
      <c r="M238" s="291"/>
      <c r="N238" s="291"/>
      <c r="O238" s="291"/>
      <c r="P238" s="291"/>
      <c r="Q238" s="291"/>
      <c r="R238" s="291"/>
      <c r="S238" s="291"/>
      <c r="T238" s="291"/>
      <c r="U238" s="291"/>
      <c r="V238" s="291"/>
      <c r="W238" s="291"/>
      <c r="X238" s="291"/>
      <c r="Y238" s="412"/>
      <c r="Z238" s="412"/>
      <c r="AA238" s="412"/>
      <c r="AB238" s="412"/>
      <c r="AC238" s="412"/>
      <c r="AD238" s="412"/>
      <c r="AE238" s="412"/>
      <c r="AF238" s="412"/>
      <c r="AG238" s="412"/>
      <c r="AH238" s="412"/>
      <c r="AI238" s="412"/>
      <c r="AJ238" s="412"/>
      <c r="AK238" s="412"/>
      <c r="AL238" s="412"/>
      <c r="AM238" s="306"/>
    </row>
    <row r="239" spans="1:39" ht="15" hidden="1" outlineLevel="1">
      <c r="A239" s="509">
        <v>29</v>
      </c>
      <c r="B239" s="324" t="s">
        <v>19</v>
      </c>
      <c r="C239" s="291" t="s">
        <v>25</v>
      </c>
      <c r="D239" s="295"/>
      <c r="E239" s="295"/>
      <c r="F239" s="295"/>
      <c r="G239" s="295"/>
      <c r="H239" s="295"/>
      <c r="I239" s="295"/>
      <c r="J239" s="295"/>
      <c r="K239" s="295"/>
      <c r="L239" s="295"/>
      <c r="M239" s="295"/>
      <c r="N239" s="295">
        <v>0</v>
      </c>
      <c r="O239" s="295"/>
      <c r="P239" s="295"/>
      <c r="Q239" s="295"/>
      <c r="R239" s="295"/>
      <c r="S239" s="295"/>
      <c r="T239" s="295"/>
      <c r="U239" s="295"/>
      <c r="V239" s="295"/>
      <c r="W239" s="295"/>
      <c r="X239" s="295"/>
      <c r="Y239" s="426"/>
      <c r="Z239" s="415"/>
      <c r="AA239" s="415"/>
      <c r="AB239" s="415"/>
      <c r="AC239" s="415"/>
      <c r="AD239" s="415"/>
      <c r="AE239" s="415"/>
      <c r="AF239" s="415"/>
      <c r="AG239" s="415"/>
      <c r="AH239" s="415"/>
      <c r="AI239" s="415"/>
      <c r="AJ239" s="415"/>
      <c r="AK239" s="415"/>
      <c r="AL239" s="415"/>
      <c r="AM239" s="296">
        <f>SUM(Y239:AL239)</f>
        <v>0</v>
      </c>
    </row>
    <row r="240" spans="1:39" ht="15" hidden="1" outlineLevel="1">
      <c r="B240" s="324" t="s">
        <v>244</v>
      </c>
      <c r="C240" s="291" t="s">
        <v>163</v>
      </c>
      <c r="D240" s="295"/>
      <c r="E240" s="295"/>
      <c r="F240" s="295"/>
      <c r="G240" s="295"/>
      <c r="H240" s="295"/>
      <c r="I240" s="295"/>
      <c r="J240" s="295"/>
      <c r="K240" s="295"/>
      <c r="L240" s="295"/>
      <c r="M240" s="295"/>
      <c r="N240" s="295">
        <f>N239</f>
        <v>0</v>
      </c>
      <c r="O240" s="295"/>
      <c r="P240" s="295"/>
      <c r="Q240" s="295"/>
      <c r="R240" s="295"/>
      <c r="S240" s="295"/>
      <c r="T240" s="295"/>
      <c r="U240" s="295"/>
      <c r="V240" s="295"/>
      <c r="W240" s="295"/>
      <c r="X240" s="295"/>
      <c r="Y240" s="411">
        <f>Y239</f>
        <v>0</v>
      </c>
      <c r="Z240" s="411">
        <f t="shared" ref="Z240:AL240" si="92">Z239</f>
        <v>0</v>
      </c>
      <c r="AA240" s="411">
        <f t="shared" si="92"/>
        <v>0</v>
      </c>
      <c r="AB240" s="411">
        <f t="shared" si="92"/>
        <v>0</v>
      </c>
      <c r="AC240" s="411">
        <f t="shared" si="92"/>
        <v>0</v>
      </c>
      <c r="AD240" s="411">
        <f t="shared" si="92"/>
        <v>0</v>
      </c>
      <c r="AE240" s="411">
        <f t="shared" si="92"/>
        <v>0</v>
      </c>
      <c r="AF240" s="411">
        <f t="shared" si="92"/>
        <v>0</v>
      </c>
      <c r="AG240" s="411">
        <f t="shared" si="92"/>
        <v>0</v>
      </c>
      <c r="AH240" s="411">
        <f t="shared" si="92"/>
        <v>0</v>
      </c>
      <c r="AI240" s="411">
        <f t="shared" si="92"/>
        <v>0</v>
      </c>
      <c r="AJ240" s="411">
        <f t="shared" si="92"/>
        <v>0</v>
      </c>
      <c r="AK240" s="411">
        <f t="shared" si="92"/>
        <v>0</v>
      </c>
      <c r="AL240" s="411">
        <f t="shared" si="92"/>
        <v>0</v>
      </c>
      <c r="AM240" s="505"/>
    </row>
    <row r="241" spans="1:39" ht="15" hidden="1" outlineLevel="1">
      <c r="B241" s="324"/>
      <c r="C241" s="291"/>
      <c r="D241" s="291"/>
      <c r="E241" s="291"/>
      <c r="F241" s="291"/>
      <c r="G241" s="291"/>
      <c r="H241" s="291"/>
      <c r="I241" s="291"/>
      <c r="J241" s="291"/>
      <c r="K241" s="291"/>
      <c r="L241" s="291"/>
      <c r="M241" s="291"/>
      <c r="N241" s="291"/>
      <c r="O241" s="291"/>
      <c r="P241" s="291"/>
      <c r="Q241" s="291"/>
      <c r="R241" s="291"/>
      <c r="S241" s="291"/>
      <c r="T241" s="291"/>
      <c r="U241" s="291"/>
      <c r="V241" s="291"/>
      <c r="W241" s="291"/>
      <c r="X241" s="291"/>
      <c r="Y241" s="423"/>
      <c r="Z241" s="423"/>
      <c r="AA241" s="423"/>
      <c r="AB241" s="423"/>
      <c r="AC241" s="423"/>
      <c r="AD241" s="423"/>
      <c r="AE241" s="423"/>
      <c r="AF241" s="423"/>
      <c r="AG241" s="423"/>
      <c r="AH241" s="423"/>
      <c r="AI241" s="423"/>
      <c r="AJ241" s="423"/>
      <c r="AK241" s="423"/>
      <c r="AL241" s="423"/>
      <c r="AM241" s="313"/>
    </row>
    <row r="242" spans="1:39" s="283" customFormat="1" ht="15" hidden="1" outlineLevel="1">
      <c r="A242" s="509">
        <v>30</v>
      </c>
      <c r="B242" s="324" t="s">
        <v>488</v>
      </c>
      <c r="C242" s="291" t="s">
        <v>25</v>
      </c>
      <c r="D242" s="295"/>
      <c r="E242" s="295"/>
      <c r="F242" s="295"/>
      <c r="G242" s="295"/>
      <c r="H242" s="295"/>
      <c r="I242" s="295"/>
      <c r="J242" s="295"/>
      <c r="K242" s="295"/>
      <c r="L242" s="295"/>
      <c r="M242" s="295"/>
      <c r="N242" s="295">
        <v>0</v>
      </c>
      <c r="O242" s="295"/>
      <c r="P242" s="295"/>
      <c r="Q242" s="295"/>
      <c r="R242" s="295"/>
      <c r="S242" s="295"/>
      <c r="T242" s="295"/>
      <c r="U242" s="295"/>
      <c r="V242" s="295"/>
      <c r="W242" s="295"/>
      <c r="X242" s="295"/>
      <c r="Y242" s="410"/>
      <c r="Z242" s="410"/>
      <c r="AA242" s="410"/>
      <c r="AB242" s="410"/>
      <c r="AC242" s="410"/>
      <c r="AD242" s="410"/>
      <c r="AE242" s="410"/>
      <c r="AF242" s="410"/>
      <c r="AG242" s="410"/>
      <c r="AH242" s="410"/>
      <c r="AI242" s="410"/>
      <c r="AJ242" s="410"/>
      <c r="AK242" s="410"/>
      <c r="AL242" s="410"/>
      <c r="AM242" s="296">
        <f>SUM(Y242:AL242)</f>
        <v>0</v>
      </c>
    </row>
    <row r="243" spans="1:39" s="283" customFormat="1" ht="15" hidden="1" outlineLevel="1">
      <c r="A243" s="509"/>
      <c r="B243" s="324" t="s">
        <v>244</v>
      </c>
      <c r="C243" s="291" t="s">
        <v>163</v>
      </c>
      <c r="D243" s="295"/>
      <c r="E243" s="295"/>
      <c r="F243" s="295"/>
      <c r="G243" s="295"/>
      <c r="H243" s="295"/>
      <c r="I243" s="295"/>
      <c r="J243" s="295"/>
      <c r="K243" s="295"/>
      <c r="L243" s="295"/>
      <c r="M243" s="295"/>
      <c r="N243" s="295">
        <f>N242</f>
        <v>0</v>
      </c>
      <c r="O243" s="295"/>
      <c r="P243" s="295"/>
      <c r="Q243" s="295"/>
      <c r="R243" s="295"/>
      <c r="S243" s="295"/>
      <c r="T243" s="295"/>
      <c r="U243" s="295"/>
      <c r="V243" s="295"/>
      <c r="W243" s="295"/>
      <c r="X243" s="295"/>
      <c r="Y243" s="411">
        <f>Y242</f>
        <v>0</v>
      </c>
      <c r="Z243" s="411">
        <f t="shared" ref="Z243:AL243" si="93">Z242</f>
        <v>0</v>
      </c>
      <c r="AA243" s="411">
        <f t="shared" si="93"/>
        <v>0</v>
      </c>
      <c r="AB243" s="411">
        <f t="shared" si="93"/>
        <v>0</v>
      </c>
      <c r="AC243" s="411">
        <f t="shared" si="93"/>
        <v>0</v>
      </c>
      <c r="AD243" s="411">
        <f t="shared" si="93"/>
        <v>0</v>
      </c>
      <c r="AE243" s="411">
        <f t="shared" si="93"/>
        <v>0</v>
      </c>
      <c r="AF243" s="411">
        <f t="shared" si="93"/>
        <v>0</v>
      </c>
      <c r="AG243" s="411">
        <f t="shared" si="93"/>
        <v>0</v>
      </c>
      <c r="AH243" s="411">
        <f t="shared" si="93"/>
        <v>0</v>
      </c>
      <c r="AI243" s="411">
        <f t="shared" si="93"/>
        <v>0</v>
      </c>
      <c r="AJ243" s="411">
        <f t="shared" si="93"/>
        <v>0</v>
      </c>
      <c r="AK243" s="411">
        <f t="shared" si="93"/>
        <v>0</v>
      </c>
      <c r="AL243" s="411">
        <f t="shared" si="93"/>
        <v>0</v>
      </c>
      <c r="AM243" s="505"/>
    </row>
    <row r="244" spans="1:39" s="283" customFormat="1" ht="15" hidden="1" outlineLevel="1">
      <c r="A244" s="509"/>
      <c r="B244" s="324"/>
      <c r="C244" s="291"/>
      <c r="D244" s="291"/>
      <c r="E244" s="291"/>
      <c r="F244" s="291"/>
      <c r="G244" s="291"/>
      <c r="H244" s="291"/>
      <c r="I244" s="291"/>
      <c r="J244" s="291"/>
      <c r="K244" s="291"/>
      <c r="L244" s="291"/>
      <c r="M244" s="291"/>
      <c r="N244" s="291"/>
      <c r="O244" s="291"/>
      <c r="P244" s="291"/>
      <c r="Q244" s="291"/>
      <c r="R244" s="291"/>
      <c r="S244" s="291"/>
      <c r="T244" s="291"/>
      <c r="U244" s="291"/>
      <c r="V244" s="291"/>
      <c r="W244" s="291"/>
      <c r="X244" s="291"/>
      <c r="Y244" s="412"/>
      <c r="Z244" s="412"/>
      <c r="AA244" s="412"/>
      <c r="AB244" s="412"/>
      <c r="AC244" s="412"/>
      <c r="AD244" s="412"/>
      <c r="AE244" s="412"/>
      <c r="AF244" s="412"/>
      <c r="AG244" s="412"/>
      <c r="AH244" s="412"/>
      <c r="AI244" s="412"/>
      <c r="AJ244" s="412"/>
      <c r="AK244" s="412"/>
      <c r="AL244" s="412"/>
      <c r="AM244" s="313"/>
    </row>
    <row r="245" spans="1:39" s="283" customFormat="1" ht="15.45" hidden="1" outlineLevel="1">
      <c r="A245" s="509"/>
      <c r="B245" s="288" t="s">
        <v>489</v>
      </c>
      <c r="C245" s="291"/>
      <c r="D245" s="291"/>
      <c r="E245" s="291"/>
      <c r="F245" s="291"/>
      <c r="G245" s="291"/>
      <c r="H245" s="291"/>
      <c r="I245" s="291"/>
      <c r="J245" s="291"/>
      <c r="K245" s="291"/>
      <c r="L245" s="291"/>
      <c r="M245" s="291"/>
      <c r="N245" s="291"/>
      <c r="O245" s="291"/>
      <c r="P245" s="291"/>
      <c r="Q245" s="291"/>
      <c r="R245" s="291"/>
      <c r="S245" s="291"/>
      <c r="T245" s="291"/>
      <c r="U245" s="291"/>
      <c r="V245" s="291"/>
      <c r="W245" s="291"/>
      <c r="X245" s="291"/>
      <c r="Y245" s="412"/>
      <c r="Z245" s="412"/>
      <c r="AA245" s="412"/>
      <c r="AB245" s="412"/>
      <c r="AC245" s="412"/>
      <c r="AD245" s="412"/>
      <c r="AE245" s="412"/>
      <c r="AF245" s="412"/>
      <c r="AG245" s="412"/>
      <c r="AH245" s="412"/>
      <c r="AI245" s="412"/>
      <c r="AJ245" s="412"/>
      <c r="AK245" s="412"/>
      <c r="AL245" s="412"/>
      <c r="AM245" s="313"/>
    </row>
    <row r="246" spans="1:39" s="283" customFormat="1" ht="15" hidden="1" outlineLevel="1">
      <c r="A246" s="509">
        <v>31</v>
      </c>
      <c r="B246" s="324" t="s">
        <v>490</v>
      </c>
      <c r="C246" s="291" t="s">
        <v>25</v>
      </c>
      <c r="D246" s="295"/>
      <c r="E246" s="295"/>
      <c r="F246" s="295"/>
      <c r="G246" s="295"/>
      <c r="H246" s="295"/>
      <c r="I246" s="295"/>
      <c r="J246" s="295"/>
      <c r="K246" s="295"/>
      <c r="L246" s="295"/>
      <c r="M246" s="295"/>
      <c r="N246" s="295">
        <v>0</v>
      </c>
      <c r="O246" s="295"/>
      <c r="P246" s="295"/>
      <c r="Q246" s="295"/>
      <c r="R246" s="295"/>
      <c r="S246" s="295"/>
      <c r="T246" s="295"/>
      <c r="U246" s="295"/>
      <c r="V246" s="295"/>
      <c r="W246" s="295"/>
      <c r="X246" s="295"/>
      <c r="Y246" s="410"/>
      <c r="Z246" s="410"/>
      <c r="AA246" s="410"/>
      <c r="AB246" s="410"/>
      <c r="AC246" s="410"/>
      <c r="AD246" s="410"/>
      <c r="AE246" s="410"/>
      <c r="AF246" s="410"/>
      <c r="AG246" s="410"/>
      <c r="AH246" s="410"/>
      <c r="AI246" s="410"/>
      <c r="AJ246" s="410"/>
      <c r="AK246" s="410"/>
      <c r="AL246" s="410"/>
      <c r="AM246" s="296">
        <f>SUM(Y246:AL246)</f>
        <v>0</v>
      </c>
    </row>
    <row r="247" spans="1:39" s="283" customFormat="1" ht="15" hidden="1" outlineLevel="1">
      <c r="A247" s="509"/>
      <c r="B247" s="324" t="s">
        <v>244</v>
      </c>
      <c r="C247" s="291" t="s">
        <v>163</v>
      </c>
      <c r="D247" s="295"/>
      <c r="E247" s="295"/>
      <c r="F247" s="295"/>
      <c r="G247" s="295"/>
      <c r="H247" s="295"/>
      <c r="I247" s="295"/>
      <c r="J247" s="295"/>
      <c r="K247" s="295"/>
      <c r="L247" s="295"/>
      <c r="M247" s="295"/>
      <c r="N247" s="295">
        <f>N246</f>
        <v>0</v>
      </c>
      <c r="O247" s="295"/>
      <c r="P247" s="295"/>
      <c r="Q247" s="295"/>
      <c r="R247" s="295"/>
      <c r="S247" s="295"/>
      <c r="T247" s="295"/>
      <c r="U247" s="295"/>
      <c r="V247" s="295"/>
      <c r="W247" s="295"/>
      <c r="X247" s="295"/>
      <c r="Y247" s="411">
        <f>Y246</f>
        <v>0</v>
      </c>
      <c r="Z247" s="411">
        <f t="shared" ref="Z247:AL247" si="94">Z246</f>
        <v>0</v>
      </c>
      <c r="AA247" s="411">
        <f t="shared" si="94"/>
        <v>0</v>
      </c>
      <c r="AB247" s="411">
        <f t="shared" si="94"/>
        <v>0</v>
      </c>
      <c r="AC247" s="411">
        <f t="shared" si="94"/>
        <v>0</v>
      </c>
      <c r="AD247" s="411">
        <f t="shared" si="94"/>
        <v>0</v>
      </c>
      <c r="AE247" s="411">
        <f t="shared" si="94"/>
        <v>0</v>
      </c>
      <c r="AF247" s="411">
        <f t="shared" si="94"/>
        <v>0</v>
      </c>
      <c r="AG247" s="411">
        <f t="shared" si="94"/>
        <v>0</v>
      </c>
      <c r="AH247" s="411">
        <f t="shared" si="94"/>
        <v>0</v>
      </c>
      <c r="AI247" s="411">
        <f t="shared" si="94"/>
        <v>0</v>
      </c>
      <c r="AJ247" s="411">
        <f t="shared" si="94"/>
        <v>0</v>
      </c>
      <c r="AK247" s="411">
        <f t="shared" si="94"/>
        <v>0</v>
      </c>
      <c r="AL247" s="411">
        <f t="shared" si="94"/>
        <v>0</v>
      </c>
      <c r="AM247" s="505"/>
    </row>
    <row r="248" spans="1:39" s="283" customFormat="1" ht="15" hidden="1" outlineLevel="1">
      <c r="A248" s="509"/>
      <c r="B248" s="324"/>
      <c r="C248" s="291"/>
      <c r="D248" s="291"/>
      <c r="E248" s="291"/>
      <c r="F248" s="291"/>
      <c r="G248" s="291"/>
      <c r="H248" s="291"/>
      <c r="I248" s="291"/>
      <c r="J248" s="291"/>
      <c r="K248" s="291"/>
      <c r="L248" s="291"/>
      <c r="M248" s="291"/>
      <c r="N248" s="291"/>
      <c r="O248" s="291"/>
      <c r="P248" s="291"/>
      <c r="Q248" s="291"/>
      <c r="R248" s="291"/>
      <c r="S248" s="291"/>
      <c r="T248" s="291"/>
      <c r="U248" s="291"/>
      <c r="V248" s="291"/>
      <c r="W248" s="291"/>
      <c r="X248" s="291"/>
      <c r="Y248" s="412"/>
      <c r="Z248" s="412"/>
      <c r="AA248" s="412"/>
      <c r="AB248" s="412"/>
      <c r="AC248" s="412"/>
      <c r="AD248" s="412"/>
      <c r="AE248" s="412"/>
      <c r="AF248" s="412"/>
      <c r="AG248" s="412"/>
      <c r="AH248" s="412"/>
      <c r="AI248" s="412"/>
      <c r="AJ248" s="412"/>
      <c r="AK248" s="412"/>
      <c r="AL248" s="412"/>
      <c r="AM248" s="313"/>
    </row>
    <row r="249" spans="1:39" s="283" customFormat="1" ht="15" hidden="1" outlineLevel="1">
      <c r="A249" s="509">
        <v>32</v>
      </c>
      <c r="B249" s="324" t="s">
        <v>491</v>
      </c>
      <c r="C249" s="291" t="s">
        <v>25</v>
      </c>
      <c r="D249" s="295"/>
      <c r="E249" s="295"/>
      <c r="F249" s="295"/>
      <c r="G249" s="295"/>
      <c r="H249" s="295"/>
      <c r="I249" s="295"/>
      <c r="J249" s="295"/>
      <c r="K249" s="295"/>
      <c r="L249" s="295"/>
      <c r="M249" s="295"/>
      <c r="N249" s="295">
        <v>0</v>
      </c>
      <c r="O249" s="295"/>
      <c r="P249" s="295"/>
      <c r="Q249" s="295"/>
      <c r="R249" s="295"/>
      <c r="S249" s="295"/>
      <c r="T249" s="295"/>
      <c r="U249" s="295"/>
      <c r="V249" s="295"/>
      <c r="W249" s="295"/>
      <c r="X249" s="295"/>
      <c r="Y249" s="410"/>
      <c r="Z249" s="410"/>
      <c r="AA249" s="410"/>
      <c r="AB249" s="410"/>
      <c r="AC249" s="410"/>
      <c r="AD249" s="410"/>
      <c r="AE249" s="410"/>
      <c r="AF249" s="410"/>
      <c r="AG249" s="410"/>
      <c r="AH249" s="410"/>
      <c r="AI249" s="410"/>
      <c r="AJ249" s="410"/>
      <c r="AK249" s="410"/>
      <c r="AL249" s="410"/>
      <c r="AM249" s="296">
        <f>SUM(Y249:AL249)</f>
        <v>0</v>
      </c>
    </row>
    <row r="250" spans="1:39" s="283" customFormat="1" ht="15" hidden="1" outlineLevel="1">
      <c r="A250" s="509"/>
      <c r="B250" s="324" t="s">
        <v>244</v>
      </c>
      <c r="C250" s="291" t="s">
        <v>163</v>
      </c>
      <c r="D250" s="295"/>
      <c r="E250" s="295"/>
      <c r="F250" s="295"/>
      <c r="G250" s="295"/>
      <c r="H250" s="295"/>
      <c r="I250" s="295"/>
      <c r="J250" s="295"/>
      <c r="K250" s="295"/>
      <c r="L250" s="295"/>
      <c r="M250" s="295"/>
      <c r="N250" s="295">
        <f>N249</f>
        <v>0</v>
      </c>
      <c r="O250" s="295"/>
      <c r="P250" s="295"/>
      <c r="Q250" s="295"/>
      <c r="R250" s="295"/>
      <c r="S250" s="295"/>
      <c r="T250" s="295"/>
      <c r="U250" s="295"/>
      <c r="V250" s="295"/>
      <c r="W250" s="295"/>
      <c r="X250" s="295"/>
      <c r="Y250" s="411">
        <f>Y249</f>
        <v>0</v>
      </c>
      <c r="Z250" s="411">
        <f t="shared" ref="Z250:AL250" si="95">Z249</f>
        <v>0</v>
      </c>
      <c r="AA250" s="411">
        <f t="shared" si="95"/>
        <v>0</v>
      </c>
      <c r="AB250" s="411">
        <f t="shared" si="95"/>
        <v>0</v>
      </c>
      <c r="AC250" s="411">
        <f t="shared" si="95"/>
        <v>0</v>
      </c>
      <c r="AD250" s="411">
        <f t="shared" si="95"/>
        <v>0</v>
      </c>
      <c r="AE250" s="411">
        <f t="shared" si="95"/>
        <v>0</v>
      </c>
      <c r="AF250" s="411">
        <f t="shared" si="95"/>
        <v>0</v>
      </c>
      <c r="AG250" s="411">
        <f t="shared" si="95"/>
        <v>0</v>
      </c>
      <c r="AH250" s="411">
        <f t="shared" si="95"/>
        <v>0</v>
      </c>
      <c r="AI250" s="411">
        <f t="shared" si="95"/>
        <v>0</v>
      </c>
      <c r="AJ250" s="411">
        <f t="shared" si="95"/>
        <v>0</v>
      </c>
      <c r="AK250" s="411">
        <f t="shared" si="95"/>
        <v>0</v>
      </c>
      <c r="AL250" s="411">
        <f t="shared" si="95"/>
        <v>0</v>
      </c>
      <c r="AM250" s="505"/>
    </row>
    <row r="251" spans="1:39" s="283" customFormat="1" ht="15" hidden="1" outlineLevel="1">
      <c r="A251" s="509"/>
      <c r="B251" s="324"/>
      <c r="C251" s="291"/>
      <c r="D251" s="291"/>
      <c r="E251" s="291"/>
      <c r="F251" s="291"/>
      <c r="G251" s="291"/>
      <c r="H251" s="291"/>
      <c r="I251" s="291"/>
      <c r="J251" s="291"/>
      <c r="K251" s="291"/>
      <c r="L251" s="291"/>
      <c r="M251" s="291"/>
      <c r="N251" s="291"/>
      <c r="O251" s="291"/>
      <c r="P251" s="291"/>
      <c r="Q251" s="291"/>
      <c r="R251" s="291"/>
      <c r="S251" s="291"/>
      <c r="T251" s="291"/>
      <c r="U251" s="291"/>
      <c r="V251" s="291"/>
      <c r="W251" s="291"/>
      <c r="X251" s="291"/>
      <c r="Y251" s="412"/>
      <c r="Z251" s="412"/>
      <c r="AA251" s="412"/>
      <c r="AB251" s="412"/>
      <c r="AC251" s="412"/>
      <c r="AD251" s="412"/>
      <c r="AE251" s="412"/>
      <c r="AF251" s="412"/>
      <c r="AG251" s="412"/>
      <c r="AH251" s="412"/>
      <c r="AI251" s="412"/>
      <c r="AJ251" s="412"/>
      <c r="AK251" s="412"/>
      <c r="AL251" s="412"/>
      <c r="AM251" s="313"/>
    </row>
    <row r="252" spans="1:39" s="283" customFormat="1" ht="15" hidden="1" outlineLevel="1">
      <c r="A252" s="509">
        <v>33</v>
      </c>
      <c r="B252" s="324" t="s">
        <v>492</v>
      </c>
      <c r="C252" s="291" t="s">
        <v>25</v>
      </c>
      <c r="D252" s="295"/>
      <c r="E252" s="295"/>
      <c r="F252" s="295"/>
      <c r="G252" s="295"/>
      <c r="H252" s="295"/>
      <c r="I252" s="295"/>
      <c r="J252" s="295"/>
      <c r="K252" s="295"/>
      <c r="L252" s="295"/>
      <c r="M252" s="295"/>
      <c r="N252" s="295">
        <v>12</v>
      </c>
      <c r="O252" s="295"/>
      <c r="P252" s="295"/>
      <c r="Q252" s="295"/>
      <c r="R252" s="295"/>
      <c r="S252" s="295"/>
      <c r="T252" s="295"/>
      <c r="U252" s="295"/>
      <c r="V252" s="295"/>
      <c r="W252" s="295"/>
      <c r="X252" s="295"/>
      <c r="Y252" s="410"/>
      <c r="Z252" s="410"/>
      <c r="AA252" s="410"/>
      <c r="AB252" s="410"/>
      <c r="AC252" s="410"/>
      <c r="AD252" s="410"/>
      <c r="AE252" s="410"/>
      <c r="AF252" s="410"/>
      <c r="AG252" s="410"/>
      <c r="AH252" s="410"/>
      <c r="AI252" s="410"/>
      <c r="AJ252" s="410"/>
      <c r="AK252" s="410"/>
      <c r="AL252" s="410"/>
      <c r="AM252" s="296">
        <f>SUM(Y252:AL252)</f>
        <v>0</v>
      </c>
    </row>
    <row r="253" spans="1:39" s="283" customFormat="1" ht="15" hidden="1" outlineLevel="1">
      <c r="A253" s="509"/>
      <c r="B253" s="324" t="s">
        <v>244</v>
      </c>
      <c r="C253" s="291" t="s">
        <v>163</v>
      </c>
      <c r="D253" s="295"/>
      <c r="E253" s="295"/>
      <c r="F253" s="295"/>
      <c r="G253" s="295"/>
      <c r="H253" s="295"/>
      <c r="I253" s="295"/>
      <c r="J253" s="295"/>
      <c r="K253" s="295"/>
      <c r="L253" s="295"/>
      <c r="M253" s="295"/>
      <c r="N253" s="295">
        <f>N252</f>
        <v>12</v>
      </c>
      <c r="O253" s="295"/>
      <c r="P253" s="295"/>
      <c r="Q253" s="295"/>
      <c r="R253" s="295"/>
      <c r="S253" s="295"/>
      <c r="T253" s="295"/>
      <c r="U253" s="295"/>
      <c r="V253" s="295"/>
      <c r="W253" s="295"/>
      <c r="X253" s="295"/>
      <c r="Y253" s="411">
        <f>Y252</f>
        <v>0</v>
      </c>
      <c r="Z253" s="411">
        <f t="shared" ref="Z253:AL253" si="96">Z252</f>
        <v>0</v>
      </c>
      <c r="AA253" s="411">
        <f t="shared" si="96"/>
        <v>0</v>
      </c>
      <c r="AB253" s="411">
        <f t="shared" si="96"/>
        <v>0</v>
      </c>
      <c r="AC253" s="411">
        <f t="shared" si="96"/>
        <v>0</v>
      </c>
      <c r="AD253" s="411">
        <f t="shared" si="96"/>
        <v>0</v>
      </c>
      <c r="AE253" s="411">
        <f t="shared" si="96"/>
        <v>0</v>
      </c>
      <c r="AF253" s="411">
        <f t="shared" si="96"/>
        <v>0</v>
      </c>
      <c r="AG253" s="411">
        <f t="shared" si="96"/>
        <v>0</v>
      </c>
      <c r="AH253" s="411">
        <f t="shared" si="96"/>
        <v>0</v>
      </c>
      <c r="AI253" s="411">
        <f t="shared" si="96"/>
        <v>0</v>
      </c>
      <c r="AJ253" s="411">
        <f t="shared" si="96"/>
        <v>0</v>
      </c>
      <c r="AK253" s="411">
        <f t="shared" si="96"/>
        <v>0</v>
      </c>
      <c r="AL253" s="411">
        <f t="shared" si="96"/>
        <v>0</v>
      </c>
      <c r="AM253" s="505"/>
    </row>
    <row r="254" spans="1:39" ht="15" hidden="1" outlineLevel="1">
      <c r="B254" s="315"/>
      <c r="C254" s="325"/>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01"/>
      <c r="Z254" s="301"/>
      <c r="AA254" s="301"/>
      <c r="AB254" s="301"/>
      <c r="AC254" s="301"/>
      <c r="AD254" s="301"/>
      <c r="AE254" s="301"/>
      <c r="AF254" s="301"/>
      <c r="AG254" s="301"/>
      <c r="AH254" s="301"/>
      <c r="AI254" s="301"/>
      <c r="AJ254" s="301"/>
      <c r="AK254" s="301"/>
      <c r="AL254" s="301"/>
      <c r="AM254" s="306"/>
    </row>
    <row r="255" spans="1:39" ht="15.45">
      <c r="B255" s="327" t="s">
        <v>245</v>
      </c>
      <c r="C255" s="329"/>
      <c r="D255" s="329">
        <f>SUM(D150:D253)</f>
        <v>1977878.736756237</v>
      </c>
      <c r="E255" s="329"/>
      <c r="F255" s="329"/>
      <c r="G255" s="329"/>
      <c r="H255" s="329"/>
      <c r="I255" s="329"/>
      <c r="J255" s="329"/>
      <c r="K255" s="329"/>
      <c r="L255" s="329"/>
      <c r="M255" s="329"/>
      <c r="N255" s="329"/>
      <c r="O255" s="329">
        <f>SUM(O150:O253)</f>
        <v>587.36242647089125</v>
      </c>
      <c r="P255" s="329"/>
      <c r="Q255" s="329"/>
      <c r="R255" s="329"/>
      <c r="S255" s="329"/>
      <c r="T255" s="329"/>
      <c r="U255" s="329"/>
      <c r="V255" s="329"/>
      <c r="W255" s="329"/>
      <c r="X255" s="329"/>
      <c r="Y255" s="329">
        <f>IF(Y149="kWh",SUMPRODUCT(D150:D253,Y150:Y253))</f>
        <v>215172.31859484254</v>
      </c>
      <c r="Z255" s="329">
        <f>IF(Z149="kWh",SUMPRODUCT(D150:D253,Z150:Z253))</f>
        <v>322057.48444564885</v>
      </c>
      <c r="AA255" s="329">
        <f>IF(AA149="kW",SUMPRODUCT(N150:N253,O150:O253,AA150:AA253),SUMPRODUCT(D150:D253,AA150:AA253))</f>
        <v>1981.9999999999998</v>
      </c>
      <c r="AB255" s="329">
        <f>IF(AB149="kW",SUMPRODUCT(N150:N253,O150:O253,AB150:AB253),SUMPRODUCT(D150:D253,AB150:AB253))</f>
        <v>528.99999999999989</v>
      </c>
      <c r="AC255" s="329">
        <f>IF(AC149="kW",SUMPRODUCT(N150:N253,O150:O253,AC150:AC253),SUMPRODUCT(D150:D253,AC150:AC253))</f>
        <v>35.999999999999993</v>
      </c>
      <c r="AD255" s="329">
        <f>IF(AD149="kW",SUMPRODUCT(N150:N253,O150:O253,AD150:AD253),SUMPRODUCT(D150:D253,AD150:AD253))</f>
        <v>0</v>
      </c>
      <c r="AE255" s="329">
        <f>IF(AE149="kW",SUMPRODUCT(N150:N253,O150:O253,AE150:AE253),SUMPRODUCT(D150:D253,AE150:AE253))</f>
        <v>0</v>
      </c>
      <c r="AF255" s="329">
        <f>IF(AF149="kW",SUMPRODUCT(N150:N253,O150:O253,AF150:AF253),SUMPRODUCT(D150:D253,AF150:AF253))</f>
        <v>0</v>
      </c>
      <c r="AG255" s="329">
        <f>IF(AG149="kW",SUMPRODUCT(N150:N253,O150:O253,AG150:AG253),SUMPRODUCT(D150:D253,AG150:AG253))</f>
        <v>0</v>
      </c>
      <c r="AH255" s="329">
        <f>IF(AH149="kW",SUMPRODUCT(N150:N253,O150:O253,AH150:AH253),SUMPRODUCT(D150:D253,AH150:AH253))</f>
        <v>0</v>
      </c>
      <c r="AI255" s="329">
        <f>IF(AI149="kW",SUMPRODUCT(N150:N253,O150:O253,AI150:AI253),SUMPRODUCT(D150:D253,AI150:AI253))</f>
        <v>0</v>
      </c>
      <c r="AJ255" s="329">
        <f>IF(AJ149="kW",SUMPRODUCT(N150:N253,O150:O253,AJ150:AJ253),SUMPRODUCT(D150:D253,AJ150:AJ253))</f>
        <v>0</v>
      </c>
      <c r="AK255" s="329">
        <f>IF(AK149="kW",SUMPRODUCT(N150:N253,O150:O253,AK150:AK253),SUMPRODUCT(D150:D253,AK150:AK253))</f>
        <v>0</v>
      </c>
      <c r="AL255" s="329">
        <f>IF(AL149="kW",SUMPRODUCT(N150:N253,O150:O253,AL150:AL253),SUMPRODUCT(D150:D253,AL150:AL253))</f>
        <v>0</v>
      </c>
      <c r="AM255" s="330"/>
    </row>
    <row r="256" spans="1:39" ht="15.45">
      <c r="B256" s="331" t="s">
        <v>246</v>
      </c>
      <c r="C256" s="328"/>
      <c r="D256" s="328"/>
      <c r="E256" s="328"/>
      <c r="F256" s="328"/>
      <c r="G256" s="328"/>
      <c r="H256" s="328"/>
      <c r="I256" s="328"/>
      <c r="J256" s="328"/>
      <c r="K256" s="328"/>
      <c r="L256" s="328"/>
      <c r="M256" s="328"/>
      <c r="N256" s="328"/>
      <c r="O256" s="328"/>
      <c r="P256" s="328"/>
      <c r="Q256" s="328"/>
      <c r="R256" s="328"/>
      <c r="S256" s="328"/>
      <c r="T256" s="328"/>
      <c r="U256" s="328"/>
      <c r="V256" s="328"/>
      <c r="W256" s="328"/>
      <c r="X256" s="328"/>
      <c r="Y256" s="328">
        <f>HLOOKUP(Y148,'2. LRAMVA Threshold'!$B$42:$Q$53,4,FALSE)</f>
        <v>0</v>
      </c>
      <c r="Z256" s="328">
        <f>HLOOKUP(Z148,'2. LRAMVA Threshold'!$B$42:$Q$53,4,FALSE)</f>
        <v>0</v>
      </c>
      <c r="AA256" s="328">
        <f>HLOOKUP(AA148,'2. LRAMVA Threshold'!$B$42:$Q$53,4,FALSE)</f>
        <v>0</v>
      </c>
      <c r="AB256" s="328">
        <f>HLOOKUP(AB148,'2. LRAMVA Threshold'!$B$42:$Q$53,4,FALSE)</f>
        <v>0</v>
      </c>
      <c r="AC256" s="328">
        <f>HLOOKUP(AC148,'2. LRAMVA Threshold'!$B$42:$Q$53,4,FALSE)</f>
        <v>0</v>
      </c>
      <c r="AD256" s="328">
        <f>HLOOKUP(AD148,'2. LRAMVA Threshold'!$B$42:$Q$53,4,FALSE)</f>
        <v>0</v>
      </c>
      <c r="AE256" s="328">
        <f>HLOOKUP(AE148,'2. LRAMVA Threshold'!$B$42:$Q$53,4,FALSE)</f>
        <v>0</v>
      </c>
      <c r="AF256" s="328">
        <f>HLOOKUP(AF148,'2. LRAMVA Threshold'!$B$42:$Q$53,4,FALSE)</f>
        <v>0</v>
      </c>
      <c r="AG256" s="328">
        <f>HLOOKUP(AG148,'2. LRAMVA Threshold'!$B$42:$Q$53,4,FALSE)</f>
        <v>0</v>
      </c>
      <c r="AH256" s="328">
        <f>HLOOKUP(AH148,'2. LRAMVA Threshold'!$B$42:$Q$53,4,FALSE)</f>
        <v>0</v>
      </c>
      <c r="AI256" s="328">
        <f>HLOOKUP(AI148,'2. LRAMVA Threshold'!$B$42:$Q$53,4,FALSE)</f>
        <v>0</v>
      </c>
      <c r="AJ256" s="328">
        <f>HLOOKUP(AJ148,'2. LRAMVA Threshold'!$B$42:$Q$53,4,FALSE)</f>
        <v>0</v>
      </c>
      <c r="AK256" s="328">
        <f>HLOOKUP(AK148,'2. LRAMVA Threshold'!$B$42:$Q$53,4,FALSE)</f>
        <v>0</v>
      </c>
      <c r="AL256" s="328">
        <f>HLOOKUP(AL148,'2. LRAMVA Threshold'!$B$42:$Q$53,4,FALSE)</f>
        <v>0</v>
      </c>
      <c r="AM256" s="332"/>
    </row>
    <row r="257" spans="1:41" ht="15">
      <c r="B257" s="324"/>
      <c r="C257" s="333"/>
      <c r="D257" s="334"/>
      <c r="E257" s="334"/>
      <c r="F257" s="334"/>
      <c r="G257" s="334"/>
      <c r="H257" s="334"/>
      <c r="I257" s="334"/>
      <c r="J257" s="334"/>
      <c r="K257" s="334"/>
      <c r="L257" s="334"/>
      <c r="M257" s="334"/>
      <c r="N257" s="334"/>
      <c r="O257" s="335"/>
      <c r="P257" s="334"/>
      <c r="Q257" s="334"/>
      <c r="R257" s="334"/>
      <c r="S257" s="336"/>
      <c r="T257" s="336"/>
      <c r="U257" s="336"/>
      <c r="V257" s="336"/>
      <c r="W257" s="334"/>
      <c r="X257" s="334"/>
      <c r="Y257" s="300"/>
      <c r="Z257" s="300"/>
      <c r="AA257" s="300"/>
      <c r="AB257" s="300"/>
      <c r="AC257" s="300"/>
      <c r="AD257" s="300"/>
      <c r="AE257" s="300"/>
      <c r="AF257" s="300"/>
      <c r="AG257" s="300"/>
      <c r="AH257" s="300"/>
      <c r="AI257" s="300"/>
      <c r="AJ257" s="300"/>
      <c r="AK257" s="300"/>
      <c r="AL257" s="300"/>
      <c r="AM257" s="337"/>
    </row>
    <row r="258" spans="1:41" ht="15">
      <c r="B258" s="324" t="s">
        <v>165</v>
      </c>
      <c r="C258" s="338"/>
      <c r="D258" s="338"/>
      <c r="E258" s="376"/>
      <c r="F258" s="376"/>
      <c r="G258" s="376"/>
      <c r="H258" s="376"/>
      <c r="I258" s="376"/>
      <c r="J258" s="376"/>
      <c r="K258" s="376"/>
      <c r="L258" s="376"/>
      <c r="M258" s="376"/>
      <c r="N258" s="376"/>
      <c r="O258" s="291"/>
      <c r="P258" s="340"/>
      <c r="Q258" s="340"/>
      <c r="R258" s="340"/>
      <c r="S258" s="339"/>
      <c r="T258" s="339"/>
      <c r="U258" s="339"/>
      <c r="V258" s="339"/>
      <c r="W258" s="340"/>
      <c r="X258" s="340"/>
      <c r="Y258" s="341">
        <f>HLOOKUP(Y$20,'3.  Distribution Rates'!$C$122:$P$133,4,FALSE)</f>
        <v>0</v>
      </c>
      <c r="Z258" s="341">
        <f>HLOOKUP(Z$20,'3.  Distribution Rates'!$C$122:$P$133,4,FALSE)</f>
        <v>0</v>
      </c>
      <c r="AA258" s="341">
        <f>HLOOKUP(AA$20,'3.  Distribution Rates'!$C$122:$P$133,4,FALSE)</f>
        <v>0</v>
      </c>
      <c r="AB258" s="341">
        <f>HLOOKUP(AB$20,'3.  Distribution Rates'!$C$122:$P$133,4,FALSE)</f>
        <v>0</v>
      </c>
      <c r="AC258" s="341">
        <f>HLOOKUP(AC$20,'3.  Distribution Rates'!$C$122:$P$133,4,FALSE)</f>
        <v>0</v>
      </c>
      <c r="AD258" s="341">
        <f>HLOOKUP(AD$20,'3.  Distribution Rates'!$C$122:$P$133,4,FALSE)</f>
        <v>0</v>
      </c>
      <c r="AE258" s="341">
        <f>HLOOKUP(AE$20,'3.  Distribution Rates'!$C$122:$P$133,4,FALSE)</f>
        <v>0</v>
      </c>
      <c r="AF258" s="341">
        <f>HLOOKUP(AF$20,'3.  Distribution Rates'!$C$122:$P$133,4,FALSE)</f>
        <v>0</v>
      </c>
      <c r="AG258" s="341">
        <f>HLOOKUP(AG$20,'3.  Distribution Rates'!$C$122:$P$133,4,FALSE)</f>
        <v>0</v>
      </c>
      <c r="AH258" s="341">
        <f>HLOOKUP(AH$20,'3.  Distribution Rates'!$C$122:$P$133,4,FALSE)</f>
        <v>0</v>
      </c>
      <c r="AI258" s="341">
        <f>HLOOKUP(AI$20,'3.  Distribution Rates'!$C$122:$P$133,4,FALSE)</f>
        <v>0</v>
      </c>
      <c r="AJ258" s="341">
        <f>HLOOKUP(AJ$20,'3.  Distribution Rates'!$C$122:$P$133,4,FALSE)</f>
        <v>0</v>
      </c>
      <c r="AK258" s="341">
        <f>HLOOKUP(AK$20,'3.  Distribution Rates'!$C$122:$P$133,4,FALSE)</f>
        <v>0</v>
      </c>
      <c r="AL258" s="341">
        <f>HLOOKUP(AL$20,'3.  Distribution Rates'!$C$122:$P$133,4,FALSE)</f>
        <v>0</v>
      </c>
      <c r="AM258" s="377"/>
    </row>
    <row r="259" spans="1:41" ht="15">
      <c r="B259" s="294" t="s">
        <v>154</v>
      </c>
      <c r="C259" s="345"/>
      <c r="D259" s="309"/>
      <c r="E259" s="279"/>
      <c r="F259" s="279"/>
      <c r="G259" s="279"/>
      <c r="H259" s="279"/>
      <c r="I259" s="279"/>
      <c r="J259" s="279"/>
      <c r="K259" s="279"/>
      <c r="L259" s="279"/>
      <c r="M259" s="279"/>
      <c r="N259" s="279"/>
      <c r="O259" s="291"/>
      <c r="P259" s="279"/>
      <c r="Q259" s="279"/>
      <c r="R259" s="279"/>
      <c r="S259" s="309"/>
      <c r="T259" s="309"/>
      <c r="U259" s="309"/>
      <c r="V259" s="309"/>
      <c r="W259" s="279"/>
      <c r="X259" s="279"/>
      <c r="Y259" s="378">
        <f t="shared" ref="Y259:AL259" si="97">Y135*Y258</f>
        <v>0</v>
      </c>
      <c r="Z259" s="378">
        <f t="shared" si="97"/>
        <v>0</v>
      </c>
      <c r="AA259" s="378">
        <f t="shared" si="97"/>
        <v>0</v>
      </c>
      <c r="AB259" s="378">
        <f t="shared" si="97"/>
        <v>0</v>
      </c>
      <c r="AC259" s="378">
        <f t="shared" si="97"/>
        <v>0</v>
      </c>
      <c r="AD259" s="378">
        <f t="shared" si="97"/>
        <v>0</v>
      </c>
      <c r="AE259" s="378">
        <f t="shared" si="97"/>
        <v>0</v>
      </c>
      <c r="AF259" s="378">
        <f t="shared" si="97"/>
        <v>0</v>
      </c>
      <c r="AG259" s="378">
        <f t="shared" si="97"/>
        <v>0</v>
      </c>
      <c r="AH259" s="378">
        <f t="shared" si="97"/>
        <v>0</v>
      </c>
      <c r="AI259" s="378">
        <f t="shared" si="97"/>
        <v>0</v>
      </c>
      <c r="AJ259" s="378">
        <f t="shared" si="97"/>
        <v>0</v>
      </c>
      <c r="AK259" s="378">
        <f t="shared" si="97"/>
        <v>0</v>
      </c>
      <c r="AL259" s="378">
        <f t="shared" si="97"/>
        <v>0</v>
      </c>
      <c r="AM259" s="629">
        <f>SUM(Y259:AL259)</f>
        <v>0</v>
      </c>
    </row>
    <row r="260" spans="1:41" ht="15">
      <c r="B260" s="294" t="s">
        <v>155</v>
      </c>
      <c r="C260" s="345"/>
      <c r="D260" s="309"/>
      <c r="E260" s="279"/>
      <c r="F260" s="279"/>
      <c r="G260" s="279"/>
      <c r="H260" s="279"/>
      <c r="I260" s="279"/>
      <c r="J260" s="279"/>
      <c r="K260" s="279"/>
      <c r="L260" s="279"/>
      <c r="M260" s="279"/>
      <c r="N260" s="279"/>
      <c r="O260" s="291"/>
      <c r="P260" s="279"/>
      <c r="Q260" s="279"/>
      <c r="R260" s="279"/>
      <c r="S260" s="309"/>
      <c r="T260" s="309"/>
      <c r="U260" s="309"/>
      <c r="V260" s="309"/>
      <c r="W260" s="279"/>
      <c r="X260" s="279"/>
      <c r="Y260" s="378">
        <f t="shared" ref="Y260:AE260" si="98">Y255*Y258</f>
        <v>0</v>
      </c>
      <c r="Z260" s="378">
        <f t="shared" si="98"/>
        <v>0</v>
      </c>
      <c r="AA260" s="379">
        <f t="shared" si="98"/>
        <v>0</v>
      </c>
      <c r="AB260" s="379">
        <f t="shared" si="98"/>
        <v>0</v>
      </c>
      <c r="AC260" s="379">
        <f t="shared" si="98"/>
        <v>0</v>
      </c>
      <c r="AD260" s="379">
        <f t="shared" si="98"/>
        <v>0</v>
      </c>
      <c r="AE260" s="379">
        <f t="shared" si="98"/>
        <v>0</v>
      </c>
      <c r="AF260" s="379">
        <f t="shared" ref="AF260:AL260" si="99">AF255*AF258</f>
        <v>0</v>
      </c>
      <c r="AG260" s="379">
        <f t="shared" si="99"/>
        <v>0</v>
      </c>
      <c r="AH260" s="379">
        <f t="shared" si="99"/>
        <v>0</v>
      </c>
      <c r="AI260" s="379">
        <f t="shared" si="99"/>
        <v>0</v>
      </c>
      <c r="AJ260" s="379">
        <f t="shared" si="99"/>
        <v>0</v>
      </c>
      <c r="AK260" s="379">
        <f t="shared" si="99"/>
        <v>0</v>
      </c>
      <c r="AL260" s="379">
        <f t="shared" si="99"/>
        <v>0</v>
      </c>
      <c r="AM260" s="629">
        <f>SUM(Y260:AL260)</f>
        <v>0</v>
      </c>
    </row>
    <row r="261" spans="1:41" s="380" customFormat="1" ht="15.45">
      <c r="A261" s="511"/>
      <c r="B261" s="349" t="s">
        <v>254</v>
      </c>
      <c r="C261" s="345"/>
      <c r="D261" s="336"/>
      <c r="E261" s="334"/>
      <c r="F261" s="334"/>
      <c r="G261" s="334"/>
      <c r="H261" s="334"/>
      <c r="I261" s="334"/>
      <c r="J261" s="334"/>
      <c r="K261" s="334"/>
      <c r="L261" s="334"/>
      <c r="M261" s="334"/>
      <c r="N261" s="334"/>
      <c r="O261" s="300"/>
      <c r="P261" s="334"/>
      <c r="Q261" s="334"/>
      <c r="R261" s="334"/>
      <c r="S261" s="336"/>
      <c r="T261" s="336"/>
      <c r="U261" s="336"/>
      <c r="V261" s="336"/>
      <c r="W261" s="334"/>
      <c r="X261" s="334"/>
      <c r="Y261" s="346">
        <f>SUM(Y259:Y260)</f>
        <v>0</v>
      </c>
      <c r="Z261" s="346">
        <f t="shared" ref="Z261:AE261" si="100">SUM(Z259:Z260)</f>
        <v>0</v>
      </c>
      <c r="AA261" s="346">
        <f t="shared" si="100"/>
        <v>0</v>
      </c>
      <c r="AB261" s="346">
        <f t="shared" si="100"/>
        <v>0</v>
      </c>
      <c r="AC261" s="346">
        <f t="shared" si="100"/>
        <v>0</v>
      </c>
      <c r="AD261" s="346">
        <f t="shared" si="100"/>
        <v>0</v>
      </c>
      <c r="AE261" s="346">
        <f t="shared" si="100"/>
        <v>0</v>
      </c>
      <c r="AF261" s="346">
        <f t="shared" ref="AF261:AL261" si="101">SUM(AF259:AF260)</f>
        <v>0</v>
      </c>
      <c r="AG261" s="346">
        <f t="shared" si="101"/>
        <v>0</v>
      </c>
      <c r="AH261" s="346">
        <f t="shared" si="101"/>
        <v>0</v>
      </c>
      <c r="AI261" s="346">
        <f t="shared" si="101"/>
        <v>0</v>
      </c>
      <c r="AJ261" s="346">
        <f t="shared" si="101"/>
        <v>0</v>
      </c>
      <c r="AK261" s="346">
        <f t="shared" si="101"/>
        <v>0</v>
      </c>
      <c r="AL261" s="346">
        <f t="shared" si="101"/>
        <v>0</v>
      </c>
      <c r="AM261" s="407">
        <f>SUM(AM259:AM260)</f>
        <v>0</v>
      </c>
    </row>
    <row r="262" spans="1:41" s="380" customFormat="1" ht="15.45">
      <c r="A262" s="511"/>
      <c r="B262" s="349" t="s">
        <v>247</v>
      </c>
      <c r="C262" s="345"/>
      <c r="D262" s="350"/>
      <c r="E262" s="334"/>
      <c r="F262" s="334"/>
      <c r="G262" s="334"/>
      <c r="H262" s="334"/>
      <c r="I262" s="334"/>
      <c r="J262" s="334"/>
      <c r="K262" s="334"/>
      <c r="L262" s="334"/>
      <c r="M262" s="334"/>
      <c r="N262" s="334"/>
      <c r="O262" s="300"/>
      <c r="P262" s="334"/>
      <c r="Q262" s="334"/>
      <c r="R262" s="334"/>
      <c r="S262" s="336"/>
      <c r="T262" s="336"/>
      <c r="U262" s="336"/>
      <c r="V262" s="336"/>
      <c r="W262" s="334"/>
      <c r="X262" s="334"/>
      <c r="Y262" s="347">
        <f t="shared" ref="Y262:AE262" si="102">Y256*Y258</f>
        <v>0</v>
      </c>
      <c r="Z262" s="347">
        <f t="shared" si="102"/>
        <v>0</v>
      </c>
      <c r="AA262" s="347">
        <f t="shared" si="102"/>
        <v>0</v>
      </c>
      <c r="AB262" s="347">
        <f t="shared" si="102"/>
        <v>0</v>
      </c>
      <c r="AC262" s="347">
        <f t="shared" si="102"/>
        <v>0</v>
      </c>
      <c r="AD262" s="347">
        <f t="shared" si="102"/>
        <v>0</v>
      </c>
      <c r="AE262" s="347">
        <f t="shared" si="102"/>
        <v>0</v>
      </c>
      <c r="AF262" s="347">
        <f t="shared" ref="AF262:AL262" si="103">AF256*AF258</f>
        <v>0</v>
      </c>
      <c r="AG262" s="347">
        <f t="shared" si="103"/>
        <v>0</v>
      </c>
      <c r="AH262" s="347">
        <f t="shared" si="103"/>
        <v>0</v>
      </c>
      <c r="AI262" s="347">
        <f t="shared" si="103"/>
        <v>0</v>
      </c>
      <c r="AJ262" s="347">
        <f t="shared" si="103"/>
        <v>0</v>
      </c>
      <c r="AK262" s="347">
        <f t="shared" si="103"/>
        <v>0</v>
      </c>
      <c r="AL262" s="347">
        <f t="shared" si="103"/>
        <v>0</v>
      </c>
      <c r="AM262" s="407">
        <f>SUM(Y262:AL262)</f>
        <v>0</v>
      </c>
    </row>
    <row r="263" spans="1:41" s="380" customFormat="1" ht="15.45">
      <c r="A263" s="511"/>
      <c r="B263" s="349" t="s">
        <v>255</v>
      </c>
      <c r="C263" s="345"/>
      <c r="D263" s="350"/>
      <c r="E263" s="334"/>
      <c r="F263" s="334"/>
      <c r="G263" s="334"/>
      <c r="H263" s="334"/>
      <c r="I263" s="334"/>
      <c r="J263" s="334"/>
      <c r="K263" s="334"/>
      <c r="L263" s="334"/>
      <c r="M263" s="334"/>
      <c r="N263" s="334"/>
      <c r="O263" s="300"/>
      <c r="P263" s="334"/>
      <c r="Q263" s="334"/>
      <c r="R263" s="334"/>
      <c r="S263" s="350"/>
      <c r="T263" s="350"/>
      <c r="U263" s="350"/>
      <c r="V263" s="350"/>
      <c r="W263" s="334"/>
      <c r="X263" s="334"/>
      <c r="AM263" s="407">
        <f>AM261-AM262</f>
        <v>0</v>
      </c>
    </row>
    <row r="264" spans="1:41" ht="15">
      <c r="B264" s="324"/>
      <c r="C264" s="350"/>
      <c r="D264" s="350"/>
      <c r="E264" s="334"/>
      <c r="F264" s="334"/>
      <c r="G264" s="334"/>
      <c r="H264" s="334"/>
      <c r="I264" s="334"/>
      <c r="J264" s="334"/>
      <c r="K264" s="334"/>
      <c r="L264" s="334"/>
      <c r="M264" s="334"/>
      <c r="N264" s="334"/>
      <c r="O264" s="300"/>
      <c r="P264" s="334"/>
      <c r="Q264" s="334"/>
      <c r="R264" s="334"/>
      <c r="S264" s="350"/>
      <c r="T264" s="345"/>
      <c r="U264" s="350"/>
      <c r="V264" s="350"/>
      <c r="W264" s="334"/>
      <c r="X264" s="334"/>
      <c r="AM264" s="348"/>
    </row>
    <row r="265" spans="1:41" ht="15">
      <c r="B265" s="294" t="s">
        <v>70</v>
      </c>
      <c r="C265" s="356"/>
      <c r="D265" s="279"/>
      <c r="E265" s="279"/>
      <c r="F265" s="279"/>
      <c r="G265" s="279"/>
      <c r="H265" s="279"/>
      <c r="I265" s="279"/>
      <c r="J265" s="279"/>
      <c r="K265" s="279"/>
      <c r="L265" s="279"/>
      <c r="M265" s="279"/>
      <c r="N265" s="279"/>
      <c r="O265" s="357"/>
      <c r="P265" s="279"/>
      <c r="Q265" s="279"/>
      <c r="R265" s="279"/>
      <c r="S265" s="304"/>
      <c r="T265" s="309"/>
      <c r="U265" s="309"/>
      <c r="V265" s="279"/>
      <c r="W265" s="279"/>
      <c r="X265" s="309"/>
      <c r="Y265" s="291">
        <f>SUMPRODUCT(E150:E253,Y150:Y253)</f>
        <v>215172.31859484254</v>
      </c>
      <c r="Z265" s="291">
        <f>SUMPRODUCT(E150:E253,Z150:Z253)</f>
        <v>322057.48444564885</v>
      </c>
      <c r="AA265" s="291">
        <f>IF(AA149="kW",SUMPRODUCT(N150:N253,P150:P253,AA150:AA253),SUMPRODUCT(E150:E253,AA150:AA253))</f>
        <v>1981.9999999999998</v>
      </c>
      <c r="AB265" s="291">
        <f>IF(AB149="kW",SUMPRODUCT(N150:N253,P150:P253,AB150:AB253),SUMPRODUCT(E150:E253,AB150:AB253))</f>
        <v>528.99999999999989</v>
      </c>
      <c r="AC265" s="291">
        <f>IF(AC149="kW",SUMPRODUCT(N150:N253,P150:P253,AC150:AC253),SUMPRODUCT(E150:E253,AC150:AC253))</f>
        <v>35.999999999999993</v>
      </c>
      <c r="AD265" s="291">
        <f>IF(AD149="kW",SUMPRODUCT(N150:N253,P150:P253,AD150:AD253),SUMPRODUCT(E150:E253, AD150:AD253))</f>
        <v>0</v>
      </c>
      <c r="AE265" s="291">
        <f>IF(AE149="kW",SUMPRODUCT(N150:N253,P150:P253,AE150:AE253),SUMPRODUCT(E150:E253,AE150:AE253))</f>
        <v>0</v>
      </c>
      <c r="AF265" s="291">
        <f>IF(AF149="kW",SUMPRODUCT(N150:N253,P150:P253,AF150:AF253),SUMPRODUCT(E150:E253,AF150:AF253))</f>
        <v>0</v>
      </c>
      <c r="AG265" s="291">
        <f>IF(AG149="kW",SUMPRODUCT(N150:N253,P150:P253,AG150:AG253),SUMPRODUCT(E150:E253,AG150:AG253))</f>
        <v>0</v>
      </c>
      <c r="AH265" s="291">
        <f>IF(AH149="kW",SUMPRODUCT(N150:N253,P150:P253,AH150:AH253),SUMPRODUCT(E150:E253,AH150:AH253))</f>
        <v>0</v>
      </c>
      <c r="AI265" s="291">
        <f>IF(AI149="kW",SUMPRODUCT(N150:N253,P150:P253,AI150:AI253),SUMPRODUCT(E150:E253,AI150:AI253))</f>
        <v>0</v>
      </c>
      <c r="AJ265" s="291">
        <f>IF(AJ149="kW",SUMPRODUCT(N150:N253,P150:P253,AJ150:AJ253),SUMPRODUCT(E150:E253,AJ150:AJ253))</f>
        <v>0</v>
      </c>
      <c r="AK265" s="291">
        <f>IF(AK149="kW",SUMPRODUCT(N150:N253,P150:P253,AK150:AK253),SUMPRODUCT(E150:E253,AK150:AK253))</f>
        <v>0</v>
      </c>
      <c r="AL265" s="291">
        <f>IF(AL149="kW",SUMPRODUCT(N150:N253,P150:P253,AL150:AL253),SUMPRODUCT(E150:E253,AL150:AL253))</f>
        <v>0</v>
      </c>
      <c r="AM265" s="348"/>
      <c r="AO265" s="283"/>
    </row>
    <row r="266" spans="1:41" ht="15">
      <c r="B266" s="294" t="s">
        <v>71</v>
      </c>
      <c r="C266" s="356"/>
      <c r="D266" s="279"/>
      <c r="E266" s="279"/>
      <c r="F266" s="279"/>
      <c r="G266" s="279"/>
      <c r="H266" s="279"/>
      <c r="I266" s="279"/>
      <c r="J266" s="279"/>
      <c r="K266" s="279"/>
      <c r="L266" s="279"/>
      <c r="M266" s="279"/>
      <c r="N266" s="279"/>
      <c r="O266" s="357"/>
      <c r="P266" s="279"/>
      <c r="Q266" s="279"/>
      <c r="R266" s="279"/>
      <c r="S266" s="304"/>
      <c r="T266" s="309"/>
      <c r="U266" s="309"/>
      <c r="V266" s="279"/>
      <c r="W266" s="279"/>
      <c r="X266" s="309"/>
      <c r="Y266" s="291">
        <f>SUMPRODUCT(F150:F253,Y150:Y253)</f>
        <v>215172.31859484254</v>
      </c>
      <c r="Z266" s="291">
        <f>SUMPRODUCT(F150:F253,Z150:Z253)</f>
        <v>322057.48444564885</v>
      </c>
      <c r="AA266" s="291">
        <f>IF(AA149="kW",SUMPRODUCT(N150:N253,Q150:Q253,AA150:AA253),SUMPRODUCT(F150:F253,AA150:AA253))</f>
        <v>1981.9999999999998</v>
      </c>
      <c r="AB266" s="291">
        <f>IF(AB149="kW",SUMPRODUCT(N150:N253,Q150:Q253,AB150:AB253),SUMPRODUCT(F150:F253,AB150:AB253))</f>
        <v>528.99999999999989</v>
      </c>
      <c r="AC266" s="291">
        <f>IF(AC149="kW",SUMPRODUCT(N150:N253,Q150:Q253,AC150:AC253),SUMPRODUCT(F150:F253, AC150:AC253))</f>
        <v>35.999999999999993</v>
      </c>
      <c r="AD266" s="291">
        <f>IF(AD149="kW",SUMPRODUCT(N150:N253,Q150:Q253,AD150:AD253),SUMPRODUCT(F150:F253, AD150:AD253))</f>
        <v>0</v>
      </c>
      <c r="AE266" s="291">
        <f>IF(AE149="kW",SUMPRODUCT(N150:N253,Q150:Q253,AE150:AE253),SUMPRODUCT(F150:F253,AE150:AE253))</f>
        <v>0</v>
      </c>
      <c r="AF266" s="291">
        <f>IF(AF149="kW",SUMPRODUCT(N150:N253,Q150:Q253,AF150:AF253),SUMPRODUCT(F150:F253,AF150:AF253))</f>
        <v>0</v>
      </c>
      <c r="AG266" s="291">
        <f>IF(AG149="kW",SUMPRODUCT(N150:N253,Q150:Q253,AG150:AG253),SUMPRODUCT(F150:F253,AG150:AG253))</f>
        <v>0</v>
      </c>
      <c r="AH266" s="291">
        <f>IF(AH149="kW",SUMPRODUCT(N150:N253,Q150:Q253,AH150:AH253),SUMPRODUCT(F150:F253,AH150:AH253))</f>
        <v>0</v>
      </c>
      <c r="AI266" s="291">
        <f>IF(AI149="kW",SUMPRODUCT(N150:N253,Q150:Q253,AI150:AI253),SUMPRODUCT(F150:F253,AI150:AI253))</f>
        <v>0</v>
      </c>
      <c r="AJ266" s="291">
        <f>IF(AJ149="kW",SUMPRODUCT(N150:N253,Q150:Q253,AJ150:AJ253),SUMPRODUCT(F150:F253,AJ150:AJ253))</f>
        <v>0</v>
      </c>
      <c r="AK266" s="291">
        <f>IF(AK149="kW",SUMPRODUCT(N150:N253,Q150:Q253,AK150:AK253),SUMPRODUCT(F150:F253,AK150:AK253))</f>
        <v>0</v>
      </c>
      <c r="AL266" s="291">
        <f>IF(AL149="kW",SUMPRODUCT(N150:N253,Q150:Q253,AL150:AL253),SUMPRODUCT(F150:F253,AL150:AL253))</f>
        <v>0</v>
      </c>
      <c r="AM266" s="337"/>
    </row>
    <row r="267" spans="1:41" ht="15">
      <c r="B267" s="324" t="s">
        <v>189</v>
      </c>
      <c r="C267" s="356"/>
      <c r="D267" s="279"/>
      <c r="E267" s="279"/>
      <c r="F267" s="279"/>
      <c r="G267" s="279"/>
      <c r="H267" s="279"/>
      <c r="I267" s="279"/>
      <c r="J267" s="279"/>
      <c r="K267" s="279"/>
      <c r="L267" s="279"/>
      <c r="M267" s="279"/>
      <c r="N267" s="279"/>
      <c r="O267" s="357"/>
      <c r="P267" s="279"/>
      <c r="Q267" s="279"/>
      <c r="R267" s="279"/>
      <c r="S267" s="304"/>
      <c r="T267" s="309"/>
      <c r="U267" s="309"/>
      <c r="V267" s="279"/>
      <c r="W267" s="279"/>
      <c r="X267" s="309"/>
      <c r="Y267" s="291">
        <f>SUMPRODUCT(G150:G253,Y150:Y253)</f>
        <v>214854.03577410849</v>
      </c>
      <c r="Z267" s="291">
        <f>SUMPRODUCT(G150:G253,Z150:Z253)</f>
        <v>322057.48444564885</v>
      </c>
      <c r="AA267" s="291">
        <f>IF(AA149="kW",SUMPRODUCT(N150:N253,R150:R253,AA150:AA253),SUMPRODUCT(G150:G253,AA150:AA253))</f>
        <v>1981.9999999999998</v>
      </c>
      <c r="AB267" s="291">
        <f>IF(AB149="kW",SUMPRODUCT(N150:N253,R150:R253,AB150:AB253),SUMPRODUCT(G150:G253,AB150:AB253))</f>
        <v>528.99999999999989</v>
      </c>
      <c r="AC267" s="291">
        <f>IF(AC149="kW",SUMPRODUCT(N150:N253,R150:R253,AC150:AC253),SUMPRODUCT(G150:G253, AC150:AC253))</f>
        <v>35.999999999999993</v>
      </c>
      <c r="AD267" s="291">
        <f>IF(AD149="kW",SUMPRODUCT(N150:N253,R150:R253,AD150:AD253),SUMPRODUCT(G150:G253, AD150:AD253))</f>
        <v>0</v>
      </c>
      <c r="AE267" s="291">
        <f>IF(AE149="kW",SUMPRODUCT(N150:N253,R150:R253,AE150:AE253),SUMPRODUCT(G150:G253,AE150:AE253))</f>
        <v>0</v>
      </c>
      <c r="AF267" s="291">
        <f>IF(AF149="kW",SUMPRODUCT(N150:N253,R150:R253,AF150:AF253),SUMPRODUCT(G150:G253,AF150:AF253))</f>
        <v>0</v>
      </c>
      <c r="AG267" s="291">
        <f>IF(AG149="kW",SUMPRODUCT(N150:N253,R150:R253,AG150:AG253),SUMPRODUCT(G150:G253,AG150:AG253))</f>
        <v>0</v>
      </c>
      <c r="AH267" s="291">
        <f>IF(AH149="kW",SUMPRODUCT(N150:N253,R150:R253,AH150:AH253),SUMPRODUCT(G150:G253,AH150:AH253))</f>
        <v>0</v>
      </c>
      <c r="AI267" s="291">
        <f>IF(AI149="kW",SUMPRODUCT(N150:N253,R150:R253,AI150:AI253),SUMPRODUCT(G150:G253,AI150:AI253))</f>
        <v>0</v>
      </c>
      <c r="AJ267" s="291">
        <f>IF(AJ149="kW",SUMPRODUCT(N150:N253,R150:R253,AJ150:AJ253),SUMPRODUCT(G150:G253,AJ150:AJ253))</f>
        <v>0</v>
      </c>
      <c r="AK267" s="291">
        <f>IF(AK149="kW",SUMPRODUCT(N150:N253,R150:R253,AK150:AK253),SUMPRODUCT(G150:G253,AK150:AK253))</f>
        <v>0</v>
      </c>
      <c r="AL267" s="291">
        <f>IF(AL149="kW",SUMPRODUCT(N150:N253,R150:R253,AL150:AL253),SUMPRODUCT(G150:G253,AL150:AL253))</f>
        <v>0</v>
      </c>
      <c r="AM267" s="337"/>
    </row>
    <row r="268" spans="1:41" ht="15">
      <c r="B268" s="324" t="s">
        <v>190</v>
      </c>
      <c r="C268" s="356"/>
      <c r="D268" s="279"/>
      <c r="E268" s="279"/>
      <c r="F268" s="279"/>
      <c r="G268" s="279"/>
      <c r="H268" s="279"/>
      <c r="I268" s="279"/>
      <c r="J268" s="279"/>
      <c r="K268" s="279"/>
      <c r="L268" s="279"/>
      <c r="M268" s="279"/>
      <c r="N268" s="279"/>
      <c r="O268" s="357"/>
      <c r="P268" s="279"/>
      <c r="Q268" s="279"/>
      <c r="R268" s="279"/>
      <c r="S268" s="304"/>
      <c r="T268" s="309"/>
      <c r="U268" s="309"/>
      <c r="V268" s="279"/>
      <c r="W268" s="279"/>
      <c r="X268" s="309"/>
      <c r="Y268" s="291">
        <f>SUMPRODUCT(H150:H253,Y150:Y253)</f>
        <v>0</v>
      </c>
      <c r="Z268" s="291">
        <f>SUMPRODUCT(H150:H253,Z150:Z253)</f>
        <v>0</v>
      </c>
      <c r="AA268" s="291">
        <f>IF(AA149="kW",SUMPRODUCT(N150:N253,S150:S253,AA150:AA253),SUMPRODUCT(H150:H253,AA150:AA253))</f>
        <v>0</v>
      </c>
      <c r="AB268" s="291">
        <f>IF(AB149="kW",SUMPRODUCT(N150:N253,S150:S253,AB150:AB253),SUMPRODUCT(H150:H253,AB150:AB253))</f>
        <v>0</v>
      </c>
      <c r="AC268" s="291">
        <f>IF(AC149="kW",SUMPRODUCT(N150:N253,S150:S253,AC150:AC253),SUMPRODUCT(H150:H253, AC150:AC253))</f>
        <v>0</v>
      </c>
      <c r="AD268" s="291">
        <f>IF(AD149="kW",SUMPRODUCT(N150:N253,S150:S253,AD150:AD253),SUMPRODUCT(H150:H253, AD150:AD253))</f>
        <v>0</v>
      </c>
      <c r="AE268" s="291">
        <f>IF(AE149="kW",SUMPRODUCT(N150:N253,S150:S253,AE150:AE253),SUMPRODUCT(H150:H253,AE150:AE253))</f>
        <v>0</v>
      </c>
      <c r="AF268" s="291">
        <f>IF(AF149="kW",SUMPRODUCT(N150:N253,S150:S253,AF150:AF253),SUMPRODUCT(H150:H253,AF150:AF253))</f>
        <v>0</v>
      </c>
      <c r="AG268" s="291">
        <f>IF(AG149="kW",SUMPRODUCT(N150:N253,S150:S253,AG150:AG253),SUMPRODUCT(H150:H253,AG150:AG253))</f>
        <v>0</v>
      </c>
      <c r="AH268" s="291">
        <f>IF(AH149="kW",SUMPRODUCT(N150:N253,S150:S253,AH150:AH253),SUMPRODUCT(H150:H253,AH150:AH253))</f>
        <v>0</v>
      </c>
      <c r="AI268" s="291">
        <f>IF(AI149="kW",SUMPRODUCT(N150:N253,S150:S253,AI150:AI253),SUMPRODUCT(H150:H253,AI150:AI253))</f>
        <v>0</v>
      </c>
      <c r="AJ268" s="291">
        <f>IF(AJ149="kW",SUMPRODUCT(N150:N253,S150:S253,AJ150:AJ253),SUMPRODUCT(H150:H253,AJ150:AJ253))</f>
        <v>0</v>
      </c>
      <c r="AK268" s="291">
        <f>IF(AK149="kW",SUMPRODUCT(N150:N253,S150:S253,AK150:AK253),SUMPRODUCT(H150:H253,AK150:AK253))</f>
        <v>0</v>
      </c>
      <c r="AL268" s="291">
        <f>IF(AL149="kW",SUMPRODUCT(N150:N253,S150:S253,AL150:AL253),SUMPRODUCT(H150:H253,AL150:AL253))</f>
        <v>0</v>
      </c>
      <c r="AM268" s="337"/>
    </row>
    <row r="269" spans="1:41" ht="15">
      <c r="B269" s="324" t="s">
        <v>191</v>
      </c>
      <c r="C269" s="356"/>
      <c r="D269" s="279"/>
      <c r="E269" s="279"/>
      <c r="F269" s="279"/>
      <c r="G269" s="279"/>
      <c r="H269" s="279"/>
      <c r="I269" s="279"/>
      <c r="J269" s="279"/>
      <c r="K269" s="279"/>
      <c r="L269" s="279"/>
      <c r="M269" s="279"/>
      <c r="N269" s="279"/>
      <c r="O269" s="357"/>
      <c r="P269" s="279"/>
      <c r="Q269" s="279"/>
      <c r="R269" s="279"/>
      <c r="S269" s="304"/>
      <c r="T269" s="309"/>
      <c r="U269" s="309"/>
      <c r="V269" s="279"/>
      <c r="W269" s="279"/>
      <c r="X269" s="309"/>
      <c r="Y269" s="291">
        <f>SUMPRODUCT(I150:I253,Y150:Y253)</f>
        <v>0</v>
      </c>
      <c r="Z269" s="291">
        <f>SUMPRODUCT(I150:I253,Z150:Z253)</f>
        <v>0</v>
      </c>
      <c r="AA269" s="291">
        <f>IF(AA149="kW",SUMPRODUCT(N150:N253,T150:T253,AA150:AA253),SUMPRODUCT(I150:I253,AA150:AA253))</f>
        <v>0</v>
      </c>
      <c r="AB269" s="291">
        <f>IF(AB149="kW",SUMPRODUCT(N150:N253,T150:T253,AB150:AB253),SUMPRODUCT(I150:I253,AB150:AB253))</f>
        <v>0</v>
      </c>
      <c r="AC269" s="291">
        <f>IF(AC149="kW",SUMPRODUCT(N150:N253,T150:T253,AC150:AC253),SUMPRODUCT(I150:I253, AC150:AC253))</f>
        <v>0</v>
      </c>
      <c r="AD269" s="291">
        <f>IF(AD149="kW",SUMPRODUCT(N150:N253,T150:T253,AD150:AD253),SUMPRODUCT(I150:I253, AD150:AD253))</f>
        <v>0</v>
      </c>
      <c r="AE269" s="291">
        <f>IF(AE149="kW",SUMPRODUCT(N150:N253,T150:T253,AE150:AE253),SUMPRODUCT(I150:I253,AE150:AE253))</f>
        <v>0</v>
      </c>
      <c r="AF269" s="291">
        <f>IF(AF149="kW",SUMPRODUCT(N150:N253,T150:T253,AF150:AF253),SUMPRODUCT(I150:I253,AF150:AF253))</f>
        <v>0</v>
      </c>
      <c r="AG269" s="291">
        <f>IF(AG149="kW",SUMPRODUCT(N150:N253,T150:T253,AG150:AG253),SUMPRODUCT(I150:I253,AG150:AG253))</f>
        <v>0</v>
      </c>
      <c r="AH269" s="291">
        <f>IF(AH149="kW",SUMPRODUCT(N150:N253,T150:T253,AH150:AH253),SUMPRODUCT(I150:I253,AH150:AH253))</f>
        <v>0</v>
      </c>
      <c r="AI269" s="291">
        <f>IF(AI149="kW",SUMPRODUCT(N150:N253,T150:T253,AI150:AI253),SUMPRODUCT(I150:I253,AI150:AI253))</f>
        <v>0</v>
      </c>
      <c r="AJ269" s="291">
        <f>IF(AJ149="kW",SUMPRODUCT(N150:N253,T150:T253,AJ150:AJ253),SUMPRODUCT(I150:I253,AJ150:AJ253))</f>
        <v>0</v>
      </c>
      <c r="AK269" s="291">
        <f>IF(AK149="kW",SUMPRODUCT(N150:N253,T150:T253,AK150:AK253),SUMPRODUCT(I150:I253,AK150:AK253))</f>
        <v>0</v>
      </c>
      <c r="AL269" s="291">
        <f>IF(AL149="kW",SUMPRODUCT(N150:N253,T150:T253,AL150:AL253),SUMPRODUCT(I150:I253,AL150:AL253))</f>
        <v>0</v>
      </c>
      <c r="AM269" s="337"/>
    </row>
    <row r="270" spans="1:41" ht="15">
      <c r="B270" s="324" t="s">
        <v>192</v>
      </c>
      <c r="C270" s="356"/>
      <c r="D270" s="309"/>
      <c r="E270" s="309"/>
      <c r="F270" s="309"/>
      <c r="G270" s="309"/>
      <c r="H270" s="309"/>
      <c r="I270" s="309"/>
      <c r="J270" s="309"/>
      <c r="K270" s="309"/>
      <c r="L270" s="309"/>
      <c r="M270" s="309"/>
      <c r="N270" s="309"/>
      <c r="O270" s="357"/>
      <c r="P270" s="309"/>
      <c r="Q270" s="309"/>
      <c r="R270" s="309"/>
      <c r="S270" s="304"/>
      <c r="T270" s="309"/>
      <c r="U270" s="309"/>
      <c r="V270" s="309"/>
      <c r="W270" s="309"/>
      <c r="X270" s="309"/>
      <c r="Y270" s="291">
        <f>SUMPRODUCT(J150:J253,Y150:Y253)</f>
        <v>0</v>
      </c>
      <c r="Z270" s="291">
        <f>SUMPRODUCT(J150:J253,Z150:Z253)</f>
        <v>0</v>
      </c>
      <c r="AA270" s="291">
        <f>IF(AA149="kW",SUMPRODUCT(N150:N253,U150:U253,AA150:AA253),SUMPRODUCT(J150:J253,AA150:AA253))</f>
        <v>0</v>
      </c>
      <c r="AB270" s="291">
        <f>IF(AB149="kW",SUMPRODUCT(N150:N253,U150:U253,AB150:AB253),SUMPRODUCT(J150:J253,AB150:AB253))</f>
        <v>0</v>
      </c>
      <c r="AC270" s="291">
        <f>IF(AC149="kW",SUMPRODUCT(N150:N253,U150:U253,AC150:AC253),SUMPRODUCT(J150:J253, AC150:AC253))</f>
        <v>0</v>
      </c>
      <c r="AD270" s="291">
        <f>IF(AD149="kW",SUMPRODUCT(N150:N253,U150:U253,AD150:AD253),SUMPRODUCT(J150:J253, AD150:AD253))</f>
        <v>0</v>
      </c>
      <c r="AE270" s="291">
        <f>IF(AE149="kW",SUMPRODUCT(N150:N253,U150:U253,AE150:AE253),SUMPRODUCT(J150:J253,AE150:AE253))</f>
        <v>0</v>
      </c>
      <c r="AF270" s="291">
        <f>IF(AF149="kW",SUMPRODUCT(N150:N253,U150:U253,AF150:AF253),SUMPRODUCT(J150:J253,AF150:AF253))</f>
        <v>0</v>
      </c>
      <c r="AG270" s="291">
        <f>IF(AG149="kW",SUMPRODUCT(N150:N253,U150:U253,AG150:AG253),SUMPRODUCT(J150:J253,AG150:AG253))</f>
        <v>0</v>
      </c>
      <c r="AH270" s="291">
        <f>IF(AH149="kW",SUMPRODUCT(N150:N253,U150:U253,AH150:AH253),SUMPRODUCT(J150:J253,AH150:AH253))</f>
        <v>0</v>
      </c>
      <c r="AI270" s="291">
        <f>IF(AI149="kW",SUMPRODUCT(N150:N253,U150:U253,AI150:AI253),SUMPRODUCT(J150:J253,AI150:AI253))</f>
        <v>0</v>
      </c>
      <c r="AJ270" s="291">
        <f>IF(AJ149="kW",SUMPRODUCT(N150:N253,U150:U253,AJ150:AJ253),SUMPRODUCT(J150:J253,AJ150:AJ253))</f>
        <v>0</v>
      </c>
      <c r="AK270" s="291">
        <f>IF(AK149="kW",SUMPRODUCT(N150:N253,U150:U253,AK150:AK253),SUMPRODUCT(J150:J253,AK150:AK253))</f>
        <v>0</v>
      </c>
      <c r="AL270" s="291">
        <f>IF(AL149="kW",SUMPRODUCT(N150:N253,U150:U253,AL150:AL253),SUMPRODUCT(J150:J253,AL150:AL253))</f>
        <v>0</v>
      </c>
      <c r="AM270" s="337"/>
    </row>
    <row r="271" spans="1:41" ht="15">
      <c r="B271" s="324" t="s">
        <v>193</v>
      </c>
      <c r="C271" s="356"/>
      <c r="D271" s="335"/>
      <c r="E271" s="335"/>
      <c r="F271" s="335"/>
      <c r="G271" s="335"/>
      <c r="H271" s="335"/>
      <c r="I271" s="335"/>
      <c r="J271" s="335"/>
      <c r="K271" s="335"/>
      <c r="L271" s="335"/>
      <c r="M271" s="335"/>
      <c r="N271" s="335"/>
      <c r="O271" s="309"/>
      <c r="P271" s="279"/>
      <c r="Q271" s="279"/>
      <c r="R271" s="309"/>
      <c r="S271" s="304"/>
      <c r="T271" s="309"/>
      <c r="U271" s="309"/>
      <c r="V271" s="357"/>
      <c r="W271" s="357"/>
      <c r="X271" s="309"/>
      <c r="Y271" s="291">
        <f>SUMPRODUCT(K150:K253,Y150:Y253)</f>
        <v>0</v>
      </c>
      <c r="Z271" s="291">
        <f>SUMPRODUCT(K150:K253,Z150:Z253)</f>
        <v>0</v>
      </c>
      <c r="AA271" s="291">
        <f>IF(AA149="kW",SUMPRODUCT(N150:N253,V150:V253,AA150:AA253),SUMPRODUCT(K150:K253,AA150:AA253))</f>
        <v>0</v>
      </c>
      <c r="AB271" s="291">
        <f>IF(AB149="kW",SUMPRODUCT(N150:N253,V150:V253,AB150:AB253),SUMPRODUCT(K150:K253,AB150:AB253))</f>
        <v>0</v>
      </c>
      <c r="AC271" s="291">
        <f>IF(AC149="kW",SUMPRODUCT(N150:N253,V150:V253,AC150:AC253),SUMPRODUCT(K150:K253, AC150:AC253))</f>
        <v>0</v>
      </c>
      <c r="AD271" s="291">
        <f>IF(AD149="kW",SUMPRODUCT(N150:N253,V150:V253,AD150:AD253),SUMPRODUCT(K150:K253, AD150:AD253))</f>
        <v>0</v>
      </c>
      <c r="AE271" s="291">
        <f>IF(AE149="kW",SUMPRODUCT(N150:N253,V150:V253,AE150:AE253),SUMPRODUCT(K150:K253,AE150:AE253))</f>
        <v>0</v>
      </c>
      <c r="AF271" s="291">
        <f>IF(AF149="kW",SUMPRODUCT(N150:N253,V150:V253,AF150:AF253),SUMPRODUCT(K150:K253,AF150:AF253))</f>
        <v>0</v>
      </c>
      <c r="AG271" s="291">
        <f>IF(AG149="kW",SUMPRODUCT(N150:N253,V150:V253,AG150:AG253),SUMPRODUCT(K150:K253,AG150:AG253))</f>
        <v>0</v>
      </c>
      <c r="AH271" s="291">
        <f>IF(AH149="kW",SUMPRODUCT(N150:N253,V150:V253,AH150:AH253),SUMPRODUCT(K150:K253,AH150:AH253))</f>
        <v>0</v>
      </c>
      <c r="AI271" s="291">
        <f>IF(AI149="kW",SUMPRODUCT(N150:N253,V150:V253,AI150:AI253),SUMPRODUCT(K150:K253,AI150:AI253))</f>
        <v>0</v>
      </c>
      <c r="AJ271" s="291">
        <f>IF(AJ149="kW",SUMPRODUCT(N150:N253,V150:V253,AJ150:AJ253),SUMPRODUCT(K150:K253,AJ150:AJ253))</f>
        <v>0</v>
      </c>
      <c r="AK271" s="291">
        <f>IF(AK149="kW",SUMPRODUCT(N150:N253,V150:V253,AK150:AK253),SUMPRODUCT(K150:K253,AK150:AK253))</f>
        <v>0</v>
      </c>
      <c r="AL271" s="291">
        <f>IF(AL149="kW",SUMPRODUCT(N150:N253,V150:V253,AL150:AL253),SUMPRODUCT(K150:K253,AL150:AL253))</f>
        <v>0</v>
      </c>
      <c r="AM271" s="337"/>
    </row>
    <row r="272" spans="1:41" ht="15">
      <c r="B272" s="381" t="s">
        <v>194</v>
      </c>
      <c r="C272" s="359"/>
      <c r="D272" s="382"/>
      <c r="E272" s="382"/>
      <c r="F272" s="382"/>
      <c r="G272" s="382"/>
      <c r="H272" s="382"/>
      <c r="I272" s="382"/>
      <c r="J272" s="382"/>
      <c r="K272" s="382"/>
      <c r="L272" s="382"/>
      <c r="M272" s="382"/>
      <c r="N272" s="382"/>
      <c r="O272" s="383"/>
      <c r="P272" s="384"/>
      <c r="Q272" s="384"/>
      <c r="R272" s="385"/>
      <c r="S272" s="364"/>
      <c r="T272" s="385"/>
      <c r="U272" s="385"/>
      <c r="V272" s="383"/>
      <c r="W272" s="383"/>
      <c r="X272" s="385"/>
      <c r="Y272" s="326">
        <f>SUMPRODUCT(L150:L253,Y150:Y253)</f>
        <v>0</v>
      </c>
      <c r="Z272" s="326">
        <f>SUMPRODUCT(L150:L253,Z150:Z253)</f>
        <v>0</v>
      </c>
      <c r="AA272" s="326">
        <f>IF(AA149="kW",SUMPRODUCT(N150:N253,W150:W253,AA150:AA253),SUMPRODUCT(L150:L253,AA150:AA253))</f>
        <v>0</v>
      </c>
      <c r="AB272" s="326">
        <f>IF(AB149="kW",SUMPRODUCT(N150:N253,W150:W253,AB150:AB253),SUMPRODUCT(L150:L253,AB150:AB253))</f>
        <v>0</v>
      </c>
      <c r="AC272" s="326">
        <f>IF(AC149="kW",SUMPRODUCT(N150:N253,W150:W253,AC150:AC253),SUMPRODUCT(L150:L253, AC150:AC253))</f>
        <v>0</v>
      </c>
      <c r="AD272" s="326">
        <f>IF(AD149="kW",SUMPRODUCT(N150:N253,W150:W253,AD150:AD253),SUMPRODUCT(L150:L253, AD150:AD253))</f>
        <v>0</v>
      </c>
      <c r="AE272" s="326">
        <f>IF(AE149="kW",SUMPRODUCT(N150:N253,W150:W253,AE150:AE253),SUMPRODUCT(L150:L253,AE150:AE253))</f>
        <v>0</v>
      </c>
      <c r="AF272" s="326">
        <f>IF(AF149="kW",SUMPRODUCT(N150:N253,W150:W253,AF150:AF253),SUMPRODUCT(L150:L253,AF150:AF253))</f>
        <v>0</v>
      </c>
      <c r="AG272" s="326">
        <f>IF(AG149="kW",SUMPRODUCT(N150:N253,W150:W253,AG150:AG253),SUMPRODUCT(L150:L253,AG150:AG253))</f>
        <v>0</v>
      </c>
      <c r="AH272" s="326">
        <f>IF(AH149="kW",SUMPRODUCT(N150:N253,W150:W253,AH150:AH253),SUMPRODUCT(L150:L253,AH150:AH253))</f>
        <v>0</v>
      </c>
      <c r="AI272" s="326">
        <f>IF(AI149="kW",SUMPRODUCT(N150:N253,W150:W253,AI150:AI253),SUMPRODUCT(L150:L253,AI150:AI253))</f>
        <v>0</v>
      </c>
      <c r="AJ272" s="326">
        <f>IF(AJ149="kW",SUMPRODUCT(N150:N253,W150:W253,AJ150:AJ253),SUMPRODUCT(L150:L253,AJ150:AJ253))</f>
        <v>0</v>
      </c>
      <c r="AK272" s="326">
        <f>IF(AK149="kW",SUMPRODUCT(N150:N253,W150:W253,AK150:AK253),SUMPRODUCT(L150:L253,AK150:AK253))</f>
        <v>0</v>
      </c>
      <c r="AL272" s="326">
        <f>IF(AL149="kW",SUMPRODUCT(N150:N253,W150:W253,AL150:AL253),SUMPRODUCT(L150:L253,AL150:AL253))</f>
        <v>0</v>
      </c>
      <c r="AM272" s="386"/>
    </row>
    <row r="273" spans="1:39" ht="18.75" customHeight="1">
      <c r="B273" s="368" t="s">
        <v>761</v>
      </c>
      <c r="C273" s="387"/>
      <c r="D273" s="388"/>
      <c r="E273" s="388"/>
      <c r="F273" s="388"/>
      <c r="G273" s="388"/>
      <c r="H273" s="388"/>
      <c r="I273" s="388"/>
      <c r="J273" s="388"/>
      <c r="K273" s="388"/>
      <c r="L273" s="388"/>
      <c r="M273" s="388"/>
      <c r="N273" s="388"/>
      <c r="O273" s="388"/>
      <c r="P273" s="388"/>
      <c r="Q273" s="388"/>
      <c r="R273" s="388"/>
      <c r="S273" s="371"/>
      <c r="T273" s="372"/>
      <c r="U273" s="388"/>
      <c r="V273" s="388"/>
      <c r="W273" s="388"/>
      <c r="X273" s="388"/>
      <c r="Y273" s="389"/>
      <c r="Z273" s="389"/>
      <c r="AA273" s="389"/>
      <c r="AB273" s="389"/>
      <c r="AC273" s="389"/>
      <c r="AD273" s="389"/>
      <c r="AE273" s="389"/>
      <c r="AF273" s="389"/>
      <c r="AG273" s="389"/>
      <c r="AH273" s="389"/>
      <c r="AI273" s="389"/>
      <c r="AJ273" s="389"/>
      <c r="AK273" s="389"/>
      <c r="AL273" s="389"/>
      <c r="AM273" s="389"/>
    </row>
    <row r="274" spans="1:39">
      <c r="E274" s="390"/>
      <c r="F274" s="390"/>
      <c r="G274" s="390"/>
      <c r="H274" s="390"/>
      <c r="I274" s="390"/>
      <c r="J274" s="390"/>
      <c r="K274" s="390"/>
      <c r="L274" s="390"/>
      <c r="M274" s="390"/>
      <c r="N274" s="390"/>
      <c r="O274" s="390"/>
      <c r="P274" s="390"/>
      <c r="Q274" s="390"/>
      <c r="R274" s="390"/>
      <c r="S274" s="390"/>
      <c r="T274" s="390"/>
      <c r="U274" s="390"/>
      <c r="V274" s="390"/>
      <c r="W274" s="390"/>
      <c r="X274" s="390"/>
      <c r="Y274" s="256"/>
      <c r="Z274" s="256"/>
      <c r="AA274" s="256"/>
      <c r="AB274" s="256"/>
      <c r="AC274" s="256"/>
      <c r="AD274" s="256"/>
      <c r="AE274" s="256"/>
      <c r="AF274" s="256"/>
      <c r="AG274" s="256"/>
      <c r="AH274" s="256"/>
      <c r="AI274" s="256"/>
      <c r="AJ274" s="256"/>
      <c r="AK274" s="256"/>
      <c r="AL274" s="256"/>
    </row>
    <row r="275" spans="1:39" ht="15.45">
      <c r="B275" s="280" t="s">
        <v>248</v>
      </c>
      <c r="C275" s="281"/>
      <c r="D275" s="592" t="s">
        <v>525</v>
      </c>
      <c r="E275" s="590"/>
      <c r="O275" s="281"/>
      <c r="Y275" s="270"/>
      <c r="Z275" s="267"/>
      <c r="AA275" s="267"/>
      <c r="AB275" s="267"/>
      <c r="AC275" s="267"/>
      <c r="AD275" s="267"/>
      <c r="AE275" s="267"/>
      <c r="AF275" s="267"/>
      <c r="AG275" s="267"/>
      <c r="AH275" s="267"/>
      <c r="AI275" s="267"/>
      <c r="AJ275" s="267"/>
      <c r="AK275" s="267"/>
      <c r="AL275" s="267"/>
      <c r="AM275" s="282"/>
    </row>
    <row r="276" spans="1:39" ht="33" customHeight="1">
      <c r="B276" s="924" t="s">
        <v>211</v>
      </c>
      <c r="C276" s="926" t="s">
        <v>33</v>
      </c>
      <c r="D276" s="284" t="s">
        <v>421</v>
      </c>
      <c r="E276" s="928" t="s">
        <v>209</v>
      </c>
      <c r="F276" s="929"/>
      <c r="G276" s="929"/>
      <c r="H276" s="929"/>
      <c r="I276" s="929"/>
      <c r="J276" s="929"/>
      <c r="K276" s="929"/>
      <c r="L276" s="929"/>
      <c r="M276" s="930"/>
      <c r="N276" s="934" t="s">
        <v>213</v>
      </c>
      <c r="O276" s="284" t="s">
        <v>422</v>
      </c>
      <c r="P276" s="928" t="s">
        <v>212</v>
      </c>
      <c r="Q276" s="929"/>
      <c r="R276" s="929"/>
      <c r="S276" s="929"/>
      <c r="T276" s="929"/>
      <c r="U276" s="929"/>
      <c r="V276" s="929"/>
      <c r="W276" s="929"/>
      <c r="X276" s="930"/>
      <c r="Y276" s="931" t="s">
        <v>243</v>
      </c>
      <c r="Z276" s="932"/>
      <c r="AA276" s="932"/>
      <c r="AB276" s="932"/>
      <c r="AC276" s="932"/>
      <c r="AD276" s="932"/>
      <c r="AE276" s="932"/>
      <c r="AF276" s="932"/>
      <c r="AG276" s="932"/>
      <c r="AH276" s="932"/>
      <c r="AI276" s="932"/>
      <c r="AJ276" s="932"/>
      <c r="AK276" s="932"/>
      <c r="AL276" s="932"/>
      <c r="AM276" s="933"/>
    </row>
    <row r="277" spans="1:39" ht="60.75" customHeight="1">
      <c r="B277" s="925"/>
      <c r="C277" s="927"/>
      <c r="D277" s="285">
        <v>2013</v>
      </c>
      <c r="E277" s="285">
        <v>2014</v>
      </c>
      <c r="F277" s="285">
        <v>2015</v>
      </c>
      <c r="G277" s="285">
        <v>2016</v>
      </c>
      <c r="H277" s="285">
        <v>2017</v>
      </c>
      <c r="I277" s="285">
        <v>2018</v>
      </c>
      <c r="J277" s="285">
        <v>2019</v>
      </c>
      <c r="K277" s="285">
        <v>2020</v>
      </c>
      <c r="L277" s="285">
        <v>2021</v>
      </c>
      <c r="M277" s="285">
        <v>2022</v>
      </c>
      <c r="N277" s="935"/>
      <c r="O277" s="285">
        <v>2013</v>
      </c>
      <c r="P277" s="285">
        <v>2014</v>
      </c>
      <c r="Q277" s="285">
        <v>2015</v>
      </c>
      <c r="R277" s="285">
        <v>2016</v>
      </c>
      <c r="S277" s="285">
        <v>2017</v>
      </c>
      <c r="T277" s="285">
        <v>2018</v>
      </c>
      <c r="U277" s="285">
        <v>2019</v>
      </c>
      <c r="V277" s="285">
        <v>2020</v>
      </c>
      <c r="W277" s="285">
        <v>2021</v>
      </c>
      <c r="X277" s="285">
        <v>2022</v>
      </c>
      <c r="Y277" s="285" t="str">
        <f>'1.  LRAMVA Summary'!D52</f>
        <v>Residential</v>
      </c>
      <c r="Z277" s="285" t="str">
        <f>'1.  LRAMVA Summary'!E52</f>
        <v>GS&lt;50 kW</v>
      </c>
      <c r="AA277" s="285" t="str">
        <f>'1.  LRAMVA Summary'!F52</f>
        <v>GS 50 to 999 kW</v>
      </c>
      <c r="AB277" s="285" t="str">
        <f>'1.  LRAMVA Summary'!G52</f>
        <v>GS 1,000 to 4,999 kW</v>
      </c>
      <c r="AC277" s="285" t="str">
        <f>'1.  LRAMVA Summary'!H52</f>
        <v>Large Use</v>
      </c>
      <c r="AD277" s="285" t="str">
        <f>'1.  LRAMVA Summary'!I52</f>
        <v>Unmetered Scattered Load</v>
      </c>
      <c r="AE277" s="285" t="str">
        <f>'1.  LRAMVA Summary'!J52</f>
        <v>Sentinel Lighting</v>
      </c>
      <c r="AF277" s="285" t="str">
        <f>'1.  LRAMVA Summary'!K52</f>
        <v>Street Lighting</v>
      </c>
      <c r="AG277" s="285" t="str">
        <f>'1.  LRAMVA Summary'!L52</f>
        <v/>
      </c>
      <c r="AH277" s="285" t="str">
        <f>'1.  LRAMVA Summary'!M52</f>
        <v/>
      </c>
      <c r="AI277" s="285" t="str">
        <f>'1.  LRAMVA Summary'!N52</f>
        <v/>
      </c>
      <c r="AJ277" s="285" t="str">
        <f>'1.  LRAMVA Summary'!O52</f>
        <v/>
      </c>
      <c r="AK277" s="285" t="str">
        <f>'1.  LRAMVA Summary'!P52</f>
        <v/>
      </c>
      <c r="AL277" s="285" t="str">
        <f>'1.  LRAMVA Summary'!Q52</f>
        <v/>
      </c>
      <c r="AM277" s="287" t="str">
        <f>'1.  LRAMVA Summary'!R52</f>
        <v>Total</v>
      </c>
    </row>
    <row r="278" spans="1:39" ht="15" customHeight="1">
      <c r="A278" s="510"/>
      <c r="B278" s="288" t="s">
        <v>0</v>
      </c>
      <c r="C278" s="289"/>
      <c r="D278" s="289"/>
      <c r="E278" s="289"/>
      <c r="F278" s="289"/>
      <c r="G278" s="289"/>
      <c r="H278" s="289"/>
      <c r="I278" s="289"/>
      <c r="J278" s="289"/>
      <c r="K278" s="289"/>
      <c r="L278" s="289"/>
      <c r="M278" s="289"/>
      <c r="N278" s="290"/>
      <c r="O278" s="289"/>
      <c r="P278" s="289"/>
      <c r="Q278" s="289"/>
      <c r="R278" s="289"/>
      <c r="S278" s="289"/>
      <c r="T278" s="289"/>
      <c r="U278" s="289"/>
      <c r="V278" s="289"/>
      <c r="W278" s="289"/>
      <c r="X278" s="289"/>
      <c r="Y278" s="291" t="str">
        <f>'1.  LRAMVA Summary'!D53</f>
        <v>kWh</v>
      </c>
      <c r="Z278" s="291" t="str">
        <f>'1.  LRAMVA Summary'!E53</f>
        <v>kWh</v>
      </c>
      <c r="AA278" s="291" t="str">
        <f>'1.  LRAMVA Summary'!F53</f>
        <v>kW</v>
      </c>
      <c r="AB278" s="291" t="str">
        <f>'1.  LRAMVA Summary'!G53</f>
        <v>kW</v>
      </c>
      <c r="AC278" s="291" t="str">
        <f>'1.  LRAMVA Summary'!H53</f>
        <v>kW</v>
      </c>
      <c r="AD278" s="291" t="str">
        <f>'1.  LRAMVA Summary'!I53</f>
        <v>kWh</v>
      </c>
      <c r="AE278" s="291" t="str">
        <f>'1.  LRAMVA Summary'!J53</f>
        <v>kW</v>
      </c>
      <c r="AF278" s="291" t="str">
        <f>'1.  LRAMVA Summary'!K53</f>
        <v>kW</v>
      </c>
      <c r="AG278" s="291">
        <f>'1.  LRAMVA Summary'!L53</f>
        <v>0</v>
      </c>
      <c r="AH278" s="291">
        <f>'1.  LRAMVA Summary'!M53</f>
        <v>0</v>
      </c>
      <c r="AI278" s="291">
        <f>'1.  LRAMVA Summary'!N53</f>
        <v>0</v>
      </c>
      <c r="AJ278" s="291">
        <f>'1.  LRAMVA Summary'!O53</f>
        <v>0</v>
      </c>
      <c r="AK278" s="291">
        <f>'1.  LRAMVA Summary'!P53</f>
        <v>0</v>
      </c>
      <c r="AL278" s="291">
        <f>'1.  LRAMVA Summary'!Q53</f>
        <v>0</v>
      </c>
      <c r="AM278" s="292"/>
    </row>
    <row r="279" spans="1:39" ht="15" outlineLevel="1">
      <c r="A279" s="509">
        <v>1</v>
      </c>
      <c r="B279" s="294" t="s">
        <v>1</v>
      </c>
      <c r="C279" s="291" t="s">
        <v>25</v>
      </c>
      <c r="D279" s="295">
        <v>35953.638987450409</v>
      </c>
      <c r="E279" s="295">
        <v>35953.638987450409</v>
      </c>
      <c r="F279" s="295">
        <v>35953.638987450409</v>
      </c>
      <c r="G279" s="295"/>
      <c r="H279" s="295"/>
      <c r="I279" s="295"/>
      <c r="J279" s="295"/>
      <c r="K279" s="295"/>
      <c r="L279" s="295"/>
      <c r="M279" s="295"/>
      <c r="N279" s="291"/>
      <c r="O279" s="295">
        <v>5.4359687510000008</v>
      </c>
      <c r="P279" s="295">
        <v>5.4359687510000008</v>
      </c>
      <c r="Q279" s="295">
        <v>5.4359687510000008</v>
      </c>
      <c r="R279" s="295"/>
      <c r="S279" s="295"/>
      <c r="T279" s="295"/>
      <c r="U279" s="295"/>
      <c r="V279" s="295"/>
      <c r="W279" s="295"/>
      <c r="X279" s="295"/>
      <c r="Y279" s="410">
        <v>1</v>
      </c>
      <c r="Z279" s="410"/>
      <c r="AA279" s="410"/>
      <c r="AB279" s="410"/>
      <c r="AC279" s="410"/>
      <c r="AD279" s="410"/>
      <c r="AE279" s="410"/>
      <c r="AF279" s="410"/>
      <c r="AG279" s="410"/>
      <c r="AH279" s="410"/>
      <c r="AI279" s="410"/>
      <c r="AJ279" s="410"/>
      <c r="AK279" s="410"/>
      <c r="AL279" s="410"/>
      <c r="AM279" s="296">
        <f>SUM(Y279:AL279)</f>
        <v>1</v>
      </c>
    </row>
    <row r="280" spans="1:39" ht="15" outlineLevel="1">
      <c r="B280" s="294" t="s">
        <v>249</v>
      </c>
      <c r="C280" s="291" t="s">
        <v>163</v>
      </c>
      <c r="D280" s="295"/>
      <c r="E280" s="295"/>
      <c r="F280" s="295"/>
      <c r="G280" s="295"/>
      <c r="H280" s="295"/>
      <c r="I280" s="295"/>
      <c r="J280" s="295"/>
      <c r="K280" s="295"/>
      <c r="L280" s="295"/>
      <c r="M280" s="295"/>
      <c r="N280" s="468"/>
      <c r="O280" s="295"/>
      <c r="P280" s="295"/>
      <c r="Q280" s="295"/>
      <c r="R280" s="295"/>
      <c r="S280" s="295"/>
      <c r="T280" s="295"/>
      <c r="U280" s="295"/>
      <c r="V280" s="295"/>
      <c r="W280" s="295"/>
      <c r="X280" s="295"/>
      <c r="Y280" s="411">
        <f>Y279</f>
        <v>1</v>
      </c>
      <c r="Z280" s="411">
        <f>Z279</f>
        <v>0</v>
      </c>
      <c r="AA280" s="411">
        <f t="shared" ref="AA280:AF280" si="104">AA279</f>
        <v>0</v>
      </c>
      <c r="AB280" s="411">
        <f t="shared" si="104"/>
        <v>0</v>
      </c>
      <c r="AC280" s="411">
        <f t="shared" si="104"/>
        <v>0</v>
      </c>
      <c r="AD280" s="411">
        <f t="shared" si="104"/>
        <v>0</v>
      </c>
      <c r="AE280" s="411">
        <f t="shared" si="104"/>
        <v>0</v>
      </c>
      <c r="AF280" s="411">
        <f t="shared" si="104"/>
        <v>0</v>
      </c>
      <c r="AG280" s="411">
        <f t="shared" ref="AG280:AL280" si="105">AG279</f>
        <v>0</v>
      </c>
      <c r="AH280" s="411">
        <f t="shared" si="105"/>
        <v>0</v>
      </c>
      <c r="AI280" s="411">
        <f t="shared" si="105"/>
        <v>0</v>
      </c>
      <c r="AJ280" s="411">
        <f t="shared" si="105"/>
        <v>0</v>
      </c>
      <c r="AK280" s="411">
        <f t="shared" si="105"/>
        <v>0</v>
      </c>
      <c r="AL280" s="411">
        <f t="shared" si="105"/>
        <v>0</v>
      </c>
      <c r="AM280" s="297"/>
    </row>
    <row r="281" spans="1:39" ht="15.45" outlineLevel="1">
      <c r="A281" s="511"/>
      <c r="B281" s="298"/>
      <c r="C281" s="299"/>
      <c r="D281" s="299"/>
      <c r="E281" s="299"/>
      <c r="F281" s="299"/>
      <c r="G281" s="299"/>
      <c r="H281" s="299"/>
      <c r="I281" s="299"/>
      <c r="J281" s="299"/>
      <c r="K281" s="299"/>
      <c r="L281" s="299"/>
      <c r="M281" s="299"/>
      <c r="N281" s="303"/>
      <c r="O281" s="299"/>
      <c r="P281" s="299"/>
      <c r="Q281" s="299"/>
      <c r="R281" s="299"/>
      <c r="S281" s="299"/>
      <c r="T281" s="299"/>
      <c r="U281" s="299"/>
      <c r="V281" s="299"/>
      <c r="W281" s="299"/>
      <c r="X281" s="299"/>
      <c r="Y281" s="412"/>
      <c r="Z281" s="413"/>
      <c r="AA281" s="413"/>
      <c r="AB281" s="413"/>
      <c r="AC281" s="413"/>
      <c r="AD281" s="413"/>
      <c r="AE281" s="413"/>
      <c r="AF281" s="413"/>
      <c r="AG281" s="413"/>
      <c r="AH281" s="413"/>
      <c r="AI281" s="413"/>
      <c r="AJ281" s="413"/>
      <c r="AK281" s="413"/>
      <c r="AL281" s="413"/>
      <c r="AM281" s="302"/>
    </row>
    <row r="282" spans="1:39" ht="15" outlineLevel="1">
      <c r="A282" s="509">
        <v>2</v>
      </c>
      <c r="B282" s="294" t="s">
        <v>2</v>
      </c>
      <c r="C282" s="291" t="s">
        <v>25</v>
      </c>
      <c r="D282" s="295">
        <v>5911.038047</v>
      </c>
      <c r="E282" s="295">
        <v>5911.038047</v>
      </c>
      <c r="F282" s="295">
        <v>5911.038047</v>
      </c>
      <c r="G282" s="295"/>
      <c r="H282" s="295"/>
      <c r="I282" s="295"/>
      <c r="J282" s="295"/>
      <c r="K282" s="295"/>
      <c r="L282" s="295"/>
      <c r="M282" s="295"/>
      <c r="N282" s="291"/>
      <c r="O282" s="295">
        <v>3.315105585</v>
      </c>
      <c r="P282" s="295">
        <v>3.315105585</v>
      </c>
      <c r="Q282" s="295">
        <v>3.315105585</v>
      </c>
      <c r="R282" s="295"/>
      <c r="S282" s="295"/>
      <c r="T282" s="295"/>
      <c r="U282" s="295"/>
      <c r="V282" s="295"/>
      <c r="W282" s="295"/>
      <c r="X282" s="295"/>
      <c r="Y282" s="410">
        <v>1</v>
      </c>
      <c r="Z282" s="410"/>
      <c r="AA282" s="410"/>
      <c r="AB282" s="410"/>
      <c r="AC282" s="410"/>
      <c r="AD282" s="410"/>
      <c r="AE282" s="410"/>
      <c r="AF282" s="410"/>
      <c r="AG282" s="410"/>
      <c r="AH282" s="410"/>
      <c r="AI282" s="410"/>
      <c r="AJ282" s="410"/>
      <c r="AK282" s="410"/>
      <c r="AL282" s="410"/>
      <c r="AM282" s="296">
        <f>SUM(Y282:AL282)</f>
        <v>1</v>
      </c>
    </row>
    <row r="283" spans="1:39" ht="15" outlineLevel="1">
      <c r="B283" s="294" t="s">
        <v>249</v>
      </c>
      <c r="C283" s="291" t="s">
        <v>163</v>
      </c>
      <c r="D283" s="295"/>
      <c r="E283" s="295"/>
      <c r="F283" s="295"/>
      <c r="G283" s="295"/>
      <c r="H283" s="295"/>
      <c r="I283" s="295"/>
      <c r="J283" s="295"/>
      <c r="K283" s="295"/>
      <c r="L283" s="295"/>
      <c r="M283" s="295"/>
      <c r="N283" s="468"/>
      <c r="O283" s="295"/>
      <c r="P283" s="295"/>
      <c r="Q283" s="295"/>
      <c r="R283" s="295"/>
      <c r="S283" s="295"/>
      <c r="T283" s="295"/>
      <c r="U283" s="295"/>
      <c r="V283" s="295"/>
      <c r="W283" s="295"/>
      <c r="X283" s="295"/>
      <c r="Y283" s="411">
        <f>Y282</f>
        <v>1</v>
      </c>
      <c r="Z283" s="411">
        <f>Z282</f>
        <v>0</v>
      </c>
      <c r="AA283" s="411">
        <f t="shared" ref="AA283:AF283" si="106">AA282</f>
        <v>0</v>
      </c>
      <c r="AB283" s="411">
        <f t="shared" si="106"/>
        <v>0</v>
      </c>
      <c r="AC283" s="411">
        <f t="shared" si="106"/>
        <v>0</v>
      </c>
      <c r="AD283" s="411">
        <f t="shared" si="106"/>
        <v>0</v>
      </c>
      <c r="AE283" s="411">
        <f t="shared" si="106"/>
        <v>0</v>
      </c>
      <c r="AF283" s="411">
        <f t="shared" si="106"/>
        <v>0</v>
      </c>
      <c r="AG283" s="411">
        <f t="shared" ref="AG283:AL283" si="107">AG282</f>
        <v>0</v>
      </c>
      <c r="AH283" s="411">
        <f t="shared" si="107"/>
        <v>0</v>
      </c>
      <c r="AI283" s="411">
        <f t="shared" si="107"/>
        <v>0</v>
      </c>
      <c r="AJ283" s="411">
        <f t="shared" si="107"/>
        <v>0</v>
      </c>
      <c r="AK283" s="411">
        <f t="shared" si="107"/>
        <v>0</v>
      </c>
      <c r="AL283" s="411">
        <f t="shared" si="107"/>
        <v>0</v>
      </c>
      <c r="AM283" s="297"/>
    </row>
    <row r="284" spans="1:39" ht="15.45" outlineLevel="1">
      <c r="A284" s="511"/>
      <c r="B284" s="298"/>
      <c r="C284" s="299"/>
      <c r="D284" s="304"/>
      <c r="E284" s="304"/>
      <c r="F284" s="304"/>
      <c r="G284" s="304"/>
      <c r="H284" s="304"/>
      <c r="I284" s="304"/>
      <c r="J284" s="304"/>
      <c r="K284" s="304"/>
      <c r="L284" s="304"/>
      <c r="M284" s="304"/>
      <c r="N284" s="303"/>
      <c r="O284" s="304"/>
      <c r="P284" s="304"/>
      <c r="Q284" s="304"/>
      <c r="R284" s="304"/>
      <c r="S284" s="304"/>
      <c r="T284" s="304"/>
      <c r="U284" s="304"/>
      <c r="V284" s="304"/>
      <c r="W284" s="304"/>
      <c r="X284" s="304"/>
      <c r="Y284" s="412"/>
      <c r="Z284" s="413"/>
      <c r="AA284" s="413"/>
      <c r="AB284" s="413"/>
      <c r="AC284" s="413"/>
      <c r="AD284" s="413"/>
      <c r="AE284" s="413"/>
      <c r="AF284" s="413"/>
      <c r="AG284" s="413"/>
      <c r="AH284" s="413"/>
      <c r="AI284" s="413"/>
      <c r="AJ284" s="413"/>
      <c r="AK284" s="413"/>
      <c r="AL284" s="413"/>
      <c r="AM284" s="302"/>
    </row>
    <row r="285" spans="1:39" ht="15" outlineLevel="1">
      <c r="A285" s="509">
        <v>3</v>
      </c>
      <c r="B285" s="294" t="s">
        <v>3</v>
      </c>
      <c r="C285" s="291" t="s">
        <v>25</v>
      </c>
      <c r="D285" s="295">
        <v>143381.28881075399</v>
      </c>
      <c r="E285" s="295">
        <v>143381.28881075399</v>
      </c>
      <c r="F285" s="295">
        <v>143381.28881075399</v>
      </c>
      <c r="G285" s="295"/>
      <c r="H285" s="295"/>
      <c r="I285" s="295"/>
      <c r="J285" s="295"/>
      <c r="K285" s="295"/>
      <c r="L285" s="295"/>
      <c r="M285" s="295"/>
      <c r="N285" s="291"/>
      <c r="O285" s="295">
        <v>83.955063491000004</v>
      </c>
      <c r="P285" s="295">
        <v>83.955063491000004</v>
      </c>
      <c r="Q285" s="295">
        <v>83.955063491000004</v>
      </c>
      <c r="R285" s="295"/>
      <c r="S285" s="295"/>
      <c r="T285" s="295"/>
      <c r="U285" s="295"/>
      <c r="V285" s="295"/>
      <c r="W285" s="295"/>
      <c r="X285" s="295"/>
      <c r="Y285" s="410">
        <v>1</v>
      </c>
      <c r="Z285" s="410"/>
      <c r="AA285" s="410"/>
      <c r="AB285" s="410"/>
      <c r="AC285" s="410"/>
      <c r="AD285" s="410"/>
      <c r="AE285" s="410"/>
      <c r="AF285" s="410"/>
      <c r="AG285" s="410"/>
      <c r="AH285" s="410"/>
      <c r="AI285" s="410"/>
      <c r="AJ285" s="410"/>
      <c r="AK285" s="410"/>
      <c r="AL285" s="410"/>
      <c r="AM285" s="296">
        <f>SUM(Y285:AL285)</f>
        <v>1</v>
      </c>
    </row>
    <row r="286" spans="1:39" ht="15" outlineLevel="1">
      <c r="B286" s="294" t="s">
        <v>249</v>
      </c>
      <c r="C286" s="291" t="s">
        <v>163</v>
      </c>
      <c r="D286" s="295">
        <v>6832.5161062000006</v>
      </c>
      <c r="E286" s="295">
        <v>6832.5161062000006</v>
      </c>
      <c r="F286" s="295">
        <v>6832.5161062000006</v>
      </c>
      <c r="G286" s="295"/>
      <c r="H286" s="295"/>
      <c r="I286" s="295"/>
      <c r="J286" s="295"/>
      <c r="K286" s="295"/>
      <c r="L286" s="295"/>
      <c r="M286" s="295"/>
      <c r="N286" s="468"/>
      <c r="O286" s="295">
        <v>4.2525914149999995</v>
      </c>
      <c r="P286" s="295">
        <v>4.2525914149999995</v>
      </c>
      <c r="Q286" s="295">
        <v>4.2525914149999995</v>
      </c>
      <c r="R286" s="295"/>
      <c r="S286" s="295"/>
      <c r="T286" s="295"/>
      <c r="U286" s="295"/>
      <c r="V286" s="295"/>
      <c r="W286" s="295"/>
      <c r="X286" s="295"/>
      <c r="Y286" s="411">
        <f>Y285</f>
        <v>1</v>
      </c>
      <c r="Z286" s="411">
        <f>Z285</f>
        <v>0</v>
      </c>
      <c r="AA286" s="411">
        <f t="shared" ref="AA286:AF286" si="108">AA285</f>
        <v>0</v>
      </c>
      <c r="AB286" s="411">
        <f t="shared" si="108"/>
        <v>0</v>
      </c>
      <c r="AC286" s="411">
        <f t="shared" si="108"/>
        <v>0</v>
      </c>
      <c r="AD286" s="411">
        <f t="shared" si="108"/>
        <v>0</v>
      </c>
      <c r="AE286" s="411">
        <f t="shared" si="108"/>
        <v>0</v>
      </c>
      <c r="AF286" s="411">
        <f t="shared" si="108"/>
        <v>0</v>
      </c>
      <c r="AG286" s="411">
        <f t="shared" ref="AG286:AL286" si="109">AG285</f>
        <v>0</v>
      </c>
      <c r="AH286" s="411">
        <f t="shared" si="109"/>
        <v>0</v>
      </c>
      <c r="AI286" s="411">
        <f t="shared" si="109"/>
        <v>0</v>
      </c>
      <c r="AJ286" s="411">
        <f t="shared" si="109"/>
        <v>0</v>
      </c>
      <c r="AK286" s="411">
        <f t="shared" si="109"/>
        <v>0</v>
      </c>
      <c r="AL286" s="411">
        <f t="shared" si="109"/>
        <v>0</v>
      </c>
      <c r="AM286" s="297"/>
    </row>
    <row r="287" spans="1:39" ht="15" outlineLevel="1">
      <c r="B287" s="294"/>
      <c r="C287" s="305"/>
      <c r="D287" s="291"/>
      <c r="E287" s="291"/>
      <c r="F287" s="291"/>
      <c r="G287" s="291"/>
      <c r="H287" s="291"/>
      <c r="I287" s="291"/>
      <c r="J287" s="291"/>
      <c r="K287" s="291"/>
      <c r="L287" s="291"/>
      <c r="M287" s="291"/>
      <c r="N287" s="283"/>
      <c r="O287" s="291"/>
      <c r="P287" s="291"/>
      <c r="Q287" s="291"/>
      <c r="R287" s="291"/>
      <c r="S287" s="291"/>
      <c r="T287" s="291"/>
      <c r="U287" s="291"/>
      <c r="V287" s="291"/>
      <c r="W287" s="291"/>
      <c r="X287" s="291"/>
      <c r="Y287" s="412"/>
      <c r="Z287" s="412"/>
      <c r="AA287" s="412"/>
      <c r="AB287" s="412"/>
      <c r="AC287" s="412"/>
      <c r="AD287" s="412"/>
      <c r="AE287" s="412"/>
      <c r="AF287" s="412"/>
      <c r="AG287" s="412"/>
      <c r="AH287" s="412"/>
      <c r="AI287" s="412"/>
      <c r="AJ287" s="412"/>
      <c r="AK287" s="412"/>
      <c r="AL287" s="412"/>
      <c r="AM287" s="306"/>
    </row>
    <row r="288" spans="1:39" ht="15" outlineLevel="1">
      <c r="A288" s="509">
        <v>4</v>
      </c>
      <c r="B288" s="294" t="s">
        <v>4</v>
      </c>
      <c r="C288" s="291" t="s">
        <v>25</v>
      </c>
      <c r="D288" s="295">
        <v>43898.381950280003</v>
      </c>
      <c r="E288" s="295">
        <v>43898.381950280003</v>
      </c>
      <c r="F288" s="295">
        <v>42206.719275559997</v>
      </c>
      <c r="G288" s="295"/>
      <c r="H288" s="295"/>
      <c r="I288" s="295"/>
      <c r="J288" s="295"/>
      <c r="K288" s="295"/>
      <c r="L288" s="295"/>
      <c r="M288" s="295"/>
      <c r="N288" s="291"/>
      <c r="O288" s="295">
        <v>2.942207931</v>
      </c>
      <c r="P288" s="295">
        <v>2.942207931</v>
      </c>
      <c r="Q288" s="295">
        <v>2.8360099170000002</v>
      </c>
      <c r="R288" s="295"/>
      <c r="S288" s="295"/>
      <c r="T288" s="295"/>
      <c r="U288" s="295"/>
      <c r="V288" s="295"/>
      <c r="W288" s="295"/>
      <c r="X288" s="295"/>
      <c r="Y288" s="410">
        <v>1</v>
      </c>
      <c r="Z288" s="410"/>
      <c r="AA288" s="410"/>
      <c r="AB288" s="410"/>
      <c r="AC288" s="410"/>
      <c r="AD288" s="410"/>
      <c r="AE288" s="410"/>
      <c r="AF288" s="410"/>
      <c r="AG288" s="410"/>
      <c r="AH288" s="410"/>
      <c r="AI288" s="410"/>
      <c r="AJ288" s="410"/>
      <c r="AK288" s="410"/>
      <c r="AL288" s="410"/>
      <c r="AM288" s="296">
        <f>SUM(Y288:AL288)</f>
        <v>1</v>
      </c>
    </row>
    <row r="289" spans="1:39" ht="15" outlineLevel="1">
      <c r="B289" s="294" t="s">
        <v>249</v>
      </c>
      <c r="C289" s="291" t="s">
        <v>163</v>
      </c>
      <c r="D289" s="295"/>
      <c r="E289" s="295"/>
      <c r="F289" s="295"/>
      <c r="G289" s="295"/>
      <c r="H289" s="295"/>
      <c r="I289" s="295"/>
      <c r="J289" s="295"/>
      <c r="K289" s="295"/>
      <c r="L289" s="295"/>
      <c r="M289" s="295"/>
      <c r="N289" s="468"/>
      <c r="O289" s="295"/>
      <c r="P289" s="295"/>
      <c r="Q289" s="295"/>
      <c r="R289" s="295"/>
      <c r="S289" s="295"/>
      <c r="T289" s="295"/>
      <c r="U289" s="295"/>
      <c r="V289" s="295"/>
      <c r="W289" s="295"/>
      <c r="X289" s="295"/>
      <c r="Y289" s="411">
        <f>Y288</f>
        <v>1</v>
      </c>
      <c r="Z289" s="411">
        <f>Z288</f>
        <v>0</v>
      </c>
      <c r="AA289" s="411">
        <f t="shared" ref="AA289:AF289" si="110">AA288</f>
        <v>0</v>
      </c>
      <c r="AB289" s="411">
        <f t="shared" si="110"/>
        <v>0</v>
      </c>
      <c r="AC289" s="411">
        <f t="shared" si="110"/>
        <v>0</v>
      </c>
      <c r="AD289" s="411">
        <f t="shared" si="110"/>
        <v>0</v>
      </c>
      <c r="AE289" s="411">
        <f t="shared" si="110"/>
        <v>0</v>
      </c>
      <c r="AF289" s="411">
        <f t="shared" si="110"/>
        <v>0</v>
      </c>
      <c r="AG289" s="411">
        <f t="shared" ref="AG289:AL289" si="111">AG288</f>
        <v>0</v>
      </c>
      <c r="AH289" s="411">
        <f t="shared" si="111"/>
        <v>0</v>
      </c>
      <c r="AI289" s="411">
        <f t="shared" si="111"/>
        <v>0</v>
      </c>
      <c r="AJ289" s="411">
        <f t="shared" si="111"/>
        <v>0</v>
      </c>
      <c r="AK289" s="411">
        <f t="shared" si="111"/>
        <v>0</v>
      </c>
      <c r="AL289" s="411">
        <f t="shared" si="111"/>
        <v>0</v>
      </c>
      <c r="AM289" s="297"/>
    </row>
    <row r="290" spans="1:39" ht="15" outlineLevel="1">
      <c r="B290" s="294"/>
      <c r="C290" s="305"/>
      <c r="D290" s="304"/>
      <c r="E290" s="304"/>
      <c r="F290" s="304"/>
      <c r="G290" s="304"/>
      <c r="H290" s="304"/>
      <c r="I290" s="304"/>
      <c r="J290" s="304"/>
      <c r="K290" s="304"/>
      <c r="L290" s="304"/>
      <c r="M290" s="304"/>
      <c r="N290" s="291"/>
      <c r="O290" s="304"/>
      <c r="P290" s="304"/>
      <c r="Q290" s="304"/>
      <c r="R290" s="304"/>
      <c r="S290" s="304"/>
      <c r="T290" s="304"/>
      <c r="U290" s="304"/>
      <c r="V290" s="304"/>
      <c r="W290" s="304"/>
      <c r="X290" s="304"/>
      <c r="Y290" s="412"/>
      <c r="Z290" s="412"/>
      <c r="AA290" s="412"/>
      <c r="AB290" s="412"/>
      <c r="AC290" s="412"/>
      <c r="AD290" s="412"/>
      <c r="AE290" s="412"/>
      <c r="AF290" s="412"/>
      <c r="AG290" s="412"/>
      <c r="AH290" s="412"/>
      <c r="AI290" s="412"/>
      <c r="AJ290" s="412"/>
      <c r="AK290" s="412"/>
      <c r="AL290" s="412"/>
      <c r="AM290" s="306"/>
    </row>
    <row r="291" spans="1:39" ht="15" outlineLevel="1">
      <c r="A291" s="509">
        <v>5</v>
      </c>
      <c r="B291" s="294" t="s">
        <v>5</v>
      </c>
      <c r="C291" s="291" t="s">
        <v>25</v>
      </c>
      <c r="D291" s="295">
        <v>97847.561787597006</v>
      </c>
      <c r="E291" s="295">
        <v>97847.561787597006</v>
      </c>
      <c r="F291" s="295">
        <v>91952.010592635997</v>
      </c>
      <c r="G291" s="295"/>
      <c r="H291" s="295"/>
      <c r="I291" s="295"/>
      <c r="J291" s="295"/>
      <c r="K291" s="295"/>
      <c r="L291" s="295"/>
      <c r="M291" s="295"/>
      <c r="N291" s="291"/>
      <c r="O291" s="295">
        <v>6.7415291240000004</v>
      </c>
      <c r="P291" s="295">
        <v>6.7415291240000004</v>
      </c>
      <c r="Q291" s="295">
        <v>6.371422344</v>
      </c>
      <c r="R291" s="295"/>
      <c r="S291" s="295"/>
      <c r="T291" s="295"/>
      <c r="U291" s="295"/>
      <c r="V291" s="295"/>
      <c r="W291" s="295"/>
      <c r="X291" s="295"/>
      <c r="Y291" s="410">
        <v>1</v>
      </c>
      <c r="Z291" s="410"/>
      <c r="AA291" s="410"/>
      <c r="AB291" s="410"/>
      <c r="AC291" s="410"/>
      <c r="AD291" s="410"/>
      <c r="AE291" s="410"/>
      <c r="AF291" s="410"/>
      <c r="AG291" s="410"/>
      <c r="AH291" s="410"/>
      <c r="AI291" s="410"/>
      <c r="AJ291" s="410"/>
      <c r="AK291" s="410"/>
      <c r="AL291" s="410"/>
      <c r="AM291" s="296">
        <f>SUM(Y291:AL291)</f>
        <v>1</v>
      </c>
    </row>
    <row r="292" spans="1:39" ht="15" outlineLevel="1">
      <c r="B292" s="294" t="s">
        <v>249</v>
      </c>
      <c r="C292" s="291" t="s">
        <v>163</v>
      </c>
      <c r="D292" s="295"/>
      <c r="E292" s="295"/>
      <c r="F292" s="295"/>
      <c r="G292" s="295"/>
      <c r="H292" s="295"/>
      <c r="I292" s="295"/>
      <c r="J292" s="295"/>
      <c r="K292" s="295"/>
      <c r="L292" s="295"/>
      <c r="M292" s="295"/>
      <c r="N292" s="468"/>
      <c r="O292" s="295"/>
      <c r="P292" s="295"/>
      <c r="Q292" s="295"/>
      <c r="R292" s="295"/>
      <c r="S292" s="295"/>
      <c r="T292" s="295"/>
      <c r="U292" s="295"/>
      <c r="V292" s="295"/>
      <c r="W292" s="295"/>
      <c r="X292" s="295"/>
      <c r="Y292" s="411">
        <f>Y291</f>
        <v>1</v>
      </c>
      <c r="Z292" s="411">
        <f>Z291</f>
        <v>0</v>
      </c>
      <c r="AA292" s="411">
        <f t="shared" ref="AA292:AF292" si="112">AA291</f>
        <v>0</v>
      </c>
      <c r="AB292" s="411">
        <f t="shared" si="112"/>
        <v>0</v>
      </c>
      <c r="AC292" s="411">
        <f t="shared" si="112"/>
        <v>0</v>
      </c>
      <c r="AD292" s="411">
        <f t="shared" si="112"/>
        <v>0</v>
      </c>
      <c r="AE292" s="411">
        <f t="shared" si="112"/>
        <v>0</v>
      </c>
      <c r="AF292" s="411">
        <f t="shared" si="112"/>
        <v>0</v>
      </c>
      <c r="AG292" s="411">
        <f t="shared" ref="AG292:AL292" si="113">AG291</f>
        <v>0</v>
      </c>
      <c r="AH292" s="411">
        <f t="shared" si="113"/>
        <v>0</v>
      </c>
      <c r="AI292" s="411">
        <f t="shared" si="113"/>
        <v>0</v>
      </c>
      <c r="AJ292" s="411">
        <f t="shared" si="113"/>
        <v>0</v>
      </c>
      <c r="AK292" s="411">
        <f t="shared" si="113"/>
        <v>0</v>
      </c>
      <c r="AL292" s="411">
        <f t="shared" si="113"/>
        <v>0</v>
      </c>
      <c r="AM292" s="297"/>
    </row>
    <row r="293" spans="1:39" ht="15" outlineLevel="1">
      <c r="B293" s="294"/>
      <c r="C293" s="305"/>
      <c r="D293" s="304"/>
      <c r="E293" s="304"/>
      <c r="F293" s="304"/>
      <c r="G293" s="304"/>
      <c r="H293" s="304"/>
      <c r="I293" s="304"/>
      <c r="J293" s="304"/>
      <c r="K293" s="304"/>
      <c r="L293" s="304"/>
      <c r="M293" s="304"/>
      <c r="N293" s="291"/>
      <c r="O293" s="304"/>
      <c r="P293" s="304"/>
      <c r="Q293" s="304"/>
      <c r="R293" s="304"/>
      <c r="S293" s="304"/>
      <c r="T293" s="304"/>
      <c r="U293" s="304"/>
      <c r="V293" s="304"/>
      <c r="W293" s="304"/>
      <c r="X293" s="304"/>
      <c r="Y293" s="412"/>
      <c r="Z293" s="412"/>
      <c r="AA293" s="412"/>
      <c r="AB293" s="412"/>
      <c r="AC293" s="412"/>
      <c r="AD293" s="412"/>
      <c r="AE293" s="412"/>
      <c r="AF293" s="412"/>
      <c r="AG293" s="412"/>
      <c r="AH293" s="412"/>
      <c r="AI293" s="412"/>
      <c r="AJ293" s="412"/>
      <c r="AK293" s="412"/>
      <c r="AL293" s="412"/>
      <c r="AM293" s="306"/>
    </row>
    <row r="294" spans="1:39" ht="15" hidden="1" outlineLevel="1">
      <c r="A294" s="509">
        <v>6</v>
      </c>
      <c r="B294" s="294" t="s">
        <v>6</v>
      </c>
      <c r="C294" s="291" t="s">
        <v>25</v>
      </c>
      <c r="D294" s="295"/>
      <c r="E294" s="295"/>
      <c r="F294" s="295"/>
      <c r="G294" s="295"/>
      <c r="H294" s="295"/>
      <c r="I294" s="295"/>
      <c r="J294" s="295"/>
      <c r="K294" s="295"/>
      <c r="L294" s="295"/>
      <c r="M294" s="295"/>
      <c r="N294" s="291"/>
      <c r="O294" s="295"/>
      <c r="P294" s="295"/>
      <c r="Q294" s="295"/>
      <c r="R294" s="295"/>
      <c r="S294" s="295"/>
      <c r="T294" s="295"/>
      <c r="U294" s="295"/>
      <c r="V294" s="295"/>
      <c r="W294" s="295"/>
      <c r="X294" s="295"/>
      <c r="Y294" s="410"/>
      <c r="Z294" s="410"/>
      <c r="AA294" s="410"/>
      <c r="AB294" s="410"/>
      <c r="AC294" s="410"/>
      <c r="AD294" s="410"/>
      <c r="AE294" s="410"/>
      <c r="AF294" s="410"/>
      <c r="AG294" s="410"/>
      <c r="AH294" s="410"/>
      <c r="AI294" s="410"/>
      <c r="AJ294" s="410"/>
      <c r="AK294" s="410"/>
      <c r="AL294" s="410"/>
      <c r="AM294" s="296">
        <f>SUM(Y294:AL294)</f>
        <v>0</v>
      </c>
    </row>
    <row r="295" spans="1:39" ht="15" hidden="1" outlineLevel="1">
      <c r="B295" s="294" t="s">
        <v>249</v>
      </c>
      <c r="C295" s="291" t="s">
        <v>163</v>
      </c>
      <c r="D295" s="295"/>
      <c r="E295" s="295"/>
      <c r="F295" s="295"/>
      <c r="G295" s="295"/>
      <c r="H295" s="295"/>
      <c r="I295" s="295"/>
      <c r="J295" s="295"/>
      <c r="K295" s="295"/>
      <c r="L295" s="295"/>
      <c r="M295" s="295"/>
      <c r="N295" s="468"/>
      <c r="O295" s="295"/>
      <c r="P295" s="295"/>
      <c r="Q295" s="295"/>
      <c r="R295" s="295"/>
      <c r="S295" s="295"/>
      <c r="T295" s="295"/>
      <c r="U295" s="295"/>
      <c r="V295" s="295"/>
      <c r="W295" s="295"/>
      <c r="X295" s="295"/>
      <c r="Y295" s="411">
        <f>Y294</f>
        <v>0</v>
      </c>
      <c r="Z295" s="411">
        <f>Z294</f>
        <v>0</v>
      </c>
      <c r="AA295" s="411">
        <f t="shared" ref="AA295:AF295" si="114">AA294</f>
        <v>0</v>
      </c>
      <c r="AB295" s="411">
        <f t="shared" si="114"/>
        <v>0</v>
      </c>
      <c r="AC295" s="411">
        <f t="shared" si="114"/>
        <v>0</v>
      </c>
      <c r="AD295" s="411">
        <f t="shared" si="114"/>
        <v>0</v>
      </c>
      <c r="AE295" s="411">
        <f t="shared" si="114"/>
        <v>0</v>
      </c>
      <c r="AF295" s="411">
        <f t="shared" si="114"/>
        <v>0</v>
      </c>
      <c r="AG295" s="411">
        <f t="shared" ref="AG295:AL295" si="115">AG294</f>
        <v>0</v>
      </c>
      <c r="AH295" s="411">
        <f t="shared" si="115"/>
        <v>0</v>
      </c>
      <c r="AI295" s="411">
        <f t="shared" si="115"/>
        <v>0</v>
      </c>
      <c r="AJ295" s="411">
        <f t="shared" si="115"/>
        <v>0</v>
      </c>
      <c r="AK295" s="411">
        <f t="shared" si="115"/>
        <v>0</v>
      </c>
      <c r="AL295" s="411">
        <f t="shared" si="115"/>
        <v>0</v>
      </c>
      <c r="AM295" s="297"/>
    </row>
    <row r="296" spans="1:39" ht="15" hidden="1" outlineLevel="1">
      <c r="B296" s="294"/>
      <c r="C296" s="305"/>
      <c r="D296" s="304"/>
      <c r="E296" s="304"/>
      <c r="F296" s="304"/>
      <c r="G296" s="304"/>
      <c r="H296" s="304"/>
      <c r="I296" s="304"/>
      <c r="J296" s="304"/>
      <c r="K296" s="304"/>
      <c r="L296" s="304"/>
      <c r="M296" s="304"/>
      <c r="N296" s="291"/>
      <c r="O296" s="304"/>
      <c r="P296" s="304"/>
      <c r="Q296" s="304"/>
      <c r="R296" s="304"/>
      <c r="S296" s="304"/>
      <c r="T296" s="304"/>
      <c r="U296" s="304"/>
      <c r="V296" s="304"/>
      <c r="W296" s="304"/>
      <c r="X296" s="304"/>
      <c r="Y296" s="412"/>
      <c r="Z296" s="412"/>
      <c r="AA296" s="412"/>
      <c r="AB296" s="412"/>
      <c r="AC296" s="412"/>
      <c r="AD296" s="412"/>
      <c r="AE296" s="412"/>
      <c r="AF296" s="412"/>
      <c r="AG296" s="412"/>
      <c r="AH296" s="412"/>
      <c r="AI296" s="412"/>
      <c r="AJ296" s="412"/>
      <c r="AK296" s="412"/>
      <c r="AL296" s="412"/>
      <c r="AM296" s="306"/>
    </row>
    <row r="297" spans="1:39" ht="15" hidden="1" outlineLevel="1">
      <c r="A297" s="509">
        <v>7</v>
      </c>
      <c r="B297" s="294" t="s">
        <v>42</v>
      </c>
      <c r="C297" s="291" t="s">
        <v>25</v>
      </c>
      <c r="D297" s="295"/>
      <c r="E297" s="295"/>
      <c r="F297" s="295"/>
      <c r="G297" s="295"/>
      <c r="H297" s="295"/>
      <c r="I297" s="295"/>
      <c r="J297" s="295"/>
      <c r="K297" s="295"/>
      <c r="L297" s="295"/>
      <c r="M297" s="295"/>
      <c r="N297" s="291"/>
      <c r="O297" s="295"/>
      <c r="P297" s="295"/>
      <c r="Q297" s="295"/>
      <c r="R297" s="295"/>
      <c r="S297" s="295"/>
      <c r="T297" s="295"/>
      <c r="U297" s="295"/>
      <c r="V297" s="295"/>
      <c r="W297" s="295"/>
      <c r="X297" s="295"/>
      <c r="Y297" s="410"/>
      <c r="Z297" s="410"/>
      <c r="AA297" s="410"/>
      <c r="AB297" s="410"/>
      <c r="AC297" s="410"/>
      <c r="AD297" s="410"/>
      <c r="AE297" s="410"/>
      <c r="AF297" s="410"/>
      <c r="AG297" s="410"/>
      <c r="AH297" s="410"/>
      <c r="AI297" s="410"/>
      <c r="AJ297" s="410"/>
      <c r="AK297" s="410"/>
      <c r="AL297" s="410"/>
      <c r="AM297" s="296">
        <f>SUM(Y297:AL297)</f>
        <v>0</v>
      </c>
    </row>
    <row r="298" spans="1:39" ht="15" hidden="1" outlineLevel="1">
      <c r="B298" s="294" t="s">
        <v>249</v>
      </c>
      <c r="C298" s="291" t="s">
        <v>163</v>
      </c>
      <c r="D298" s="295"/>
      <c r="E298" s="295"/>
      <c r="F298" s="295"/>
      <c r="G298" s="295"/>
      <c r="H298" s="295"/>
      <c r="I298" s="295"/>
      <c r="J298" s="295"/>
      <c r="K298" s="295"/>
      <c r="L298" s="295"/>
      <c r="M298" s="295"/>
      <c r="N298" s="291"/>
      <c r="O298" s="295"/>
      <c r="P298" s="295"/>
      <c r="Q298" s="295"/>
      <c r="R298" s="295"/>
      <c r="S298" s="295"/>
      <c r="T298" s="295"/>
      <c r="U298" s="295"/>
      <c r="V298" s="295"/>
      <c r="W298" s="295"/>
      <c r="X298" s="295"/>
      <c r="Y298" s="411">
        <f>Y297</f>
        <v>0</v>
      </c>
      <c r="Z298" s="411">
        <f>Z297</f>
        <v>0</v>
      </c>
      <c r="AA298" s="411">
        <f t="shared" ref="AA298:AF298" si="116">AA297</f>
        <v>0</v>
      </c>
      <c r="AB298" s="411">
        <f t="shared" si="116"/>
        <v>0</v>
      </c>
      <c r="AC298" s="411">
        <f t="shared" si="116"/>
        <v>0</v>
      </c>
      <c r="AD298" s="411">
        <f t="shared" si="116"/>
        <v>0</v>
      </c>
      <c r="AE298" s="411">
        <f t="shared" si="116"/>
        <v>0</v>
      </c>
      <c r="AF298" s="411">
        <f t="shared" si="116"/>
        <v>0</v>
      </c>
      <c r="AG298" s="411">
        <f t="shared" ref="AG298:AL298" si="117">AG297</f>
        <v>0</v>
      </c>
      <c r="AH298" s="411">
        <f t="shared" si="117"/>
        <v>0</v>
      </c>
      <c r="AI298" s="411">
        <f t="shared" si="117"/>
        <v>0</v>
      </c>
      <c r="AJ298" s="411">
        <f t="shared" si="117"/>
        <v>0</v>
      </c>
      <c r="AK298" s="411">
        <f t="shared" si="117"/>
        <v>0</v>
      </c>
      <c r="AL298" s="411">
        <f t="shared" si="117"/>
        <v>0</v>
      </c>
      <c r="AM298" s="297"/>
    </row>
    <row r="299" spans="1:39" ht="15" hidden="1" outlineLevel="1">
      <c r="B299" s="294"/>
      <c r="C299" s="305"/>
      <c r="D299" s="304"/>
      <c r="E299" s="304"/>
      <c r="F299" s="304"/>
      <c r="G299" s="304"/>
      <c r="H299" s="304"/>
      <c r="I299" s="304"/>
      <c r="J299" s="304"/>
      <c r="K299" s="304"/>
      <c r="L299" s="304"/>
      <c r="M299" s="304"/>
      <c r="N299" s="291"/>
      <c r="O299" s="304"/>
      <c r="P299" s="304"/>
      <c r="Q299" s="304"/>
      <c r="R299" s="304"/>
      <c r="S299" s="304"/>
      <c r="T299" s="304"/>
      <c r="U299" s="304"/>
      <c r="V299" s="304"/>
      <c r="W299" s="304"/>
      <c r="X299" s="304"/>
      <c r="Y299" s="412"/>
      <c r="Z299" s="412"/>
      <c r="AA299" s="412"/>
      <c r="AB299" s="412"/>
      <c r="AC299" s="412"/>
      <c r="AD299" s="412"/>
      <c r="AE299" s="412"/>
      <c r="AF299" s="412"/>
      <c r="AG299" s="412"/>
      <c r="AH299" s="412"/>
      <c r="AI299" s="412"/>
      <c r="AJ299" s="412"/>
      <c r="AK299" s="412"/>
      <c r="AL299" s="412"/>
      <c r="AM299" s="306"/>
    </row>
    <row r="300" spans="1:39" s="283" customFormat="1" ht="15" hidden="1" outlineLevel="1">
      <c r="A300" s="509">
        <v>8</v>
      </c>
      <c r="B300" s="294" t="s">
        <v>484</v>
      </c>
      <c r="C300" s="291" t="s">
        <v>25</v>
      </c>
      <c r="D300" s="295"/>
      <c r="E300" s="295"/>
      <c r="F300" s="295"/>
      <c r="G300" s="295"/>
      <c r="H300" s="295"/>
      <c r="I300" s="295"/>
      <c r="J300" s="295"/>
      <c r="K300" s="295"/>
      <c r="L300" s="295"/>
      <c r="M300" s="295"/>
      <c r="N300" s="291"/>
      <c r="O300" s="295"/>
      <c r="P300" s="295"/>
      <c r="Q300" s="295"/>
      <c r="R300" s="295"/>
      <c r="S300" s="295"/>
      <c r="T300" s="295"/>
      <c r="U300" s="295"/>
      <c r="V300" s="295"/>
      <c r="W300" s="295"/>
      <c r="X300" s="295"/>
      <c r="Y300" s="410"/>
      <c r="Z300" s="410"/>
      <c r="AA300" s="410"/>
      <c r="AB300" s="410"/>
      <c r="AC300" s="410"/>
      <c r="AD300" s="410"/>
      <c r="AE300" s="410"/>
      <c r="AF300" s="410"/>
      <c r="AG300" s="410"/>
      <c r="AH300" s="410"/>
      <c r="AI300" s="410"/>
      <c r="AJ300" s="410"/>
      <c r="AK300" s="410"/>
      <c r="AL300" s="410"/>
      <c r="AM300" s="296">
        <f>SUM(Y300:AL300)</f>
        <v>0</v>
      </c>
    </row>
    <row r="301" spans="1:39" s="283" customFormat="1" ht="15" hidden="1" outlineLevel="1">
      <c r="A301" s="509"/>
      <c r="B301" s="294" t="s">
        <v>249</v>
      </c>
      <c r="C301" s="291" t="s">
        <v>163</v>
      </c>
      <c r="D301" s="295"/>
      <c r="E301" s="295"/>
      <c r="F301" s="295"/>
      <c r="G301" s="295"/>
      <c r="H301" s="295"/>
      <c r="I301" s="295"/>
      <c r="J301" s="295"/>
      <c r="K301" s="295"/>
      <c r="L301" s="295"/>
      <c r="M301" s="295"/>
      <c r="N301" s="291"/>
      <c r="O301" s="295"/>
      <c r="P301" s="295"/>
      <c r="Q301" s="295"/>
      <c r="R301" s="295"/>
      <c r="S301" s="295"/>
      <c r="T301" s="295"/>
      <c r="U301" s="295"/>
      <c r="V301" s="295"/>
      <c r="W301" s="295"/>
      <c r="X301" s="295"/>
      <c r="Y301" s="411">
        <f>Y300</f>
        <v>0</v>
      </c>
      <c r="Z301" s="411">
        <f>Z300</f>
        <v>0</v>
      </c>
      <c r="AA301" s="411">
        <f t="shared" ref="AA301:AF301" si="118">AA300</f>
        <v>0</v>
      </c>
      <c r="AB301" s="411">
        <f t="shared" si="118"/>
        <v>0</v>
      </c>
      <c r="AC301" s="411">
        <f t="shared" si="118"/>
        <v>0</v>
      </c>
      <c r="AD301" s="411">
        <f t="shared" si="118"/>
        <v>0</v>
      </c>
      <c r="AE301" s="411">
        <f t="shared" si="118"/>
        <v>0</v>
      </c>
      <c r="AF301" s="411">
        <f t="shared" si="118"/>
        <v>0</v>
      </c>
      <c r="AG301" s="411">
        <f t="shared" ref="AG301:AL301" si="119">AG300</f>
        <v>0</v>
      </c>
      <c r="AH301" s="411">
        <f t="shared" si="119"/>
        <v>0</v>
      </c>
      <c r="AI301" s="411">
        <f t="shared" si="119"/>
        <v>0</v>
      </c>
      <c r="AJ301" s="411">
        <f t="shared" si="119"/>
        <v>0</v>
      </c>
      <c r="AK301" s="411">
        <f t="shared" si="119"/>
        <v>0</v>
      </c>
      <c r="AL301" s="411">
        <f t="shared" si="119"/>
        <v>0</v>
      </c>
      <c r="AM301" s="297"/>
    </row>
    <row r="302" spans="1:39" s="283" customFormat="1" ht="15" hidden="1" outlineLevel="1">
      <c r="A302" s="509"/>
      <c r="B302" s="294"/>
      <c r="C302" s="305"/>
      <c r="D302" s="304"/>
      <c r="E302" s="304"/>
      <c r="F302" s="304"/>
      <c r="G302" s="304"/>
      <c r="H302" s="304"/>
      <c r="I302" s="304"/>
      <c r="J302" s="304"/>
      <c r="K302" s="304"/>
      <c r="L302" s="304"/>
      <c r="M302" s="304"/>
      <c r="N302" s="291"/>
      <c r="O302" s="304"/>
      <c r="P302" s="304"/>
      <c r="Q302" s="304"/>
      <c r="R302" s="304"/>
      <c r="S302" s="304"/>
      <c r="T302" s="304"/>
      <c r="U302" s="304"/>
      <c r="V302" s="304"/>
      <c r="W302" s="304"/>
      <c r="X302" s="304"/>
      <c r="Y302" s="412"/>
      <c r="Z302" s="412"/>
      <c r="AA302" s="412"/>
      <c r="AB302" s="412"/>
      <c r="AC302" s="412"/>
      <c r="AD302" s="412"/>
      <c r="AE302" s="412"/>
      <c r="AF302" s="412"/>
      <c r="AG302" s="412"/>
      <c r="AH302" s="412"/>
      <c r="AI302" s="412"/>
      <c r="AJ302" s="412"/>
      <c r="AK302" s="412"/>
      <c r="AL302" s="412"/>
      <c r="AM302" s="306"/>
    </row>
    <row r="303" spans="1:39" ht="15" hidden="1" outlineLevel="1">
      <c r="A303" s="509">
        <v>9</v>
      </c>
      <c r="B303" s="294" t="s">
        <v>7</v>
      </c>
      <c r="C303" s="291" t="s">
        <v>25</v>
      </c>
      <c r="D303" s="295"/>
      <c r="E303" s="295"/>
      <c r="F303" s="295"/>
      <c r="G303" s="295"/>
      <c r="H303" s="295"/>
      <c r="I303" s="295"/>
      <c r="J303" s="295"/>
      <c r="K303" s="295"/>
      <c r="L303" s="295"/>
      <c r="M303" s="295"/>
      <c r="N303" s="291"/>
      <c r="O303" s="295"/>
      <c r="P303" s="295"/>
      <c r="Q303" s="295"/>
      <c r="R303" s="295"/>
      <c r="S303" s="295"/>
      <c r="T303" s="295"/>
      <c r="U303" s="295"/>
      <c r="V303" s="295"/>
      <c r="W303" s="295"/>
      <c r="X303" s="295"/>
      <c r="Y303" s="410"/>
      <c r="Z303" s="410"/>
      <c r="AA303" s="410"/>
      <c r="AB303" s="410"/>
      <c r="AC303" s="410"/>
      <c r="AD303" s="410"/>
      <c r="AE303" s="410"/>
      <c r="AF303" s="410"/>
      <c r="AG303" s="410"/>
      <c r="AH303" s="410"/>
      <c r="AI303" s="410"/>
      <c r="AJ303" s="410"/>
      <c r="AK303" s="410"/>
      <c r="AL303" s="410"/>
      <c r="AM303" s="296">
        <f>SUM(Y303:AL303)</f>
        <v>0</v>
      </c>
    </row>
    <row r="304" spans="1:39" ht="15" hidden="1" outlineLevel="1">
      <c r="B304" s="294" t="s">
        <v>249</v>
      </c>
      <c r="C304" s="291" t="s">
        <v>163</v>
      </c>
      <c r="D304" s="295"/>
      <c r="E304" s="295"/>
      <c r="F304" s="295"/>
      <c r="G304" s="295"/>
      <c r="H304" s="295"/>
      <c r="I304" s="295"/>
      <c r="J304" s="295"/>
      <c r="K304" s="295"/>
      <c r="L304" s="295"/>
      <c r="M304" s="295"/>
      <c r="N304" s="291"/>
      <c r="O304" s="295"/>
      <c r="P304" s="295"/>
      <c r="Q304" s="295"/>
      <c r="R304" s="295"/>
      <c r="S304" s="295"/>
      <c r="T304" s="295"/>
      <c r="U304" s="295"/>
      <c r="V304" s="295"/>
      <c r="W304" s="295"/>
      <c r="X304" s="295"/>
      <c r="Y304" s="411">
        <f>Y303</f>
        <v>0</v>
      </c>
      <c r="Z304" s="411">
        <f>Z303</f>
        <v>0</v>
      </c>
      <c r="AA304" s="411">
        <f t="shared" ref="AA304:AF304" si="120">AA303</f>
        <v>0</v>
      </c>
      <c r="AB304" s="411">
        <f t="shared" si="120"/>
        <v>0</v>
      </c>
      <c r="AC304" s="411">
        <f t="shared" si="120"/>
        <v>0</v>
      </c>
      <c r="AD304" s="411">
        <f t="shared" si="120"/>
        <v>0</v>
      </c>
      <c r="AE304" s="411">
        <f t="shared" si="120"/>
        <v>0</v>
      </c>
      <c r="AF304" s="411">
        <f t="shared" si="120"/>
        <v>0</v>
      </c>
      <c r="AG304" s="411">
        <f t="shared" ref="AG304:AL304" si="121">AG303</f>
        <v>0</v>
      </c>
      <c r="AH304" s="411">
        <f t="shared" si="121"/>
        <v>0</v>
      </c>
      <c r="AI304" s="411">
        <f t="shared" si="121"/>
        <v>0</v>
      </c>
      <c r="AJ304" s="411">
        <f t="shared" si="121"/>
        <v>0</v>
      </c>
      <c r="AK304" s="411">
        <f t="shared" si="121"/>
        <v>0</v>
      </c>
      <c r="AL304" s="411">
        <f t="shared" si="121"/>
        <v>0</v>
      </c>
      <c r="AM304" s="297"/>
    </row>
    <row r="305" spans="1:39" ht="15" hidden="1" outlineLevel="1">
      <c r="B305" s="307"/>
      <c r="C305" s="308"/>
      <c r="D305" s="291"/>
      <c r="E305" s="291"/>
      <c r="F305" s="291"/>
      <c r="G305" s="291"/>
      <c r="H305" s="291"/>
      <c r="I305" s="291"/>
      <c r="J305" s="291"/>
      <c r="K305" s="291"/>
      <c r="L305" s="291"/>
      <c r="M305" s="291"/>
      <c r="N305" s="291"/>
      <c r="O305" s="291"/>
      <c r="P305" s="291"/>
      <c r="Q305" s="291"/>
      <c r="R305" s="291"/>
      <c r="S305" s="291"/>
      <c r="T305" s="291"/>
      <c r="U305" s="291"/>
      <c r="V305" s="291"/>
      <c r="W305" s="291"/>
      <c r="X305" s="291"/>
      <c r="Y305" s="412"/>
      <c r="Z305" s="412"/>
      <c r="AA305" s="412"/>
      <c r="AB305" s="412"/>
      <c r="AC305" s="412"/>
      <c r="AD305" s="412"/>
      <c r="AE305" s="412"/>
      <c r="AF305" s="412"/>
      <c r="AG305" s="412"/>
      <c r="AH305" s="412"/>
      <c r="AI305" s="412"/>
      <c r="AJ305" s="412"/>
      <c r="AK305" s="412"/>
      <c r="AL305" s="412"/>
      <c r="AM305" s="306"/>
    </row>
    <row r="306" spans="1:39" ht="15.45" outlineLevel="1">
      <c r="A306" s="510"/>
      <c r="B306" s="288" t="s">
        <v>8</v>
      </c>
      <c r="C306" s="289"/>
      <c r="D306" s="289"/>
      <c r="E306" s="289"/>
      <c r="F306" s="289"/>
      <c r="G306" s="289"/>
      <c r="H306" s="289"/>
      <c r="I306" s="289"/>
      <c r="J306" s="289"/>
      <c r="K306" s="289"/>
      <c r="L306" s="289"/>
      <c r="M306" s="289"/>
      <c r="N306" s="291"/>
      <c r="O306" s="289"/>
      <c r="P306" s="289"/>
      <c r="Q306" s="289"/>
      <c r="R306" s="289"/>
      <c r="S306" s="289"/>
      <c r="T306" s="289"/>
      <c r="U306" s="289"/>
      <c r="V306" s="289"/>
      <c r="W306" s="289"/>
      <c r="X306" s="289"/>
      <c r="Y306" s="414"/>
      <c r="Z306" s="414"/>
      <c r="AA306" s="414"/>
      <c r="AB306" s="414"/>
      <c r="AC306" s="414"/>
      <c r="AD306" s="414"/>
      <c r="AE306" s="414"/>
      <c r="AF306" s="414"/>
      <c r="AG306" s="414"/>
      <c r="AH306" s="414"/>
      <c r="AI306" s="414"/>
      <c r="AJ306" s="414"/>
      <c r="AK306" s="414"/>
      <c r="AL306" s="414"/>
      <c r="AM306" s="292"/>
    </row>
    <row r="307" spans="1:39" ht="15" outlineLevel="1">
      <c r="A307" s="509">
        <v>10</v>
      </c>
      <c r="B307" s="310" t="s">
        <v>22</v>
      </c>
      <c r="C307" s="291" t="s">
        <v>25</v>
      </c>
      <c r="D307" s="295">
        <v>1498669.9629937699</v>
      </c>
      <c r="E307" s="295">
        <v>1498669.9629937699</v>
      </c>
      <c r="F307" s="295">
        <v>1498669.9629937699</v>
      </c>
      <c r="G307" s="295"/>
      <c r="H307" s="295"/>
      <c r="I307" s="295"/>
      <c r="J307" s="295"/>
      <c r="K307" s="295"/>
      <c r="L307" s="295"/>
      <c r="M307" s="295"/>
      <c r="N307" s="295">
        <v>12</v>
      </c>
      <c r="O307" s="295">
        <v>228.44043812499999</v>
      </c>
      <c r="P307" s="295">
        <v>228.44043812499999</v>
      </c>
      <c r="Q307" s="295">
        <v>228.44043812499999</v>
      </c>
      <c r="R307" s="295"/>
      <c r="S307" s="295"/>
      <c r="T307" s="295"/>
      <c r="U307" s="295"/>
      <c r="V307" s="295"/>
      <c r="W307" s="295"/>
      <c r="X307" s="295"/>
      <c r="Y307" s="415"/>
      <c r="Z307" s="503">
        <v>0.21962460146170279</v>
      </c>
      <c r="AA307" s="503">
        <v>0.49591085195940443</v>
      </c>
      <c r="AB307" s="503">
        <v>1.7208263001745893E-2</v>
      </c>
      <c r="AC307" s="415">
        <v>0.18866513800095952</v>
      </c>
      <c r="AD307" s="415"/>
      <c r="AE307" s="415"/>
      <c r="AF307" s="415"/>
      <c r="AG307" s="415"/>
      <c r="AH307" s="415"/>
      <c r="AI307" s="415"/>
      <c r="AJ307" s="415"/>
      <c r="AK307" s="415"/>
      <c r="AL307" s="415"/>
      <c r="AM307" s="296">
        <f>SUM(Y307:AL307)</f>
        <v>0.92140885442381271</v>
      </c>
    </row>
    <row r="308" spans="1:39" ht="15" outlineLevel="1">
      <c r="B308" s="294" t="s">
        <v>249</v>
      </c>
      <c r="C308" s="291" t="s">
        <v>163</v>
      </c>
      <c r="D308" s="295">
        <v>178751.40760000001</v>
      </c>
      <c r="E308" s="295">
        <v>176811.47219999999</v>
      </c>
      <c r="F308" s="295">
        <v>176811.47219999999</v>
      </c>
      <c r="G308" s="295"/>
      <c r="H308" s="295"/>
      <c r="I308" s="295"/>
      <c r="J308" s="295"/>
      <c r="K308" s="295"/>
      <c r="L308" s="295"/>
      <c r="M308" s="295"/>
      <c r="N308" s="295">
        <f>N307</f>
        <v>12</v>
      </c>
      <c r="O308" s="295">
        <v>37.904476109999997</v>
      </c>
      <c r="P308" s="295">
        <v>37.439869649999999</v>
      </c>
      <c r="Q308" s="295">
        <v>37.439869649999999</v>
      </c>
      <c r="R308" s="295"/>
      <c r="S308" s="295"/>
      <c r="T308" s="295"/>
      <c r="U308" s="295"/>
      <c r="V308" s="295"/>
      <c r="W308" s="295"/>
      <c r="X308" s="295"/>
      <c r="Y308" s="411">
        <f>Y307</f>
        <v>0</v>
      </c>
      <c r="Z308" s="411">
        <f>Z307</f>
        <v>0.21962460146170279</v>
      </c>
      <c r="AA308" s="411">
        <f t="shared" ref="AA308:AF308" si="122">AA307</f>
        <v>0.49591085195940443</v>
      </c>
      <c r="AB308" s="411">
        <f t="shared" si="122"/>
        <v>1.7208263001745893E-2</v>
      </c>
      <c r="AC308" s="411">
        <f t="shared" si="122"/>
        <v>0.18866513800095952</v>
      </c>
      <c r="AD308" s="411">
        <f t="shared" si="122"/>
        <v>0</v>
      </c>
      <c r="AE308" s="411">
        <f t="shared" si="122"/>
        <v>0</v>
      </c>
      <c r="AF308" s="411">
        <f t="shared" si="122"/>
        <v>0</v>
      </c>
      <c r="AG308" s="411">
        <f t="shared" ref="AG308:AL308" si="123">AG307</f>
        <v>0</v>
      </c>
      <c r="AH308" s="411">
        <f t="shared" si="123"/>
        <v>0</v>
      </c>
      <c r="AI308" s="411">
        <f t="shared" si="123"/>
        <v>0</v>
      </c>
      <c r="AJ308" s="411">
        <f t="shared" si="123"/>
        <v>0</v>
      </c>
      <c r="AK308" s="411">
        <f t="shared" si="123"/>
        <v>0</v>
      </c>
      <c r="AL308" s="411">
        <f t="shared" si="123"/>
        <v>0</v>
      </c>
      <c r="AM308" s="311"/>
    </row>
    <row r="309" spans="1:39" ht="15" outlineLevel="1">
      <c r="B309" s="310"/>
      <c r="C309" s="312"/>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416"/>
      <c r="Z309" s="416"/>
      <c r="AA309" s="416"/>
      <c r="AB309" s="416"/>
      <c r="AC309" s="416"/>
      <c r="AD309" s="416"/>
      <c r="AE309" s="416"/>
      <c r="AF309" s="416"/>
      <c r="AG309" s="416"/>
      <c r="AH309" s="416"/>
      <c r="AI309" s="416"/>
      <c r="AJ309" s="416"/>
      <c r="AK309" s="416"/>
      <c r="AL309" s="416"/>
      <c r="AM309" s="313"/>
    </row>
    <row r="310" spans="1:39" ht="15" outlineLevel="1">
      <c r="A310" s="509">
        <v>11</v>
      </c>
      <c r="B310" s="314" t="s">
        <v>21</v>
      </c>
      <c r="C310" s="291" t="s">
        <v>25</v>
      </c>
      <c r="D310" s="295">
        <v>10212.32376329</v>
      </c>
      <c r="E310" s="295">
        <v>10212.32376329</v>
      </c>
      <c r="F310" s="295">
        <v>10212.32376329</v>
      </c>
      <c r="G310" s="295"/>
      <c r="H310" s="295"/>
      <c r="I310" s="295"/>
      <c r="J310" s="295"/>
      <c r="K310" s="295"/>
      <c r="L310" s="295"/>
      <c r="M310" s="295"/>
      <c r="N310" s="295">
        <v>12</v>
      </c>
      <c r="O310" s="295">
        <v>3.0314301490000002</v>
      </c>
      <c r="P310" s="295">
        <v>3.0314301490000002</v>
      </c>
      <c r="Q310" s="295">
        <v>3.0314301490000002</v>
      </c>
      <c r="R310" s="295"/>
      <c r="S310" s="295"/>
      <c r="T310" s="295"/>
      <c r="U310" s="295"/>
      <c r="V310" s="295"/>
      <c r="W310" s="295"/>
      <c r="X310" s="295"/>
      <c r="Y310" s="415"/>
      <c r="Z310" s="503">
        <v>1</v>
      </c>
      <c r="AA310" s="415"/>
      <c r="AB310" s="415"/>
      <c r="AC310" s="415"/>
      <c r="AD310" s="415"/>
      <c r="AE310" s="415"/>
      <c r="AF310" s="415"/>
      <c r="AG310" s="415"/>
      <c r="AH310" s="415"/>
      <c r="AI310" s="415"/>
      <c r="AJ310" s="415"/>
      <c r="AK310" s="415"/>
      <c r="AL310" s="415"/>
      <c r="AM310" s="296">
        <f>SUM(Y310:AL310)</f>
        <v>1</v>
      </c>
    </row>
    <row r="311" spans="1:39" ht="15" outlineLevel="1">
      <c r="B311" s="294" t="s">
        <v>249</v>
      </c>
      <c r="C311" s="291" t="s">
        <v>163</v>
      </c>
      <c r="D311" s="295"/>
      <c r="E311" s="295"/>
      <c r="F311" s="295"/>
      <c r="G311" s="295"/>
      <c r="H311" s="295"/>
      <c r="I311" s="295"/>
      <c r="J311" s="295"/>
      <c r="K311" s="295"/>
      <c r="L311" s="295"/>
      <c r="M311" s="295"/>
      <c r="N311" s="295">
        <f>N310</f>
        <v>12</v>
      </c>
      <c r="O311" s="295"/>
      <c r="P311" s="295"/>
      <c r="Q311" s="295"/>
      <c r="R311" s="295"/>
      <c r="S311" s="295"/>
      <c r="T311" s="295"/>
      <c r="U311" s="295"/>
      <c r="V311" s="295"/>
      <c r="W311" s="295"/>
      <c r="X311" s="295"/>
      <c r="Y311" s="411">
        <f>Y310</f>
        <v>0</v>
      </c>
      <c r="Z311" s="411">
        <f>Z310</f>
        <v>1</v>
      </c>
      <c r="AA311" s="411">
        <f t="shared" ref="AA311:AF311" si="124">AA310</f>
        <v>0</v>
      </c>
      <c r="AB311" s="411">
        <f t="shared" si="124"/>
        <v>0</v>
      </c>
      <c r="AC311" s="411">
        <f t="shared" si="124"/>
        <v>0</v>
      </c>
      <c r="AD311" s="411">
        <f t="shared" si="124"/>
        <v>0</v>
      </c>
      <c r="AE311" s="411">
        <f t="shared" si="124"/>
        <v>0</v>
      </c>
      <c r="AF311" s="411">
        <f t="shared" si="124"/>
        <v>0</v>
      </c>
      <c r="AG311" s="411">
        <f t="shared" ref="AG311:AL311" si="125">AG310</f>
        <v>0</v>
      </c>
      <c r="AH311" s="411">
        <f t="shared" si="125"/>
        <v>0</v>
      </c>
      <c r="AI311" s="411">
        <f t="shared" si="125"/>
        <v>0</v>
      </c>
      <c r="AJ311" s="411">
        <f t="shared" si="125"/>
        <v>0</v>
      </c>
      <c r="AK311" s="411">
        <f t="shared" si="125"/>
        <v>0</v>
      </c>
      <c r="AL311" s="411">
        <f t="shared" si="125"/>
        <v>0</v>
      </c>
      <c r="AM311" s="311"/>
    </row>
    <row r="312" spans="1:39" ht="15" outlineLevel="1">
      <c r="B312" s="314"/>
      <c r="C312" s="312"/>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416"/>
      <c r="Z312" s="417"/>
      <c r="AA312" s="416"/>
      <c r="AB312" s="416"/>
      <c r="AC312" s="416"/>
      <c r="AD312" s="416"/>
      <c r="AE312" s="416"/>
      <c r="AF312" s="416"/>
      <c r="AG312" s="416"/>
      <c r="AH312" s="416"/>
      <c r="AI312" s="416"/>
      <c r="AJ312" s="416"/>
      <c r="AK312" s="416"/>
      <c r="AL312" s="416"/>
      <c r="AM312" s="313"/>
    </row>
    <row r="313" spans="1:39" ht="15" hidden="1" outlineLevel="1">
      <c r="A313" s="509">
        <v>12</v>
      </c>
      <c r="B313" s="314" t="s">
        <v>23</v>
      </c>
      <c r="C313" s="291" t="s">
        <v>25</v>
      </c>
      <c r="D313" s="295"/>
      <c r="E313" s="295"/>
      <c r="F313" s="295"/>
      <c r="G313" s="295"/>
      <c r="H313" s="295"/>
      <c r="I313" s="295"/>
      <c r="J313" s="295"/>
      <c r="K313" s="295"/>
      <c r="L313" s="295"/>
      <c r="M313" s="295"/>
      <c r="N313" s="295">
        <v>3</v>
      </c>
      <c r="O313" s="295"/>
      <c r="P313" s="295"/>
      <c r="Q313" s="295"/>
      <c r="R313" s="295"/>
      <c r="S313" s="295"/>
      <c r="T313" s="295"/>
      <c r="U313" s="295"/>
      <c r="V313" s="295"/>
      <c r="W313" s="295"/>
      <c r="X313" s="295"/>
      <c r="Y313" s="415"/>
      <c r="Z313" s="415"/>
      <c r="AA313" s="415"/>
      <c r="AB313" s="415"/>
      <c r="AC313" s="415"/>
      <c r="AD313" s="415"/>
      <c r="AE313" s="415"/>
      <c r="AF313" s="415"/>
      <c r="AG313" s="415"/>
      <c r="AH313" s="415"/>
      <c r="AI313" s="415"/>
      <c r="AJ313" s="415"/>
      <c r="AK313" s="415"/>
      <c r="AL313" s="415"/>
      <c r="AM313" s="296">
        <f>SUM(Y313:AL313)</f>
        <v>0</v>
      </c>
    </row>
    <row r="314" spans="1:39" ht="15" hidden="1" outlineLevel="1">
      <c r="B314" s="294" t="s">
        <v>249</v>
      </c>
      <c r="C314" s="291" t="s">
        <v>163</v>
      </c>
      <c r="D314" s="295"/>
      <c r="E314" s="295"/>
      <c r="F314" s="295"/>
      <c r="G314" s="295"/>
      <c r="H314" s="295"/>
      <c r="I314" s="295"/>
      <c r="J314" s="295"/>
      <c r="K314" s="295"/>
      <c r="L314" s="295"/>
      <c r="M314" s="295"/>
      <c r="N314" s="295">
        <f>N313</f>
        <v>3</v>
      </c>
      <c r="O314" s="295"/>
      <c r="P314" s="295"/>
      <c r="Q314" s="295"/>
      <c r="R314" s="295"/>
      <c r="S314" s="295"/>
      <c r="T314" s="295"/>
      <c r="U314" s="295"/>
      <c r="V314" s="295"/>
      <c r="W314" s="295"/>
      <c r="X314" s="295"/>
      <c r="Y314" s="411">
        <f>Y313</f>
        <v>0</v>
      </c>
      <c r="Z314" s="411">
        <f>Z313</f>
        <v>0</v>
      </c>
      <c r="AA314" s="411">
        <f t="shared" ref="AA314:AF314" si="126">AA313</f>
        <v>0</v>
      </c>
      <c r="AB314" s="411">
        <f t="shared" si="126"/>
        <v>0</v>
      </c>
      <c r="AC314" s="411">
        <f t="shared" si="126"/>
        <v>0</v>
      </c>
      <c r="AD314" s="411">
        <f t="shared" si="126"/>
        <v>0</v>
      </c>
      <c r="AE314" s="411">
        <f t="shared" si="126"/>
        <v>0</v>
      </c>
      <c r="AF314" s="411">
        <f t="shared" si="126"/>
        <v>0</v>
      </c>
      <c r="AG314" s="411">
        <f t="shared" ref="AG314:AL314" si="127">AG313</f>
        <v>0</v>
      </c>
      <c r="AH314" s="411">
        <f t="shared" si="127"/>
        <v>0</v>
      </c>
      <c r="AI314" s="411">
        <f t="shared" si="127"/>
        <v>0</v>
      </c>
      <c r="AJ314" s="411">
        <f t="shared" si="127"/>
        <v>0</v>
      </c>
      <c r="AK314" s="411">
        <f t="shared" si="127"/>
        <v>0</v>
      </c>
      <c r="AL314" s="411">
        <f t="shared" si="127"/>
        <v>0</v>
      </c>
      <c r="AM314" s="311"/>
    </row>
    <row r="315" spans="1:39" ht="15" hidden="1" outlineLevel="1">
      <c r="B315" s="314"/>
      <c r="C315" s="312"/>
      <c r="D315" s="316"/>
      <c r="E315" s="316"/>
      <c r="F315" s="316"/>
      <c r="G315" s="316"/>
      <c r="H315" s="316"/>
      <c r="I315" s="316"/>
      <c r="J315" s="316"/>
      <c r="K315" s="316"/>
      <c r="L315" s="316"/>
      <c r="M315" s="316"/>
      <c r="N315" s="291"/>
      <c r="O315" s="316"/>
      <c r="P315" s="316"/>
      <c r="Q315" s="316"/>
      <c r="R315" s="316"/>
      <c r="S315" s="316"/>
      <c r="T315" s="316"/>
      <c r="U315" s="316"/>
      <c r="V315" s="316"/>
      <c r="W315" s="316"/>
      <c r="X315" s="316"/>
      <c r="Y315" s="416"/>
      <c r="Z315" s="417"/>
      <c r="AA315" s="416"/>
      <c r="AB315" s="416"/>
      <c r="AC315" s="416"/>
      <c r="AD315" s="416"/>
      <c r="AE315" s="416"/>
      <c r="AF315" s="416"/>
      <c r="AG315" s="416"/>
      <c r="AH315" s="416"/>
      <c r="AI315" s="416"/>
      <c r="AJ315" s="416"/>
      <c r="AK315" s="416"/>
      <c r="AL315" s="416"/>
      <c r="AM315" s="313"/>
    </row>
    <row r="316" spans="1:39" ht="15" outlineLevel="1">
      <c r="A316" s="509">
        <v>13</v>
      </c>
      <c r="B316" s="314" t="s">
        <v>24</v>
      </c>
      <c r="C316" s="291" t="s">
        <v>25</v>
      </c>
      <c r="D316" s="295"/>
      <c r="E316" s="295"/>
      <c r="F316" s="295"/>
      <c r="G316" s="295"/>
      <c r="H316" s="295"/>
      <c r="I316" s="295"/>
      <c r="J316" s="295"/>
      <c r="K316" s="295"/>
      <c r="L316" s="295"/>
      <c r="M316" s="295"/>
      <c r="N316" s="295">
        <v>12</v>
      </c>
      <c r="O316" s="295"/>
      <c r="P316" s="295"/>
      <c r="Q316" s="295"/>
      <c r="R316" s="295"/>
      <c r="S316" s="295"/>
      <c r="T316" s="295"/>
      <c r="U316" s="295"/>
      <c r="V316" s="295"/>
      <c r="W316" s="295"/>
      <c r="X316" s="295"/>
      <c r="Y316" s="415"/>
      <c r="Z316" s="415">
        <v>0</v>
      </c>
      <c r="AA316" s="415">
        <v>0.86381470253647064</v>
      </c>
      <c r="AB316" s="415">
        <v>0.13611625615726203</v>
      </c>
      <c r="AC316" s="415">
        <v>0</v>
      </c>
      <c r="AD316" s="415"/>
      <c r="AE316" s="415"/>
      <c r="AF316" s="415"/>
      <c r="AG316" s="415"/>
      <c r="AH316" s="415"/>
      <c r="AI316" s="415"/>
      <c r="AJ316" s="415"/>
      <c r="AK316" s="415"/>
      <c r="AL316" s="415"/>
      <c r="AM316" s="296">
        <f>SUM(Y316:AL316)</f>
        <v>0.99993095869373261</v>
      </c>
    </row>
    <row r="317" spans="1:39" ht="15" outlineLevel="1">
      <c r="B317" s="294" t="s">
        <v>249</v>
      </c>
      <c r="C317" s="291" t="s">
        <v>163</v>
      </c>
      <c r="D317" s="295">
        <v>975442.42920000001</v>
      </c>
      <c r="E317" s="295">
        <v>975442.42920000001</v>
      </c>
      <c r="F317" s="295">
        <v>975442.42920000001</v>
      </c>
      <c r="G317" s="295"/>
      <c r="H317" s="295"/>
      <c r="I317" s="295"/>
      <c r="J317" s="295"/>
      <c r="K317" s="295"/>
      <c r="L317" s="295"/>
      <c r="M317" s="295"/>
      <c r="N317" s="295">
        <f>N316</f>
        <v>12</v>
      </c>
      <c r="O317" s="295">
        <v>191.0131878</v>
      </c>
      <c r="P317" s="295">
        <v>191.0131878</v>
      </c>
      <c r="Q317" s="295">
        <v>191.0131878</v>
      </c>
      <c r="R317" s="295"/>
      <c r="S317" s="295"/>
      <c r="T317" s="295"/>
      <c r="U317" s="295"/>
      <c r="V317" s="295"/>
      <c r="W317" s="295"/>
      <c r="X317" s="295"/>
      <c r="Y317" s="411">
        <f>Y316</f>
        <v>0</v>
      </c>
      <c r="Z317" s="411">
        <f>Z316</f>
        <v>0</v>
      </c>
      <c r="AA317" s="411">
        <f t="shared" ref="AA317:AF317" si="128">AA316</f>
        <v>0.86381470253647064</v>
      </c>
      <c r="AB317" s="411">
        <f t="shared" si="128"/>
        <v>0.13611625615726203</v>
      </c>
      <c r="AC317" s="411">
        <f t="shared" si="128"/>
        <v>0</v>
      </c>
      <c r="AD317" s="411">
        <f t="shared" si="128"/>
        <v>0</v>
      </c>
      <c r="AE317" s="411">
        <f t="shared" si="128"/>
        <v>0</v>
      </c>
      <c r="AF317" s="411">
        <f t="shared" si="128"/>
        <v>0</v>
      </c>
      <c r="AG317" s="411">
        <f t="shared" ref="AG317:AL317" si="129">AG316</f>
        <v>0</v>
      </c>
      <c r="AH317" s="411">
        <f t="shared" si="129"/>
        <v>0</v>
      </c>
      <c r="AI317" s="411">
        <f t="shared" si="129"/>
        <v>0</v>
      </c>
      <c r="AJ317" s="411">
        <f t="shared" si="129"/>
        <v>0</v>
      </c>
      <c r="AK317" s="411">
        <f t="shared" si="129"/>
        <v>0</v>
      </c>
      <c r="AL317" s="411">
        <f t="shared" si="129"/>
        <v>0</v>
      </c>
      <c r="AM317" s="311"/>
    </row>
    <row r="318" spans="1:39" ht="15" outlineLevel="1">
      <c r="B318" s="314"/>
      <c r="C318" s="312"/>
      <c r="D318" s="316"/>
      <c r="E318" s="316"/>
      <c r="F318" s="316"/>
      <c r="G318" s="316"/>
      <c r="H318" s="316"/>
      <c r="I318" s="316"/>
      <c r="J318" s="316"/>
      <c r="K318" s="316"/>
      <c r="L318" s="316"/>
      <c r="M318" s="316"/>
      <c r="N318" s="291"/>
      <c r="O318" s="316"/>
      <c r="P318" s="316"/>
      <c r="Q318" s="316"/>
      <c r="R318" s="316"/>
      <c r="S318" s="316"/>
      <c r="T318" s="316"/>
      <c r="U318" s="316"/>
      <c r="V318" s="316"/>
      <c r="W318" s="316"/>
      <c r="X318" s="316"/>
      <c r="Y318" s="416"/>
      <c r="Z318" s="416"/>
      <c r="AA318" s="416"/>
      <c r="AB318" s="416"/>
      <c r="AC318" s="416"/>
      <c r="AD318" s="416"/>
      <c r="AE318" s="416"/>
      <c r="AF318" s="416"/>
      <c r="AG318" s="416"/>
      <c r="AH318" s="416"/>
      <c r="AI318" s="416"/>
      <c r="AJ318" s="416"/>
      <c r="AK318" s="416"/>
      <c r="AL318" s="416"/>
      <c r="AM318" s="313"/>
    </row>
    <row r="319" spans="1:39" ht="15" outlineLevel="1">
      <c r="A319" s="509">
        <v>14</v>
      </c>
      <c r="B319" s="314" t="s">
        <v>20</v>
      </c>
      <c r="C319" s="291" t="s">
        <v>25</v>
      </c>
      <c r="D319" s="295"/>
      <c r="E319" s="295"/>
      <c r="F319" s="295"/>
      <c r="G319" s="295"/>
      <c r="H319" s="295"/>
      <c r="I319" s="295"/>
      <c r="J319" s="295"/>
      <c r="K319" s="295"/>
      <c r="L319" s="295"/>
      <c r="M319" s="295"/>
      <c r="N319" s="295">
        <v>12</v>
      </c>
      <c r="O319" s="295"/>
      <c r="P319" s="295"/>
      <c r="Q319" s="295"/>
      <c r="R319" s="295"/>
      <c r="S319" s="295"/>
      <c r="T319" s="295"/>
      <c r="U319" s="295"/>
      <c r="V319" s="295"/>
      <c r="W319" s="295"/>
      <c r="X319" s="295"/>
      <c r="Y319" s="415"/>
      <c r="Z319" s="415">
        <v>1</v>
      </c>
      <c r="AA319" s="503"/>
      <c r="AB319" s="415"/>
      <c r="AC319" s="415"/>
      <c r="AD319" s="415"/>
      <c r="AE319" s="415"/>
      <c r="AF319" s="415"/>
      <c r="AG319" s="415"/>
      <c r="AH319" s="415"/>
      <c r="AI319" s="415"/>
      <c r="AJ319" s="415"/>
      <c r="AK319" s="415"/>
      <c r="AL319" s="415"/>
      <c r="AM319" s="296">
        <f>SUM(Y319:AL319)</f>
        <v>1</v>
      </c>
    </row>
    <row r="320" spans="1:39" ht="15" outlineLevel="1">
      <c r="B320" s="294" t="s">
        <v>249</v>
      </c>
      <c r="C320" s="291" t="s">
        <v>163</v>
      </c>
      <c r="D320" s="295">
        <v>48482.902889999998</v>
      </c>
      <c r="E320" s="295">
        <v>48482.902889999998</v>
      </c>
      <c r="F320" s="295">
        <v>48482.902889999998</v>
      </c>
      <c r="G320" s="295"/>
      <c r="H320" s="295"/>
      <c r="I320" s="295"/>
      <c r="J320" s="295"/>
      <c r="K320" s="295"/>
      <c r="L320" s="295"/>
      <c r="M320" s="295"/>
      <c r="N320" s="295">
        <f>N319</f>
        <v>12</v>
      </c>
      <c r="O320" s="295">
        <v>8.8185216529999995</v>
      </c>
      <c r="P320" s="295">
        <v>8.8185216529999995</v>
      </c>
      <c r="Q320" s="295">
        <v>8.8185216529999995</v>
      </c>
      <c r="R320" s="295"/>
      <c r="S320" s="295"/>
      <c r="T320" s="295"/>
      <c r="U320" s="295"/>
      <c r="V320" s="295"/>
      <c r="W320" s="295"/>
      <c r="X320" s="295"/>
      <c r="Y320" s="411">
        <f>Y319</f>
        <v>0</v>
      </c>
      <c r="Z320" s="411">
        <f>Z319</f>
        <v>1</v>
      </c>
      <c r="AA320" s="411">
        <f t="shared" ref="AA320:AF320" si="130">AA319</f>
        <v>0</v>
      </c>
      <c r="AB320" s="411">
        <f t="shared" si="130"/>
        <v>0</v>
      </c>
      <c r="AC320" s="411">
        <f t="shared" si="130"/>
        <v>0</v>
      </c>
      <c r="AD320" s="411">
        <f t="shared" si="130"/>
        <v>0</v>
      </c>
      <c r="AE320" s="411">
        <f t="shared" si="130"/>
        <v>0</v>
      </c>
      <c r="AF320" s="411">
        <f t="shared" si="130"/>
        <v>0</v>
      </c>
      <c r="AG320" s="411">
        <f t="shared" ref="AG320:AL320" si="131">AG319</f>
        <v>0</v>
      </c>
      <c r="AH320" s="411">
        <f t="shared" si="131"/>
        <v>0</v>
      </c>
      <c r="AI320" s="411">
        <f t="shared" si="131"/>
        <v>0</v>
      </c>
      <c r="AJ320" s="411">
        <f t="shared" si="131"/>
        <v>0</v>
      </c>
      <c r="AK320" s="411">
        <f t="shared" si="131"/>
        <v>0</v>
      </c>
      <c r="AL320" s="411">
        <f t="shared" si="131"/>
        <v>0</v>
      </c>
      <c r="AM320" s="311"/>
    </row>
    <row r="321" spans="1:39" ht="15" outlineLevel="1">
      <c r="B321" s="314"/>
      <c r="C321" s="312"/>
      <c r="D321" s="316"/>
      <c r="E321" s="316"/>
      <c r="F321" s="316"/>
      <c r="G321" s="316"/>
      <c r="H321" s="316"/>
      <c r="I321" s="316"/>
      <c r="J321" s="316"/>
      <c r="K321" s="316"/>
      <c r="L321" s="316"/>
      <c r="M321" s="316"/>
      <c r="N321" s="291"/>
      <c r="O321" s="316"/>
      <c r="P321" s="316"/>
      <c r="Q321" s="316"/>
      <c r="R321" s="316"/>
      <c r="S321" s="316"/>
      <c r="T321" s="316"/>
      <c r="U321" s="316"/>
      <c r="V321" s="316"/>
      <c r="W321" s="316"/>
      <c r="X321" s="316"/>
      <c r="Y321" s="416"/>
      <c r="Z321" s="417"/>
      <c r="AA321" s="416"/>
      <c r="AB321" s="416"/>
      <c r="AC321" s="416"/>
      <c r="AD321" s="416"/>
      <c r="AE321" s="416"/>
      <c r="AF321" s="416"/>
      <c r="AG321" s="416"/>
      <c r="AH321" s="416"/>
      <c r="AI321" s="416"/>
      <c r="AJ321" s="416"/>
      <c r="AK321" s="416"/>
      <c r="AL321" s="416"/>
      <c r="AM321" s="313"/>
    </row>
    <row r="322" spans="1:39" s="283" customFormat="1" ht="15" hidden="1" outlineLevel="1">
      <c r="A322" s="509">
        <v>15</v>
      </c>
      <c r="B322" s="314" t="s">
        <v>485</v>
      </c>
      <c r="C322" s="291" t="s">
        <v>25</v>
      </c>
      <c r="D322" s="295"/>
      <c r="E322" s="295"/>
      <c r="F322" s="295"/>
      <c r="G322" s="295"/>
      <c r="H322" s="295"/>
      <c r="I322" s="295"/>
      <c r="J322" s="295"/>
      <c r="K322" s="295"/>
      <c r="L322" s="295"/>
      <c r="M322" s="295"/>
      <c r="N322" s="291"/>
      <c r="O322" s="295"/>
      <c r="P322" s="295"/>
      <c r="Q322" s="295"/>
      <c r="R322" s="295"/>
      <c r="S322" s="295"/>
      <c r="T322" s="295"/>
      <c r="U322" s="295"/>
      <c r="V322" s="295"/>
      <c r="W322" s="295"/>
      <c r="X322" s="295"/>
      <c r="Y322" s="415"/>
      <c r="Z322" s="415"/>
      <c r="AA322" s="415"/>
      <c r="AB322" s="415"/>
      <c r="AC322" s="415"/>
      <c r="AD322" s="415"/>
      <c r="AE322" s="415"/>
      <c r="AF322" s="415"/>
      <c r="AG322" s="415"/>
      <c r="AH322" s="415"/>
      <c r="AI322" s="415"/>
      <c r="AJ322" s="415"/>
      <c r="AK322" s="415"/>
      <c r="AL322" s="415"/>
      <c r="AM322" s="296">
        <f>SUM(Y322:AL322)</f>
        <v>0</v>
      </c>
    </row>
    <row r="323" spans="1:39" s="283" customFormat="1" ht="15" hidden="1" outlineLevel="1">
      <c r="A323" s="509"/>
      <c r="B323" s="315" t="s">
        <v>249</v>
      </c>
      <c r="C323" s="291" t="s">
        <v>163</v>
      </c>
      <c r="D323" s="295"/>
      <c r="E323" s="295"/>
      <c r="F323" s="295"/>
      <c r="G323" s="295"/>
      <c r="H323" s="295"/>
      <c r="I323" s="295"/>
      <c r="J323" s="295"/>
      <c r="K323" s="295"/>
      <c r="L323" s="295"/>
      <c r="M323" s="295"/>
      <c r="N323" s="291"/>
      <c r="O323" s="295"/>
      <c r="P323" s="295"/>
      <c r="Q323" s="295"/>
      <c r="R323" s="295"/>
      <c r="S323" s="295"/>
      <c r="T323" s="295"/>
      <c r="U323" s="295"/>
      <c r="V323" s="295"/>
      <c r="W323" s="295"/>
      <c r="X323" s="295"/>
      <c r="Y323" s="411">
        <f>Y322</f>
        <v>0</v>
      </c>
      <c r="Z323" s="411">
        <f>Z322</f>
        <v>0</v>
      </c>
      <c r="AA323" s="411">
        <f t="shared" ref="AA323:AF323" si="132">AA322</f>
        <v>0</v>
      </c>
      <c r="AB323" s="411">
        <f t="shared" si="132"/>
        <v>0</v>
      </c>
      <c r="AC323" s="411">
        <f t="shared" si="132"/>
        <v>0</v>
      </c>
      <c r="AD323" s="411">
        <f t="shared" si="132"/>
        <v>0</v>
      </c>
      <c r="AE323" s="411">
        <f t="shared" si="132"/>
        <v>0</v>
      </c>
      <c r="AF323" s="411">
        <f t="shared" si="132"/>
        <v>0</v>
      </c>
      <c r="AG323" s="411">
        <f t="shared" ref="AG323:AL323" si="133">AG322</f>
        <v>0</v>
      </c>
      <c r="AH323" s="411">
        <f t="shared" si="133"/>
        <v>0</v>
      </c>
      <c r="AI323" s="411">
        <f t="shared" si="133"/>
        <v>0</v>
      </c>
      <c r="AJ323" s="411">
        <f t="shared" si="133"/>
        <v>0</v>
      </c>
      <c r="AK323" s="411">
        <f t="shared" si="133"/>
        <v>0</v>
      </c>
      <c r="AL323" s="411">
        <f t="shared" si="133"/>
        <v>0</v>
      </c>
      <c r="AM323" s="311"/>
    </row>
    <row r="324" spans="1:39" s="283" customFormat="1" ht="15" hidden="1" outlineLevel="1">
      <c r="A324" s="509"/>
      <c r="B324" s="314"/>
      <c r="C324" s="312"/>
      <c r="D324" s="316"/>
      <c r="E324" s="316"/>
      <c r="F324" s="316"/>
      <c r="G324" s="316"/>
      <c r="H324" s="316"/>
      <c r="I324" s="316"/>
      <c r="J324" s="316"/>
      <c r="K324" s="316"/>
      <c r="L324" s="316"/>
      <c r="M324" s="316"/>
      <c r="N324" s="291"/>
      <c r="O324" s="316"/>
      <c r="P324" s="316"/>
      <c r="Q324" s="316"/>
      <c r="R324" s="316"/>
      <c r="S324" s="316"/>
      <c r="T324" s="316"/>
      <c r="U324" s="316"/>
      <c r="V324" s="316"/>
      <c r="W324" s="316"/>
      <c r="X324" s="316"/>
      <c r="Y324" s="418"/>
      <c r="Z324" s="416"/>
      <c r="AA324" s="416"/>
      <c r="AB324" s="416"/>
      <c r="AC324" s="416"/>
      <c r="AD324" s="416"/>
      <c r="AE324" s="416"/>
      <c r="AF324" s="416"/>
      <c r="AG324" s="416"/>
      <c r="AH324" s="416"/>
      <c r="AI324" s="416"/>
      <c r="AJ324" s="416"/>
      <c r="AK324" s="416"/>
      <c r="AL324" s="416"/>
      <c r="AM324" s="313"/>
    </row>
    <row r="325" spans="1:39" s="283" customFormat="1" ht="30" hidden="1" outlineLevel="1">
      <c r="A325" s="509">
        <v>16</v>
      </c>
      <c r="B325" s="314" t="s">
        <v>486</v>
      </c>
      <c r="C325" s="291" t="s">
        <v>25</v>
      </c>
      <c r="D325" s="295"/>
      <c r="E325" s="295"/>
      <c r="F325" s="295"/>
      <c r="G325" s="295"/>
      <c r="H325" s="295"/>
      <c r="I325" s="295"/>
      <c r="J325" s="295"/>
      <c r="K325" s="295"/>
      <c r="L325" s="295"/>
      <c r="M325" s="295"/>
      <c r="N325" s="291"/>
      <c r="O325" s="295"/>
      <c r="P325" s="295"/>
      <c r="Q325" s="295"/>
      <c r="R325" s="295"/>
      <c r="S325" s="295"/>
      <c r="T325" s="295"/>
      <c r="U325" s="295"/>
      <c r="V325" s="295"/>
      <c r="W325" s="295"/>
      <c r="X325" s="295"/>
      <c r="Y325" s="415"/>
      <c r="Z325" s="415"/>
      <c r="AA325" s="415"/>
      <c r="AB325" s="415"/>
      <c r="AC325" s="415"/>
      <c r="AD325" s="415"/>
      <c r="AE325" s="415"/>
      <c r="AF325" s="415"/>
      <c r="AG325" s="415"/>
      <c r="AH325" s="415"/>
      <c r="AI325" s="415"/>
      <c r="AJ325" s="415"/>
      <c r="AK325" s="415"/>
      <c r="AL325" s="415"/>
      <c r="AM325" s="296">
        <f>SUM(Y325:AL325)</f>
        <v>0</v>
      </c>
    </row>
    <row r="326" spans="1:39" s="283" customFormat="1" ht="15" hidden="1" outlineLevel="1">
      <c r="A326" s="509"/>
      <c r="B326" s="315" t="s">
        <v>249</v>
      </c>
      <c r="C326" s="291" t="s">
        <v>163</v>
      </c>
      <c r="D326" s="295"/>
      <c r="E326" s="295"/>
      <c r="F326" s="295"/>
      <c r="G326" s="295"/>
      <c r="H326" s="295"/>
      <c r="I326" s="295"/>
      <c r="J326" s="295"/>
      <c r="K326" s="295"/>
      <c r="L326" s="295"/>
      <c r="M326" s="295"/>
      <c r="N326" s="291"/>
      <c r="O326" s="295"/>
      <c r="P326" s="295"/>
      <c r="Q326" s="295"/>
      <c r="R326" s="295"/>
      <c r="S326" s="295"/>
      <c r="T326" s="295"/>
      <c r="U326" s="295"/>
      <c r="V326" s="295"/>
      <c r="W326" s="295"/>
      <c r="X326" s="295"/>
      <c r="Y326" s="411">
        <f>Y325</f>
        <v>0</v>
      </c>
      <c r="Z326" s="411">
        <f>Z325</f>
        <v>0</v>
      </c>
      <c r="AA326" s="411">
        <f t="shared" ref="AA326:AF326" si="134">AA325</f>
        <v>0</v>
      </c>
      <c r="AB326" s="411">
        <f t="shared" si="134"/>
        <v>0</v>
      </c>
      <c r="AC326" s="411">
        <f t="shared" si="134"/>
        <v>0</v>
      </c>
      <c r="AD326" s="411">
        <f t="shared" si="134"/>
        <v>0</v>
      </c>
      <c r="AE326" s="411">
        <f t="shared" si="134"/>
        <v>0</v>
      </c>
      <c r="AF326" s="411">
        <f t="shared" si="134"/>
        <v>0</v>
      </c>
      <c r="AG326" s="411">
        <f t="shared" ref="AG326:AL326" si="135">AG325</f>
        <v>0</v>
      </c>
      <c r="AH326" s="411">
        <f t="shared" si="135"/>
        <v>0</v>
      </c>
      <c r="AI326" s="411">
        <f t="shared" si="135"/>
        <v>0</v>
      </c>
      <c r="AJ326" s="411">
        <f t="shared" si="135"/>
        <v>0</v>
      </c>
      <c r="AK326" s="411">
        <f t="shared" si="135"/>
        <v>0</v>
      </c>
      <c r="AL326" s="411">
        <f t="shared" si="135"/>
        <v>0</v>
      </c>
      <c r="AM326" s="311"/>
    </row>
    <row r="327" spans="1:39" s="283" customFormat="1" ht="15" hidden="1" outlineLevel="1">
      <c r="A327" s="509"/>
      <c r="B327" s="314"/>
      <c r="C327" s="312"/>
      <c r="D327" s="316"/>
      <c r="E327" s="316"/>
      <c r="F327" s="316"/>
      <c r="G327" s="316"/>
      <c r="H327" s="316"/>
      <c r="I327" s="316"/>
      <c r="J327" s="316"/>
      <c r="K327" s="316"/>
      <c r="L327" s="316"/>
      <c r="M327" s="316"/>
      <c r="N327" s="291"/>
      <c r="O327" s="316"/>
      <c r="P327" s="316"/>
      <c r="Q327" s="316"/>
      <c r="R327" s="316"/>
      <c r="S327" s="316"/>
      <c r="T327" s="316"/>
      <c r="U327" s="316"/>
      <c r="V327" s="316"/>
      <c r="W327" s="316"/>
      <c r="X327" s="316"/>
      <c r="Y327" s="418"/>
      <c r="Z327" s="416"/>
      <c r="AA327" s="416"/>
      <c r="AB327" s="416"/>
      <c r="AC327" s="416"/>
      <c r="AD327" s="416"/>
      <c r="AE327" s="416"/>
      <c r="AF327" s="416"/>
      <c r="AG327" s="416"/>
      <c r="AH327" s="416"/>
      <c r="AI327" s="416"/>
      <c r="AJ327" s="416"/>
      <c r="AK327" s="416"/>
      <c r="AL327" s="416"/>
      <c r="AM327" s="313"/>
    </row>
    <row r="328" spans="1:39" ht="15" outlineLevel="1">
      <c r="A328" s="509">
        <v>17</v>
      </c>
      <c r="B328" s="314" t="s">
        <v>9</v>
      </c>
      <c r="C328" s="291" t="s">
        <v>25</v>
      </c>
      <c r="D328" s="295">
        <v>1328.8910000000001</v>
      </c>
      <c r="E328" s="295">
        <v>0</v>
      </c>
      <c r="F328" s="295">
        <v>0</v>
      </c>
      <c r="G328" s="295"/>
      <c r="H328" s="295"/>
      <c r="I328" s="295"/>
      <c r="J328" s="295"/>
      <c r="K328" s="295"/>
      <c r="L328" s="295"/>
      <c r="M328" s="295"/>
      <c r="N328" s="291"/>
      <c r="O328" s="295">
        <v>99.521510000000006</v>
      </c>
      <c r="P328" s="295">
        <v>0</v>
      </c>
      <c r="Q328" s="295">
        <v>0</v>
      </c>
      <c r="R328" s="295"/>
      <c r="S328" s="295"/>
      <c r="T328" s="295"/>
      <c r="U328" s="295"/>
      <c r="V328" s="295"/>
      <c r="W328" s="295"/>
      <c r="X328" s="295"/>
      <c r="Y328" s="415"/>
      <c r="Z328" s="415"/>
      <c r="AA328" s="415"/>
      <c r="AB328" s="415"/>
      <c r="AC328" s="415"/>
      <c r="AD328" s="415"/>
      <c r="AE328" s="415"/>
      <c r="AF328" s="415"/>
      <c r="AG328" s="415"/>
      <c r="AH328" s="415"/>
      <c r="AI328" s="415"/>
      <c r="AJ328" s="415"/>
      <c r="AK328" s="415"/>
      <c r="AL328" s="415"/>
      <c r="AM328" s="296">
        <f>SUM(Y328:AL328)</f>
        <v>0</v>
      </c>
    </row>
    <row r="329" spans="1:39" ht="15" outlineLevel="1">
      <c r="B329" s="294" t="s">
        <v>249</v>
      </c>
      <c r="C329" s="291" t="s">
        <v>163</v>
      </c>
      <c r="D329" s="295"/>
      <c r="E329" s="295"/>
      <c r="F329" s="295"/>
      <c r="G329" s="295"/>
      <c r="H329" s="295"/>
      <c r="I329" s="295"/>
      <c r="J329" s="295"/>
      <c r="K329" s="295"/>
      <c r="L329" s="295"/>
      <c r="M329" s="295"/>
      <c r="N329" s="291"/>
      <c r="O329" s="295"/>
      <c r="P329" s="295"/>
      <c r="Q329" s="295"/>
      <c r="R329" s="295"/>
      <c r="S329" s="295"/>
      <c r="T329" s="295"/>
      <c r="U329" s="295"/>
      <c r="V329" s="295"/>
      <c r="W329" s="295"/>
      <c r="X329" s="295"/>
      <c r="Y329" s="411">
        <f>Y328</f>
        <v>0</v>
      </c>
      <c r="Z329" s="411">
        <f>Z328</f>
        <v>0</v>
      </c>
      <c r="AA329" s="411">
        <f t="shared" ref="AA329:AF329" si="136">AA328</f>
        <v>0</v>
      </c>
      <c r="AB329" s="411">
        <f t="shared" si="136"/>
        <v>0</v>
      </c>
      <c r="AC329" s="411">
        <f t="shared" si="136"/>
        <v>0</v>
      </c>
      <c r="AD329" s="411">
        <f t="shared" si="136"/>
        <v>0</v>
      </c>
      <c r="AE329" s="411">
        <f t="shared" si="136"/>
        <v>0</v>
      </c>
      <c r="AF329" s="411">
        <f t="shared" si="136"/>
        <v>0</v>
      </c>
      <c r="AG329" s="411">
        <f t="shared" ref="AG329:AL329" si="137">AG328</f>
        <v>0</v>
      </c>
      <c r="AH329" s="411">
        <f t="shared" si="137"/>
        <v>0</v>
      </c>
      <c r="AI329" s="411">
        <f t="shared" si="137"/>
        <v>0</v>
      </c>
      <c r="AJ329" s="411">
        <f t="shared" si="137"/>
        <v>0</v>
      </c>
      <c r="AK329" s="411">
        <f t="shared" si="137"/>
        <v>0</v>
      </c>
      <c r="AL329" s="411">
        <f t="shared" si="137"/>
        <v>0</v>
      </c>
      <c r="AM329" s="311"/>
    </row>
    <row r="330" spans="1:39" ht="15" outlineLevel="1">
      <c r="B330" s="315"/>
      <c r="C330" s="305"/>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419"/>
      <c r="Z330" s="420"/>
      <c r="AA330" s="420"/>
      <c r="AB330" s="420"/>
      <c r="AC330" s="420"/>
      <c r="AD330" s="420"/>
      <c r="AE330" s="420"/>
      <c r="AF330" s="420"/>
      <c r="AG330" s="420"/>
      <c r="AH330" s="420"/>
      <c r="AI330" s="420"/>
      <c r="AJ330" s="420"/>
      <c r="AK330" s="420"/>
      <c r="AL330" s="420"/>
      <c r="AM330" s="317"/>
    </row>
    <row r="331" spans="1:39" ht="15.45" outlineLevel="1">
      <c r="A331" s="510"/>
      <c r="B331" s="288" t="s">
        <v>10</v>
      </c>
      <c r="C331" s="289"/>
      <c r="D331" s="289"/>
      <c r="E331" s="289"/>
      <c r="F331" s="289"/>
      <c r="G331" s="289"/>
      <c r="H331" s="289"/>
      <c r="I331" s="289"/>
      <c r="J331" s="289"/>
      <c r="K331" s="289"/>
      <c r="L331" s="289"/>
      <c r="M331" s="289"/>
      <c r="N331" s="290"/>
      <c r="O331" s="289"/>
      <c r="P331" s="289"/>
      <c r="Q331" s="289"/>
      <c r="R331" s="289"/>
      <c r="S331" s="289"/>
      <c r="T331" s="289"/>
      <c r="U331" s="289"/>
      <c r="V331" s="289"/>
      <c r="W331" s="289"/>
      <c r="X331" s="289"/>
      <c r="Y331" s="414"/>
      <c r="Z331" s="414"/>
      <c r="AA331" s="414"/>
      <c r="AB331" s="414"/>
      <c r="AC331" s="414"/>
      <c r="AD331" s="414"/>
      <c r="AE331" s="414"/>
      <c r="AF331" s="414"/>
      <c r="AG331" s="414"/>
      <c r="AH331" s="414"/>
      <c r="AI331" s="414"/>
      <c r="AJ331" s="414"/>
      <c r="AK331" s="414"/>
      <c r="AL331" s="414"/>
      <c r="AM331" s="292"/>
    </row>
    <row r="332" spans="1:39" ht="15" hidden="1" outlineLevel="1">
      <c r="A332" s="509">
        <v>18</v>
      </c>
      <c r="B332" s="315" t="s">
        <v>11</v>
      </c>
      <c r="C332" s="291" t="s">
        <v>25</v>
      </c>
      <c r="D332" s="295"/>
      <c r="E332" s="295"/>
      <c r="F332" s="295"/>
      <c r="G332" s="295"/>
      <c r="H332" s="295"/>
      <c r="I332" s="295"/>
      <c r="J332" s="295"/>
      <c r="K332" s="295"/>
      <c r="L332" s="295"/>
      <c r="M332" s="295"/>
      <c r="N332" s="295">
        <v>12</v>
      </c>
      <c r="O332" s="295"/>
      <c r="P332" s="295"/>
      <c r="Q332" s="295"/>
      <c r="R332" s="295"/>
      <c r="S332" s="295"/>
      <c r="T332" s="295"/>
      <c r="U332" s="295"/>
      <c r="V332" s="295"/>
      <c r="W332" s="295"/>
      <c r="X332" s="295"/>
      <c r="Y332" s="426"/>
      <c r="Z332" s="415"/>
      <c r="AA332" s="415"/>
      <c r="AB332" s="415"/>
      <c r="AC332" s="415"/>
      <c r="AD332" s="415"/>
      <c r="AE332" s="415"/>
      <c r="AF332" s="415"/>
      <c r="AG332" s="415"/>
      <c r="AH332" s="415"/>
      <c r="AI332" s="415"/>
      <c r="AJ332" s="415"/>
      <c r="AK332" s="415"/>
      <c r="AL332" s="415"/>
      <c r="AM332" s="296">
        <f>SUM(Y332:AL332)</f>
        <v>0</v>
      </c>
    </row>
    <row r="333" spans="1:39" ht="15" hidden="1" outlineLevel="1">
      <c r="B333" s="294" t="s">
        <v>249</v>
      </c>
      <c r="C333" s="291" t="s">
        <v>163</v>
      </c>
      <c r="D333" s="295"/>
      <c r="E333" s="295"/>
      <c r="F333" s="295"/>
      <c r="G333" s="295"/>
      <c r="H333" s="295"/>
      <c r="I333" s="295"/>
      <c r="J333" s="295"/>
      <c r="K333" s="295"/>
      <c r="L333" s="295"/>
      <c r="M333" s="295"/>
      <c r="N333" s="295">
        <f>N332</f>
        <v>12</v>
      </c>
      <c r="O333" s="295"/>
      <c r="P333" s="295"/>
      <c r="Q333" s="295"/>
      <c r="R333" s="295"/>
      <c r="S333" s="295"/>
      <c r="T333" s="295"/>
      <c r="U333" s="295"/>
      <c r="V333" s="295"/>
      <c r="W333" s="295"/>
      <c r="X333" s="295"/>
      <c r="Y333" s="411">
        <f>Y332</f>
        <v>0</v>
      </c>
      <c r="Z333" s="411">
        <f>Z332</f>
        <v>0</v>
      </c>
      <c r="AA333" s="411">
        <f t="shared" ref="AA333:AF333" si="138">AA332</f>
        <v>0</v>
      </c>
      <c r="AB333" s="411">
        <f t="shared" si="138"/>
        <v>0</v>
      </c>
      <c r="AC333" s="411">
        <f t="shared" si="138"/>
        <v>0</v>
      </c>
      <c r="AD333" s="411">
        <f t="shared" si="138"/>
        <v>0</v>
      </c>
      <c r="AE333" s="411">
        <f t="shared" si="138"/>
        <v>0</v>
      </c>
      <c r="AF333" s="411">
        <f t="shared" si="138"/>
        <v>0</v>
      </c>
      <c r="AG333" s="411">
        <f t="shared" ref="AG333:AL333" si="139">AG332</f>
        <v>0</v>
      </c>
      <c r="AH333" s="411">
        <f t="shared" si="139"/>
        <v>0</v>
      </c>
      <c r="AI333" s="411">
        <f t="shared" si="139"/>
        <v>0</v>
      </c>
      <c r="AJ333" s="411">
        <f t="shared" si="139"/>
        <v>0</v>
      </c>
      <c r="AK333" s="411">
        <f t="shared" si="139"/>
        <v>0</v>
      </c>
      <c r="AL333" s="411">
        <f t="shared" si="139"/>
        <v>0</v>
      </c>
      <c r="AM333" s="297"/>
    </row>
    <row r="334" spans="1:39" ht="15" hidden="1" outlineLevel="1">
      <c r="A334" s="512"/>
      <c r="B334" s="315"/>
      <c r="C334" s="305"/>
      <c r="D334" s="291"/>
      <c r="E334" s="291"/>
      <c r="F334" s="291"/>
      <c r="G334" s="291"/>
      <c r="H334" s="291"/>
      <c r="I334" s="291"/>
      <c r="J334" s="291"/>
      <c r="K334" s="291"/>
      <c r="L334" s="291"/>
      <c r="M334" s="291"/>
      <c r="N334" s="291"/>
      <c r="O334" s="291"/>
      <c r="P334" s="291"/>
      <c r="Q334" s="291"/>
      <c r="R334" s="291"/>
      <c r="S334" s="291"/>
      <c r="T334" s="291"/>
      <c r="U334" s="291"/>
      <c r="V334" s="291"/>
      <c r="W334" s="291"/>
      <c r="X334" s="291"/>
      <c r="Y334" s="412"/>
      <c r="Z334" s="421"/>
      <c r="AA334" s="421"/>
      <c r="AB334" s="421"/>
      <c r="AC334" s="421"/>
      <c r="AD334" s="421"/>
      <c r="AE334" s="421"/>
      <c r="AF334" s="421"/>
      <c r="AG334" s="421"/>
      <c r="AH334" s="421"/>
      <c r="AI334" s="421"/>
      <c r="AJ334" s="421"/>
      <c r="AK334" s="421"/>
      <c r="AL334" s="421"/>
      <c r="AM334" s="306"/>
    </row>
    <row r="335" spans="1:39" ht="15" hidden="1" outlineLevel="1">
      <c r="A335" s="509">
        <v>19</v>
      </c>
      <c r="B335" s="315" t="s">
        <v>12</v>
      </c>
      <c r="C335" s="291" t="s">
        <v>25</v>
      </c>
      <c r="D335" s="295"/>
      <c r="E335" s="295"/>
      <c r="F335" s="295"/>
      <c r="G335" s="295"/>
      <c r="H335" s="295"/>
      <c r="I335" s="295"/>
      <c r="J335" s="295"/>
      <c r="K335" s="295"/>
      <c r="L335" s="295"/>
      <c r="M335" s="295"/>
      <c r="N335" s="295">
        <v>12</v>
      </c>
      <c r="O335" s="295"/>
      <c r="P335" s="295"/>
      <c r="Q335" s="295"/>
      <c r="R335" s="295"/>
      <c r="S335" s="295"/>
      <c r="T335" s="295"/>
      <c r="U335" s="295"/>
      <c r="V335" s="295"/>
      <c r="W335" s="295"/>
      <c r="X335" s="295"/>
      <c r="Y335" s="410"/>
      <c r="Z335" s="415"/>
      <c r="AA335" s="415"/>
      <c r="AB335" s="415"/>
      <c r="AC335" s="415"/>
      <c r="AD335" s="415"/>
      <c r="AE335" s="415"/>
      <c r="AF335" s="415"/>
      <c r="AG335" s="415"/>
      <c r="AH335" s="415"/>
      <c r="AI335" s="415"/>
      <c r="AJ335" s="415"/>
      <c r="AK335" s="415"/>
      <c r="AL335" s="415"/>
      <c r="AM335" s="296">
        <f>SUM(Y335:AL335)</f>
        <v>0</v>
      </c>
    </row>
    <row r="336" spans="1:39" ht="15" hidden="1" outlineLevel="1">
      <c r="B336" s="294" t="s">
        <v>249</v>
      </c>
      <c r="C336" s="291" t="s">
        <v>163</v>
      </c>
      <c r="D336" s="295"/>
      <c r="E336" s="295"/>
      <c r="F336" s="295"/>
      <c r="G336" s="295"/>
      <c r="H336" s="295"/>
      <c r="I336" s="295"/>
      <c r="J336" s="295"/>
      <c r="K336" s="295"/>
      <c r="L336" s="295"/>
      <c r="M336" s="295"/>
      <c r="N336" s="295">
        <f>N335</f>
        <v>12</v>
      </c>
      <c r="O336" s="295"/>
      <c r="P336" s="295"/>
      <c r="Q336" s="295"/>
      <c r="R336" s="295"/>
      <c r="S336" s="295"/>
      <c r="T336" s="295"/>
      <c r="U336" s="295"/>
      <c r="V336" s="295"/>
      <c r="W336" s="295"/>
      <c r="X336" s="295"/>
      <c r="Y336" s="411">
        <f>Y335</f>
        <v>0</v>
      </c>
      <c r="Z336" s="411">
        <f>Z335</f>
        <v>0</v>
      </c>
      <c r="AA336" s="411">
        <f t="shared" ref="AA336:AF336" si="140">AA335</f>
        <v>0</v>
      </c>
      <c r="AB336" s="411">
        <f t="shared" si="140"/>
        <v>0</v>
      </c>
      <c r="AC336" s="411">
        <f t="shared" si="140"/>
        <v>0</v>
      </c>
      <c r="AD336" s="411">
        <f t="shared" si="140"/>
        <v>0</v>
      </c>
      <c r="AE336" s="411">
        <f t="shared" si="140"/>
        <v>0</v>
      </c>
      <c r="AF336" s="411">
        <f t="shared" si="140"/>
        <v>0</v>
      </c>
      <c r="AG336" s="411">
        <f t="shared" ref="AG336:AL336" si="141">AG335</f>
        <v>0</v>
      </c>
      <c r="AH336" s="411">
        <f t="shared" si="141"/>
        <v>0</v>
      </c>
      <c r="AI336" s="411">
        <f t="shared" si="141"/>
        <v>0</v>
      </c>
      <c r="AJ336" s="411">
        <f t="shared" si="141"/>
        <v>0</v>
      </c>
      <c r="AK336" s="411">
        <f t="shared" si="141"/>
        <v>0</v>
      </c>
      <c r="AL336" s="411">
        <f t="shared" si="141"/>
        <v>0</v>
      </c>
      <c r="AM336" s="297"/>
    </row>
    <row r="337" spans="1:39" ht="15" hidden="1" outlineLevel="1">
      <c r="B337" s="315"/>
      <c r="C337" s="305"/>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422"/>
      <c r="Z337" s="422"/>
      <c r="AA337" s="412"/>
      <c r="AB337" s="412"/>
      <c r="AC337" s="412"/>
      <c r="AD337" s="412"/>
      <c r="AE337" s="412"/>
      <c r="AF337" s="412"/>
      <c r="AG337" s="412"/>
      <c r="AH337" s="412"/>
      <c r="AI337" s="412"/>
      <c r="AJ337" s="412"/>
      <c r="AK337" s="412"/>
      <c r="AL337" s="412"/>
      <c r="AM337" s="306"/>
    </row>
    <row r="338" spans="1:39" ht="15" hidden="1" outlineLevel="1">
      <c r="A338" s="509">
        <v>20</v>
      </c>
      <c r="B338" s="315" t="s">
        <v>13</v>
      </c>
      <c r="C338" s="291" t="s">
        <v>25</v>
      </c>
      <c r="D338" s="295"/>
      <c r="E338" s="295"/>
      <c r="F338" s="295"/>
      <c r="G338" s="295"/>
      <c r="H338" s="295"/>
      <c r="I338" s="295"/>
      <c r="J338" s="295"/>
      <c r="K338" s="295"/>
      <c r="L338" s="295"/>
      <c r="M338" s="295"/>
      <c r="N338" s="295">
        <v>12</v>
      </c>
      <c r="O338" s="295"/>
      <c r="P338" s="295"/>
      <c r="Q338" s="295"/>
      <c r="R338" s="295"/>
      <c r="S338" s="295"/>
      <c r="T338" s="295"/>
      <c r="U338" s="295"/>
      <c r="V338" s="295"/>
      <c r="W338" s="295"/>
      <c r="X338" s="295"/>
      <c r="Y338" s="410"/>
      <c r="Z338" s="415"/>
      <c r="AA338" s="415"/>
      <c r="AB338" s="415"/>
      <c r="AC338" s="469"/>
      <c r="AD338" s="415"/>
      <c r="AE338" s="415"/>
      <c r="AF338" s="415"/>
      <c r="AG338" s="415"/>
      <c r="AH338" s="415"/>
      <c r="AI338" s="415"/>
      <c r="AJ338" s="415"/>
      <c r="AK338" s="415"/>
      <c r="AL338" s="415"/>
      <c r="AM338" s="296">
        <f>SUM(Y338:AL338)</f>
        <v>0</v>
      </c>
    </row>
    <row r="339" spans="1:39" ht="15" hidden="1" outlineLevel="1">
      <c r="B339" s="294" t="s">
        <v>249</v>
      </c>
      <c r="C339" s="291" t="s">
        <v>163</v>
      </c>
      <c r="D339" s="295"/>
      <c r="E339" s="295"/>
      <c r="F339" s="295"/>
      <c r="G339" s="295"/>
      <c r="H339" s="295"/>
      <c r="I339" s="295"/>
      <c r="J339" s="295"/>
      <c r="K339" s="295"/>
      <c r="L339" s="295"/>
      <c r="M339" s="295"/>
      <c r="N339" s="295">
        <f>N338</f>
        <v>12</v>
      </c>
      <c r="O339" s="295"/>
      <c r="P339" s="295"/>
      <c r="Q339" s="295"/>
      <c r="R339" s="295"/>
      <c r="S339" s="295"/>
      <c r="T339" s="295"/>
      <c r="U339" s="295"/>
      <c r="V339" s="295"/>
      <c r="W339" s="295"/>
      <c r="X339" s="295"/>
      <c r="Y339" s="411">
        <f>Y338</f>
        <v>0</v>
      </c>
      <c r="Z339" s="411">
        <f>Z338</f>
        <v>0</v>
      </c>
      <c r="AA339" s="411">
        <f t="shared" ref="AA339:AF339" si="142">AA338</f>
        <v>0</v>
      </c>
      <c r="AB339" s="411">
        <f t="shared" si="142"/>
        <v>0</v>
      </c>
      <c r="AC339" s="411">
        <f t="shared" si="142"/>
        <v>0</v>
      </c>
      <c r="AD339" s="411">
        <f t="shared" si="142"/>
        <v>0</v>
      </c>
      <c r="AE339" s="411">
        <f t="shared" si="142"/>
        <v>0</v>
      </c>
      <c r="AF339" s="411">
        <f t="shared" si="142"/>
        <v>0</v>
      </c>
      <c r="AG339" s="411">
        <f t="shared" ref="AG339:AL339" si="143">AG338</f>
        <v>0</v>
      </c>
      <c r="AH339" s="411">
        <f t="shared" si="143"/>
        <v>0</v>
      </c>
      <c r="AI339" s="411">
        <f t="shared" si="143"/>
        <v>0</v>
      </c>
      <c r="AJ339" s="411">
        <f t="shared" si="143"/>
        <v>0</v>
      </c>
      <c r="AK339" s="411">
        <f t="shared" si="143"/>
        <v>0</v>
      </c>
      <c r="AL339" s="411">
        <f t="shared" si="143"/>
        <v>0</v>
      </c>
      <c r="AM339" s="306"/>
    </row>
    <row r="340" spans="1:39" ht="15" hidden="1" outlineLevel="1">
      <c r="B340" s="315"/>
      <c r="C340" s="305"/>
      <c r="D340" s="291"/>
      <c r="E340" s="291"/>
      <c r="F340" s="291"/>
      <c r="G340" s="291"/>
      <c r="H340" s="291"/>
      <c r="I340" s="291"/>
      <c r="J340" s="291"/>
      <c r="K340" s="291"/>
      <c r="L340" s="291"/>
      <c r="M340" s="291"/>
      <c r="N340" s="318"/>
      <c r="O340" s="291"/>
      <c r="P340" s="291"/>
      <c r="Q340" s="291"/>
      <c r="R340" s="291"/>
      <c r="S340" s="291"/>
      <c r="T340" s="291"/>
      <c r="U340" s="291"/>
      <c r="V340" s="291"/>
      <c r="W340" s="291"/>
      <c r="X340" s="291"/>
      <c r="Y340" s="412"/>
      <c r="Z340" s="412"/>
      <c r="AA340" s="412"/>
      <c r="AB340" s="412"/>
      <c r="AC340" s="412"/>
      <c r="AD340" s="412"/>
      <c r="AE340" s="412"/>
      <c r="AF340" s="412"/>
      <c r="AG340" s="412"/>
      <c r="AH340" s="412"/>
      <c r="AI340" s="412"/>
      <c r="AJ340" s="412"/>
      <c r="AK340" s="412"/>
      <c r="AL340" s="412"/>
      <c r="AM340" s="306"/>
    </row>
    <row r="341" spans="1:39" ht="15" hidden="1" outlineLevel="1">
      <c r="A341" s="509">
        <v>21</v>
      </c>
      <c r="B341" s="315" t="s">
        <v>22</v>
      </c>
      <c r="C341" s="291" t="s">
        <v>25</v>
      </c>
      <c r="D341" s="295"/>
      <c r="E341" s="295"/>
      <c r="F341" s="295"/>
      <c r="G341" s="295"/>
      <c r="H341" s="295"/>
      <c r="I341" s="295"/>
      <c r="J341" s="295"/>
      <c r="K341" s="295"/>
      <c r="L341" s="295"/>
      <c r="M341" s="295"/>
      <c r="N341" s="295">
        <v>12</v>
      </c>
      <c r="O341" s="295"/>
      <c r="P341" s="295"/>
      <c r="Q341" s="295"/>
      <c r="R341" s="295"/>
      <c r="S341" s="295"/>
      <c r="T341" s="295"/>
      <c r="U341" s="295"/>
      <c r="V341" s="295"/>
      <c r="W341" s="295"/>
      <c r="X341" s="295"/>
      <c r="Y341" s="410"/>
      <c r="Z341" s="415"/>
      <c r="AA341" s="415"/>
      <c r="AB341" s="415"/>
      <c r="AC341" s="415"/>
      <c r="AD341" s="415"/>
      <c r="AE341" s="415"/>
      <c r="AF341" s="415"/>
      <c r="AG341" s="415"/>
      <c r="AH341" s="415"/>
      <c r="AI341" s="415"/>
      <c r="AJ341" s="415"/>
      <c r="AK341" s="415"/>
      <c r="AL341" s="415"/>
      <c r="AM341" s="296">
        <f>SUM(Y341:AL341)</f>
        <v>0</v>
      </c>
    </row>
    <row r="342" spans="1:39" ht="15" hidden="1" outlineLevel="1">
      <c r="B342" s="294" t="s">
        <v>249</v>
      </c>
      <c r="C342" s="291" t="s">
        <v>163</v>
      </c>
      <c r="D342" s="295"/>
      <c r="E342" s="295"/>
      <c r="F342" s="295"/>
      <c r="G342" s="295"/>
      <c r="H342" s="295"/>
      <c r="I342" s="295"/>
      <c r="J342" s="295"/>
      <c r="K342" s="295"/>
      <c r="L342" s="295"/>
      <c r="M342" s="295"/>
      <c r="N342" s="295">
        <f>N341</f>
        <v>12</v>
      </c>
      <c r="O342" s="295"/>
      <c r="P342" s="295"/>
      <c r="Q342" s="295"/>
      <c r="R342" s="295"/>
      <c r="S342" s="295"/>
      <c r="T342" s="295"/>
      <c r="U342" s="295"/>
      <c r="V342" s="295"/>
      <c r="W342" s="295"/>
      <c r="X342" s="295"/>
      <c r="Y342" s="411">
        <f>Y341</f>
        <v>0</v>
      </c>
      <c r="Z342" s="411">
        <f>Z341</f>
        <v>0</v>
      </c>
      <c r="AA342" s="411">
        <f t="shared" ref="AA342:AF342" si="144">AA341</f>
        <v>0</v>
      </c>
      <c r="AB342" s="411">
        <f t="shared" si="144"/>
        <v>0</v>
      </c>
      <c r="AC342" s="411">
        <f t="shared" si="144"/>
        <v>0</v>
      </c>
      <c r="AD342" s="411">
        <f t="shared" si="144"/>
        <v>0</v>
      </c>
      <c r="AE342" s="411">
        <f t="shared" si="144"/>
        <v>0</v>
      </c>
      <c r="AF342" s="411">
        <f t="shared" si="144"/>
        <v>0</v>
      </c>
      <c r="AG342" s="411">
        <f t="shared" ref="AG342:AL342" si="145">AG341</f>
        <v>0</v>
      </c>
      <c r="AH342" s="411">
        <f t="shared" si="145"/>
        <v>0</v>
      </c>
      <c r="AI342" s="411">
        <f t="shared" si="145"/>
        <v>0</v>
      </c>
      <c r="AJ342" s="411">
        <f t="shared" si="145"/>
        <v>0</v>
      </c>
      <c r="AK342" s="411">
        <f t="shared" si="145"/>
        <v>0</v>
      </c>
      <c r="AL342" s="411">
        <f t="shared" si="145"/>
        <v>0</v>
      </c>
      <c r="AM342" s="297"/>
    </row>
    <row r="343" spans="1:39" ht="15" hidden="1" outlineLevel="1">
      <c r="B343" s="315"/>
      <c r="C343" s="305"/>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422"/>
      <c r="Z343" s="412"/>
      <c r="AA343" s="412"/>
      <c r="AB343" s="412"/>
      <c r="AC343" s="412"/>
      <c r="AD343" s="412"/>
      <c r="AE343" s="412"/>
      <c r="AF343" s="412"/>
      <c r="AG343" s="412"/>
      <c r="AH343" s="412"/>
      <c r="AI343" s="412"/>
      <c r="AJ343" s="412"/>
      <c r="AK343" s="412"/>
      <c r="AL343" s="412"/>
      <c r="AM343" s="306"/>
    </row>
    <row r="344" spans="1:39" ht="15" outlineLevel="1">
      <c r="A344" s="509">
        <v>22</v>
      </c>
      <c r="B344" s="315" t="s">
        <v>9</v>
      </c>
      <c r="C344" s="291" t="s">
        <v>25</v>
      </c>
      <c r="D344" s="295">
        <v>6411.3329999999996</v>
      </c>
      <c r="E344" s="295">
        <v>0</v>
      </c>
      <c r="F344" s="295">
        <v>0</v>
      </c>
      <c r="G344" s="295"/>
      <c r="H344" s="295"/>
      <c r="I344" s="295"/>
      <c r="J344" s="295"/>
      <c r="K344" s="295"/>
      <c r="L344" s="295"/>
      <c r="M344" s="295"/>
      <c r="N344" s="291"/>
      <c r="O344" s="295">
        <v>281.56169999999997</v>
      </c>
      <c r="P344" s="295">
        <v>0</v>
      </c>
      <c r="Q344" s="295">
        <v>0</v>
      </c>
      <c r="R344" s="295"/>
      <c r="S344" s="295"/>
      <c r="T344" s="295"/>
      <c r="U344" s="295"/>
      <c r="V344" s="295"/>
      <c r="W344" s="295"/>
      <c r="X344" s="295"/>
      <c r="Y344" s="410"/>
      <c r="Z344" s="415"/>
      <c r="AA344" s="415"/>
      <c r="AB344" s="415"/>
      <c r="AC344" s="415"/>
      <c r="AD344" s="415"/>
      <c r="AE344" s="415"/>
      <c r="AF344" s="415"/>
      <c r="AG344" s="415"/>
      <c r="AH344" s="415"/>
      <c r="AI344" s="415"/>
      <c r="AJ344" s="415"/>
      <c r="AK344" s="415"/>
      <c r="AL344" s="415"/>
      <c r="AM344" s="296">
        <f>SUM(Y344:AL344)</f>
        <v>0</v>
      </c>
    </row>
    <row r="345" spans="1:39" ht="15" outlineLevel="1">
      <c r="B345" s="294" t="s">
        <v>249</v>
      </c>
      <c r="C345" s="291" t="s">
        <v>163</v>
      </c>
      <c r="D345" s="295"/>
      <c r="E345" s="295"/>
      <c r="F345" s="295"/>
      <c r="G345" s="295"/>
      <c r="H345" s="295"/>
      <c r="I345" s="295"/>
      <c r="J345" s="295"/>
      <c r="K345" s="295"/>
      <c r="L345" s="295"/>
      <c r="M345" s="295"/>
      <c r="N345" s="291"/>
      <c r="O345" s="295"/>
      <c r="P345" s="295"/>
      <c r="Q345" s="295"/>
      <c r="R345" s="295"/>
      <c r="S345" s="295"/>
      <c r="T345" s="295"/>
      <c r="U345" s="295"/>
      <c r="V345" s="295"/>
      <c r="W345" s="295"/>
      <c r="X345" s="295"/>
      <c r="Y345" s="411">
        <f>Y344</f>
        <v>0</v>
      </c>
      <c r="Z345" s="411">
        <f>Z344</f>
        <v>0</v>
      </c>
      <c r="AA345" s="411">
        <f t="shared" ref="AA345:AF345" si="146">AA344</f>
        <v>0</v>
      </c>
      <c r="AB345" s="411">
        <f t="shared" si="146"/>
        <v>0</v>
      </c>
      <c r="AC345" s="411">
        <f t="shared" si="146"/>
        <v>0</v>
      </c>
      <c r="AD345" s="411">
        <f t="shared" si="146"/>
        <v>0</v>
      </c>
      <c r="AE345" s="411">
        <f t="shared" si="146"/>
        <v>0</v>
      </c>
      <c r="AF345" s="411">
        <f t="shared" si="146"/>
        <v>0</v>
      </c>
      <c r="AG345" s="411">
        <f t="shared" ref="AG345:AL345" si="147">AG344</f>
        <v>0</v>
      </c>
      <c r="AH345" s="411">
        <f t="shared" si="147"/>
        <v>0</v>
      </c>
      <c r="AI345" s="411">
        <f t="shared" si="147"/>
        <v>0</v>
      </c>
      <c r="AJ345" s="411">
        <f t="shared" si="147"/>
        <v>0</v>
      </c>
      <c r="AK345" s="411">
        <f t="shared" si="147"/>
        <v>0</v>
      </c>
      <c r="AL345" s="411">
        <f t="shared" si="147"/>
        <v>0</v>
      </c>
      <c r="AM345" s="306"/>
    </row>
    <row r="346" spans="1:39" ht="15" outlineLevel="1">
      <c r="B346" s="315"/>
      <c r="C346" s="305"/>
      <c r="D346" s="291"/>
      <c r="E346" s="291"/>
      <c r="F346" s="291"/>
      <c r="G346" s="291"/>
      <c r="H346" s="291"/>
      <c r="I346" s="291"/>
      <c r="J346" s="291"/>
      <c r="K346" s="291"/>
      <c r="L346" s="291"/>
      <c r="M346" s="291"/>
      <c r="N346" s="291"/>
      <c r="O346" s="291"/>
      <c r="P346" s="291"/>
      <c r="Q346" s="291"/>
      <c r="R346" s="291"/>
      <c r="S346" s="291"/>
      <c r="T346" s="291"/>
      <c r="U346" s="291"/>
      <c r="V346" s="291"/>
      <c r="W346" s="291"/>
      <c r="X346" s="291"/>
      <c r="Y346" s="412"/>
      <c r="Z346" s="412"/>
      <c r="AA346" s="412"/>
      <c r="AB346" s="412"/>
      <c r="AC346" s="412"/>
      <c r="AD346" s="412"/>
      <c r="AE346" s="412"/>
      <c r="AF346" s="412"/>
      <c r="AG346" s="412"/>
      <c r="AH346" s="412"/>
      <c r="AI346" s="412"/>
      <c r="AJ346" s="412"/>
      <c r="AK346" s="412"/>
      <c r="AL346" s="412"/>
      <c r="AM346" s="306"/>
    </row>
    <row r="347" spans="1:39" ht="15.45" outlineLevel="1">
      <c r="A347" s="510"/>
      <c r="B347" s="288" t="s">
        <v>14</v>
      </c>
      <c r="C347" s="289"/>
      <c r="D347" s="290"/>
      <c r="E347" s="290"/>
      <c r="F347" s="290"/>
      <c r="G347" s="290"/>
      <c r="H347" s="290"/>
      <c r="I347" s="290"/>
      <c r="J347" s="290"/>
      <c r="K347" s="290"/>
      <c r="L347" s="290"/>
      <c r="M347" s="290"/>
      <c r="N347" s="290"/>
      <c r="O347" s="290"/>
      <c r="P347" s="289"/>
      <c r="Q347" s="289"/>
      <c r="R347" s="289"/>
      <c r="S347" s="289"/>
      <c r="T347" s="289"/>
      <c r="U347" s="289"/>
      <c r="V347" s="289"/>
      <c r="W347" s="289"/>
      <c r="X347" s="289"/>
      <c r="Y347" s="414"/>
      <c r="Z347" s="414"/>
      <c r="AA347" s="414"/>
      <c r="AB347" s="414"/>
      <c r="AC347" s="414"/>
      <c r="AD347" s="414"/>
      <c r="AE347" s="414"/>
      <c r="AF347" s="414"/>
      <c r="AG347" s="414"/>
      <c r="AH347" s="414"/>
      <c r="AI347" s="414"/>
      <c r="AJ347" s="414"/>
      <c r="AK347" s="414"/>
      <c r="AL347" s="414"/>
      <c r="AM347" s="292"/>
    </row>
    <row r="348" spans="1:39" ht="15" outlineLevel="1">
      <c r="A348" s="509">
        <v>23</v>
      </c>
      <c r="B348" s="315" t="s">
        <v>14</v>
      </c>
      <c r="C348" s="291" t="s">
        <v>25</v>
      </c>
      <c r="D348" s="295">
        <v>25977.496917724999</v>
      </c>
      <c r="E348" s="295">
        <v>25179.931427002</v>
      </c>
      <c r="F348" s="295">
        <v>25107.425582886</v>
      </c>
      <c r="G348" s="295"/>
      <c r="H348" s="295"/>
      <c r="I348" s="295"/>
      <c r="J348" s="295"/>
      <c r="K348" s="295"/>
      <c r="L348" s="295"/>
      <c r="M348" s="295"/>
      <c r="N348" s="291"/>
      <c r="O348" s="295">
        <v>1.717797282</v>
      </c>
      <c r="P348" s="295">
        <v>1.6763667209999999</v>
      </c>
      <c r="Q348" s="295">
        <v>1.6726003030000001</v>
      </c>
      <c r="R348" s="295"/>
      <c r="S348" s="295"/>
      <c r="T348" s="295"/>
      <c r="U348" s="295"/>
      <c r="V348" s="295"/>
      <c r="W348" s="295"/>
      <c r="X348" s="295"/>
      <c r="Y348" s="470">
        <v>1</v>
      </c>
      <c r="Z348" s="410"/>
      <c r="AA348" s="410"/>
      <c r="AB348" s="410"/>
      <c r="AC348" s="410"/>
      <c r="AD348" s="410"/>
      <c r="AE348" s="410"/>
      <c r="AF348" s="410"/>
      <c r="AG348" s="410"/>
      <c r="AH348" s="410"/>
      <c r="AI348" s="410"/>
      <c r="AJ348" s="410"/>
      <c r="AK348" s="410"/>
      <c r="AL348" s="410"/>
      <c r="AM348" s="296">
        <f>SUM(Y348:AL348)</f>
        <v>1</v>
      </c>
    </row>
    <row r="349" spans="1:39" ht="15" outlineLevel="1">
      <c r="B349" s="294" t="s">
        <v>249</v>
      </c>
      <c r="C349" s="291" t="s">
        <v>163</v>
      </c>
      <c r="D349" s="295">
        <v>6732.380451</v>
      </c>
      <c r="E349" s="295">
        <v>6616.3017920000002</v>
      </c>
      <c r="F349" s="295">
        <v>6605.7491870000003</v>
      </c>
      <c r="G349" s="295"/>
      <c r="H349" s="295"/>
      <c r="I349" s="295"/>
      <c r="J349" s="295"/>
      <c r="K349" s="295"/>
      <c r="L349" s="295"/>
      <c r="M349" s="295"/>
      <c r="N349" s="468"/>
      <c r="O349" s="295">
        <v>1</v>
      </c>
      <c r="P349" s="295">
        <v>1</v>
      </c>
      <c r="Q349" s="295">
        <v>1</v>
      </c>
      <c r="R349" s="295"/>
      <c r="S349" s="295"/>
      <c r="T349" s="295"/>
      <c r="U349" s="295"/>
      <c r="V349" s="295"/>
      <c r="W349" s="295"/>
      <c r="X349" s="295"/>
      <c r="Y349" s="411">
        <f>Y348</f>
        <v>1</v>
      </c>
      <c r="Z349" s="411">
        <f>Z348</f>
        <v>0</v>
      </c>
      <c r="AA349" s="411">
        <f t="shared" ref="AA349:AF349" si="148">AA348</f>
        <v>0</v>
      </c>
      <c r="AB349" s="411">
        <f t="shared" si="148"/>
        <v>0</v>
      </c>
      <c r="AC349" s="411">
        <f t="shared" si="148"/>
        <v>0</v>
      </c>
      <c r="AD349" s="411">
        <f t="shared" si="148"/>
        <v>0</v>
      </c>
      <c r="AE349" s="411">
        <f t="shared" si="148"/>
        <v>0</v>
      </c>
      <c r="AF349" s="411">
        <f t="shared" si="148"/>
        <v>0</v>
      </c>
      <c r="AG349" s="411">
        <f t="shared" ref="AG349:AL349" si="149">AG348</f>
        <v>0</v>
      </c>
      <c r="AH349" s="411">
        <f t="shared" si="149"/>
        <v>0</v>
      </c>
      <c r="AI349" s="411">
        <f t="shared" si="149"/>
        <v>0</v>
      </c>
      <c r="AJ349" s="411">
        <f t="shared" si="149"/>
        <v>0</v>
      </c>
      <c r="AK349" s="411">
        <f t="shared" si="149"/>
        <v>0</v>
      </c>
      <c r="AL349" s="411">
        <f t="shared" si="149"/>
        <v>0</v>
      </c>
      <c r="AM349" s="297"/>
    </row>
    <row r="350" spans="1:39" ht="15" outlineLevel="1">
      <c r="B350" s="315"/>
      <c r="C350" s="305"/>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412"/>
      <c r="Z350" s="412"/>
      <c r="AA350" s="412"/>
      <c r="AB350" s="412"/>
      <c r="AC350" s="412"/>
      <c r="AD350" s="412"/>
      <c r="AE350" s="412"/>
      <c r="AF350" s="412"/>
      <c r="AG350" s="412"/>
      <c r="AH350" s="412"/>
      <c r="AI350" s="412"/>
      <c r="AJ350" s="412"/>
      <c r="AK350" s="412"/>
      <c r="AL350" s="412"/>
      <c r="AM350" s="306"/>
    </row>
    <row r="351" spans="1:39" s="293" customFormat="1" ht="15.45" hidden="1" outlineLevel="1">
      <c r="A351" s="510"/>
      <c r="B351" s="288" t="s">
        <v>487</v>
      </c>
      <c r="C351" s="289"/>
      <c r="D351" s="290"/>
      <c r="E351" s="290"/>
      <c r="F351" s="290"/>
      <c r="G351" s="290"/>
      <c r="H351" s="290"/>
      <c r="I351" s="290"/>
      <c r="J351" s="290"/>
      <c r="K351" s="290"/>
      <c r="L351" s="290"/>
      <c r="M351" s="290"/>
      <c r="N351" s="290"/>
      <c r="O351" s="290"/>
      <c r="P351" s="289"/>
      <c r="Q351" s="289"/>
      <c r="R351" s="289"/>
      <c r="S351" s="289"/>
      <c r="T351" s="289"/>
      <c r="U351" s="289"/>
      <c r="V351" s="289"/>
      <c r="W351" s="289"/>
      <c r="X351" s="289"/>
      <c r="Y351" s="414"/>
      <c r="Z351" s="414"/>
      <c r="AA351" s="414"/>
      <c r="AB351" s="414"/>
      <c r="AC351" s="414"/>
      <c r="AD351" s="414"/>
      <c r="AE351" s="414"/>
      <c r="AF351" s="414"/>
      <c r="AG351" s="414"/>
      <c r="AH351" s="414"/>
      <c r="AI351" s="414"/>
      <c r="AJ351" s="414"/>
      <c r="AK351" s="414"/>
      <c r="AL351" s="414"/>
      <c r="AM351" s="292"/>
    </row>
    <row r="352" spans="1:39" s="283" customFormat="1" ht="15" hidden="1" outlineLevel="1">
      <c r="A352" s="509">
        <v>24</v>
      </c>
      <c r="B352" s="315" t="s">
        <v>14</v>
      </c>
      <c r="C352" s="291" t="s">
        <v>25</v>
      </c>
      <c r="D352" s="295"/>
      <c r="E352" s="295"/>
      <c r="F352" s="295"/>
      <c r="G352" s="295"/>
      <c r="H352" s="295"/>
      <c r="I352" s="295"/>
      <c r="J352" s="295"/>
      <c r="K352" s="295"/>
      <c r="L352" s="295"/>
      <c r="M352" s="295"/>
      <c r="N352" s="291"/>
      <c r="O352" s="295"/>
      <c r="P352" s="295"/>
      <c r="Q352" s="295"/>
      <c r="R352" s="295"/>
      <c r="S352" s="295"/>
      <c r="T352" s="295"/>
      <c r="U352" s="295"/>
      <c r="V352" s="295"/>
      <c r="W352" s="295"/>
      <c r="X352" s="295"/>
      <c r="Y352" s="410"/>
      <c r="Z352" s="410"/>
      <c r="AA352" s="410"/>
      <c r="AB352" s="410"/>
      <c r="AC352" s="410"/>
      <c r="AD352" s="410"/>
      <c r="AE352" s="410"/>
      <c r="AF352" s="410"/>
      <c r="AG352" s="410"/>
      <c r="AH352" s="410"/>
      <c r="AI352" s="410"/>
      <c r="AJ352" s="410"/>
      <c r="AK352" s="410"/>
      <c r="AL352" s="410"/>
      <c r="AM352" s="296">
        <f>SUM(Y352:AL352)</f>
        <v>0</v>
      </c>
    </row>
    <row r="353" spans="1:39" s="283" customFormat="1" ht="15" hidden="1" outlineLevel="1">
      <c r="A353" s="509"/>
      <c r="B353" s="315" t="s">
        <v>249</v>
      </c>
      <c r="C353" s="291" t="s">
        <v>163</v>
      </c>
      <c r="D353" s="295"/>
      <c r="E353" s="295"/>
      <c r="F353" s="295"/>
      <c r="G353" s="295"/>
      <c r="H353" s="295"/>
      <c r="I353" s="295"/>
      <c r="J353" s="295"/>
      <c r="K353" s="295"/>
      <c r="L353" s="295"/>
      <c r="M353" s="295"/>
      <c r="N353" s="468"/>
      <c r="O353" s="295"/>
      <c r="P353" s="295"/>
      <c r="Q353" s="295"/>
      <c r="R353" s="295"/>
      <c r="S353" s="295"/>
      <c r="T353" s="295"/>
      <c r="U353" s="295"/>
      <c r="V353" s="295"/>
      <c r="W353" s="295"/>
      <c r="X353" s="295"/>
      <c r="Y353" s="411">
        <f>Y352</f>
        <v>0</v>
      </c>
      <c r="Z353" s="411">
        <f>Z352</f>
        <v>0</v>
      </c>
      <c r="AA353" s="411">
        <f t="shared" ref="AA353:AL353" si="150">AA352</f>
        <v>0</v>
      </c>
      <c r="AB353" s="411">
        <f t="shared" si="150"/>
        <v>0</v>
      </c>
      <c r="AC353" s="411">
        <f t="shared" si="150"/>
        <v>0</v>
      </c>
      <c r="AD353" s="411">
        <f t="shared" si="150"/>
        <v>0</v>
      </c>
      <c r="AE353" s="411">
        <f t="shared" si="150"/>
        <v>0</v>
      </c>
      <c r="AF353" s="411">
        <f t="shared" si="150"/>
        <v>0</v>
      </c>
      <c r="AG353" s="411">
        <f t="shared" si="150"/>
        <v>0</v>
      </c>
      <c r="AH353" s="411">
        <f t="shared" si="150"/>
        <v>0</v>
      </c>
      <c r="AI353" s="411">
        <f t="shared" si="150"/>
        <v>0</v>
      </c>
      <c r="AJ353" s="411">
        <f t="shared" si="150"/>
        <v>0</v>
      </c>
      <c r="AK353" s="411">
        <f t="shared" si="150"/>
        <v>0</v>
      </c>
      <c r="AL353" s="411">
        <f t="shared" si="150"/>
        <v>0</v>
      </c>
      <c r="AM353" s="297"/>
    </row>
    <row r="354" spans="1:39" s="283" customFormat="1" ht="15" hidden="1" outlineLevel="1">
      <c r="A354" s="509"/>
      <c r="B354" s="315"/>
      <c r="C354" s="305"/>
      <c r="D354" s="291"/>
      <c r="E354" s="291"/>
      <c r="F354" s="291"/>
      <c r="G354" s="291"/>
      <c r="H354" s="291"/>
      <c r="I354" s="291"/>
      <c r="J354" s="291"/>
      <c r="K354" s="291"/>
      <c r="L354" s="291"/>
      <c r="M354" s="291"/>
      <c r="N354" s="291"/>
      <c r="O354" s="291"/>
      <c r="P354" s="291"/>
      <c r="Q354" s="291"/>
      <c r="R354" s="291"/>
      <c r="S354" s="291"/>
      <c r="T354" s="291"/>
      <c r="U354" s="291"/>
      <c r="V354" s="291"/>
      <c r="W354" s="291"/>
      <c r="X354" s="291"/>
      <c r="Y354" s="412"/>
      <c r="Z354" s="412"/>
      <c r="AA354" s="412"/>
      <c r="AB354" s="412"/>
      <c r="AC354" s="412"/>
      <c r="AD354" s="412"/>
      <c r="AE354" s="412"/>
      <c r="AF354" s="412"/>
      <c r="AG354" s="412"/>
      <c r="AH354" s="412"/>
      <c r="AI354" s="412"/>
      <c r="AJ354" s="412"/>
      <c r="AK354" s="412"/>
      <c r="AL354" s="412"/>
      <c r="AM354" s="306"/>
    </row>
    <row r="355" spans="1:39" s="283" customFormat="1" ht="15" hidden="1" outlineLevel="1">
      <c r="A355" s="509">
        <v>25</v>
      </c>
      <c r="B355" s="314" t="s">
        <v>21</v>
      </c>
      <c r="C355" s="291" t="s">
        <v>25</v>
      </c>
      <c r="D355" s="295"/>
      <c r="E355" s="295"/>
      <c r="F355" s="295"/>
      <c r="G355" s="295"/>
      <c r="H355" s="295"/>
      <c r="I355" s="295"/>
      <c r="J355" s="295"/>
      <c r="K355" s="295"/>
      <c r="L355" s="295"/>
      <c r="M355" s="295"/>
      <c r="N355" s="295">
        <v>0</v>
      </c>
      <c r="O355" s="295"/>
      <c r="P355" s="295"/>
      <c r="Q355" s="295"/>
      <c r="R355" s="295"/>
      <c r="S355" s="295"/>
      <c r="T355" s="295"/>
      <c r="U355" s="295"/>
      <c r="V355" s="295"/>
      <c r="W355" s="295"/>
      <c r="X355" s="295"/>
      <c r="Y355" s="415"/>
      <c r="Z355" s="415"/>
      <c r="AA355" s="415"/>
      <c r="AB355" s="415"/>
      <c r="AC355" s="415"/>
      <c r="AD355" s="415"/>
      <c r="AE355" s="415"/>
      <c r="AF355" s="415"/>
      <c r="AG355" s="415"/>
      <c r="AH355" s="415"/>
      <c r="AI355" s="415"/>
      <c r="AJ355" s="415"/>
      <c r="AK355" s="415"/>
      <c r="AL355" s="415"/>
      <c r="AM355" s="296">
        <f>SUM(Y355:AL355)</f>
        <v>0</v>
      </c>
    </row>
    <row r="356" spans="1:39" s="283" customFormat="1" ht="15" hidden="1" outlineLevel="1">
      <c r="A356" s="509"/>
      <c r="B356" s="315" t="s">
        <v>249</v>
      </c>
      <c r="C356" s="291" t="s">
        <v>163</v>
      </c>
      <c r="D356" s="295"/>
      <c r="E356" s="295"/>
      <c r="F356" s="295"/>
      <c r="G356" s="295"/>
      <c r="H356" s="295"/>
      <c r="I356" s="295"/>
      <c r="J356" s="295"/>
      <c r="K356" s="295"/>
      <c r="L356" s="295"/>
      <c r="M356" s="295"/>
      <c r="N356" s="295">
        <f>N355</f>
        <v>0</v>
      </c>
      <c r="O356" s="295"/>
      <c r="P356" s="295"/>
      <c r="Q356" s="295"/>
      <c r="R356" s="295"/>
      <c r="S356" s="295"/>
      <c r="T356" s="295"/>
      <c r="U356" s="295"/>
      <c r="V356" s="295"/>
      <c r="W356" s="295"/>
      <c r="X356" s="295"/>
      <c r="Y356" s="411">
        <f>Y355</f>
        <v>0</v>
      </c>
      <c r="Z356" s="411">
        <f>Z355</f>
        <v>0</v>
      </c>
      <c r="AA356" s="411">
        <f t="shared" ref="AA356:AL356" si="151">AA355</f>
        <v>0</v>
      </c>
      <c r="AB356" s="411">
        <f t="shared" si="151"/>
        <v>0</v>
      </c>
      <c r="AC356" s="411">
        <f t="shared" si="151"/>
        <v>0</v>
      </c>
      <c r="AD356" s="411">
        <f t="shared" si="151"/>
        <v>0</v>
      </c>
      <c r="AE356" s="411">
        <f t="shared" si="151"/>
        <v>0</v>
      </c>
      <c r="AF356" s="411">
        <f t="shared" si="151"/>
        <v>0</v>
      </c>
      <c r="AG356" s="411">
        <f t="shared" si="151"/>
        <v>0</v>
      </c>
      <c r="AH356" s="411">
        <f t="shared" si="151"/>
        <v>0</v>
      </c>
      <c r="AI356" s="411">
        <f t="shared" si="151"/>
        <v>0</v>
      </c>
      <c r="AJ356" s="411">
        <f t="shared" si="151"/>
        <v>0</v>
      </c>
      <c r="AK356" s="411">
        <f t="shared" si="151"/>
        <v>0</v>
      </c>
      <c r="AL356" s="411">
        <f t="shared" si="151"/>
        <v>0</v>
      </c>
      <c r="AM356" s="311"/>
    </row>
    <row r="357" spans="1:39" s="283" customFormat="1" ht="15" hidden="1" outlineLevel="1">
      <c r="A357" s="509"/>
      <c r="B357" s="314"/>
      <c r="C357" s="312"/>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416"/>
      <c r="Z357" s="417"/>
      <c r="AA357" s="416"/>
      <c r="AB357" s="416"/>
      <c r="AC357" s="416"/>
      <c r="AD357" s="416"/>
      <c r="AE357" s="416"/>
      <c r="AF357" s="416"/>
      <c r="AG357" s="416"/>
      <c r="AH357" s="416"/>
      <c r="AI357" s="416"/>
      <c r="AJ357" s="416"/>
      <c r="AK357" s="416"/>
      <c r="AL357" s="416"/>
      <c r="AM357" s="313"/>
    </row>
    <row r="358" spans="1:39" ht="15.45" hidden="1" outlineLevel="1">
      <c r="A358" s="510"/>
      <c r="B358" s="288" t="s">
        <v>15</v>
      </c>
      <c r="C358" s="320"/>
      <c r="D358" s="290"/>
      <c r="E358" s="289"/>
      <c r="F358" s="289"/>
      <c r="G358" s="289"/>
      <c r="H358" s="289"/>
      <c r="I358" s="289"/>
      <c r="J358" s="289"/>
      <c r="K358" s="289"/>
      <c r="L358" s="289"/>
      <c r="M358" s="289"/>
      <c r="N358" s="291"/>
      <c r="O358" s="289"/>
      <c r="P358" s="289"/>
      <c r="Q358" s="289"/>
      <c r="R358" s="289"/>
      <c r="S358" s="289"/>
      <c r="T358" s="289"/>
      <c r="U358" s="289"/>
      <c r="V358" s="289"/>
      <c r="W358" s="289"/>
      <c r="X358" s="289"/>
      <c r="Y358" s="414"/>
      <c r="Z358" s="414"/>
      <c r="AA358" s="414"/>
      <c r="AB358" s="414"/>
      <c r="AC358" s="414"/>
      <c r="AD358" s="414"/>
      <c r="AE358" s="414"/>
      <c r="AF358" s="414"/>
      <c r="AG358" s="414"/>
      <c r="AH358" s="414"/>
      <c r="AI358" s="414"/>
      <c r="AJ358" s="414"/>
      <c r="AK358" s="414"/>
      <c r="AL358" s="414"/>
      <c r="AM358" s="292"/>
    </row>
    <row r="359" spans="1:39" ht="15" hidden="1" outlineLevel="1">
      <c r="A359" s="509">
        <v>26</v>
      </c>
      <c r="B359" s="321" t="s">
        <v>16</v>
      </c>
      <c r="C359" s="291" t="s">
        <v>25</v>
      </c>
      <c r="D359" s="295"/>
      <c r="E359" s="295"/>
      <c r="F359" s="295"/>
      <c r="G359" s="295"/>
      <c r="H359" s="295"/>
      <c r="I359" s="295"/>
      <c r="J359" s="295"/>
      <c r="K359" s="295"/>
      <c r="L359" s="295"/>
      <c r="M359" s="295"/>
      <c r="N359" s="295">
        <v>12</v>
      </c>
      <c r="O359" s="295"/>
      <c r="P359" s="295"/>
      <c r="Q359" s="295"/>
      <c r="R359" s="295"/>
      <c r="S359" s="295"/>
      <c r="T359" s="295"/>
      <c r="U359" s="295"/>
      <c r="V359" s="295"/>
      <c r="W359" s="295"/>
      <c r="X359" s="295"/>
      <c r="Y359" s="426"/>
      <c r="Z359" s="415"/>
      <c r="AA359" s="415"/>
      <c r="AB359" s="415"/>
      <c r="AC359" s="415"/>
      <c r="AD359" s="415"/>
      <c r="AE359" s="415"/>
      <c r="AF359" s="415"/>
      <c r="AG359" s="415"/>
      <c r="AH359" s="415"/>
      <c r="AI359" s="415"/>
      <c r="AJ359" s="415"/>
      <c r="AK359" s="415"/>
      <c r="AL359" s="415"/>
      <c r="AM359" s="296">
        <f>SUM(Y359:AL359)</f>
        <v>0</v>
      </c>
    </row>
    <row r="360" spans="1:39" ht="15" hidden="1" outlineLevel="1">
      <c r="B360" s="294" t="s">
        <v>249</v>
      </c>
      <c r="C360" s="291" t="s">
        <v>163</v>
      </c>
      <c r="D360" s="295"/>
      <c r="E360" s="295"/>
      <c r="F360" s="295"/>
      <c r="G360" s="295"/>
      <c r="H360" s="295"/>
      <c r="I360" s="295"/>
      <c r="J360" s="295"/>
      <c r="K360" s="295"/>
      <c r="L360" s="295"/>
      <c r="M360" s="295"/>
      <c r="N360" s="295">
        <f>N359</f>
        <v>12</v>
      </c>
      <c r="O360" s="295"/>
      <c r="P360" s="295"/>
      <c r="Q360" s="295"/>
      <c r="R360" s="295"/>
      <c r="S360" s="295"/>
      <c r="T360" s="295"/>
      <c r="U360" s="295"/>
      <c r="V360" s="295"/>
      <c r="W360" s="295"/>
      <c r="X360" s="295"/>
      <c r="Y360" s="411">
        <f>Y359</f>
        <v>0</v>
      </c>
      <c r="Z360" s="411">
        <f>Z359</f>
        <v>0</v>
      </c>
      <c r="AA360" s="411">
        <f t="shared" ref="AA360:AL360" si="152">AA359</f>
        <v>0</v>
      </c>
      <c r="AB360" s="411">
        <f t="shared" si="152"/>
        <v>0</v>
      </c>
      <c r="AC360" s="411">
        <f t="shared" si="152"/>
        <v>0</v>
      </c>
      <c r="AD360" s="411">
        <f t="shared" si="152"/>
        <v>0</v>
      </c>
      <c r="AE360" s="411">
        <f t="shared" si="152"/>
        <v>0</v>
      </c>
      <c r="AF360" s="411">
        <f t="shared" si="152"/>
        <v>0</v>
      </c>
      <c r="AG360" s="411">
        <f t="shared" si="152"/>
        <v>0</v>
      </c>
      <c r="AH360" s="411">
        <f t="shared" si="152"/>
        <v>0</v>
      </c>
      <c r="AI360" s="411">
        <f t="shared" si="152"/>
        <v>0</v>
      </c>
      <c r="AJ360" s="411">
        <f t="shared" si="152"/>
        <v>0</v>
      </c>
      <c r="AK360" s="411">
        <f t="shared" si="152"/>
        <v>0</v>
      </c>
      <c r="AL360" s="411">
        <f t="shared" si="152"/>
        <v>0</v>
      </c>
      <c r="AM360" s="306"/>
    </row>
    <row r="361" spans="1:39" ht="15" hidden="1" outlineLevel="1">
      <c r="A361" s="512"/>
      <c r="B361" s="322"/>
      <c r="C361" s="291"/>
      <c r="D361" s="291"/>
      <c r="E361" s="291"/>
      <c r="F361" s="291"/>
      <c r="G361" s="291"/>
      <c r="H361" s="291"/>
      <c r="I361" s="291"/>
      <c r="J361" s="291"/>
      <c r="K361" s="291"/>
      <c r="L361" s="291"/>
      <c r="M361" s="291"/>
      <c r="N361" s="291"/>
      <c r="O361" s="291"/>
      <c r="P361" s="291"/>
      <c r="Q361" s="291"/>
      <c r="R361" s="291"/>
      <c r="S361" s="291"/>
      <c r="T361" s="291"/>
      <c r="U361" s="291"/>
      <c r="V361" s="291"/>
      <c r="W361" s="291"/>
      <c r="X361" s="291"/>
      <c r="Y361" s="423"/>
      <c r="Z361" s="424"/>
      <c r="AA361" s="424"/>
      <c r="AB361" s="424"/>
      <c r="AC361" s="424"/>
      <c r="AD361" s="424"/>
      <c r="AE361" s="424"/>
      <c r="AF361" s="424"/>
      <c r="AG361" s="424"/>
      <c r="AH361" s="424"/>
      <c r="AI361" s="424"/>
      <c r="AJ361" s="424"/>
      <c r="AK361" s="424"/>
      <c r="AL361" s="424"/>
      <c r="AM361" s="297"/>
    </row>
    <row r="362" spans="1:39" ht="15" hidden="1" outlineLevel="1">
      <c r="A362" s="509">
        <v>27</v>
      </c>
      <c r="B362" s="321" t="s">
        <v>17</v>
      </c>
      <c r="C362" s="291" t="s">
        <v>25</v>
      </c>
      <c r="D362" s="295"/>
      <c r="E362" s="295"/>
      <c r="F362" s="295"/>
      <c r="G362" s="295"/>
      <c r="H362" s="295"/>
      <c r="I362" s="295"/>
      <c r="J362" s="295"/>
      <c r="K362" s="295"/>
      <c r="L362" s="295"/>
      <c r="M362" s="295"/>
      <c r="N362" s="295">
        <v>12</v>
      </c>
      <c r="O362" s="295"/>
      <c r="P362" s="295"/>
      <c r="Q362" s="295"/>
      <c r="R362" s="295"/>
      <c r="S362" s="295"/>
      <c r="T362" s="295"/>
      <c r="U362" s="295"/>
      <c r="V362" s="295"/>
      <c r="W362" s="295"/>
      <c r="X362" s="295"/>
      <c r="Y362" s="426"/>
      <c r="Z362" s="415"/>
      <c r="AA362" s="415"/>
      <c r="AB362" s="415"/>
      <c r="AC362" s="415"/>
      <c r="AD362" s="415"/>
      <c r="AE362" s="415"/>
      <c r="AF362" s="415"/>
      <c r="AG362" s="415"/>
      <c r="AH362" s="415"/>
      <c r="AI362" s="415"/>
      <c r="AJ362" s="415"/>
      <c r="AK362" s="415"/>
      <c r="AL362" s="415"/>
      <c r="AM362" s="296">
        <f>SUM(Y362:AL362)</f>
        <v>0</v>
      </c>
    </row>
    <row r="363" spans="1:39" ht="15" hidden="1" outlineLevel="1">
      <c r="B363" s="294" t="s">
        <v>249</v>
      </c>
      <c r="C363" s="291" t="s">
        <v>163</v>
      </c>
      <c r="D363" s="295"/>
      <c r="E363" s="295"/>
      <c r="F363" s="295"/>
      <c r="G363" s="295"/>
      <c r="H363" s="295"/>
      <c r="I363" s="295"/>
      <c r="J363" s="295"/>
      <c r="K363" s="295"/>
      <c r="L363" s="295"/>
      <c r="M363" s="295"/>
      <c r="N363" s="295">
        <f>N362</f>
        <v>12</v>
      </c>
      <c r="O363" s="295"/>
      <c r="P363" s="295"/>
      <c r="Q363" s="295"/>
      <c r="R363" s="295"/>
      <c r="S363" s="295"/>
      <c r="T363" s="295"/>
      <c r="U363" s="295"/>
      <c r="V363" s="295"/>
      <c r="W363" s="295"/>
      <c r="X363" s="295"/>
      <c r="Y363" s="411">
        <f>Y362</f>
        <v>0</v>
      </c>
      <c r="Z363" s="411">
        <f>Z362</f>
        <v>0</v>
      </c>
      <c r="AA363" s="411">
        <f t="shared" ref="AA363:AL363" si="153">AA362</f>
        <v>0</v>
      </c>
      <c r="AB363" s="411">
        <f t="shared" si="153"/>
        <v>0</v>
      </c>
      <c r="AC363" s="411">
        <f t="shared" si="153"/>
        <v>0</v>
      </c>
      <c r="AD363" s="411">
        <f t="shared" si="153"/>
        <v>0</v>
      </c>
      <c r="AE363" s="411">
        <f t="shared" si="153"/>
        <v>0</v>
      </c>
      <c r="AF363" s="411">
        <f t="shared" si="153"/>
        <v>0</v>
      </c>
      <c r="AG363" s="411">
        <f t="shared" si="153"/>
        <v>0</v>
      </c>
      <c r="AH363" s="411">
        <f t="shared" si="153"/>
        <v>0</v>
      </c>
      <c r="AI363" s="411">
        <f t="shared" si="153"/>
        <v>0</v>
      </c>
      <c r="AJ363" s="411">
        <f t="shared" si="153"/>
        <v>0</v>
      </c>
      <c r="AK363" s="411">
        <f t="shared" si="153"/>
        <v>0</v>
      </c>
      <c r="AL363" s="411">
        <f t="shared" si="153"/>
        <v>0</v>
      </c>
      <c r="AM363" s="306"/>
    </row>
    <row r="364" spans="1:39" ht="15.45" hidden="1" outlineLevel="1">
      <c r="A364" s="512"/>
      <c r="B364" s="323"/>
      <c r="C364" s="300"/>
      <c r="D364" s="291"/>
      <c r="E364" s="291"/>
      <c r="F364" s="291"/>
      <c r="G364" s="291"/>
      <c r="H364" s="291"/>
      <c r="I364" s="291"/>
      <c r="J364" s="291"/>
      <c r="K364" s="291"/>
      <c r="L364" s="291"/>
      <c r="M364" s="291"/>
      <c r="N364" s="300"/>
      <c r="O364" s="291"/>
      <c r="P364" s="291"/>
      <c r="Q364" s="291"/>
      <c r="R364" s="291"/>
      <c r="S364" s="291"/>
      <c r="T364" s="291"/>
      <c r="U364" s="291"/>
      <c r="V364" s="291"/>
      <c r="W364" s="291"/>
      <c r="X364" s="291"/>
      <c r="Y364" s="412"/>
      <c r="Z364" s="412"/>
      <c r="AA364" s="412"/>
      <c r="AB364" s="412"/>
      <c r="AC364" s="412"/>
      <c r="AD364" s="412"/>
      <c r="AE364" s="412"/>
      <c r="AF364" s="412"/>
      <c r="AG364" s="412"/>
      <c r="AH364" s="412"/>
      <c r="AI364" s="412"/>
      <c r="AJ364" s="412"/>
      <c r="AK364" s="412"/>
      <c r="AL364" s="412"/>
      <c r="AM364" s="306"/>
    </row>
    <row r="365" spans="1:39" ht="15" hidden="1" outlineLevel="1">
      <c r="A365" s="509">
        <v>28</v>
      </c>
      <c r="B365" s="321" t="s">
        <v>18</v>
      </c>
      <c r="C365" s="291" t="s">
        <v>25</v>
      </c>
      <c r="D365" s="295"/>
      <c r="E365" s="295"/>
      <c r="F365" s="295"/>
      <c r="G365" s="295"/>
      <c r="H365" s="295"/>
      <c r="I365" s="295"/>
      <c r="J365" s="295"/>
      <c r="K365" s="295"/>
      <c r="L365" s="295"/>
      <c r="M365" s="295"/>
      <c r="N365" s="295">
        <v>0</v>
      </c>
      <c r="O365" s="295"/>
      <c r="P365" s="295"/>
      <c r="Q365" s="295"/>
      <c r="R365" s="295"/>
      <c r="S365" s="295"/>
      <c r="T365" s="295"/>
      <c r="U365" s="295"/>
      <c r="V365" s="295"/>
      <c r="W365" s="295"/>
      <c r="X365" s="295"/>
      <c r="Y365" s="426"/>
      <c r="Z365" s="415"/>
      <c r="AA365" s="415"/>
      <c r="AB365" s="415"/>
      <c r="AC365" s="415"/>
      <c r="AD365" s="415"/>
      <c r="AE365" s="415"/>
      <c r="AF365" s="415"/>
      <c r="AG365" s="415"/>
      <c r="AH365" s="415"/>
      <c r="AI365" s="415"/>
      <c r="AJ365" s="415"/>
      <c r="AK365" s="415"/>
      <c r="AL365" s="415"/>
      <c r="AM365" s="296">
        <f>SUM(Y365:AL365)</f>
        <v>0</v>
      </c>
    </row>
    <row r="366" spans="1:39" ht="15" hidden="1" outlineLevel="1">
      <c r="B366" s="294" t="s">
        <v>249</v>
      </c>
      <c r="C366" s="291" t="s">
        <v>163</v>
      </c>
      <c r="D366" s="295"/>
      <c r="E366" s="295"/>
      <c r="F366" s="295"/>
      <c r="G366" s="295"/>
      <c r="H366" s="295"/>
      <c r="I366" s="295"/>
      <c r="J366" s="295"/>
      <c r="K366" s="295"/>
      <c r="L366" s="295"/>
      <c r="M366" s="295"/>
      <c r="N366" s="295">
        <f>N365</f>
        <v>0</v>
      </c>
      <c r="O366" s="295"/>
      <c r="P366" s="295"/>
      <c r="Q366" s="295"/>
      <c r="R366" s="295"/>
      <c r="S366" s="295"/>
      <c r="T366" s="295"/>
      <c r="U366" s="295"/>
      <c r="V366" s="295"/>
      <c r="W366" s="295"/>
      <c r="X366" s="295"/>
      <c r="Y366" s="411">
        <f>Y365</f>
        <v>0</v>
      </c>
      <c r="Z366" s="411">
        <f>Z365</f>
        <v>0</v>
      </c>
      <c r="AA366" s="411">
        <f t="shared" ref="AA366:AL366" si="154">AA365</f>
        <v>0</v>
      </c>
      <c r="AB366" s="411">
        <f t="shared" si="154"/>
        <v>0</v>
      </c>
      <c r="AC366" s="411">
        <f t="shared" si="154"/>
        <v>0</v>
      </c>
      <c r="AD366" s="411">
        <f t="shared" si="154"/>
        <v>0</v>
      </c>
      <c r="AE366" s="411">
        <f t="shared" si="154"/>
        <v>0</v>
      </c>
      <c r="AF366" s="411">
        <f t="shared" si="154"/>
        <v>0</v>
      </c>
      <c r="AG366" s="411">
        <f t="shared" si="154"/>
        <v>0</v>
      </c>
      <c r="AH366" s="411">
        <f t="shared" si="154"/>
        <v>0</v>
      </c>
      <c r="AI366" s="411">
        <f t="shared" si="154"/>
        <v>0</v>
      </c>
      <c r="AJ366" s="411">
        <f t="shared" si="154"/>
        <v>0</v>
      </c>
      <c r="AK366" s="411">
        <f t="shared" si="154"/>
        <v>0</v>
      </c>
      <c r="AL366" s="411">
        <f t="shared" si="154"/>
        <v>0</v>
      </c>
      <c r="AM366" s="297"/>
    </row>
    <row r="367" spans="1:39" ht="15" hidden="1" outlineLevel="1">
      <c r="A367" s="512"/>
      <c r="B367" s="322"/>
      <c r="C367" s="291"/>
      <c r="D367" s="291"/>
      <c r="E367" s="291"/>
      <c r="F367" s="291"/>
      <c r="G367" s="291"/>
      <c r="H367" s="291"/>
      <c r="I367" s="291"/>
      <c r="J367" s="291"/>
      <c r="K367" s="291"/>
      <c r="L367" s="291"/>
      <c r="M367" s="291"/>
      <c r="N367" s="291"/>
      <c r="O367" s="291"/>
      <c r="P367" s="291"/>
      <c r="Q367" s="291"/>
      <c r="R367" s="291"/>
      <c r="S367" s="291"/>
      <c r="T367" s="291"/>
      <c r="U367" s="291"/>
      <c r="V367" s="291"/>
      <c r="W367" s="291"/>
      <c r="X367" s="291"/>
      <c r="Y367" s="412"/>
      <c r="Z367" s="412"/>
      <c r="AA367" s="412"/>
      <c r="AB367" s="412"/>
      <c r="AC367" s="412"/>
      <c r="AD367" s="412"/>
      <c r="AE367" s="412"/>
      <c r="AF367" s="412"/>
      <c r="AG367" s="412"/>
      <c r="AH367" s="412"/>
      <c r="AI367" s="412"/>
      <c r="AJ367" s="412"/>
      <c r="AK367" s="412"/>
      <c r="AL367" s="412"/>
      <c r="AM367" s="306"/>
    </row>
    <row r="368" spans="1:39" ht="15" hidden="1" outlineLevel="1">
      <c r="A368" s="509">
        <v>29</v>
      </c>
      <c r="B368" s="324" t="s">
        <v>19</v>
      </c>
      <c r="C368" s="291" t="s">
        <v>25</v>
      </c>
      <c r="D368" s="295"/>
      <c r="E368" s="295"/>
      <c r="F368" s="295"/>
      <c r="G368" s="295"/>
      <c r="H368" s="295"/>
      <c r="I368" s="295"/>
      <c r="J368" s="295"/>
      <c r="K368" s="295"/>
      <c r="L368" s="295"/>
      <c r="M368" s="295"/>
      <c r="N368" s="295">
        <v>0</v>
      </c>
      <c r="O368" s="295"/>
      <c r="P368" s="295"/>
      <c r="Q368" s="295"/>
      <c r="R368" s="295"/>
      <c r="S368" s="295"/>
      <c r="T368" s="295"/>
      <c r="U368" s="295"/>
      <c r="V368" s="295"/>
      <c r="W368" s="295"/>
      <c r="X368" s="295"/>
      <c r="Y368" s="426"/>
      <c r="Z368" s="415"/>
      <c r="AA368" s="415"/>
      <c r="AB368" s="415"/>
      <c r="AC368" s="415"/>
      <c r="AD368" s="415"/>
      <c r="AE368" s="415"/>
      <c r="AF368" s="415"/>
      <c r="AG368" s="415"/>
      <c r="AH368" s="415"/>
      <c r="AI368" s="415"/>
      <c r="AJ368" s="415"/>
      <c r="AK368" s="415"/>
      <c r="AL368" s="415"/>
      <c r="AM368" s="296">
        <f>SUM(Y368:AL368)</f>
        <v>0</v>
      </c>
    </row>
    <row r="369" spans="1:39" ht="15" hidden="1" outlineLevel="1">
      <c r="B369" s="324" t="s">
        <v>249</v>
      </c>
      <c r="C369" s="291" t="s">
        <v>163</v>
      </c>
      <c r="D369" s="295"/>
      <c r="E369" s="295"/>
      <c r="F369" s="295"/>
      <c r="G369" s="295"/>
      <c r="H369" s="295"/>
      <c r="I369" s="295"/>
      <c r="J369" s="295"/>
      <c r="K369" s="295"/>
      <c r="L369" s="295"/>
      <c r="M369" s="295"/>
      <c r="N369" s="295">
        <f>N368</f>
        <v>0</v>
      </c>
      <c r="O369" s="295"/>
      <c r="P369" s="295"/>
      <c r="Q369" s="295"/>
      <c r="R369" s="295"/>
      <c r="S369" s="295"/>
      <c r="T369" s="295"/>
      <c r="U369" s="295"/>
      <c r="V369" s="295"/>
      <c r="W369" s="295"/>
      <c r="X369" s="295"/>
      <c r="Y369" s="411">
        <f>Y368</f>
        <v>0</v>
      </c>
      <c r="Z369" s="411">
        <f t="shared" ref="Z369:AL369" si="155">Z368</f>
        <v>0</v>
      </c>
      <c r="AA369" s="411">
        <f t="shared" si="155"/>
        <v>0</v>
      </c>
      <c r="AB369" s="411">
        <f t="shared" si="155"/>
        <v>0</v>
      </c>
      <c r="AC369" s="411">
        <f t="shared" si="155"/>
        <v>0</v>
      </c>
      <c r="AD369" s="411">
        <f t="shared" si="155"/>
        <v>0</v>
      </c>
      <c r="AE369" s="411">
        <f t="shared" si="155"/>
        <v>0</v>
      </c>
      <c r="AF369" s="411">
        <f t="shared" si="155"/>
        <v>0</v>
      </c>
      <c r="AG369" s="411">
        <f t="shared" si="155"/>
        <v>0</v>
      </c>
      <c r="AH369" s="411">
        <f t="shared" si="155"/>
        <v>0</v>
      </c>
      <c r="AI369" s="411">
        <f t="shared" si="155"/>
        <v>0</v>
      </c>
      <c r="AJ369" s="411">
        <f t="shared" si="155"/>
        <v>0</v>
      </c>
      <c r="AK369" s="411">
        <f t="shared" si="155"/>
        <v>0</v>
      </c>
      <c r="AL369" s="411">
        <f t="shared" si="155"/>
        <v>0</v>
      </c>
      <c r="AM369" s="297"/>
    </row>
    <row r="370" spans="1:39" ht="15" hidden="1" outlineLevel="1">
      <c r="B370" s="324"/>
      <c r="C370" s="291"/>
      <c r="D370" s="291"/>
      <c r="E370" s="291"/>
      <c r="F370" s="291"/>
      <c r="G370" s="291"/>
      <c r="H370" s="291"/>
      <c r="I370" s="291"/>
      <c r="J370" s="291"/>
      <c r="K370" s="291"/>
      <c r="L370" s="291"/>
      <c r="M370" s="291"/>
      <c r="N370" s="291"/>
      <c r="O370" s="291"/>
      <c r="P370" s="291"/>
      <c r="Q370" s="291"/>
      <c r="R370" s="291"/>
      <c r="S370" s="291"/>
      <c r="T370" s="291"/>
      <c r="U370" s="291"/>
      <c r="V370" s="291"/>
      <c r="W370" s="291"/>
      <c r="X370" s="291"/>
      <c r="Y370" s="423"/>
      <c r="Z370" s="423"/>
      <c r="AA370" s="423"/>
      <c r="AB370" s="423"/>
      <c r="AC370" s="423"/>
      <c r="AD370" s="423"/>
      <c r="AE370" s="423"/>
      <c r="AF370" s="423"/>
      <c r="AG370" s="423"/>
      <c r="AH370" s="423"/>
      <c r="AI370" s="423"/>
      <c r="AJ370" s="423"/>
      <c r="AK370" s="423"/>
      <c r="AL370" s="423"/>
      <c r="AM370" s="313"/>
    </row>
    <row r="371" spans="1:39" s="283" customFormat="1" ht="15" hidden="1" outlineLevel="1">
      <c r="A371" s="509">
        <v>30</v>
      </c>
      <c r="B371" s="324" t="s">
        <v>488</v>
      </c>
      <c r="C371" s="291" t="s">
        <v>25</v>
      </c>
      <c r="D371" s="295"/>
      <c r="E371" s="295"/>
      <c r="F371" s="295"/>
      <c r="G371" s="295"/>
      <c r="H371" s="295"/>
      <c r="I371" s="295"/>
      <c r="J371" s="295"/>
      <c r="K371" s="295"/>
      <c r="L371" s="295"/>
      <c r="M371" s="295"/>
      <c r="N371" s="295">
        <v>0</v>
      </c>
      <c r="O371" s="295"/>
      <c r="P371" s="295"/>
      <c r="Q371" s="295"/>
      <c r="R371" s="295"/>
      <c r="S371" s="295"/>
      <c r="T371" s="295"/>
      <c r="U371" s="295"/>
      <c r="V371" s="295"/>
      <c r="W371" s="295"/>
      <c r="X371" s="295"/>
      <c r="Y371" s="410"/>
      <c r="Z371" s="410"/>
      <c r="AA371" s="410"/>
      <c r="AB371" s="410"/>
      <c r="AC371" s="410"/>
      <c r="AD371" s="410"/>
      <c r="AE371" s="410"/>
      <c r="AF371" s="410"/>
      <c r="AG371" s="410"/>
      <c r="AH371" s="410"/>
      <c r="AI371" s="410"/>
      <c r="AJ371" s="410"/>
      <c r="AK371" s="410"/>
      <c r="AL371" s="410"/>
      <c r="AM371" s="296">
        <f>SUM(Y371:AL371)</f>
        <v>0</v>
      </c>
    </row>
    <row r="372" spans="1:39" s="283" customFormat="1" ht="15" hidden="1" outlineLevel="1">
      <c r="A372" s="509"/>
      <c r="B372" s="324" t="s">
        <v>249</v>
      </c>
      <c r="C372" s="291" t="s">
        <v>163</v>
      </c>
      <c r="D372" s="295"/>
      <c r="E372" s="295"/>
      <c r="F372" s="295"/>
      <c r="G372" s="295"/>
      <c r="H372" s="295"/>
      <c r="I372" s="295"/>
      <c r="J372" s="295"/>
      <c r="K372" s="295"/>
      <c r="L372" s="295"/>
      <c r="M372" s="295"/>
      <c r="N372" s="295">
        <f>N371</f>
        <v>0</v>
      </c>
      <c r="O372" s="295"/>
      <c r="P372" s="295"/>
      <c r="Q372" s="295"/>
      <c r="R372" s="295"/>
      <c r="S372" s="295"/>
      <c r="T372" s="295"/>
      <c r="U372" s="295"/>
      <c r="V372" s="295"/>
      <c r="W372" s="295"/>
      <c r="X372" s="295"/>
      <c r="Y372" s="411">
        <f>Y371</f>
        <v>0</v>
      </c>
      <c r="Z372" s="411">
        <f t="shared" ref="Z372:AL372" si="156">Z371</f>
        <v>0</v>
      </c>
      <c r="AA372" s="411">
        <f t="shared" si="156"/>
        <v>0</v>
      </c>
      <c r="AB372" s="411">
        <f t="shared" si="156"/>
        <v>0</v>
      </c>
      <c r="AC372" s="411">
        <f t="shared" si="156"/>
        <v>0</v>
      </c>
      <c r="AD372" s="411">
        <f t="shared" si="156"/>
        <v>0</v>
      </c>
      <c r="AE372" s="411">
        <f t="shared" si="156"/>
        <v>0</v>
      </c>
      <c r="AF372" s="411">
        <f t="shared" si="156"/>
        <v>0</v>
      </c>
      <c r="AG372" s="411">
        <f t="shared" si="156"/>
        <v>0</v>
      </c>
      <c r="AH372" s="411">
        <f t="shared" si="156"/>
        <v>0</v>
      </c>
      <c r="AI372" s="411">
        <f t="shared" si="156"/>
        <v>0</v>
      </c>
      <c r="AJ372" s="411">
        <f t="shared" si="156"/>
        <v>0</v>
      </c>
      <c r="AK372" s="411">
        <f t="shared" si="156"/>
        <v>0</v>
      </c>
      <c r="AL372" s="411">
        <f t="shared" si="156"/>
        <v>0</v>
      </c>
      <c r="AM372" s="297"/>
    </row>
    <row r="373" spans="1:39" s="283" customFormat="1" ht="15" hidden="1" outlineLevel="1">
      <c r="A373" s="509"/>
      <c r="B373" s="324"/>
      <c r="C373" s="291"/>
      <c r="D373" s="291"/>
      <c r="E373" s="291"/>
      <c r="F373" s="291"/>
      <c r="G373" s="291"/>
      <c r="H373" s="291"/>
      <c r="I373" s="291"/>
      <c r="J373" s="291"/>
      <c r="K373" s="291"/>
      <c r="L373" s="291"/>
      <c r="M373" s="291"/>
      <c r="N373" s="291"/>
      <c r="O373" s="291"/>
      <c r="P373" s="291"/>
      <c r="Q373" s="291"/>
      <c r="R373" s="291"/>
      <c r="S373" s="291"/>
      <c r="T373" s="291"/>
      <c r="U373" s="291"/>
      <c r="V373" s="291"/>
      <c r="W373" s="291"/>
      <c r="X373" s="291"/>
      <c r="Y373" s="412"/>
      <c r="Z373" s="412"/>
      <c r="AA373" s="412"/>
      <c r="AB373" s="412"/>
      <c r="AC373" s="412"/>
      <c r="AD373" s="412"/>
      <c r="AE373" s="412"/>
      <c r="AF373" s="412"/>
      <c r="AG373" s="412"/>
      <c r="AH373" s="412"/>
      <c r="AI373" s="412"/>
      <c r="AJ373" s="412"/>
      <c r="AK373" s="412"/>
      <c r="AL373" s="412"/>
      <c r="AM373" s="313"/>
    </row>
    <row r="374" spans="1:39" s="283" customFormat="1" ht="15.45" hidden="1" outlineLevel="1">
      <c r="A374" s="509"/>
      <c r="B374" s="288" t="s">
        <v>489</v>
      </c>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412"/>
      <c r="Z374" s="412"/>
      <c r="AA374" s="412"/>
      <c r="AB374" s="412"/>
      <c r="AC374" s="412"/>
      <c r="AD374" s="412"/>
      <c r="AE374" s="412"/>
      <c r="AF374" s="412"/>
      <c r="AG374" s="412"/>
      <c r="AH374" s="412"/>
      <c r="AI374" s="412"/>
      <c r="AJ374" s="412"/>
      <c r="AK374" s="412"/>
      <c r="AL374" s="412"/>
      <c r="AM374" s="313"/>
    </row>
    <row r="375" spans="1:39" s="283" customFormat="1" ht="15" hidden="1" outlineLevel="1">
      <c r="A375" s="509">
        <v>31</v>
      </c>
      <c r="B375" s="324" t="s">
        <v>490</v>
      </c>
      <c r="C375" s="291" t="s">
        <v>25</v>
      </c>
      <c r="D375" s="295"/>
      <c r="E375" s="295"/>
      <c r="F375" s="295"/>
      <c r="G375" s="295"/>
      <c r="H375" s="295"/>
      <c r="I375" s="295"/>
      <c r="J375" s="295"/>
      <c r="K375" s="295"/>
      <c r="L375" s="295"/>
      <c r="M375" s="295"/>
      <c r="N375" s="295">
        <v>0</v>
      </c>
      <c r="O375" s="295"/>
      <c r="P375" s="295"/>
      <c r="Q375" s="295"/>
      <c r="R375" s="295"/>
      <c r="S375" s="295"/>
      <c r="T375" s="295"/>
      <c r="U375" s="295"/>
      <c r="V375" s="295"/>
      <c r="W375" s="295"/>
      <c r="X375" s="295"/>
      <c r="Y375" s="410"/>
      <c r="Z375" s="410"/>
      <c r="AA375" s="410"/>
      <c r="AB375" s="410"/>
      <c r="AC375" s="410"/>
      <c r="AD375" s="410"/>
      <c r="AE375" s="410"/>
      <c r="AF375" s="410"/>
      <c r="AG375" s="410"/>
      <c r="AH375" s="410"/>
      <c r="AI375" s="410"/>
      <c r="AJ375" s="410"/>
      <c r="AK375" s="410"/>
      <c r="AL375" s="410"/>
      <c r="AM375" s="296">
        <f>SUM(Y375:AL375)</f>
        <v>0</v>
      </c>
    </row>
    <row r="376" spans="1:39" s="283" customFormat="1" ht="15" hidden="1" outlineLevel="1">
      <c r="A376" s="509"/>
      <c r="B376" s="324" t="s">
        <v>249</v>
      </c>
      <c r="C376" s="291" t="s">
        <v>163</v>
      </c>
      <c r="D376" s="295"/>
      <c r="E376" s="295"/>
      <c r="F376" s="295"/>
      <c r="G376" s="295"/>
      <c r="H376" s="295"/>
      <c r="I376" s="295"/>
      <c r="J376" s="295"/>
      <c r="K376" s="295"/>
      <c r="L376" s="295"/>
      <c r="M376" s="295"/>
      <c r="N376" s="295">
        <f>N375</f>
        <v>0</v>
      </c>
      <c r="O376" s="295"/>
      <c r="P376" s="295"/>
      <c r="Q376" s="295"/>
      <c r="R376" s="295"/>
      <c r="S376" s="295"/>
      <c r="T376" s="295"/>
      <c r="U376" s="295"/>
      <c r="V376" s="295"/>
      <c r="W376" s="295"/>
      <c r="X376" s="295"/>
      <c r="Y376" s="411">
        <f>Y375</f>
        <v>0</v>
      </c>
      <c r="Z376" s="411">
        <f t="shared" ref="Z376:AL376" si="157">Z375</f>
        <v>0</v>
      </c>
      <c r="AA376" s="411">
        <f t="shared" si="157"/>
        <v>0</v>
      </c>
      <c r="AB376" s="411">
        <f t="shared" si="157"/>
        <v>0</v>
      </c>
      <c r="AC376" s="411">
        <f t="shared" si="157"/>
        <v>0</v>
      </c>
      <c r="AD376" s="411">
        <f t="shared" si="157"/>
        <v>0</v>
      </c>
      <c r="AE376" s="411">
        <f t="shared" si="157"/>
        <v>0</v>
      </c>
      <c r="AF376" s="411">
        <f t="shared" si="157"/>
        <v>0</v>
      </c>
      <c r="AG376" s="411">
        <f t="shared" si="157"/>
        <v>0</v>
      </c>
      <c r="AH376" s="411">
        <f t="shared" si="157"/>
        <v>0</v>
      </c>
      <c r="AI376" s="411">
        <f t="shared" si="157"/>
        <v>0</v>
      </c>
      <c r="AJ376" s="411">
        <f t="shared" si="157"/>
        <v>0</v>
      </c>
      <c r="AK376" s="411">
        <f t="shared" si="157"/>
        <v>0</v>
      </c>
      <c r="AL376" s="411">
        <f t="shared" si="157"/>
        <v>0</v>
      </c>
      <c r="AM376" s="297"/>
    </row>
    <row r="377" spans="1:39" s="283" customFormat="1" ht="15" hidden="1" outlineLevel="1">
      <c r="A377" s="509"/>
      <c r="B377" s="324"/>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412"/>
      <c r="Z377" s="412"/>
      <c r="AA377" s="412"/>
      <c r="AB377" s="412"/>
      <c r="AC377" s="412"/>
      <c r="AD377" s="412"/>
      <c r="AE377" s="412"/>
      <c r="AF377" s="412"/>
      <c r="AG377" s="412"/>
      <c r="AH377" s="412"/>
      <c r="AI377" s="412"/>
      <c r="AJ377" s="412"/>
      <c r="AK377" s="412"/>
      <c r="AL377" s="412"/>
      <c r="AM377" s="313"/>
    </row>
    <row r="378" spans="1:39" s="283" customFormat="1" ht="15" hidden="1" outlineLevel="1">
      <c r="A378" s="509">
        <v>32</v>
      </c>
      <c r="B378" s="324" t="s">
        <v>491</v>
      </c>
      <c r="C378" s="291" t="s">
        <v>25</v>
      </c>
      <c r="D378" s="295"/>
      <c r="E378" s="295"/>
      <c r="F378" s="295"/>
      <c r="G378" s="295"/>
      <c r="H378" s="295"/>
      <c r="I378" s="295"/>
      <c r="J378" s="295"/>
      <c r="K378" s="295"/>
      <c r="L378" s="295"/>
      <c r="M378" s="295"/>
      <c r="N378" s="295">
        <v>0</v>
      </c>
      <c r="O378" s="295"/>
      <c r="P378" s="295"/>
      <c r="Q378" s="295"/>
      <c r="R378" s="295"/>
      <c r="S378" s="295"/>
      <c r="T378" s="295"/>
      <c r="U378" s="295"/>
      <c r="V378" s="295"/>
      <c r="W378" s="295"/>
      <c r="X378" s="295"/>
      <c r="Y378" s="410"/>
      <c r="Z378" s="410"/>
      <c r="AA378" s="410"/>
      <c r="AB378" s="410"/>
      <c r="AC378" s="410"/>
      <c r="AD378" s="410"/>
      <c r="AE378" s="410"/>
      <c r="AF378" s="410"/>
      <c r="AG378" s="410"/>
      <c r="AH378" s="410"/>
      <c r="AI378" s="410"/>
      <c r="AJ378" s="410"/>
      <c r="AK378" s="410"/>
      <c r="AL378" s="410"/>
      <c r="AM378" s="296">
        <f>SUM(Y378:AL378)</f>
        <v>0</v>
      </c>
    </row>
    <row r="379" spans="1:39" s="283" customFormat="1" ht="15" hidden="1" outlineLevel="1">
      <c r="A379" s="509"/>
      <c r="B379" s="324" t="s">
        <v>249</v>
      </c>
      <c r="C379" s="291" t="s">
        <v>163</v>
      </c>
      <c r="D379" s="295"/>
      <c r="E379" s="295"/>
      <c r="F379" s="295"/>
      <c r="G379" s="295"/>
      <c r="H379" s="295"/>
      <c r="I379" s="295"/>
      <c r="J379" s="295"/>
      <c r="K379" s="295"/>
      <c r="L379" s="295"/>
      <c r="M379" s="295"/>
      <c r="N379" s="295">
        <f>N378</f>
        <v>0</v>
      </c>
      <c r="O379" s="295"/>
      <c r="P379" s="295"/>
      <c r="Q379" s="295"/>
      <c r="R379" s="295"/>
      <c r="S379" s="295"/>
      <c r="T379" s="295"/>
      <c r="U379" s="295"/>
      <c r="V379" s="295"/>
      <c r="W379" s="295"/>
      <c r="X379" s="295"/>
      <c r="Y379" s="411">
        <f>Y378</f>
        <v>0</v>
      </c>
      <c r="Z379" s="411">
        <f t="shared" ref="Z379:AL379" si="158">Z378</f>
        <v>0</v>
      </c>
      <c r="AA379" s="411">
        <f t="shared" si="158"/>
        <v>0</v>
      </c>
      <c r="AB379" s="411">
        <f t="shared" si="158"/>
        <v>0</v>
      </c>
      <c r="AC379" s="411">
        <f t="shared" si="158"/>
        <v>0</v>
      </c>
      <c r="AD379" s="411">
        <f t="shared" si="158"/>
        <v>0</v>
      </c>
      <c r="AE379" s="411">
        <f t="shared" si="158"/>
        <v>0</v>
      </c>
      <c r="AF379" s="411">
        <f t="shared" si="158"/>
        <v>0</v>
      </c>
      <c r="AG379" s="411">
        <f t="shared" si="158"/>
        <v>0</v>
      </c>
      <c r="AH379" s="411">
        <f t="shared" si="158"/>
        <v>0</v>
      </c>
      <c r="AI379" s="411">
        <f t="shared" si="158"/>
        <v>0</v>
      </c>
      <c r="AJ379" s="411">
        <f t="shared" si="158"/>
        <v>0</v>
      </c>
      <c r="AK379" s="411">
        <f t="shared" si="158"/>
        <v>0</v>
      </c>
      <c r="AL379" s="411">
        <f t="shared" si="158"/>
        <v>0</v>
      </c>
      <c r="AM379" s="297"/>
    </row>
    <row r="380" spans="1:39" s="283" customFormat="1" ht="15" hidden="1" outlineLevel="1">
      <c r="A380" s="509"/>
      <c r="B380" s="324"/>
      <c r="C380" s="291"/>
      <c r="D380" s="291"/>
      <c r="E380" s="291"/>
      <c r="F380" s="291"/>
      <c r="G380" s="291"/>
      <c r="H380" s="291"/>
      <c r="I380" s="291"/>
      <c r="J380" s="291"/>
      <c r="K380" s="291"/>
      <c r="L380" s="291"/>
      <c r="M380" s="291"/>
      <c r="N380" s="291"/>
      <c r="O380" s="291"/>
      <c r="P380" s="291"/>
      <c r="Q380" s="291"/>
      <c r="R380" s="291"/>
      <c r="S380" s="291"/>
      <c r="T380" s="291"/>
      <c r="U380" s="291"/>
      <c r="V380" s="291"/>
      <c r="W380" s="291"/>
      <c r="X380" s="291"/>
      <c r="Y380" s="412"/>
      <c r="Z380" s="412"/>
      <c r="AA380" s="412"/>
      <c r="AB380" s="412"/>
      <c r="AC380" s="412"/>
      <c r="AD380" s="412"/>
      <c r="AE380" s="412"/>
      <c r="AF380" s="412"/>
      <c r="AG380" s="412"/>
      <c r="AH380" s="412"/>
      <c r="AI380" s="412"/>
      <c r="AJ380" s="412"/>
      <c r="AK380" s="412"/>
      <c r="AL380" s="412"/>
      <c r="AM380" s="313"/>
    </row>
    <row r="381" spans="1:39" s="283" customFormat="1" ht="15" hidden="1" outlineLevel="1">
      <c r="A381" s="509">
        <v>33</v>
      </c>
      <c r="B381" s="324" t="s">
        <v>492</v>
      </c>
      <c r="C381" s="291" t="s">
        <v>25</v>
      </c>
      <c r="D381" s="295"/>
      <c r="E381" s="295"/>
      <c r="F381" s="295"/>
      <c r="G381" s="295"/>
      <c r="H381" s="295"/>
      <c r="I381" s="295"/>
      <c r="J381" s="295"/>
      <c r="K381" s="295"/>
      <c r="L381" s="295"/>
      <c r="M381" s="295"/>
      <c r="N381" s="295">
        <v>12</v>
      </c>
      <c r="O381" s="295"/>
      <c r="P381" s="295"/>
      <c r="Q381" s="295"/>
      <c r="R381" s="295"/>
      <c r="S381" s="295"/>
      <c r="T381" s="295"/>
      <c r="U381" s="295"/>
      <c r="V381" s="295"/>
      <c r="W381" s="295"/>
      <c r="X381" s="295"/>
      <c r="Y381" s="410"/>
      <c r="Z381" s="410"/>
      <c r="AA381" s="410"/>
      <c r="AB381" s="410"/>
      <c r="AC381" s="410"/>
      <c r="AD381" s="410"/>
      <c r="AE381" s="410"/>
      <c r="AF381" s="410"/>
      <c r="AG381" s="410"/>
      <c r="AH381" s="410"/>
      <c r="AI381" s="410"/>
      <c r="AJ381" s="410"/>
      <c r="AK381" s="410"/>
      <c r="AL381" s="410"/>
      <c r="AM381" s="296">
        <f>SUM(Y381:AL381)</f>
        <v>0</v>
      </c>
    </row>
    <row r="382" spans="1:39" s="283" customFormat="1" ht="15" hidden="1" outlineLevel="1">
      <c r="A382" s="509"/>
      <c r="B382" s="324" t="s">
        <v>249</v>
      </c>
      <c r="C382" s="291" t="s">
        <v>163</v>
      </c>
      <c r="D382" s="295"/>
      <c r="E382" s="295"/>
      <c r="F382" s="295"/>
      <c r="G382" s="295"/>
      <c r="H382" s="295"/>
      <c r="I382" s="295"/>
      <c r="J382" s="295"/>
      <c r="K382" s="295"/>
      <c r="L382" s="295"/>
      <c r="M382" s="295"/>
      <c r="N382" s="295">
        <f>N381</f>
        <v>12</v>
      </c>
      <c r="O382" s="295"/>
      <c r="P382" s="295"/>
      <c r="Q382" s="295"/>
      <c r="R382" s="295"/>
      <c r="S382" s="295"/>
      <c r="T382" s="295"/>
      <c r="U382" s="295"/>
      <c r="V382" s="295"/>
      <c r="W382" s="295"/>
      <c r="X382" s="295"/>
      <c r="Y382" s="411">
        <f>Y381</f>
        <v>0</v>
      </c>
      <c r="Z382" s="411">
        <f t="shared" ref="Z382:AK382" si="159">Z381</f>
        <v>0</v>
      </c>
      <c r="AA382" s="411">
        <f t="shared" si="159"/>
        <v>0</v>
      </c>
      <c r="AB382" s="411">
        <f t="shared" si="159"/>
        <v>0</v>
      </c>
      <c r="AC382" s="411">
        <f t="shared" si="159"/>
        <v>0</v>
      </c>
      <c r="AD382" s="411">
        <f t="shared" si="159"/>
        <v>0</v>
      </c>
      <c r="AE382" s="411">
        <f t="shared" si="159"/>
        <v>0</v>
      </c>
      <c r="AF382" s="411">
        <f t="shared" si="159"/>
        <v>0</v>
      </c>
      <c r="AG382" s="411">
        <f t="shared" si="159"/>
        <v>0</v>
      </c>
      <c r="AH382" s="411">
        <f t="shared" si="159"/>
        <v>0</v>
      </c>
      <c r="AI382" s="411">
        <f t="shared" si="159"/>
        <v>0</v>
      </c>
      <c r="AJ382" s="411">
        <f t="shared" si="159"/>
        <v>0</v>
      </c>
      <c r="AK382" s="411">
        <f t="shared" si="159"/>
        <v>0</v>
      </c>
      <c r="AL382" s="411">
        <f>AL381</f>
        <v>0</v>
      </c>
      <c r="AM382" s="297"/>
    </row>
    <row r="383" spans="1:39" ht="15" hidden="1" outlineLevel="1">
      <c r="B383" s="315"/>
      <c r="C383" s="325"/>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01"/>
      <c r="Z383" s="301"/>
      <c r="AA383" s="301"/>
      <c r="AB383" s="301"/>
      <c r="AC383" s="301"/>
      <c r="AD383" s="301"/>
      <c r="AE383" s="301"/>
      <c r="AF383" s="301"/>
      <c r="AG383" s="301"/>
      <c r="AH383" s="301"/>
      <c r="AI383" s="301"/>
      <c r="AJ383" s="301"/>
      <c r="AK383" s="301"/>
      <c r="AL383" s="301"/>
      <c r="AM383" s="306"/>
    </row>
    <row r="384" spans="1:39" ht="15.45">
      <c r="B384" s="327" t="s">
        <v>250</v>
      </c>
      <c r="C384" s="329"/>
      <c r="D384" s="329">
        <f>SUM(D279:D382)</f>
        <v>3085833.5535050663</v>
      </c>
      <c r="E384" s="329"/>
      <c r="F384" s="329"/>
      <c r="G384" s="329"/>
      <c r="H384" s="329"/>
      <c r="I384" s="329"/>
      <c r="J384" s="329"/>
      <c r="K384" s="329"/>
      <c r="L384" s="329"/>
      <c r="M384" s="329"/>
      <c r="N384" s="329"/>
      <c r="O384" s="329">
        <f>SUM(O279:O382)</f>
        <v>959.65152741599991</v>
      </c>
      <c r="P384" s="329"/>
      <c r="Q384" s="329"/>
      <c r="R384" s="329"/>
      <c r="S384" s="329"/>
      <c r="T384" s="329"/>
      <c r="U384" s="329"/>
      <c r="V384" s="329"/>
      <c r="W384" s="329"/>
      <c r="X384" s="329"/>
      <c r="Y384" s="329">
        <f>IF(Y278="kWh",SUMPRODUCT(D279:D382,Y279:Y382))</f>
        <v>366534.30305800645</v>
      </c>
      <c r="Z384" s="329">
        <f>IF(Z278="kWh",SUMPRODUCT(D279:D382,Z279:Z382))</f>
        <v>427098.22665328998</v>
      </c>
      <c r="AA384" s="329">
        <f>IF(AA278="kW",SUMPRODUCT(N279:N382,O279:O382,AA279:AA382),SUMPRODUCT(D279:D382,AA279:AA382))</f>
        <v>3565</v>
      </c>
      <c r="AB384" s="329">
        <f>IF(AB278="kW",SUMPRODUCT(N279:N382,O279:O382,AB279:AB382),SUMPRODUCT(D279:D382,AB279:AB382))</f>
        <v>367</v>
      </c>
      <c r="AC384" s="329">
        <f>IF(AC278="kW",SUMPRODUCT(N279:N382,O279:O382,AC279:AC382),SUMPRODUCT(D279:D382,AC279:AC382))</f>
        <v>603</v>
      </c>
      <c r="AD384" s="329">
        <f>IF(AD278="kW",SUMPRODUCT(N279:N382,O279:O382,AD279:AD382),SUMPRODUCT(D279:D382,AD279:AD382))</f>
        <v>0</v>
      </c>
      <c r="AE384" s="329">
        <f>IF(AE278="kW",SUMPRODUCT(N279:N382,O279:O382,AE279:AE382),SUMPRODUCT(D279:D382,AE279:AE382))</f>
        <v>0</v>
      </c>
      <c r="AF384" s="329">
        <f>IF(AF278="kW",SUMPRODUCT(N279:N382,O279:O382,AF279:AF382),SUMPRODUCT(D279:D382,AF279:AF382))</f>
        <v>0</v>
      </c>
      <c r="AG384" s="329">
        <f>IF(AG278="kW",SUMPRODUCT(N279:N382,O279:O382,AG279:AG382),SUMPRODUCT(D279:D382,AG279:AG382))</f>
        <v>0</v>
      </c>
      <c r="AH384" s="329">
        <f>IF(AH278="kW",SUMPRODUCT(N279:N382,O279:O382,AH279:AH382),SUMPRODUCT(D279:D382,AH279:AH382))</f>
        <v>0</v>
      </c>
      <c r="AI384" s="329">
        <f>IF(AI278="kW",SUMPRODUCT(N279:N382,O279:O382,AI279:AI382),SUMPRODUCT(D279:D382,AI279:AI382))</f>
        <v>0</v>
      </c>
      <c r="AJ384" s="329">
        <f>IF(AJ278="kW",SUMPRODUCT(N279:N382,O279:O382,AJ279:AJ382),SUMPRODUCT(D279:D382,AJ279:AJ382))</f>
        <v>0</v>
      </c>
      <c r="AK384" s="329">
        <f>IF(AK278="kW",SUMPRODUCT(N279:N382,O279:O382,AK279:AK382),SUMPRODUCT(D279:D382,AK279:AK382))</f>
        <v>0</v>
      </c>
      <c r="AL384" s="329">
        <f>IF(AL278="kW",SUMPRODUCT(N279:N382,O279:O382,AL279:AL382),SUMPRODUCT(D279:D382,AL279:AL382))</f>
        <v>0</v>
      </c>
      <c r="AM384" s="330"/>
    </row>
    <row r="385" spans="1:41" ht="15.45">
      <c r="B385" s="391" t="s">
        <v>251</v>
      </c>
      <c r="C385" s="392"/>
      <c r="D385" s="392"/>
      <c r="E385" s="392"/>
      <c r="F385" s="392"/>
      <c r="G385" s="392"/>
      <c r="H385" s="392"/>
      <c r="I385" s="392"/>
      <c r="J385" s="392"/>
      <c r="K385" s="392"/>
      <c r="L385" s="392"/>
      <c r="M385" s="392"/>
      <c r="N385" s="392"/>
      <c r="O385" s="392"/>
      <c r="P385" s="392"/>
      <c r="Q385" s="392"/>
      <c r="R385" s="392"/>
      <c r="S385" s="392"/>
      <c r="T385" s="392"/>
      <c r="U385" s="392"/>
      <c r="V385" s="392"/>
      <c r="W385" s="392"/>
      <c r="X385" s="392"/>
      <c r="Y385" s="328">
        <f>HLOOKUP(Y277,'2. LRAMVA Threshold'!$B$42:$Q$53,5,FALSE)</f>
        <v>0</v>
      </c>
      <c r="Z385" s="328">
        <f>HLOOKUP(Z277,'2. LRAMVA Threshold'!$B$42:$Q$53,5,FALSE)</f>
        <v>0</v>
      </c>
      <c r="AA385" s="328">
        <f>HLOOKUP(AA277,'2. LRAMVA Threshold'!$B$42:$Q$53,5,FALSE)</f>
        <v>0</v>
      </c>
      <c r="AB385" s="328">
        <f>HLOOKUP(AB277,'2. LRAMVA Threshold'!$B$42:$Q$53,5,FALSE)</f>
        <v>0</v>
      </c>
      <c r="AC385" s="328">
        <f>HLOOKUP(AC277,'2. LRAMVA Threshold'!$B$42:$Q$53,5,FALSE)</f>
        <v>0</v>
      </c>
      <c r="AD385" s="328">
        <f>HLOOKUP(AD277,'2. LRAMVA Threshold'!$B$42:$Q$53,5,FALSE)</f>
        <v>0</v>
      </c>
      <c r="AE385" s="328">
        <f>HLOOKUP(AE277,'2. LRAMVA Threshold'!$B$42:$Q$53,5,FALSE)</f>
        <v>0</v>
      </c>
      <c r="AF385" s="328">
        <f>HLOOKUP(AF277,'2. LRAMVA Threshold'!$B$42:$Q$53,5,FALSE)</f>
        <v>0</v>
      </c>
      <c r="AG385" s="328">
        <f>HLOOKUP(AG277,'2. LRAMVA Threshold'!$B$42:$Q$53,5,FALSE)</f>
        <v>0</v>
      </c>
      <c r="AH385" s="328">
        <f>HLOOKUP(AH277,'2. LRAMVA Threshold'!$B$42:$Q$53,5,FALSE)</f>
        <v>0</v>
      </c>
      <c r="AI385" s="328">
        <f>HLOOKUP(AI277,'2. LRAMVA Threshold'!$B$42:$Q$53,5,FALSE)</f>
        <v>0</v>
      </c>
      <c r="AJ385" s="328">
        <f>HLOOKUP(AJ277,'2. LRAMVA Threshold'!$B$42:$Q$53,5,FALSE)</f>
        <v>0</v>
      </c>
      <c r="AK385" s="328">
        <f>HLOOKUP(AK277,'2. LRAMVA Threshold'!$B$42:$Q$53,5,FALSE)</f>
        <v>0</v>
      </c>
      <c r="AL385" s="328">
        <f>HLOOKUP(AL277,'2. LRAMVA Threshold'!$B$42:$Q$53,5,FALSE)</f>
        <v>0</v>
      </c>
      <c r="AM385" s="393"/>
    </row>
    <row r="386" spans="1:41" ht="15">
      <c r="B386" s="394"/>
      <c r="C386" s="395"/>
      <c r="D386" s="396"/>
      <c r="E386" s="396"/>
      <c r="F386" s="396"/>
      <c r="G386" s="396"/>
      <c r="H386" s="396"/>
      <c r="I386" s="396"/>
      <c r="J386" s="396"/>
      <c r="K386" s="396"/>
      <c r="L386" s="396"/>
      <c r="M386" s="396"/>
      <c r="N386" s="396"/>
      <c r="O386" s="397"/>
      <c r="P386" s="396"/>
      <c r="Q386" s="396"/>
      <c r="R386" s="396"/>
      <c r="S386" s="398"/>
      <c r="T386" s="398"/>
      <c r="U386" s="398"/>
      <c r="V386" s="398"/>
      <c r="W386" s="396"/>
      <c r="X386" s="396"/>
      <c r="Y386" s="399"/>
      <c r="Z386" s="399"/>
      <c r="AA386" s="399"/>
      <c r="AB386" s="399"/>
      <c r="AC386" s="399"/>
      <c r="AD386" s="399"/>
      <c r="AE386" s="399"/>
      <c r="AF386" s="399"/>
      <c r="AG386" s="399"/>
      <c r="AH386" s="399"/>
      <c r="AI386" s="399"/>
      <c r="AJ386" s="399"/>
      <c r="AK386" s="399"/>
      <c r="AL386" s="399"/>
      <c r="AM386" s="400"/>
    </row>
    <row r="387" spans="1:41" ht="15">
      <c r="B387" s="324" t="s">
        <v>166</v>
      </c>
      <c r="C387" s="338"/>
      <c r="D387" s="338"/>
      <c r="E387" s="376"/>
      <c r="F387" s="376"/>
      <c r="G387" s="376"/>
      <c r="H387" s="376"/>
      <c r="I387" s="376"/>
      <c r="J387" s="376"/>
      <c r="K387" s="376"/>
      <c r="L387" s="376"/>
      <c r="M387" s="376"/>
      <c r="N387" s="376"/>
      <c r="O387" s="291"/>
      <c r="P387" s="340"/>
      <c r="Q387" s="340"/>
      <c r="R387" s="340"/>
      <c r="S387" s="339"/>
      <c r="T387" s="339"/>
      <c r="U387" s="339"/>
      <c r="V387" s="339"/>
      <c r="W387" s="340"/>
      <c r="X387" s="340"/>
      <c r="Y387" s="341">
        <f>HLOOKUP(Y$20,'3.  Distribution Rates'!$C$122:$P$133,5,FALSE)</f>
        <v>0</v>
      </c>
      <c r="Z387" s="341">
        <f>HLOOKUP(Z$20,'3.  Distribution Rates'!$C$122:$P$133,5,FALSE)</f>
        <v>0</v>
      </c>
      <c r="AA387" s="341">
        <f>HLOOKUP(AA$20,'3.  Distribution Rates'!$C$122:$P$133,5,FALSE)</f>
        <v>0</v>
      </c>
      <c r="AB387" s="341">
        <f>HLOOKUP(AB$20,'3.  Distribution Rates'!$C$122:$P$133,5,FALSE)</f>
        <v>0</v>
      </c>
      <c r="AC387" s="341">
        <f>HLOOKUP(AC$20,'3.  Distribution Rates'!$C$122:$P$133,5,FALSE)</f>
        <v>0</v>
      </c>
      <c r="AD387" s="341">
        <f>HLOOKUP(AD$20,'3.  Distribution Rates'!$C$122:$P$133,5,FALSE)</f>
        <v>0</v>
      </c>
      <c r="AE387" s="341">
        <f>HLOOKUP(AE$20,'3.  Distribution Rates'!$C$122:$P$133,5,FALSE)</f>
        <v>0</v>
      </c>
      <c r="AF387" s="341">
        <f>HLOOKUP(AF$20,'3.  Distribution Rates'!$C$122:$P$133,5,FALSE)</f>
        <v>0</v>
      </c>
      <c r="AG387" s="341">
        <f>HLOOKUP(AG$20,'3.  Distribution Rates'!$C$122:$P$133,5,FALSE)</f>
        <v>0</v>
      </c>
      <c r="AH387" s="341">
        <f>HLOOKUP(AH$20,'3.  Distribution Rates'!$C$122:$P$133,5,FALSE)</f>
        <v>0</v>
      </c>
      <c r="AI387" s="341">
        <f>HLOOKUP(AI$20,'3.  Distribution Rates'!$C$122:$P$133,5,FALSE)</f>
        <v>0</v>
      </c>
      <c r="AJ387" s="341">
        <f>HLOOKUP(AJ$20,'3.  Distribution Rates'!$C$122:$P$133,5,FALSE)</f>
        <v>0</v>
      </c>
      <c r="AK387" s="341">
        <f>HLOOKUP(AK$20,'3.  Distribution Rates'!$C$122:$P$133,5,FALSE)</f>
        <v>0</v>
      </c>
      <c r="AL387" s="341">
        <f>HLOOKUP(AL$20,'3.  Distribution Rates'!$C$122:$P$133,5,FALSE)</f>
        <v>0</v>
      </c>
      <c r="AM387" s="401"/>
    </row>
    <row r="388" spans="1:41" ht="15">
      <c r="B388" s="324" t="s">
        <v>156</v>
      </c>
      <c r="C388" s="345"/>
      <c r="D388" s="309"/>
      <c r="E388" s="279"/>
      <c r="F388" s="279"/>
      <c r="G388" s="279"/>
      <c r="H388" s="279"/>
      <c r="I388" s="279"/>
      <c r="J388" s="279"/>
      <c r="K388" s="279"/>
      <c r="L388" s="279"/>
      <c r="M388" s="279"/>
      <c r="N388" s="279"/>
      <c r="O388" s="291"/>
      <c r="P388" s="279"/>
      <c r="Q388" s="279"/>
      <c r="R388" s="279"/>
      <c r="S388" s="309"/>
      <c r="T388" s="309"/>
      <c r="U388" s="309"/>
      <c r="V388" s="309"/>
      <c r="W388" s="279"/>
      <c r="X388" s="279"/>
      <c r="Y388" s="378">
        <f t="shared" ref="Y388:AL388" si="160">Y136*Y387</f>
        <v>0</v>
      </c>
      <c r="Z388" s="378">
        <f t="shared" si="160"/>
        <v>0</v>
      </c>
      <c r="AA388" s="378">
        <f t="shared" si="160"/>
        <v>0</v>
      </c>
      <c r="AB388" s="378">
        <f t="shared" si="160"/>
        <v>0</v>
      </c>
      <c r="AC388" s="378">
        <f t="shared" si="160"/>
        <v>0</v>
      </c>
      <c r="AD388" s="378">
        <f t="shared" si="160"/>
        <v>0</v>
      </c>
      <c r="AE388" s="378">
        <f t="shared" si="160"/>
        <v>0</v>
      </c>
      <c r="AF388" s="378">
        <f t="shared" si="160"/>
        <v>0</v>
      </c>
      <c r="AG388" s="378">
        <f t="shared" si="160"/>
        <v>0</v>
      </c>
      <c r="AH388" s="378">
        <f t="shared" si="160"/>
        <v>0</v>
      </c>
      <c r="AI388" s="378">
        <f t="shared" si="160"/>
        <v>0</v>
      </c>
      <c r="AJ388" s="378">
        <f t="shared" si="160"/>
        <v>0</v>
      </c>
      <c r="AK388" s="378">
        <f t="shared" si="160"/>
        <v>0</v>
      </c>
      <c r="AL388" s="378">
        <f t="shared" si="160"/>
        <v>0</v>
      </c>
      <c r="AM388" s="629">
        <f>SUM(Y388:AL388)</f>
        <v>0</v>
      </c>
      <c r="AO388" s="283"/>
    </row>
    <row r="389" spans="1:41" ht="15">
      <c r="B389" s="324" t="s">
        <v>157</v>
      </c>
      <c r="C389" s="345"/>
      <c r="D389" s="309"/>
      <c r="E389" s="279"/>
      <c r="F389" s="279"/>
      <c r="G389" s="279"/>
      <c r="H389" s="279"/>
      <c r="I389" s="279"/>
      <c r="J389" s="279"/>
      <c r="K389" s="279"/>
      <c r="L389" s="279"/>
      <c r="M389" s="279"/>
      <c r="N389" s="279"/>
      <c r="O389" s="291"/>
      <c r="P389" s="279"/>
      <c r="Q389" s="279"/>
      <c r="R389" s="279"/>
      <c r="S389" s="309"/>
      <c r="T389" s="309"/>
      <c r="U389" s="309"/>
      <c r="V389" s="309"/>
      <c r="W389" s="279"/>
      <c r="X389" s="279"/>
      <c r="Y389" s="378">
        <f t="shared" ref="Y389:AL389" si="161">Y265*Y387</f>
        <v>0</v>
      </c>
      <c r="Z389" s="378">
        <f t="shared" si="161"/>
        <v>0</v>
      </c>
      <c r="AA389" s="378">
        <f t="shared" si="161"/>
        <v>0</v>
      </c>
      <c r="AB389" s="378">
        <f t="shared" si="161"/>
        <v>0</v>
      </c>
      <c r="AC389" s="378">
        <f t="shared" si="161"/>
        <v>0</v>
      </c>
      <c r="AD389" s="378">
        <f t="shared" si="161"/>
        <v>0</v>
      </c>
      <c r="AE389" s="378">
        <f t="shared" si="161"/>
        <v>0</v>
      </c>
      <c r="AF389" s="378">
        <f t="shared" si="161"/>
        <v>0</v>
      </c>
      <c r="AG389" s="378">
        <f t="shared" si="161"/>
        <v>0</v>
      </c>
      <c r="AH389" s="378">
        <f t="shared" si="161"/>
        <v>0</v>
      </c>
      <c r="AI389" s="378">
        <f t="shared" si="161"/>
        <v>0</v>
      </c>
      <c r="AJ389" s="378">
        <f t="shared" si="161"/>
        <v>0</v>
      </c>
      <c r="AK389" s="378">
        <f t="shared" si="161"/>
        <v>0</v>
      </c>
      <c r="AL389" s="378">
        <f t="shared" si="161"/>
        <v>0</v>
      </c>
      <c r="AM389" s="629">
        <f>SUM(Y389:AL389)</f>
        <v>0</v>
      </c>
    </row>
    <row r="390" spans="1:41" ht="15">
      <c r="B390" s="324" t="s">
        <v>158</v>
      </c>
      <c r="C390" s="345"/>
      <c r="D390" s="309"/>
      <c r="E390" s="279"/>
      <c r="F390" s="279"/>
      <c r="G390" s="279"/>
      <c r="H390" s="279"/>
      <c r="I390" s="279"/>
      <c r="J390" s="279"/>
      <c r="K390" s="279"/>
      <c r="L390" s="279"/>
      <c r="M390" s="279"/>
      <c r="N390" s="279"/>
      <c r="O390" s="291"/>
      <c r="P390" s="279"/>
      <c r="Q390" s="279"/>
      <c r="R390" s="279"/>
      <c r="S390" s="309"/>
      <c r="T390" s="309"/>
      <c r="U390" s="309"/>
      <c r="V390" s="309"/>
      <c r="W390" s="279"/>
      <c r="X390" s="279"/>
      <c r="Y390" s="378">
        <f>Y384*Y387</f>
        <v>0</v>
      </c>
      <c r="Z390" s="378">
        <f t="shared" ref="Z390:AE390" si="162">Z384*Z387</f>
        <v>0</v>
      </c>
      <c r="AA390" s="378">
        <f t="shared" si="162"/>
        <v>0</v>
      </c>
      <c r="AB390" s="378">
        <f t="shared" si="162"/>
        <v>0</v>
      </c>
      <c r="AC390" s="378">
        <f t="shared" si="162"/>
        <v>0</v>
      </c>
      <c r="AD390" s="378">
        <f t="shared" si="162"/>
        <v>0</v>
      </c>
      <c r="AE390" s="378">
        <f t="shared" si="162"/>
        <v>0</v>
      </c>
      <c r="AF390" s="378">
        <f t="shared" ref="AF390:AL390" si="163">AF384*AF387</f>
        <v>0</v>
      </c>
      <c r="AG390" s="378">
        <f t="shared" si="163"/>
        <v>0</v>
      </c>
      <c r="AH390" s="378">
        <f t="shared" si="163"/>
        <v>0</v>
      </c>
      <c r="AI390" s="378">
        <f t="shared" si="163"/>
        <v>0</v>
      </c>
      <c r="AJ390" s="378">
        <f t="shared" si="163"/>
        <v>0</v>
      </c>
      <c r="AK390" s="378">
        <f t="shared" si="163"/>
        <v>0</v>
      </c>
      <c r="AL390" s="378">
        <f t="shared" si="163"/>
        <v>0</v>
      </c>
      <c r="AM390" s="629">
        <f>SUM(Y390:AL390)</f>
        <v>0</v>
      </c>
    </row>
    <row r="391" spans="1:41" s="380" customFormat="1" ht="15.45">
      <c r="A391" s="511"/>
      <c r="B391" s="349" t="s">
        <v>257</v>
      </c>
      <c r="C391" s="345"/>
      <c r="D391" s="336"/>
      <c r="E391" s="334"/>
      <c r="F391" s="334"/>
      <c r="G391" s="334"/>
      <c r="H391" s="334"/>
      <c r="I391" s="334"/>
      <c r="J391" s="334"/>
      <c r="K391" s="334"/>
      <c r="L391" s="334"/>
      <c r="M391" s="334"/>
      <c r="N391" s="334"/>
      <c r="O391" s="300"/>
      <c r="P391" s="334"/>
      <c r="Q391" s="334"/>
      <c r="R391" s="334"/>
      <c r="S391" s="336"/>
      <c r="T391" s="336"/>
      <c r="U391" s="336"/>
      <c r="V391" s="336"/>
      <c r="W391" s="334"/>
      <c r="X391" s="334"/>
      <c r="Y391" s="346">
        <f>SUM(Y388:Y390)</f>
        <v>0</v>
      </c>
      <c r="Z391" s="346">
        <f>SUM(Z388:Z390)</f>
        <v>0</v>
      </c>
      <c r="AA391" s="346">
        <f t="shared" ref="AA391:AE391" si="164">SUM(AA388:AA390)</f>
        <v>0</v>
      </c>
      <c r="AB391" s="346">
        <f t="shared" si="164"/>
        <v>0</v>
      </c>
      <c r="AC391" s="346">
        <f t="shared" si="164"/>
        <v>0</v>
      </c>
      <c r="AD391" s="346">
        <f t="shared" si="164"/>
        <v>0</v>
      </c>
      <c r="AE391" s="346">
        <f t="shared" si="164"/>
        <v>0</v>
      </c>
      <c r="AF391" s="346">
        <f t="shared" ref="AF391:AL391" si="165">SUM(AF388:AF390)</f>
        <v>0</v>
      </c>
      <c r="AG391" s="346">
        <f t="shared" si="165"/>
        <v>0</v>
      </c>
      <c r="AH391" s="346">
        <f t="shared" si="165"/>
        <v>0</v>
      </c>
      <c r="AI391" s="346">
        <f t="shared" si="165"/>
        <v>0</v>
      </c>
      <c r="AJ391" s="346">
        <f t="shared" si="165"/>
        <v>0</v>
      </c>
      <c r="AK391" s="346">
        <f t="shared" si="165"/>
        <v>0</v>
      </c>
      <c r="AL391" s="346">
        <f t="shared" si="165"/>
        <v>0</v>
      </c>
      <c r="AM391" s="407">
        <f>SUM(AM388:AM390)</f>
        <v>0</v>
      </c>
    </row>
    <row r="392" spans="1:41" s="380" customFormat="1" ht="15.45">
      <c r="A392" s="511"/>
      <c r="B392" s="349" t="s">
        <v>252</v>
      </c>
      <c r="C392" s="345"/>
      <c r="D392" s="350"/>
      <c r="E392" s="334"/>
      <c r="F392" s="334"/>
      <c r="G392" s="334"/>
      <c r="H392" s="334"/>
      <c r="I392" s="334"/>
      <c r="J392" s="334"/>
      <c r="K392" s="334"/>
      <c r="L392" s="334"/>
      <c r="M392" s="334"/>
      <c r="N392" s="334"/>
      <c r="O392" s="300"/>
      <c r="P392" s="334"/>
      <c r="Q392" s="334"/>
      <c r="R392" s="334"/>
      <c r="S392" s="336"/>
      <c r="T392" s="336"/>
      <c r="U392" s="336"/>
      <c r="V392" s="336"/>
      <c r="W392" s="334"/>
      <c r="X392" s="334"/>
      <c r="Y392" s="347">
        <f t="shared" ref="Y392:AE392" si="166">Y385*Y387</f>
        <v>0</v>
      </c>
      <c r="Z392" s="347">
        <f t="shared" si="166"/>
        <v>0</v>
      </c>
      <c r="AA392" s="347">
        <f t="shared" si="166"/>
        <v>0</v>
      </c>
      <c r="AB392" s="347">
        <f t="shared" si="166"/>
        <v>0</v>
      </c>
      <c r="AC392" s="347">
        <f t="shared" si="166"/>
        <v>0</v>
      </c>
      <c r="AD392" s="347">
        <f t="shared" si="166"/>
        <v>0</v>
      </c>
      <c r="AE392" s="347">
        <f t="shared" si="166"/>
        <v>0</v>
      </c>
      <c r="AF392" s="347">
        <f t="shared" ref="AF392:AL392" si="167">AF385*AF387</f>
        <v>0</v>
      </c>
      <c r="AG392" s="347">
        <f t="shared" si="167"/>
        <v>0</v>
      </c>
      <c r="AH392" s="347">
        <f t="shared" si="167"/>
        <v>0</v>
      </c>
      <c r="AI392" s="347">
        <f t="shared" si="167"/>
        <v>0</v>
      </c>
      <c r="AJ392" s="347">
        <f t="shared" si="167"/>
        <v>0</v>
      </c>
      <c r="AK392" s="347">
        <f t="shared" si="167"/>
        <v>0</v>
      </c>
      <c r="AL392" s="347">
        <f t="shared" si="167"/>
        <v>0</v>
      </c>
      <c r="AM392" s="407">
        <f>SUM(Y392:AL392)</f>
        <v>0</v>
      </c>
    </row>
    <row r="393" spans="1:41" ht="15.75" customHeight="1">
      <c r="A393" s="511"/>
      <c r="B393" s="349" t="s">
        <v>264</v>
      </c>
      <c r="C393" s="345"/>
      <c r="D393" s="350"/>
      <c r="E393" s="334"/>
      <c r="F393" s="334"/>
      <c r="G393" s="334"/>
      <c r="H393" s="334"/>
      <c r="I393" s="334"/>
      <c r="J393" s="334"/>
      <c r="K393" s="334"/>
      <c r="L393" s="334"/>
      <c r="M393" s="334"/>
      <c r="N393" s="334"/>
      <c r="O393" s="300"/>
      <c r="P393" s="334"/>
      <c r="Q393" s="334"/>
      <c r="R393" s="334"/>
      <c r="S393" s="350"/>
      <c r="T393" s="350"/>
      <c r="U393" s="350"/>
      <c r="V393" s="350"/>
      <c r="W393" s="334"/>
      <c r="X393" s="334"/>
      <c r="Y393" s="300"/>
      <c r="Z393" s="351"/>
      <c r="AA393" s="351"/>
      <c r="AB393" s="351"/>
      <c r="AC393" s="351"/>
      <c r="AD393" s="351"/>
      <c r="AE393" s="351"/>
      <c r="AF393" s="351"/>
      <c r="AG393" s="351"/>
      <c r="AH393" s="351"/>
      <c r="AI393" s="351"/>
      <c r="AJ393" s="351"/>
      <c r="AK393" s="351"/>
      <c r="AL393" s="351"/>
      <c r="AM393" s="407">
        <f>AM391-AM392</f>
        <v>0</v>
      </c>
    </row>
    <row r="394" spans="1:41" ht="15">
      <c r="B394" s="324"/>
      <c r="C394" s="350"/>
      <c r="D394" s="350"/>
      <c r="E394" s="334"/>
      <c r="F394" s="334"/>
      <c r="G394" s="334"/>
      <c r="H394" s="334"/>
      <c r="I394" s="334"/>
      <c r="J394" s="334"/>
      <c r="K394" s="334"/>
      <c r="L394" s="334"/>
      <c r="M394" s="334"/>
      <c r="N394" s="334"/>
      <c r="O394" s="300"/>
      <c r="P394" s="334"/>
      <c r="Q394" s="334"/>
      <c r="R394" s="334"/>
      <c r="S394" s="350"/>
      <c r="T394" s="345"/>
      <c r="U394" s="350"/>
      <c r="V394" s="350"/>
      <c r="W394" s="334"/>
      <c r="X394" s="334"/>
      <c r="Y394" s="253"/>
      <c r="Z394" s="253"/>
      <c r="AA394" s="253"/>
      <c r="AB394" s="253"/>
      <c r="AC394" s="253"/>
      <c r="AD394" s="253"/>
      <c r="AE394" s="253"/>
      <c r="AF394" s="253"/>
      <c r="AG394" s="253"/>
      <c r="AH394" s="253"/>
      <c r="AI394" s="253"/>
      <c r="AJ394" s="253"/>
      <c r="AK394" s="253"/>
      <c r="AL394" s="253"/>
      <c r="AM394" s="353"/>
    </row>
    <row r="395" spans="1:41" ht="15">
      <c r="B395" s="324" t="s">
        <v>72</v>
      </c>
      <c r="C395" s="356"/>
      <c r="D395" s="279"/>
      <c r="E395" s="279"/>
      <c r="F395" s="279"/>
      <c r="G395" s="279"/>
      <c r="H395" s="279"/>
      <c r="I395" s="279"/>
      <c r="J395" s="279"/>
      <c r="K395" s="279"/>
      <c r="L395" s="279"/>
      <c r="M395" s="279"/>
      <c r="N395" s="279"/>
      <c r="O395" s="357"/>
      <c r="P395" s="279"/>
      <c r="Q395" s="279"/>
      <c r="R395" s="279"/>
      <c r="S395" s="304"/>
      <c r="T395" s="309"/>
      <c r="U395" s="309"/>
      <c r="V395" s="279"/>
      <c r="W395" s="279"/>
      <c r="X395" s="309"/>
      <c r="Y395" s="291">
        <f>SUMPRODUCT(E279:E382,Y279:Y382)</f>
        <v>365620.65890828345</v>
      </c>
      <c r="Z395" s="291">
        <f>SUMPRODUCT(E279:E382,Z279:Z382)</f>
        <v>426672.16911420354</v>
      </c>
      <c r="AA395" s="291">
        <f>IF(AA278="kW",SUMPRODUCT(N279:N382,P279:P382,AA279:AA382),SUMPRODUCT(E279:E382,AA279:AA382))</f>
        <v>3562.2351593751468</v>
      </c>
      <c r="AB395" s="291">
        <f>IF(AB278="kW",SUMPRODUCT(N279:N382,P279:P382,AB279:AB382),SUMPRODUCT(E279:E382,AB279:AB382))</f>
        <v>366.90405915812812</v>
      </c>
      <c r="AC395" s="291">
        <f>IF(AC278="kW",SUMPRODUCT(N279:N382,P279:P382,AC279:AC382),SUMPRODUCT(E279:E382,AC279:AC382))</f>
        <v>601.94813949729564</v>
      </c>
      <c r="AD395" s="291">
        <f>IF(AD278="kW",SUMPRODUCT(N279:N382,P279:P382,AD279:AD382),SUMPRODUCT(E279:E382, AD279:AD382))</f>
        <v>0</v>
      </c>
      <c r="AE395" s="291">
        <f>IF(AE278="kW",SUMPRODUCT(N279:N382,P279:P382,AE279:AE382),SUMPRODUCT(E279:E382,AE279:AE382))</f>
        <v>0</v>
      </c>
      <c r="AF395" s="291">
        <f>IF(AF278="kW",SUMPRODUCT(N279:N382,P279:P382,AF279:AF382),SUMPRODUCT(E279:E382,AF279:AF382))</f>
        <v>0</v>
      </c>
      <c r="AG395" s="291">
        <f>IF(AG278="kW",SUMPRODUCT(N279:N382,P279:P382,AG279:AG382),SUMPRODUCT(E279:E382,AG279:AG382))</f>
        <v>0</v>
      </c>
      <c r="AH395" s="291">
        <f>IF(AH278="kW",SUMPRODUCT(N279:N382,P279:P382,AH279:AH382),SUMPRODUCT(E279:E382,AH279:AH382))</f>
        <v>0</v>
      </c>
      <c r="AI395" s="291">
        <f>IF(AI278="kW",SUMPRODUCT(N279:N382,P279:P382,AI279:AI382),SUMPRODUCT(E279:E382,AI279:AI382))</f>
        <v>0</v>
      </c>
      <c r="AJ395" s="291">
        <f>IF(AJ278="kW",SUMPRODUCT(N279:N382,P279:P382,AJ279:AJ382),SUMPRODUCT(E279:E382,AJ279:AJ382))</f>
        <v>0</v>
      </c>
      <c r="AK395" s="291">
        <f>IF(AK278="kW",SUMPRODUCT(N279:N382,P279:P382,AK279:AK382),SUMPRODUCT(E279:E382,AK279:AK382))</f>
        <v>0</v>
      </c>
      <c r="AL395" s="291">
        <f>IF(AL278="kW",SUMPRODUCT(N279:N382,P279:P382,AL279:AL382),SUMPRODUCT(E279:E382,AL279:AL382))</f>
        <v>0</v>
      </c>
      <c r="AM395" s="337"/>
    </row>
    <row r="396" spans="1:41" ht="15">
      <c r="B396" s="324" t="s">
        <v>195</v>
      </c>
      <c r="C396" s="356"/>
      <c r="D396" s="279"/>
      <c r="E396" s="279"/>
      <c r="F396" s="279"/>
      <c r="G396" s="279"/>
      <c r="H396" s="279"/>
      <c r="I396" s="279"/>
      <c r="J396" s="279"/>
      <c r="K396" s="279"/>
      <c r="L396" s="279"/>
      <c r="M396" s="279"/>
      <c r="N396" s="279"/>
      <c r="O396" s="357"/>
      <c r="P396" s="279"/>
      <c r="Q396" s="279"/>
      <c r="R396" s="279"/>
      <c r="S396" s="304"/>
      <c r="T396" s="309"/>
      <c r="U396" s="309"/>
      <c r="V396" s="279"/>
      <c r="W396" s="279"/>
      <c r="X396" s="309"/>
      <c r="Y396" s="291">
        <f>SUMPRODUCT(F279:F382,Y279:Y382)</f>
        <v>357950.38658948633</v>
      </c>
      <c r="Z396" s="291">
        <f>SUMPRODUCT(F279:F382,Z279:Z382)</f>
        <v>426672.16911420354</v>
      </c>
      <c r="AA396" s="291">
        <f>IF(AA278="kW",SUMPRODUCT(N279:N382,Q279:Q382,AA279:AA382),SUMPRODUCT(F279:F382,AA279:AA382))</f>
        <v>3562.2351593751468</v>
      </c>
      <c r="AB396" s="291">
        <f>IF(AB278="kW",SUMPRODUCT(N279:N382,Q279:Q382,AB279:AB382),SUMPRODUCT(F279:F382,AB279:AB382))</f>
        <v>366.90405915812812</v>
      </c>
      <c r="AC396" s="291">
        <f>IF(AC278="kW",SUMPRODUCT(N279:N382,Q279:Q382,AC279:AC382),SUMPRODUCT(F279:F382, AC279:AC382))</f>
        <v>601.94813949729564</v>
      </c>
      <c r="AD396" s="291">
        <f>IF(AD278="kW",SUMPRODUCT(N279:N382,Q279:Q382,AD279:AD382),SUMPRODUCT(F279:F382, AD279:AD382))</f>
        <v>0</v>
      </c>
      <c r="AE396" s="291">
        <f>IF(AE278="kW",SUMPRODUCT(N279:N382,Q279:Q382,AE279:AE382),SUMPRODUCT(F279:F382,AE279:AE382))</f>
        <v>0</v>
      </c>
      <c r="AF396" s="291">
        <f>IF(AF278="kW",SUMPRODUCT(N279:N382,Q279:Q382,AF279:AF382),SUMPRODUCT(F279:F382,AF279:AF382))</f>
        <v>0</v>
      </c>
      <c r="AG396" s="291">
        <f>IF(AG278="kW",SUMPRODUCT(N279:N382,Q279:Q382,AG279:AG382),SUMPRODUCT(F279:F382,AG279:AG382))</f>
        <v>0</v>
      </c>
      <c r="AH396" s="291">
        <f>IF(AH278="kW",SUMPRODUCT(N279:N382,Q279:Q382,AH279:AH382),SUMPRODUCT(F279:F382,AH279:AH382))</f>
        <v>0</v>
      </c>
      <c r="AI396" s="291">
        <f>IF(AI278="kW",SUMPRODUCT(N279:N382,Q279:Q382,AI279:AI382),SUMPRODUCT(F279:F382,AI279:AI382))</f>
        <v>0</v>
      </c>
      <c r="AJ396" s="291">
        <f>IF(AJ278="kW",SUMPRODUCT(N279:N382,Q279:Q382,AJ279:AJ382),SUMPRODUCT(F279:F382,AJ279:AJ382))</f>
        <v>0</v>
      </c>
      <c r="AK396" s="291">
        <f>IF(AK278="kW",SUMPRODUCT(N279:N382,Q279:Q382,AK279:AK382),SUMPRODUCT(F279:F382,AK279:AK382))</f>
        <v>0</v>
      </c>
      <c r="AL396" s="291">
        <f>IF(AL278="kW",SUMPRODUCT(N279:N382,Q279:Q382,AL279:AL382),SUMPRODUCT(F279:F382,AL279:AL382))</f>
        <v>0</v>
      </c>
      <c r="AM396" s="337"/>
    </row>
    <row r="397" spans="1:41" ht="15">
      <c r="B397" s="324" t="s">
        <v>196</v>
      </c>
      <c r="C397" s="356"/>
      <c r="D397" s="279"/>
      <c r="E397" s="279"/>
      <c r="F397" s="279"/>
      <c r="G397" s="279"/>
      <c r="H397" s="279"/>
      <c r="I397" s="279"/>
      <c r="J397" s="279"/>
      <c r="K397" s="279"/>
      <c r="L397" s="279"/>
      <c r="M397" s="279"/>
      <c r="N397" s="279"/>
      <c r="O397" s="357"/>
      <c r="P397" s="279"/>
      <c r="Q397" s="279"/>
      <c r="R397" s="279"/>
      <c r="S397" s="304"/>
      <c r="T397" s="309"/>
      <c r="U397" s="309"/>
      <c r="V397" s="279"/>
      <c r="W397" s="279"/>
      <c r="X397" s="309"/>
      <c r="Y397" s="291">
        <f>SUMPRODUCT(G279:G382,Y279:Y382)</f>
        <v>0</v>
      </c>
      <c r="Z397" s="291">
        <f>SUMPRODUCT(G279:G382,Z279:Z382)</f>
        <v>0</v>
      </c>
      <c r="AA397" s="291">
        <f>IF(AA278="kW",SUMPRODUCT(N279:N382,R279:R382,AA279:AA382),SUMPRODUCT(G279:G382,AA279:AA382))</f>
        <v>0</v>
      </c>
      <c r="AB397" s="291">
        <f>IF(AB278="kW",SUMPRODUCT(N279:N382,R279:R382,AB279:AB382),SUMPRODUCT(G279:G382,AB279:AB382))</f>
        <v>0</v>
      </c>
      <c r="AC397" s="291">
        <f>IF(AC278="kW",SUMPRODUCT(N279:N382,R279:R382,AC279:AC382),SUMPRODUCT(G279:G382, AC279:AC382))</f>
        <v>0</v>
      </c>
      <c r="AD397" s="291">
        <f>IF(AD278="kW",SUMPRODUCT(N279:N382,R279:R382,AD279:AD382),SUMPRODUCT(G279:G382, AD279:AD382))</f>
        <v>0</v>
      </c>
      <c r="AE397" s="291">
        <f>IF(AE278="kW",SUMPRODUCT(N279:N382,R279:R382,AE279:AE382),SUMPRODUCT(G279:G382,AE279:AE382))</f>
        <v>0</v>
      </c>
      <c r="AF397" s="291">
        <f>IF(AF278="kW",SUMPRODUCT(N279:N382,R279:R382,AF279:AF382),SUMPRODUCT(G279:G382,AF279:AF382))</f>
        <v>0</v>
      </c>
      <c r="AG397" s="291">
        <f>IF(AG278="kW",SUMPRODUCT(N279:N382,R279:R382,AG279:AG382),SUMPRODUCT(G279:G382,AG279:AG382))</f>
        <v>0</v>
      </c>
      <c r="AH397" s="291">
        <f>IF(AH278="kW",SUMPRODUCT(N279:N382,R279:R382,AH279:AH382),SUMPRODUCT(G279:G382,AH279:AH382))</f>
        <v>0</v>
      </c>
      <c r="AI397" s="291">
        <f>IF(AI278="kW",SUMPRODUCT(N279:N382,R279:R382,AI279:AI382),SUMPRODUCT(G279:G382,AI279:AI382))</f>
        <v>0</v>
      </c>
      <c r="AJ397" s="291">
        <f>IF(AJ278="kW",SUMPRODUCT(N279:N382,R279:R382,AJ279:AJ382),SUMPRODUCT(G279:G382,AJ279:AJ382))</f>
        <v>0</v>
      </c>
      <c r="AK397" s="291">
        <f>IF(AK278="kW",SUMPRODUCT(N279:N382,R279:R382,AK279:AK382),SUMPRODUCT(G279:G382,AK279:AK382))</f>
        <v>0</v>
      </c>
      <c r="AL397" s="291">
        <f>IF(AL278="kW",SUMPRODUCT(N279:N382,R279:R382,AL279:AL382),SUMPRODUCT(G279:G382,AL279:AL382))</f>
        <v>0</v>
      </c>
      <c r="AM397" s="337"/>
    </row>
    <row r="398" spans="1:41" ht="15">
      <c r="B398" s="324" t="s">
        <v>197</v>
      </c>
      <c r="C398" s="356"/>
      <c r="D398" s="279"/>
      <c r="E398" s="279"/>
      <c r="F398" s="279"/>
      <c r="G398" s="279"/>
      <c r="H398" s="279"/>
      <c r="I398" s="279"/>
      <c r="J398" s="279"/>
      <c r="K398" s="279"/>
      <c r="L398" s="279"/>
      <c r="M398" s="279"/>
      <c r="N398" s="279"/>
      <c r="O398" s="357"/>
      <c r="P398" s="279"/>
      <c r="Q398" s="279"/>
      <c r="R398" s="279"/>
      <c r="S398" s="304"/>
      <c r="T398" s="309"/>
      <c r="U398" s="309"/>
      <c r="V398" s="279"/>
      <c r="W398" s="279"/>
      <c r="X398" s="309"/>
      <c r="Y398" s="291">
        <f>SUMPRODUCT(H279:H382,Y279:Y382)</f>
        <v>0</v>
      </c>
      <c r="Z398" s="291">
        <f>SUMPRODUCT(H279:H382,Z279:Z382)</f>
        <v>0</v>
      </c>
      <c r="AA398" s="291">
        <f>IF(AA278="kW",SUMPRODUCT(N279:N382,S279:S382,AA279:AA382),SUMPRODUCT(H279:H382,AA279:AA382))</f>
        <v>0</v>
      </c>
      <c r="AB398" s="291">
        <f>IF(AB278="kW",SUMPRODUCT(N279:N382,S279:S382,AB279:AB382),SUMPRODUCT(H279:H382,AB279:AB382))</f>
        <v>0</v>
      </c>
      <c r="AC398" s="291">
        <f>IF(AC278="kW",SUMPRODUCT(N279:N382,S279:S382,AC279:AC382),SUMPRODUCT(H279:H382, AC279:AC382))</f>
        <v>0</v>
      </c>
      <c r="AD398" s="291">
        <f>IF(AD278="kW",SUMPRODUCT(N279:N382,S279:S382,AD279:AD382),SUMPRODUCT(H279:H382, AD279:AD382))</f>
        <v>0</v>
      </c>
      <c r="AE398" s="291">
        <f>IF(AE278="kW",SUMPRODUCT(N279:N382,S279:S382,AE279:AE382),SUMPRODUCT(H279:H382,AE279:AE382))</f>
        <v>0</v>
      </c>
      <c r="AF398" s="291">
        <f>IF(AF278="kW",SUMPRODUCT(N279:N382,S279:S382,AF279:AF382),SUMPRODUCT(H279:H382,AF279:AF382))</f>
        <v>0</v>
      </c>
      <c r="AG398" s="291">
        <f>IF(AG278="kW",SUMPRODUCT(N279:N382,S279:S382,AG279:AG382),SUMPRODUCT(H279:H382,AG279:AG382))</f>
        <v>0</v>
      </c>
      <c r="AH398" s="291">
        <f>IF(AH278="kW",SUMPRODUCT(N279:N382,S279:S382,AH279:AH382),SUMPRODUCT(H279:H382,AH279:AH382))</f>
        <v>0</v>
      </c>
      <c r="AI398" s="291">
        <f>IF(AI278="kW",SUMPRODUCT(N279:N382,S279:S382,AI279:AI382),SUMPRODUCT(H279:H382,AI279:AI382))</f>
        <v>0</v>
      </c>
      <c r="AJ398" s="291">
        <f>IF(AJ278="kW",SUMPRODUCT(N279:N382,S279:S382,AJ279:AJ382),SUMPRODUCT(H279:H382,AJ279:AJ382))</f>
        <v>0</v>
      </c>
      <c r="AK398" s="291">
        <f>IF(AK278="kW",SUMPRODUCT(N279:N382,S279:S382,AK279:AK382),SUMPRODUCT(H279:H382,AK279:AK382))</f>
        <v>0</v>
      </c>
      <c r="AL398" s="291">
        <f>IF(AL278="kW",SUMPRODUCT(N279:N382,S279:S382,AL279:AL382),SUMPRODUCT(H279:H382,AL279:AL382))</f>
        <v>0</v>
      </c>
      <c r="AM398" s="337"/>
    </row>
    <row r="399" spans="1:41" ht="15">
      <c r="B399" s="324" t="s">
        <v>198</v>
      </c>
      <c r="C399" s="356"/>
      <c r="D399" s="279"/>
      <c r="E399" s="279"/>
      <c r="F399" s="279"/>
      <c r="G399" s="279"/>
      <c r="H399" s="279"/>
      <c r="I399" s="279"/>
      <c r="J399" s="279"/>
      <c r="K399" s="279"/>
      <c r="L399" s="279"/>
      <c r="M399" s="279"/>
      <c r="N399" s="279"/>
      <c r="O399" s="357"/>
      <c r="P399" s="279"/>
      <c r="Q399" s="279"/>
      <c r="R399" s="279"/>
      <c r="S399" s="304"/>
      <c r="T399" s="309"/>
      <c r="U399" s="309"/>
      <c r="V399" s="279"/>
      <c r="W399" s="279"/>
      <c r="X399" s="309"/>
      <c r="Y399" s="291">
        <f>SUMPRODUCT(I279:I382,Y279:Y382)</f>
        <v>0</v>
      </c>
      <c r="Z399" s="291">
        <f>SUMPRODUCT(I279:I382,Z279:Z382)</f>
        <v>0</v>
      </c>
      <c r="AA399" s="291">
        <f>IF(AA278="kW",SUMPRODUCT(N279:N382,T279:T382,AA279:AA382),SUMPRODUCT(I279:I382,AA279:AA382))</f>
        <v>0</v>
      </c>
      <c r="AB399" s="291">
        <f>IF(AB278="kW",SUMPRODUCT(N279:N382,T279:T382,AB279:AB382),SUMPRODUCT(I279:I382,AB279:AB382))</f>
        <v>0</v>
      </c>
      <c r="AC399" s="291">
        <f>IF(AC278="kW",SUMPRODUCT(N279:N382,T279:T382,AC279:AC382),SUMPRODUCT(I279:I382, AC279:AC382))</f>
        <v>0</v>
      </c>
      <c r="AD399" s="291">
        <f>IF(AD278="kW",SUMPRODUCT(N279:N382,T279:T382,AD279:AD382),SUMPRODUCT(I279:I382, AD279:AD382))</f>
        <v>0</v>
      </c>
      <c r="AE399" s="291">
        <f>IF(AE278="kW",SUMPRODUCT(N279:N382,T279:T382,AE279:AE382),SUMPRODUCT(I279:I382,AE279:AE382))</f>
        <v>0</v>
      </c>
      <c r="AF399" s="291">
        <f>IF(AF278="kW",SUMPRODUCT(N279:N382,T279:T382,AF279:AF382),SUMPRODUCT(I279:I382,AF279:AF382))</f>
        <v>0</v>
      </c>
      <c r="AG399" s="291">
        <f>IF(AG278="kW",SUMPRODUCT(N279:N382,T279:T382,AG279:AG382),SUMPRODUCT(I279:I382,AG279:AG382))</f>
        <v>0</v>
      </c>
      <c r="AH399" s="291">
        <f>IF(AH278="kW",SUMPRODUCT(N279:N382,T279:T382,AH279:AH382),SUMPRODUCT(I279:I382,AH279:AH382))</f>
        <v>0</v>
      </c>
      <c r="AI399" s="291">
        <f>IF(AI278="kW",SUMPRODUCT(N279:N382,T279:T382,AI279:AI382),SUMPRODUCT(I279:I382,AI279:AI382))</f>
        <v>0</v>
      </c>
      <c r="AJ399" s="291">
        <f>IF(AJ278="kW",SUMPRODUCT(N279:N382,T279:T382,AJ279:AJ382),SUMPRODUCT(I279:I382,AJ279:AJ382))</f>
        <v>0</v>
      </c>
      <c r="AK399" s="291">
        <f>IF(AK278="kW",SUMPRODUCT(N279:N382,T279:T382,AK279:AK382),SUMPRODUCT(I279:I382,AK279:AK382))</f>
        <v>0</v>
      </c>
      <c r="AL399" s="291">
        <f>IF(AL278="kW",SUMPRODUCT(N279:N382,T279:T382,AL279:AL382),SUMPRODUCT(I279:I382,AL279:AL382))</f>
        <v>0</v>
      </c>
      <c r="AM399" s="337"/>
    </row>
    <row r="400" spans="1:41" ht="15">
      <c r="B400" s="324" t="s">
        <v>199</v>
      </c>
      <c r="C400" s="356"/>
      <c r="D400" s="309"/>
      <c r="E400" s="309"/>
      <c r="F400" s="309"/>
      <c r="G400" s="309"/>
      <c r="H400" s="309"/>
      <c r="I400" s="309"/>
      <c r="J400" s="309"/>
      <c r="K400" s="309"/>
      <c r="L400" s="309"/>
      <c r="M400" s="309"/>
      <c r="N400" s="309"/>
      <c r="O400" s="357"/>
      <c r="P400" s="309"/>
      <c r="Q400" s="309"/>
      <c r="R400" s="309"/>
      <c r="S400" s="304"/>
      <c r="T400" s="309"/>
      <c r="U400" s="309"/>
      <c r="V400" s="309"/>
      <c r="W400" s="309"/>
      <c r="X400" s="309"/>
      <c r="Y400" s="291">
        <f>SUMPRODUCT(J279:J382,Y279:Y382)</f>
        <v>0</v>
      </c>
      <c r="Z400" s="291">
        <f>SUMPRODUCT(J279:J382,Z279:Z382)</f>
        <v>0</v>
      </c>
      <c r="AA400" s="291">
        <f>IF(AA278="kW",SUMPRODUCT(N279:N382,U279:U382,AA279:AA382),SUMPRODUCT(J279:J382,AA279:AA382))</f>
        <v>0</v>
      </c>
      <c r="AB400" s="291">
        <f>IF(AB278="kW",SUMPRODUCT(N279:N382,U279:U382,AB279:AB382),SUMPRODUCT(J279:J382,AB279:AB382))</f>
        <v>0</v>
      </c>
      <c r="AC400" s="291">
        <f>IF(AC278="kW",SUMPRODUCT(N279:N382,U279:U382,AC279:AC382),SUMPRODUCT(J279:J382, AC279:AC382))</f>
        <v>0</v>
      </c>
      <c r="AD400" s="291">
        <f>IF(AD278="kW",SUMPRODUCT(N279:N382,U279:U382,AD279:AD382),SUMPRODUCT(J279:J382, AD279:AD382))</f>
        <v>0</v>
      </c>
      <c r="AE400" s="291">
        <f>IF(AE278="kW",SUMPRODUCT(N279:N382,U279:U382,AE279:AE382),SUMPRODUCT(J279:J382,AE279:AE382))</f>
        <v>0</v>
      </c>
      <c r="AF400" s="291">
        <f>IF(AF278="kW",SUMPRODUCT(N279:N382,U279:U382,AF279:AF382),SUMPRODUCT(J279:J382,AF279:AF382))</f>
        <v>0</v>
      </c>
      <c r="AG400" s="291">
        <f>IF(AG278="kW",SUMPRODUCT(N279:N382,U279:U382,AG279:AG382),SUMPRODUCT(J279:J382,AG279:AG382))</f>
        <v>0</v>
      </c>
      <c r="AH400" s="291">
        <f>IF(AH278="kW",SUMPRODUCT(N279:N382,U279:U382,AH279:AH382),SUMPRODUCT(J279:J382,AH279:AH382))</f>
        <v>0</v>
      </c>
      <c r="AI400" s="291">
        <f>IF(AI278="kW",SUMPRODUCT(N279:N382,U279:U382,AI279:AI382),SUMPRODUCT(J279:J382,AI279:AI382))</f>
        <v>0</v>
      </c>
      <c r="AJ400" s="291">
        <f>IF(AJ278="kW",SUMPRODUCT(N279:N382,U279:U382,AJ279:AJ382),SUMPRODUCT(J279:J382,AJ279:AJ382))</f>
        <v>0</v>
      </c>
      <c r="AK400" s="291">
        <f>IF(AK278="kW",SUMPRODUCT(N279:N382,U279:U382,AK279:AK382),SUMPRODUCT(J279:J382,AK279:AK382))</f>
        <v>0</v>
      </c>
      <c r="AL400" s="291">
        <f>IF(AL278="kW",SUMPRODUCT(N279:N382,U279:U382,AL279:AL382),SUMPRODUCT(J279:J382,AL279:AL382))</f>
        <v>0</v>
      </c>
      <c r="AM400" s="337"/>
    </row>
    <row r="401" spans="1:40" ht="15.75" customHeight="1">
      <c r="B401" s="381" t="s">
        <v>200</v>
      </c>
      <c r="C401" s="402"/>
      <c r="D401" s="403"/>
      <c r="E401" s="403"/>
      <c r="F401" s="403"/>
      <c r="G401" s="403"/>
      <c r="H401" s="403"/>
      <c r="I401" s="403"/>
      <c r="J401" s="403"/>
      <c r="K401" s="403"/>
      <c r="L401" s="403"/>
      <c r="M401" s="403"/>
      <c r="N401" s="403"/>
      <c r="O401" s="404"/>
      <c r="P401" s="405"/>
      <c r="Q401" s="405"/>
      <c r="R401" s="404"/>
      <c r="S401" s="406"/>
      <c r="T401" s="404"/>
      <c r="U401" s="404"/>
      <c r="V401" s="383"/>
      <c r="W401" s="383"/>
      <c r="X401" s="385"/>
      <c r="Y401" s="326">
        <f>SUMPRODUCT(K279:K382,Y279:Y382)</f>
        <v>0</v>
      </c>
      <c r="Z401" s="326">
        <f>SUMPRODUCT(K279:K382,Z279:Z382)</f>
        <v>0</v>
      </c>
      <c r="AA401" s="326">
        <f>IF(AA278="kW",SUMPRODUCT(N279:N382,V279:V382,AA279:AA382),SUMPRODUCT(K279:K382,AA279:AA382))</f>
        <v>0</v>
      </c>
      <c r="AB401" s="326">
        <f>IF(AB278="kW",SUMPRODUCT(N279:N382,V279:V382,AB279:AB382),SUMPRODUCT(K279:K382,AB279:AB382))</f>
        <v>0</v>
      </c>
      <c r="AC401" s="326">
        <f>IF(AC278="kW",SUMPRODUCT(N279:N382,V279:V382,AC279:AC382),SUMPRODUCT(K279:K382, AC279:AC382))</f>
        <v>0</v>
      </c>
      <c r="AD401" s="326">
        <f>IF(AD278="kW",SUMPRODUCT(N279:N382,V279:V382,AD279:AD382),SUMPRODUCT(K279:K382, AD279:AD382))</f>
        <v>0</v>
      </c>
      <c r="AE401" s="326">
        <f>IF(AE278="kW",SUMPRODUCT(N279:N382,V279:V382,AE279:AE382),SUMPRODUCT(K279:K382,AE279:AE382))</f>
        <v>0</v>
      </c>
      <c r="AF401" s="326">
        <f>IF(AF278="kW",SUMPRODUCT(N279:N382,V279:V382,AF279:AF382),SUMPRODUCT(K279:K382,AF279:AF382))</f>
        <v>0</v>
      </c>
      <c r="AG401" s="326">
        <f>IF(AG278="kW",SUMPRODUCT(N279:N382,V279:V382,AG279:AG382),SUMPRODUCT(K279:K382,AG279:AG382))</f>
        <v>0</v>
      </c>
      <c r="AH401" s="326">
        <f>IF(AH278="kW",SUMPRODUCT(N279:N382,V279:V382,AH279:AH382),SUMPRODUCT(K279:K382,AH279:AH382))</f>
        <v>0</v>
      </c>
      <c r="AI401" s="326">
        <f>IF(AI278="kW",SUMPRODUCT(N279:N382,V279:V382,AI279:AI382),SUMPRODUCT(K279:K382,AI279:AI382))</f>
        <v>0</v>
      </c>
      <c r="AJ401" s="326">
        <f>IF(AJ278="kW",SUMPRODUCT(N279:N382,V279:V382,AJ279:AJ382),SUMPRODUCT(K279:K382,AJ279:AJ382))</f>
        <v>0</v>
      </c>
      <c r="AK401" s="326">
        <f>IF(AK278="kW",SUMPRODUCT(N279:N382,V279:V382,AK279:AK382),SUMPRODUCT(K279:K382,AK279:AK382))</f>
        <v>0</v>
      </c>
      <c r="AL401" s="326">
        <f>IF(AL278="kW",SUMPRODUCT(N279:N382,V279:V382,AL279:AL382),SUMPRODUCT(K279:K382,AL279:AL382))</f>
        <v>0</v>
      </c>
      <c r="AM401" s="386"/>
    </row>
    <row r="402" spans="1:40" ht="21.75" customHeight="1">
      <c r="B402" s="368" t="s">
        <v>761</v>
      </c>
      <c r="C402" s="387"/>
      <c r="D402" s="388"/>
      <c r="E402" s="388"/>
      <c r="F402" s="388"/>
      <c r="G402" s="388"/>
      <c r="H402" s="388"/>
      <c r="I402" s="388"/>
      <c r="J402" s="388"/>
      <c r="K402" s="388"/>
      <c r="L402" s="388"/>
      <c r="M402" s="388"/>
      <c r="N402" s="388"/>
      <c r="O402" s="388"/>
      <c r="P402" s="388"/>
      <c r="Q402" s="388"/>
      <c r="R402" s="388"/>
      <c r="S402" s="371"/>
      <c r="T402" s="372"/>
      <c r="U402" s="388"/>
      <c r="V402" s="388"/>
      <c r="W402" s="388"/>
      <c r="X402" s="388"/>
      <c r="Y402" s="389"/>
      <c r="Z402" s="389"/>
      <c r="AA402" s="389"/>
      <c r="AB402" s="389"/>
      <c r="AC402" s="389"/>
      <c r="AD402" s="389"/>
      <c r="AE402" s="389"/>
      <c r="AF402" s="389"/>
      <c r="AG402" s="389"/>
      <c r="AH402" s="389"/>
      <c r="AI402" s="389"/>
      <c r="AJ402" s="389"/>
      <c r="AK402" s="389"/>
      <c r="AL402" s="389"/>
      <c r="AM402" s="389"/>
      <c r="AN402" s="390"/>
    </row>
    <row r="404" spans="1:40" ht="15.45">
      <c r="B404" s="280" t="s">
        <v>258</v>
      </c>
      <c r="C404" s="281"/>
      <c r="D404" s="590" t="s">
        <v>520</v>
      </c>
      <c r="F404" s="590"/>
      <c r="O404" s="281"/>
      <c r="Y404" s="270"/>
      <c r="Z404" s="267"/>
      <c r="AA404" s="267"/>
      <c r="AB404" s="267"/>
      <c r="AC404" s="267"/>
      <c r="AD404" s="267"/>
      <c r="AE404" s="267"/>
      <c r="AF404" s="267"/>
      <c r="AG404" s="267"/>
      <c r="AH404" s="267"/>
      <c r="AI404" s="267"/>
      <c r="AJ404" s="267"/>
      <c r="AK404" s="267"/>
      <c r="AL404" s="267"/>
      <c r="AM404" s="282"/>
    </row>
    <row r="405" spans="1:40" ht="36" customHeight="1">
      <c r="B405" s="924" t="s">
        <v>211</v>
      </c>
      <c r="C405" s="926" t="s">
        <v>33</v>
      </c>
      <c r="D405" s="284" t="s">
        <v>421</v>
      </c>
      <c r="E405" s="928" t="s">
        <v>209</v>
      </c>
      <c r="F405" s="929"/>
      <c r="G405" s="929"/>
      <c r="H405" s="929"/>
      <c r="I405" s="929"/>
      <c r="J405" s="929"/>
      <c r="K405" s="929"/>
      <c r="L405" s="929"/>
      <c r="M405" s="930"/>
      <c r="N405" s="934" t="s">
        <v>213</v>
      </c>
      <c r="O405" s="284" t="s">
        <v>422</v>
      </c>
      <c r="P405" s="928" t="s">
        <v>212</v>
      </c>
      <c r="Q405" s="929"/>
      <c r="R405" s="929"/>
      <c r="S405" s="929"/>
      <c r="T405" s="929"/>
      <c r="U405" s="929"/>
      <c r="V405" s="929"/>
      <c r="W405" s="929"/>
      <c r="X405" s="930"/>
      <c r="Y405" s="931" t="s">
        <v>243</v>
      </c>
      <c r="Z405" s="932"/>
      <c r="AA405" s="932"/>
      <c r="AB405" s="932"/>
      <c r="AC405" s="932"/>
      <c r="AD405" s="932"/>
      <c r="AE405" s="932"/>
      <c r="AF405" s="932"/>
      <c r="AG405" s="932"/>
      <c r="AH405" s="932"/>
      <c r="AI405" s="932"/>
      <c r="AJ405" s="932"/>
      <c r="AK405" s="932"/>
      <c r="AL405" s="932"/>
      <c r="AM405" s="933"/>
    </row>
    <row r="406" spans="1:40" ht="45.75" customHeight="1">
      <c r="B406" s="925"/>
      <c r="C406" s="927"/>
      <c r="D406" s="285">
        <v>2014</v>
      </c>
      <c r="E406" s="285">
        <v>2015</v>
      </c>
      <c r="F406" s="285">
        <v>2016</v>
      </c>
      <c r="G406" s="285">
        <v>2017</v>
      </c>
      <c r="H406" s="285">
        <v>2018</v>
      </c>
      <c r="I406" s="285">
        <v>2019</v>
      </c>
      <c r="J406" s="285">
        <v>2020</v>
      </c>
      <c r="K406" s="285">
        <v>2021</v>
      </c>
      <c r="L406" s="285">
        <v>2022</v>
      </c>
      <c r="M406" s="285">
        <v>2023</v>
      </c>
      <c r="N406" s="935"/>
      <c r="O406" s="285">
        <v>2014</v>
      </c>
      <c r="P406" s="285">
        <v>2015</v>
      </c>
      <c r="Q406" s="285">
        <v>2016</v>
      </c>
      <c r="R406" s="285">
        <v>2017</v>
      </c>
      <c r="S406" s="285">
        <v>2018</v>
      </c>
      <c r="T406" s="285">
        <v>2019</v>
      </c>
      <c r="U406" s="285">
        <v>2020</v>
      </c>
      <c r="V406" s="285">
        <v>2021</v>
      </c>
      <c r="W406" s="285">
        <v>2022</v>
      </c>
      <c r="X406" s="285">
        <v>2023</v>
      </c>
      <c r="Y406" s="285" t="str">
        <f>'1.  LRAMVA Summary'!D52</f>
        <v>Residential</v>
      </c>
      <c r="Z406" s="285" t="str">
        <f>'1.  LRAMVA Summary'!E52</f>
        <v>GS&lt;50 kW</v>
      </c>
      <c r="AA406" s="285" t="str">
        <f>'1.  LRAMVA Summary'!F52</f>
        <v>GS 50 to 999 kW</v>
      </c>
      <c r="AB406" s="285" t="str">
        <f>'1.  LRAMVA Summary'!G52</f>
        <v>GS 1,000 to 4,999 kW</v>
      </c>
      <c r="AC406" s="285" t="str">
        <f>'1.  LRAMVA Summary'!H52</f>
        <v>Large Use</v>
      </c>
      <c r="AD406" s="285" t="str">
        <f>'1.  LRAMVA Summary'!I52</f>
        <v>Unmetered Scattered Load</v>
      </c>
      <c r="AE406" s="285" t="str">
        <f>'1.  LRAMVA Summary'!J52</f>
        <v>Sentinel Lighting</v>
      </c>
      <c r="AF406" s="285" t="str">
        <f>'1.  LRAMVA Summary'!K52</f>
        <v>Street Lighting</v>
      </c>
      <c r="AG406" s="285" t="str">
        <f>'1.  LRAMVA Summary'!L52</f>
        <v/>
      </c>
      <c r="AH406" s="285" t="str">
        <f>'1.  LRAMVA Summary'!M52</f>
        <v/>
      </c>
      <c r="AI406" s="285" t="str">
        <f>'1.  LRAMVA Summary'!N52</f>
        <v/>
      </c>
      <c r="AJ406" s="285" t="str">
        <f>'1.  LRAMVA Summary'!O52</f>
        <v/>
      </c>
      <c r="AK406" s="285" t="str">
        <f>'1.  LRAMVA Summary'!P52</f>
        <v/>
      </c>
      <c r="AL406" s="285" t="str">
        <f>'1.  LRAMVA Summary'!Q52</f>
        <v/>
      </c>
      <c r="AM406" s="287" t="str">
        <f>'1.  LRAMVA Summary'!R52</f>
        <v>Total</v>
      </c>
    </row>
    <row r="407" spans="1:40" ht="15.75" customHeight="1">
      <c r="A407" s="510"/>
      <c r="B407" s="288" t="s">
        <v>0</v>
      </c>
      <c r="C407" s="289"/>
      <c r="D407" s="289"/>
      <c r="E407" s="289"/>
      <c r="F407" s="289"/>
      <c r="G407" s="289"/>
      <c r="H407" s="289"/>
      <c r="I407" s="289"/>
      <c r="J407" s="289"/>
      <c r="K407" s="289"/>
      <c r="L407" s="289"/>
      <c r="M407" s="289"/>
      <c r="N407" s="290"/>
      <c r="O407" s="289"/>
      <c r="P407" s="289"/>
      <c r="Q407" s="289"/>
      <c r="R407" s="289"/>
      <c r="S407" s="289"/>
      <c r="T407" s="289"/>
      <c r="U407" s="289"/>
      <c r="V407" s="289"/>
      <c r="W407" s="289"/>
      <c r="X407" s="289"/>
      <c r="Y407" s="291" t="str">
        <f>'1.  LRAMVA Summary'!D53</f>
        <v>kWh</v>
      </c>
      <c r="Z407" s="291" t="str">
        <f>'1.  LRAMVA Summary'!E53</f>
        <v>kWh</v>
      </c>
      <c r="AA407" s="291" t="str">
        <f>'1.  LRAMVA Summary'!F53</f>
        <v>kW</v>
      </c>
      <c r="AB407" s="291" t="str">
        <f>'1.  LRAMVA Summary'!G53</f>
        <v>kW</v>
      </c>
      <c r="AC407" s="291" t="str">
        <f>'1.  LRAMVA Summary'!H53</f>
        <v>kW</v>
      </c>
      <c r="AD407" s="291" t="str">
        <f>'1.  LRAMVA Summary'!I53</f>
        <v>kWh</v>
      </c>
      <c r="AE407" s="291" t="str">
        <f>'1.  LRAMVA Summary'!J53</f>
        <v>kW</v>
      </c>
      <c r="AF407" s="291" t="str">
        <f>'1.  LRAMVA Summary'!K53</f>
        <v>kW</v>
      </c>
      <c r="AG407" s="291">
        <f>'1.  LRAMVA Summary'!L53</f>
        <v>0</v>
      </c>
      <c r="AH407" s="291">
        <f>'1.  LRAMVA Summary'!M53</f>
        <v>0</v>
      </c>
      <c r="AI407" s="291">
        <f>'1.  LRAMVA Summary'!N53</f>
        <v>0</v>
      </c>
      <c r="AJ407" s="291">
        <f>'1.  LRAMVA Summary'!O53</f>
        <v>0</v>
      </c>
      <c r="AK407" s="291">
        <f>'1.  LRAMVA Summary'!P53</f>
        <v>0</v>
      </c>
      <c r="AL407" s="291">
        <f>'1.  LRAMVA Summary'!Q53</f>
        <v>0</v>
      </c>
      <c r="AM407" s="292"/>
    </row>
    <row r="408" spans="1:40" ht="15" outlineLevel="1">
      <c r="A408" s="509">
        <v>1</v>
      </c>
      <c r="B408" s="294" t="s">
        <v>1</v>
      </c>
      <c r="C408" s="291" t="s">
        <v>25</v>
      </c>
      <c r="D408" s="295">
        <v>22677.373723047964</v>
      </c>
      <c r="E408" s="295">
        <v>22677.373723047964</v>
      </c>
      <c r="F408" s="295"/>
      <c r="G408" s="295"/>
      <c r="H408" s="295"/>
      <c r="I408" s="295"/>
      <c r="J408" s="295"/>
      <c r="K408" s="295"/>
      <c r="L408" s="295"/>
      <c r="M408" s="295"/>
      <c r="N408" s="291"/>
      <c r="O408" s="295">
        <v>3.2478426384500221</v>
      </c>
      <c r="P408" s="295">
        <v>3.2478426384500221</v>
      </c>
      <c r="Q408" s="295"/>
      <c r="R408" s="295"/>
      <c r="S408" s="295"/>
      <c r="T408" s="295"/>
      <c r="U408" s="295"/>
      <c r="V408" s="295"/>
      <c r="W408" s="295"/>
      <c r="X408" s="295"/>
      <c r="Y408" s="470">
        <v>1</v>
      </c>
      <c r="Z408" s="410"/>
      <c r="AA408" s="410"/>
      <c r="AB408" s="410"/>
      <c r="AC408" s="410"/>
      <c r="AD408" s="410"/>
      <c r="AE408" s="410"/>
      <c r="AF408" s="410"/>
      <c r="AG408" s="410"/>
      <c r="AH408" s="410"/>
      <c r="AI408" s="410"/>
      <c r="AJ408" s="410"/>
      <c r="AK408" s="410"/>
      <c r="AL408" s="410"/>
      <c r="AM408" s="296">
        <f>SUM(Y408:AL408)</f>
        <v>1</v>
      </c>
    </row>
    <row r="409" spans="1:40" ht="15" outlineLevel="1">
      <c r="B409" s="294" t="s">
        <v>259</v>
      </c>
      <c r="C409" s="291" t="s">
        <v>163</v>
      </c>
      <c r="D409" s="295"/>
      <c r="E409" s="295"/>
      <c r="F409" s="295"/>
      <c r="G409" s="295"/>
      <c r="H409" s="295"/>
      <c r="I409" s="295"/>
      <c r="J409" s="295"/>
      <c r="K409" s="295"/>
      <c r="L409" s="295"/>
      <c r="M409" s="295"/>
      <c r="N409" s="468"/>
      <c r="O409" s="295"/>
      <c r="P409" s="295"/>
      <c r="Q409" s="295"/>
      <c r="R409" s="295"/>
      <c r="S409" s="295"/>
      <c r="T409" s="295"/>
      <c r="U409" s="295"/>
      <c r="V409" s="295"/>
      <c r="W409" s="295"/>
      <c r="X409" s="295"/>
      <c r="Y409" s="411">
        <f>Y408</f>
        <v>1</v>
      </c>
      <c r="Z409" s="411">
        <f>Z408</f>
        <v>0</v>
      </c>
      <c r="AA409" s="411">
        <f t="shared" ref="AA409:AC409" si="168">AA408</f>
        <v>0</v>
      </c>
      <c r="AB409" s="411">
        <f t="shared" si="168"/>
        <v>0</v>
      </c>
      <c r="AC409" s="411">
        <f t="shared" si="168"/>
        <v>0</v>
      </c>
      <c r="AD409" s="411">
        <f t="shared" ref="AD409:AL409" si="169">AD408</f>
        <v>0</v>
      </c>
      <c r="AE409" s="411">
        <f t="shared" si="169"/>
        <v>0</v>
      </c>
      <c r="AF409" s="411">
        <f t="shared" si="169"/>
        <v>0</v>
      </c>
      <c r="AG409" s="411">
        <f t="shared" si="169"/>
        <v>0</v>
      </c>
      <c r="AH409" s="411">
        <f t="shared" si="169"/>
        <v>0</v>
      </c>
      <c r="AI409" s="411">
        <f t="shared" si="169"/>
        <v>0</v>
      </c>
      <c r="AJ409" s="411">
        <f t="shared" si="169"/>
        <v>0</v>
      </c>
      <c r="AK409" s="411">
        <f t="shared" si="169"/>
        <v>0</v>
      </c>
      <c r="AL409" s="411">
        <f t="shared" si="169"/>
        <v>0</v>
      </c>
      <c r="AM409" s="297"/>
    </row>
    <row r="410" spans="1:40" ht="15.45" outlineLevel="1">
      <c r="A410" s="511"/>
      <c r="B410" s="298"/>
      <c r="C410" s="299"/>
      <c r="D410" s="299"/>
      <c r="E410" s="299"/>
      <c r="F410" s="299"/>
      <c r="G410" s="299"/>
      <c r="H410" s="299"/>
      <c r="I410" s="299"/>
      <c r="J410" s="299"/>
      <c r="K410" s="299"/>
      <c r="L410" s="299"/>
      <c r="M410" s="299"/>
      <c r="N410" s="303"/>
      <c r="O410" s="299"/>
      <c r="P410" s="299"/>
      <c r="Q410" s="299"/>
      <c r="R410" s="299"/>
      <c r="S410" s="299"/>
      <c r="T410" s="299"/>
      <c r="U410" s="299"/>
      <c r="V410" s="299"/>
      <c r="W410" s="299"/>
      <c r="X410" s="299"/>
      <c r="Y410" s="412"/>
      <c r="Z410" s="413"/>
      <c r="AA410" s="413"/>
      <c r="AB410" s="413"/>
      <c r="AC410" s="413"/>
      <c r="AD410" s="413"/>
      <c r="AE410" s="413"/>
      <c r="AF410" s="413"/>
      <c r="AG410" s="413"/>
      <c r="AH410" s="413"/>
      <c r="AI410" s="413"/>
      <c r="AJ410" s="413"/>
      <c r="AK410" s="413"/>
      <c r="AL410" s="413"/>
      <c r="AM410" s="302"/>
    </row>
    <row r="411" spans="1:40" ht="15" outlineLevel="1">
      <c r="A411" s="509">
        <v>2</v>
      </c>
      <c r="B411" s="294" t="s">
        <v>2</v>
      </c>
      <c r="C411" s="291" t="s">
        <v>25</v>
      </c>
      <c r="D411" s="295">
        <v>7388.7975589999996</v>
      </c>
      <c r="E411" s="295">
        <v>7388.7975589999996</v>
      </c>
      <c r="F411" s="295"/>
      <c r="G411" s="295"/>
      <c r="H411" s="295"/>
      <c r="I411" s="295"/>
      <c r="J411" s="295"/>
      <c r="K411" s="295"/>
      <c r="L411" s="295"/>
      <c r="M411" s="295"/>
      <c r="N411" s="291"/>
      <c r="O411" s="295">
        <v>4.1438819809999998</v>
      </c>
      <c r="P411" s="295">
        <v>4.1438819809999998</v>
      </c>
      <c r="Q411" s="295"/>
      <c r="R411" s="295"/>
      <c r="S411" s="295"/>
      <c r="T411" s="295"/>
      <c r="U411" s="295"/>
      <c r="V411" s="295"/>
      <c r="W411" s="295"/>
      <c r="X411" s="295"/>
      <c r="Y411" s="470">
        <v>1</v>
      </c>
      <c r="Z411" s="410"/>
      <c r="AA411" s="410"/>
      <c r="AB411" s="410"/>
      <c r="AC411" s="410"/>
      <c r="AD411" s="410"/>
      <c r="AE411" s="410"/>
      <c r="AF411" s="410"/>
      <c r="AG411" s="410"/>
      <c r="AH411" s="410"/>
      <c r="AI411" s="410"/>
      <c r="AJ411" s="410"/>
      <c r="AK411" s="410"/>
      <c r="AL411" s="410"/>
      <c r="AM411" s="296">
        <f>SUM(Y411:AL411)</f>
        <v>1</v>
      </c>
    </row>
    <row r="412" spans="1:40" ht="15" outlineLevel="1">
      <c r="B412" s="294" t="s">
        <v>259</v>
      </c>
      <c r="C412" s="291" t="s">
        <v>163</v>
      </c>
      <c r="D412" s="295"/>
      <c r="E412" s="295"/>
      <c r="F412" s="295"/>
      <c r="G412" s="295"/>
      <c r="H412" s="295"/>
      <c r="I412" s="295"/>
      <c r="J412" s="295"/>
      <c r="K412" s="295"/>
      <c r="L412" s="295"/>
      <c r="M412" s="295"/>
      <c r="N412" s="468"/>
      <c r="O412" s="295"/>
      <c r="P412" s="295"/>
      <c r="Q412" s="295"/>
      <c r="R412" s="295"/>
      <c r="S412" s="295"/>
      <c r="T412" s="295"/>
      <c r="U412" s="295"/>
      <c r="V412" s="295"/>
      <c r="W412" s="295"/>
      <c r="X412" s="295"/>
      <c r="Y412" s="411">
        <f>Y411</f>
        <v>1</v>
      </c>
      <c r="Z412" s="411">
        <f>Z411</f>
        <v>0</v>
      </c>
      <c r="AA412" s="411">
        <f t="shared" ref="AA412:AC412" si="170">AA411</f>
        <v>0</v>
      </c>
      <c r="AB412" s="411">
        <f t="shared" si="170"/>
        <v>0</v>
      </c>
      <c r="AC412" s="411">
        <f t="shared" si="170"/>
        <v>0</v>
      </c>
      <c r="AD412" s="411">
        <f t="shared" ref="AD412:AL412" si="171">AD411</f>
        <v>0</v>
      </c>
      <c r="AE412" s="411">
        <f t="shared" si="171"/>
        <v>0</v>
      </c>
      <c r="AF412" s="411">
        <f t="shared" si="171"/>
        <v>0</v>
      </c>
      <c r="AG412" s="411">
        <f t="shared" si="171"/>
        <v>0</v>
      </c>
      <c r="AH412" s="411">
        <f t="shared" si="171"/>
        <v>0</v>
      </c>
      <c r="AI412" s="411">
        <f t="shared" si="171"/>
        <v>0</v>
      </c>
      <c r="AJ412" s="411">
        <f t="shared" si="171"/>
        <v>0</v>
      </c>
      <c r="AK412" s="411">
        <f t="shared" si="171"/>
        <v>0</v>
      </c>
      <c r="AL412" s="411">
        <f t="shared" si="171"/>
        <v>0</v>
      </c>
      <c r="AM412" s="297"/>
    </row>
    <row r="413" spans="1:40" ht="15.45" outlineLevel="1">
      <c r="A413" s="511"/>
      <c r="B413" s="298"/>
      <c r="C413" s="299"/>
      <c r="D413" s="304"/>
      <c r="E413" s="304"/>
      <c r="F413" s="304"/>
      <c r="G413" s="304"/>
      <c r="H413" s="304"/>
      <c r="I413" s="304"/>
      <c r="J413" s="304"/>
      <c r="K413" s="304"/>
      <c r="L413" s="304"/>
      <c r="M413" s="304"/>
      <c r="N413" s="303"/>
      <c r="O413" s="304"/>
      <c r="P413" s="304"/>
      <c r="Q413" s="304"/>
      <c r="R413" s="304"/>
      <c r="S413" s="304"/>
      <c r="T413" s="304"/>
      <c r="U413" s="304"/>
      <c r="V413" s="304"/>
      <c r="W413" s="304"/>
      <c r="X413" s="304"/>
      <c r="Y413" s="412"/>
      <c r="Z413" s="413"/>
      <c r="AA413" s="413"/>
      <c r="AB413" s="413"/>
      <c r="AC413" s="413"/>
      <c r="AD413" s="413"/>
      <c r="AE413" s="413"/>
      <c r="AF413" s="413"/>
      <c r="AG413" s="413"/>
      <c r="AH413" s="413"/>
      <c r="AI413" s="413"/>
      <c r="AJ413" s="413"/>
      <c r="AK413" s="413"/>
      <c r="AL413" s="413"/>
      <c r="AM413" s="302"/>
    </row>
    <row r="414" spans="1:40" ht="15" outlineLevel="1">
      <c r="A414" s="509">
        <v>3</v>
      </c>
      <c r="B414" s="294" t="s">
        <v>3</v>
      </c>
      <c r="C414" s="291" t="s">
        <v>25</v>
      </c>
      <c r="D414" s="295">
        <v>168597.941693</v>
      </c>
      <c r="E414" s="295">
        <v>168597.941693</v>
      </c>
      <c r="F414" s="295"/>
      <c r="G414" s="295"/>
      <c r="H414" s="295"/>
      <c r="I414" s="295"/>
      <c r="J414" s="295"/>
      <c r="K414" s="295"/>
      <c r="L414" s="295"/>
      <c r="M414" s="295"/>
      <c r="N414" s="291"/>
      <c r="O414" s="295">
        <v>94.231245610000002</v>
      </c>
      <c r="P414" s="295">
        <v>94.231245610000002</v>
      </c>
      <c r="Q414" s="295"/>
      <c r="R414" s="295"/>
      <c r="S414" s="295"/>
      <c r="T414" s="295"/>
      <c r="U414" s="295"/>
      <c r="V414" s="295"/>
      <c r="W414" s="295"/>
      <c r="X414" s="295"/>
      <c r="Y414" s="470">
        <v>1</v>
      </c>
      <c r="Z414" s="410"/>
      <c r="AA414" s="410"/>
      <c r="AB414" s="410"/>
      <c r="AC414" s="410"/>
      <c r="AD414" s="410"/>
      <c r="AE414" s="410"/>
      <c r="AF414" s="410"/>
      <c r="AG414" s="410"/>
      <c r="AH414" s="410"/>
      <c r="AI414" s="410"/>
      <c r="AJ414" s="410"/>
      <c r="AK414" s="410"/>
      <c r="AL414" s="410"/>
      <c r="AM414" s="296">
        <f>SUM(Y414:AL414)</f>
        <v>1</v>
      </c>
    </row>
    <row r="415" spans="1:40" ht="15" outlineLevel="1">
      <c r="B415" s="294" t="s">
        <v>259</v>
      </c>
      <c r="C415" s="291" t="s">
        <v>163</v>
      </c>
      <c r="D415" s="295"/>
      <c r="E415" s="295"/>
      <c r="F415" s="295"/>
      <c r="G415" s="295"/>
      <c r="H415" s="295"/>
      <c r="I415" s="295"/>
      <c r="J415" s="295"/>
      <c r="K415" s="295"/>
      <c r="L415" s="295"/>
      <c r="M415" s="295"/>
      <c r="N415" s="468"/>
      <c r="O415" s="295"/>
      <c r="P415" s="295"/>
      <c r="Q415" s="295"/>
      <c r="R415" s="295"/>
      <c r="S415" s="295"/>
      <c r="T415" s="295"/>
      <c r="U415" s="295"/>
      <c r="V415" s="295"/>
      <c r="W415" s="295"/>
      <c r="X415" s="295"/>
      <c r="Y415" s="411">
        <f>Y414</f>
        <v>1</v>
      </c>
      <c r="Z415" s="411">
        <f>Z414</f>
        <v>0</v>
      </c>
      <c r="AA415" s="411">
        <f t="shared" ref="AA415:AC415" si="172">AA414</f>
        <v>0</v>
      </c>
      <c r="AB415" s="411">
        <f t="shared" si="172"/>
        <v>0</v>
      </c>
      <c r="AC415" s="411">
        <f t="shared" si="172"/>
        <v>0</v>
      </c>
      <c r="AD415" s="411">
        <f t="shared" ref="AD415:AL415" si="173">AD414</f>
        <v>0</v>
      </c>
      <c r="AE415" s="411">
        <f t="shared" si="173"/>
        <v>0</v>
      </c>
      <c r="AF415" s="411">
        <f t="shared" si="173"/>
        <v>0</v>
      </c>
      <c r="AG415" s="411">
        <f t="shared" si="173"/>
        <v>0</v>
      </c>
      <c r="AH415" s="411">
        <f t="shared" si="173"/>
        <v>0</v>
      </c>
      <c r="AI415" s="411">
        <f t="shared" si="173"/>
        <v>0</v>
      </c>
      <c r="AJ415" s="411">
        <f t="shared" si="173"/>
        <v>0</v>
      </c>
      <c r="AK415" s="411">
        <f t="shared" si="173"/>
        <v>0</v>
      </c>
      <c r="AL415" s="411">
        <f t="shared" si="173"/>
        <v>0</v>
      </c>
      <c r="AM415" s="297"/>
    </row>
    <row r="416" spans="1:40" ht="15" outlineLevel="1">
      <c r="B416" s="294"/>
      <c r="C416" s="305"/>
      <c r="D416" s="291"/>
      <c r="E416" s="291"/>
      <c r="F416" s="291"/>
      <c r="G416" s="291"/>
      <c r="H416" s="291"/>
      <c r="I416" s="291"/>
      <c r="J416" s="291"/>
      <c r="K416" s="291"/>
      <c r="L416" s="291"/>
      <c r="M416" s="291"/>
      <c r="N416" s="283"/>
      <c r="O416" s="291"/>
      <c r="P416" s="291"/>
      <c r="Q416" s="291"/>
      <c r="R416" s="291"/>
      <c r="S416" s="291"/>
      <c r="T416" s="291"/>
      <c r="U416" s="291"/>
      <c r="V416" s="291"/>
      <c r="W416" s="291"/>
      <c r="X416" s="291"/>
      <c r="Y416" s="412"/>
      <c r="Z416" s="412"/>
      <c r="AA416" s="412"/>
      <c r="AB416" s="412"/>
      <c r="AC416" s="412"/>
      <c r="AD416" s="412"/>
      <c r="AE416" s="412"/>
      <c r="AF416" s="412"/>
      <c r="AG416" s="412"/>
      <c r="AH416" s="412"/>
      <c r="AI416" s="412"/>
      <c r="AJ416" s="412"/>
      <c r="AK416" s="412"/>
      <c r="AL416" s="412"/>
      <c r="AM416" s="306"/>
    </row>
    <row r="417" spans="1:39" ht="15" outlineLevel="1">
      <c r="A417" s="509">
        <v>4</v>
      </c>
      <c r="B417" s="294" t="s">
        <v>4</v>
      </c>
      <c r="C417" s="291" t="s">
        <v>25</v>
      </c>
      <c r="D417" s="295">
        <v>160368.065</v>
      </c>
      <c r="E417" s="295">
        <v>149328.4656</v>
      </c>
      <c r="F417" s="295"/>
      <c r="G417" s="295"/>
      <c r="H417" s="295"/>
      <c r="I417" s="295"/>
      <c r="J417" s="295"/>
      <c r="K417" s="295"/>
      <c r="L417" s="295"/>
      <c r="M417" s="295"/>
      <c r="N417" s="291"/>
      <c r="O417" s="295">
        <v>11.99798646</v>
      </c>
      <c r="P417" s="295">
        <v>11.30495022</v>
      </c>
      <c r="Q417" s="295"/>
      <c r="R417" s="295"/>
      <c r="S417" s="295"/>
      <c r="T417" s="295"/>
      <c r="U417" s="295"/>
      <c r="V417" s="295"/>
      <c r="W417" s="295"/>
      <c r="X417" s="295"/>
      <c r="Y417" s="470">
        <v>1</v>
      </c>
      <c r="Z417" s="410"/>
      <c r="AA417" s="410"/>
      <c r="AB417" s="410"/>
      <c r="AC417" s="410"/>
      <c r="AD417" s="410"/>
      <c r="AE417" s="410"/>
      <c r="AF417" s="410"/>
      <c r="AG417" s="410"/>
      <c r="AH417" s="410"/>
      <c r="AI417" s="410"/>
      <c r="AJ417" s="410"/>
      <c r="AK417" s="410"/>
      <c r="AL417" s="410"/>
      <c r="AM417" s="296">
        <f>SUM(Y417:AL417)</f>
        <v>1</v>
      </c>
    </row>
    <row r="418" spans="1:39" ht="15" outlineLevel="1">
      <c r="B418" s="294" t="s">
        <v>259</v>
      </c>
      <c r="C418" s="291" t="s">
        <v>163</v>
      </c>
      <c r="D418" s="295"/>
      <c r="E418" s="295"/>
      <c r="F418" s="295"/>
      <c r="G418" s="295"/>
      <c r="H418" s="295"/>
      <c r="I418" s="295"/>
      <c r="J418" s="295"/>
      <c r="K418" s="295"/>
      <c r="L418" s="295"/>
      <c r="M418" s="295"/>
      <c r="N418" s="468"/>
      <c r="O418" s="295"/>
      <c r="P418" s="295"/>
      <c r="Q418" s="295"/>
      <c r="R418" s="295"/>
      <c r="S418" s="295"/>
      <c r="T418" s="295"/>
      <c r="U418" s="295"/>
      <c r="V418" s="295"/>
      <c r="W418" s="295"/>
      <c r="X418" s="295"/>
      <c r="Y418" s="411">
        <f>Y417</f>
        <v>1</v>
      </c>
      <c r="Z418" s="411">
        <f>Z417</f>
        <v>0</v>
      </c>
      <c r="AA418" s="411">
        <f t="shared" ref="AA418:AC418" si="174">AA417</f>
        <v>0</v>
      </c>
      <c r="AB418" s="411">
        <f t="shared" si="174"/>
        <v>0</v>
      </c>
      <c r="AC418" s="411">
        <f t="shared" si="174"/>
        <v>0</v>
      </c>
      <c r="AD418" s="411">
        <f t="shared" ref="AD418:AL418" si="175">AD417</f>
        <v>0</v>
      </c>
      <c r="AE418" s="411">
        <f t="shared" si="175"/>
        <v>0</v>
      </c>
      <c r="AF418" s="411">
        <f t="shared" si="175"/>
        <v>0</v>
      </c>
      <c r="AG418" s="411">
        <f t="shared" si="175"/>
        <v>0</v>
      </c>
      <c r="AH418" s="411">
        <f t="shared" si="175"/>
        <v>0</v>
      </c>
      <c r="AI418" s="411">
        <f t="shared" si="175"/>
        <v>0</v>
      </c>
      <c r="AJ418" s="411">
        <f t="shared" si="175"/>
        <v>0</v>
      </c>
      <c r="AK418" s="411">
        <f t="shared" si="175"/>
        <v>0</v>
      </c>
      <c r="AL418" s="411">
        <f t="shared" si="175"/>
        <v>0</v>
      </c>
      <c r="AM418" s="297"/>
    </row>
    <row r="419" spans="1:39" ht="15" outlineLevel="1">
      <c r="B419" s="294"/>
      <c r="C419" s="305"/>
      <c r="D419" s="304"/>
      <c r="E419" s="304"/>
      <c r="F419" s="304"/>
      <c r="G419" s="304"/>
      <c r="H419" s="304"/>
      <c r="I419" s="304"/>
      <c r="J419" s="304"/>
      <c r="K419" s="304"/>
      <c r="L419" s="304"/>
      <c r="M419" s="304"/>
      <c r="N419" s="291"/>
      <c r="O419" s="304"/>
      <c r="P419" s="304"/>
      <c r="Q419" s="304"/>
      <c r="R419" s="304"/>
      <c r="S419" s="304"/>
      <c r="T419" s="304"/>
      <c r="U419" s="304"/>
      <c r="V419" s="304"/>
      <c r="W419" s="304"/>
      <c r="X419" s="304"/>
      <c r="Y419" s="412"/>
      <c r="Z419" s="412"/>
      <c r="AA419" s="412"/>
      <c r="AB419" s="412"/>
      <c r="AC419" s="412"/>
      <c r="AD419" s="412"/>
      <c r="AE419" s="412"/>
      <c r="AF419" s="412"/>
      <c r="AG419" s="412"/>
      <c r="AH419" s="412"/>
      <c r="AI419" s="412"/>
      <c r="AJ419" s="412"/>
      <c r="AK419" s="412"/>
      <c r="AL419" s="412"/>
      <c r="AM419" s="306"/>
    </row>
    <row r="420" spans="1:39" ht="15" outlineLevel="1">
      <c r="A420" s="509">
        <v>5</v>
      </c>
      <c r="B420" s="294" t="s">
        <v>5</v>
      </c>
      <c r="C420" s="291" t="s">
        <v>25</v>
      </c>
      <c r="D420" s="295">
        <v>699991.13049999997</v>
      </c>
      <c r="E420" s="295">
        <v>607234.91139999998</v>
      </c>
      <c r="F420" s="295"/>
      <c r="G420" s="295"/>
      <c r="H420" s="295"/>
      <c r="I420" s="295"/>
      <c r="J420" s="295"/>
      <c r="K420" s="295"/>
      <c r="L420" s="295"/>
      <c r="M420" s="295"/>
      <c r="N420" s="291"/>
      <c r="O420" s="295">
        <v>45.811125910000001</v>
      </c>
      <c r="P420" s="295">
        <v>39.988140999999999</v>
      </c>
      <c r="Q420" s="295"/>
      <c r="R420" s="295"/>
      <c r="S420" s="295"/>
      <c r="T420" s="295"/>
      <c r="U420" s="295"/>
      <c r="V420" s="295"/>
      <c r="W420" s="295"/>
      <c r="X420" s="295"/>
      <c r="Y420" s="470">
        <v>1</v>
      </c>
      <c r="Z420" s="410"/>
      <c r="AA420" s="410"/>
      <c r="AB420" s="410"/>
      <c r="AC420" s="410"/>
      <c r="AD420" s="410"/>
      <c r="AE420" s="410"/>
      <c r="AF420" s="410"/>
      <c r="AG420" s="410"/>
      <c r="AH420" s="410"/>
      <c r="AI420" s="410"/>
      <c r="AJ420" s="410"/>
      <c r="AK420" s="410"/>
      <c r="AL420" s="410"/>
      <c r="AM420" s="296">
        <f>SUM(Y420:AL420)</f>
        <v>1</v>
      </c>
    </row>
    <row r="421" spans="1:39" ht="15" outlineLevel="1">
      <c r="B421" s="294" t="s">
        <v>259</v>
      </c>
      <c r="C421" s="291" t="s">
        <v>163</v>
      </c>
      <c r="D421" s="295"/>
      <c r="E421" s="295"/>
      <c r="F421" s="295"/>
      <c r="G421" s="295"/>
      <c r="H421" s="295"/>
      <c r="I421" s="295"/>
      <c r="J421" s="295"/>
      <c r="K421" s="295"/>
      <c r="L421" s="295"/>
      <c r="M421" s="295"/>
      <c r="N421" s="468"/>
      <c r="O421" s="295"/>
      <c r="P421" s="295"/>
      <c r="Q421" s="295"/>
      <c r="R421" s="295"/>
      <c r="S421" s="295"/>
      <c r="T421" s="295"/>
      <c r="U421" s="295"/>
      <c r="V421" s="295"/>
      <c r="W421" s="295"/>
      <c r="X421" s="295"/>
      <c r="Y421" s="411">
        <f>Y420</f>
        <v>1</v>
      </c>
      <c r="Z421" s="411">
        <f>Z420</f>
        <v>0</v>
      </c>
      <c r="AA421" s="411">
        <f t="shared" ref="AA421:AC421" si="176">AA420</f>
        <v>0</v>
      </c>
      <c r="AB421" s="411">
        <f t="shared" si="176"/>
        <v>0</v>
      </c>
      <c r="AC421" s="411">
        <f t="shared" si="176"/>
        <v>0</v>
      </c>
      <c r="AD421" s="411">
        <f t="shared" ref="AD421:AL421" si="177">AD420</f>
        <v>0</v>
      </c>
      <c r="AE421" s="411">
        <f t="shared" si="177"/>
        <v>0</v>
      </c>
      <c r="AF421" s="411">
        <f t="shared" si="177"/>
        <v>0</v>
      </c>
      <c r="AG421" s="411">
        <f t="shared" si="177"/>
        <v>0</v>
      </c>
      <c r="AH421" s="411">
        <f t="shared" si="177"/>
        <v>0</v>
      </c>
      <c r="AI421" s="411">
        <f t="shared" si="177"/>
        <v>0</v>
      </c>
      <c r="AJ421" s="411">
        <f t="shared" si="177"/>
        <v>0</v>
      </c>
      <c r="AK421" s="411">
        <f t="shared" si="177"/>
        <v>0</v>
      </c>
      <c r="AL421" s="411">
        <f t="shared" si="177"/>
        <v>0</v>
      </c>
      <c r="AM421" s="297"/>
    </row>
    <row r="422" spans="1:39" ht="15" outlineLevel="1">
      <c r="B422" s="294"/>
      <c r="C422" s="305"/>
      <c r="D422" s="304"/>
      <c r="E422" s="304"/>
      <c r="F422" s="304"/>
      <c r="G422" s="304"/>
      <c r="H422" s="304"/>
      <c r="I422" s="304"/>
      <c r="J422" s="304"/>
      <c r="K422" s="304"/>
      <c r="L422" s="304"/>
      <c r="M422" s="304"/>
      <c r="N422" s="291"/>
      <c r="O422" s="304"/>
      <c r="P422" s="304"/>
      <c r="Q422" s="304"/>
      <c r="R422" s="304"/>
      <c r="S422" s="304"/>
      <c r="T422" s="304"/>
      <c r="U422" s="304"/>
      <c r="V422" s="304"/>
      <c r="W422" s="304"/>
      <c r="X422" s="304"/>
      <c r="Y422" s="412"/>
      <c r="Z422" s="412"/>
      <c r="AA422" s="412"/>
      <c r="AB422" s="412"/>
      <c r="AC422" s="412"/>
      <c r="AD422" s="412"/>
      <c r="AE422" s="412"/>
      <c r="AF422" s="412"/>
      <c r="AG422" s="412"/>
      <c r="AH422" s="412"/>
      <c r="AI422" s="412"/>
      <c r="AJ422" s="412"/>
      <c r="AK422" s="412"/>
      <c r="AL422" s="412"/>
      <c r="AM422" s="306"/>
    </row>
    <row r="423" spans="1:39" ht="15" hidden="1" outlineLevel="1">
      <c r="A423" s="509">
        <v>6</v>
      </c>
      <c r="B423" s="294" t="s">
        <v>6</v>
      </c>
      <c r="C423" s="291" t="s">
        <v>25</v>
      </c>
      <c r="D423" s="295"/>
      <c r="E423" s="295"/>
      <c r="F423" s="295"/>
      <c r="G423" s="295"/>
      <c r="H423" s="295"/>
      <c r="I423" s="295"/>
      <c r="J423" s="295"/>
      <c r="K423" s="295"/>
      <c r="L423" s="295"/>
      <c r="M423" s="295"/>
      <c r="N423" s="291"/>
      <c r="O423" s="295"/>
      <c r="P423" s="295"/>
      <c r="Q423" s="295"/>
      <c r="R423" s="295"/>
      <c r="S423" s="295"/>
      <c r="T423" s="295"/>
      <c r="U423" s="295"/>
      <c r="V423" s="295"/>
      <c r="W423" s="295"/>
      <c r="X423" s="295"/>
      <c r="Y423" s="410"/>
      <c r="Z423" s="410"/>
      <c r="AA423" s="410"/>
      <c r="AB423" s="410"/>
      <c r="AC423" s="410"/>
      <c r="AD423" s="410"/>
      <c r="AE423" s="410"/>
      <c r="AF423" s="410"/>
      <c r="AG423" s="410"/>
      <c r="AH423" s="410"/>
      <c r="AI423" s="410"/>
      <c r="AJ423" s="410"/>
      <c r="AK423" s="410"/>
      <c r="AL423" s="410"/>
      <c r="AM423" s="296">
        <f>SUM(Y423:AL423)</f>
        <v>0</v>
      </c>
    </row>
    <row r="424" spans="1:39" ht="15" hidden="1" outlineLevel="1">
      <c r="B424" s="294" t="s">
        <v>259</v>
      </c>
      <c r="C424" s="291" t="s">
        <v>163</v>
      </c>
      <c r="D424" s="295"/>
      <c r="E424" s="295"/>
      <c r="F424" s="295"/>
      <c r="G424" s="295"/>
      <c r="H424" s="295"/>
      <c r="I424" s="295"/>
      <c r="J424" s="295"/>
      <c r="K424" s="295"/>
      <c r="L424" s="295"/>
      <c r="M424" s="295"/>
      <c r="N424" s="468"/>
      <c r="O424" s="295"/>
      <c r="P424" s="295"/>
      <c r="Q424" s="295"/>
      <c r="R424" s="295"/>
      <c r="S424" s="295"/>
      <c r="T424" s="295"/>
      <c r="U424" s="295"/>
      <c r="V424" s="295"/>
      <c r="W424" s="295"/>
      <c r="X424" s="295"/>
      <c r="Y424" s="411">
        <f>Y423</f>
        <v>0</v>
      </c>
      <c r="Z424" s="411">
        <f>Z423</f>
        <v>0</v>
      </c>
      <c r="AA424" s="411">
        <f t="shared" ref="AA424:AC424" si="178">AA423</f>
        <v>0</v>
      </c>
      <c r="AB424" s="411">
        <f t="shared" si="178"/>
        <v>0</v>
      </c>
      <c r="AC424" s="411">
        <f t="shared" si="178"/>
        <v>0</v>
      </c>
      <c r="AD424" s="411">
        <f t="shared" ref="AD424:AL424" si="179">AD423</f>
        <v>0</v>
      </c>
      <c r="AE424" s="411">
        <f t="shared" si="179"/>
        <v>0</v>
      </c>
      <c r="AF424" s="411">
        <f t="shared" si="179"/>
        <v>0</v>
      </c>
      <c r="AG424" s="411">
        <f t="shared" si="179"/>
        <v>0</v>
      </c>
      <c r="AH424" s="411">
        <f t="shared" si="179"/>
        <v>0</v>
      </c>
      <c r="AI424" s="411">
        <f t="shared" si="179"/>
        <v>0</v>
      </c>
      <c r="AJ424" s="411">
        <f t="shared" si="179"/>
        <v>0</v>
      </c>
      <c r="AK424" s="411">
        <f t="shared" si="179"/>
        <v>0</v>
      </c>
      <c r="AL424" s="411">
        <f t="shared" si="179"/>
        <v>0</v>
      </c>
      <c r="AM424" s="297"/>
    </row>
    <row r="425" spans="1:39" ht="15" hidden="1" outlineLevel="1">
      <c r="B425" s="294"/>
      <c r="C425" s="305"/>
      <c r="D425" s="304"/>
      <c r="E425" s="304"/>
      <c r="F425" s="304"/>
      <c r="G425" s="304"/>
      <c r="H425" s="304"/>
      <c r="I425" s="304"/>
      <c r="J425" s="304"/>
      <c r="K425" s="304"/>
      <c r="L425" s="304"/>
      <c r="M425" s="304"/>
      <c r="N425" s="291"/>
      <c r="O425" s="304"/>
      <c r="P425" s="304"/>
      <c r="Q425" s="304"/>
      <c r="R425" s="304"/>
      <c r="S425" s="304"/>
      <c r="T425" s="304"/>
      <c r="U425" s="304"/>
      <c r="V425" s="304"/>
      <c r="W425" s="304"/>
      <c r="X425" s="304"/>
      <c r="Y425" s="412"/>
      <c r="Z425" s="412"/>
      <c r="AA425" s="412"/>
      <c r="AB425" s="412"/>
      <c r="AC425" s="412"/>
      <c r="AD425" s="412"/>
      <c r="AE425" s="412"/>
      <c r="AF425" s="412"/>
      <c r="AG425" s="412"/>
      <c r="AH425" s="412"/>
      <c r="AI425" s="412"/>
      <c r="AJ425" s="412"/>
      <c r="AK425" s="412"/>
      <c r="AL425" s="412"/>
      <c r="AM425" s="306"/>
    </row>
    <row r="426" spans="1:39" ht="15" hidden="1" outlineLevel="1">
      <c r="A426" s="509">
        <v>7</v>
      </c>
      <c r="B426" s="294" t="s">
        <v>42</v>
      </c>
      <c r="C426" s="291" t="s">
        <v>25</v>
      </c>
      <c r="D426" s="295"/>
      <c r="E426" s="295"/>
      <c r="F426" s="295"/>
      <c r="G426" s="295"/>
      <c r="H426" s="295"/>
      <c r="I426" s="295"/>
      <c r="J426" s="295"/>
      <c r="K426" s="295"/>
      <c r="L426" s="295"/>
      <c r="M426" s="295"/>
      <c r="N426" s="291"/>
      <c r="O426" s="295"/>
      <c r="P426" s="295"/>
      <c r="Q426" s="295"/>
      <c r="R426" s="295"/>
      <c r="S426" s="295"/>
      <c r="T426" s="295"/>
      <c r="U426" s="295"/>
      <c r="V426" s="295"/>
      <c r="W426" s="295"/>
      <c r="X426" s="295"/>
      <c r="Y426" s="410"/>
      <c r="Z426" s="410"/>
      <c r="AA426" s="410"/>
      <c r="AB426" s="410"/>
      <c r="AC426" s="410"/>
      <c r="AD426" s="410"/>
      <c r="AE426" s="410"/>
      <c r="AF426" s="410"/>
      <c r="AG426" s="410"/>
      <c r="AH426" s="410"/>
      <c r="AI426" s="410"/>
      <c r="AJ426" s="410"/>
      <c r="AK426" s="410"/>
      <c r="AL426" s="410"/>
      <c r="AM426" s="296">
        <f>SUM(Y426:AL426)</f>
        <v>0</v>
      </c>
    </row>
    <row r="427" spans="1:39" ht="15" hidden="1" outlineLevel="1">
      <c r="B427" s="294" t="s">
        <v>259</v>
      </c>
      <c r="C427" s="291" t="s">
        <v>163</v>
      </c>
      <c r="D427" s="295"/>
      <c r="E427" s="295"/>
      <c r="F427" s="295"/>
      <c r="G427" s="295"/>
      <c r="H427" s="295"/>
      <c r="I427" s="295"/>
      <c r="J427" s="295"/>
      <c r="K427" s="295"/>
      <c r="L427" s="295"/>
      <c r="M427" s="295"/>
      <c r="N427" s="291"/>
      <c r="O427" s="295"/>
      <c r="P427" s="295"/>
      <c r="Q427" s="295"/>
      <c r="R427" s="295"/>
      <c r="S427" s="295"/>
      <c r="T427" s="295"/>
      <c r="U427" s="295"/>
      <c r="V427" s="295"/>
      <c r="W427" s="295"/>
      <c r="X427" s="295"/>
      <c r="Y427" s="411">
        <f>Y426</f>
        <v>0</v>
      </c>
      <c r="Z427" s="411">
        <f>Z426</f>
        <v>0</v>
      </c>
      <c r="AA427" s="411">
        <f t="shared" ref="AA427:AC427" si="180">AA426</f>
        <v>0</v>
      </c>
      <c r="AB427" s="411">
        <f t="shared" si="180"/>
        <v>0</v>
      </c>
      <c r="AC427" s="411">
        <f t="shared" si="180"/>
        <v>0</v>
      </c>
      <c r="AD427" s="411">
        <f t="shared" ref="AD427:AL427" si="181">AD426</f>
        <v>0</v>
      </c>
      <c r="AE427" s="411">
        <f t="shared" si="181"/>
        <v>0</v>
      </c>
      <c r="AF427" s="411">
        <f t="shared" si="181"/>
        <v>0</v>
      </c>
      <c r="AG427" s="411">
        <f t="shared" si="181"/>
        <v>0</v>
      </c>
      <c r="AH427" s="411">
        <f t="shared" si="181"/>
        <v>0</v>
      </c>
      <c r="AI427" s="411">
        <f t="shared" si="181"/>
        <v>0</v>
      </c>
      <c r="AJ427" s="411">
        <f t="shared" si="181"/>
        <v>0</v>
      </c>
      <c r="AK427" s="411">
        <f t="shared" si="181"/>
        <v>0</v>
      </c>
      <c r="AL427" s="411">
        <f t="shared" si="181"/>
        <v>0</v>
      </c>
      <c r="AM427" s="297"/>
    </row>
    <row r="428" spans="1:39" ht="15" hidden="1" outlineLevel="1">
      <c r="B428" s="294"/>
      <c r="C428" s="305"/>
      <c r="D428" s="304"/>
      <c r="E428" s="304"/>
      <c r="F428" s="304"/>
      <c r="G428" s="304"/>
      <c r="H428" s="304"/>
      <c r="I428" s="304"/>
      <c r="J428" s="304"/>
      <c r="K428" s="304"/>
      <c r="L428" s="304"/>
      <c r="M428" s="304"/>
      <c r="N428" s="291"/>
      <c r="O428" s="304"/>
      <c r="P428" s="304"/>
      <c r="Q428" s="304"/>
      <c r="R428" s="304"/>
      <c r="S428" s="304"/>
      <c r="T428" s="304"/>
      <c r="U428" s="304"/>
      <c r="V428" s="304"/>
      <c r="W428" s="304"/>
      <c r="X428" s="304"/>
      <c r="Y428" s="412"/>
      <c r="Z428" s="412"/>
      <c r="AA428" s="412"/>
      <c r="AB428" s="412"/>
      <c r="AC428" s="412"/>
      <c r="AD428" s="412"/>
      <c r="AE428" s="412"/>
      <c r="AF428" s="412"/>
      <c r="AG428" s="412"/>
      <c r="AH428" s="412"/>
      <c r="AI428" s="412"/>
      <c r="AJ428" s="412"/>
      <c r="AK428" s="412"/>
      <c r="AL428" s="412"/>
      <c r="AM428" s="306"/>
    </row>
    <row r="429" spans="1:39" s="283" customFormat="1" ht="15" hidden="1" outlineLevel="1">
      <c r="A429" s="509">
        <v>8</v>
      </c>
      <c r="B429" s="294" t="s">
        <v>484</v>
      </c>
      <c r="C429" s="291" t="s">
        <v>25</v>
      </c>
      <c r="D429" s="295"/>
      <c r="E429" s="295"/>
      <c r="F429" s="295"/>
      <c r="G429" s="295"/>
      <c r="H429" s="295"/>
      <c r="I429" s="295"/>
      <c r="J429" s="295"/>
      <c r="K429" s="295"/>
      <c r="L429" s="295"/>
      <c r="M429" s="295"/>
      <c r="N429" s="291"/>
      <c r="O429" s="295"/>
      <c r="P429" s="295"/>
      <c r="Q429" s="295"/>
      <c r="R429" s="295"/>
      <c r="S429" s="295"/>
      <c r="T429" s="295"/>
      <c r="U429" s="295"/>
      <c r="V429" s="295"/>
      <c r="W429" s="295"/>
      <c r="X429" s="295"/>
      <c r="Y429" s="410"/>
      <c r="Z429" s="410"/>
      <c r="AA429" s="410"/>
      <c r="AB429" s="410"/>
      <c r="AC429" s="410"/>
      <c r="AD429" s="410"/>
      <c r="AE429" s="410"/>
      <c r="AF429" s="410"/>
      <c r="AG429" s="410"/>
      <c r="AH429" s="410"/>
      <c r="AI429" s="410"/>
      <c r="AJ429" s="410"/>
      <c r="AK429" s="410"/>
      <c r="AL429" s="410"/>
      <c r="AM429" s="296">
        <f>SUM(Y429:AL429)</f>
        <v>0</v>
      </c>
    </row>
    <row r="430" spans="1:39" s="283" customFormat="1" ht="15" hidden="1" outlineLevel="1">
      <c r="A430" s="509"/>
      <c r="B430" s="294" t="s">
        <v>259</v>
      </c>
      <c r="C430" s="291" t="s">
        <v>163</v>
      </c>
      <c r="D430" s="295"/>
      <c r="E430" s="295"/>
      <c r="F430" s="295"/>
      <c r="G430" s="295"/>
      <c r="H430" s="295"/>
      <c r="I430" s="295"/>
      <c r="J430" s="295"/>
      <c r="K430" s="295"/>
      <c r="L430" s="295"/>
      <c r="M430" s="295"/>
      <c r="N430" s="291"/>
      <c r="O430" s="295"/>
      <c r="P430" s="295"/>
      <c r="Q430" s="295"/>
      <c r="R430" s="295"/>
      <c r="S430" s="295"/>
      <c r="T430" s="295"/>
      <c r="U430" s="295"/>
      <c r="V430" s="295"/>
      <c r="W430" s="295"/>
      <c r="X430" s="295"/>
      <c r="Y430" s="411">
        <f>Y429</f>
        <v>0</v>
      </c>
      <c r="Z430" s="411">
        <f>Z429</f>
        <v>0</v>
      </c>
      <c r="AA430" s="411">
        <f t="shared" ref="AA430:AC430" si="182">AA429</f>
        <v>0</v>
      </c>
      <c r="AB430" s="411">
        <f t="shared" si="182"/>
        <v>0</v>
      </c>
      <c r="AC430" s="411">
        <f t="shared" si="182"/>
        <v>0</v>
      </c>
      <c r="AD430" s="411">
        <f t="shared" ref="AD430:AL430" si="183">AD429</f>
        <v>0</v>
      </c>
      <c r="AE430" s="411">
        <f t="shared" si="183"/>
        <v>0</v>
      </c>
      <c r="AF430" s="411">
        <f t="shared" si="183"/>
        <v>0</v>
      </c>
      <c r="AG430" s="411">
        <f t="shared" si="183"/>
        <v>0</v>
      </c>
      <c r="AH430" s="411">
        <f t="shared" si="183"/>
        <v>0</v>
      </c>
      <c r="AI430" s="411">
        <f t="shared" si="183"/>
        <v>0</v>
      </c>
      <c r="AJ430" s="411">
        <f t="shared" si="183"/>
        <v>0</v>
      </c>
      <c r="AK430" s="411">
        <f t="shared" si="183"/>
        <v>0</v>
      </c>
      <c r="AL430" s="411">
        <f t="shared" si="183"/>
        <v>0</v>
      </c>
      <c r="AM430" s="297"/>
    </row>
    <row r="431" spans="1:39" s="283" customFormat="1" ht="15" hidden="1" outlineLevel="1">
      <c r="A431" s="509"/>
      <c r="B431" s="294"/>
      <c r="C431" s="305"/>
      <c r="D431" s="304"/>
      <c r="E431" s="304"/>
      <c r="F431" s="304"/>
      <c r="G431" s="304"/>
      <c r="H431" s="304"/>
      <c r="I431" s="304"/>
      <c r="J431" s="304"/>
      <c r="K431" s="304"/>
      <c r="L431" s="304"/>
      <c r="M431" s="304"/>
      <c r="N431" s="291"/>
      <c r="O431" s="304"/>
      <c r="P431" s="304"/>
      <c r="Q431" s="304"/>
      <c r="R431" s="304"/>
      <c r="S431" s="304"/>
      <c r="T431" s="304"/>
      <c r="U431" s="304"/>
      <c r="V431" s="304"/>
      <c r="W431" s="304"/>
      <c r="X431" s="304"/>
      <c r="Y431" s="412"/>
      <c r="Z431" s="412"/>
      <c r="AA431" s="412"/>
      <c r="AB431" s="412"/>
      <c r="AC431" s="412"/>
      <c r="AD431" s="412"/>
      <c r="AE431" s="412"/>
      <c r="AF431" s="412"/>
      <c r="AG431" s="412"/>
      <c r="AH431" s="412"/>
      <c r="AI431" s="412"/>
      <c r="AJ431" s="412"/>
      <c r="AK431" s="412"/>
      <c r="AL431" s="412"/>
      <c r="AM431" s="306"/>
    </row>
    <row r="432" spans="1:39" ht="15" outlineLevel="1">
      <c r="A432" s="509">
        <v>9</v>
      </c>
      <c r="B432" s="294" t="s">
        <v>7</v>
      </c>
      <c r="C432" s="291" t="s">
        <v>25</v>
      </c>
      <c r="D432" s="295">
        <v>495916.36219999997</v>
      </c>
      <c r="E432" s="295">
        <v>495916.36219999997</v>
      </c>
      <c r="F432" s="295"/>
      <c r="G432" s="295"/>
      <c r="H432" s="295"/>
      <c r="I432" s="295"/>
      <c r="J432" s="295"/>
      <c r="K432" s="295"/>
      <c r="L432" s="295"/>
      <c r="M432" s="295"/>
      <c r="N432" s="291"/>
      <c r="O432" s="295">
        <v>176.61146439999999</v>
      </c>
      <c r="P432" s="295">
        <v>176.61146439999999</v>
      </c>
      <c r="Q432" s="295"/>
      <c r="R432" s="295"/>
      <c r="S432" s="295"/>
      <c r="T432" s="295"/>
      <c r="U432" s="295"/>
      <c r="V432" s="295"/>
      <c r="W432" s="295"/>
      <c r="X432" s="295"/>
      <c r="Y432" s="410">
        <v>1</v>
      </c>
      <c r="Z432" s="410"/>
      <c r="AA432" s="410"/>
      <c r="AB432" s="410"/>
      <c r="AC432" s="410"/>
      <c r="AD432" s="410"/>
      <c r="AE432" s="410"/>
      <c r="AF432" s="410"/>
      <c r="AG432" s="410"/>
      <c r="AH432" s="410"/>
      <c r="AI432" s="410"/>
      <c r="AJ432" s="410"/>
      <c r="AK432" s="410"/>
      <c r="AL432" s="410"/>
      <c r="AM432" s="296">
        <f>SUM(Y432:AL432)</f>
        <v>1</v>
      </c>
    </row>
    <row r="433" spans="1:39" ht="15" outlineLevel="1">
      <c r="B433" s="294" t="s">
        <v>259</v>
      </c>
      <c r="C433" s="291" t="s">
        <v>163</v>
      </c>
      <c r="D433" s="295"/>
      <c r="E433" s="295"/>
      <c r="F433" s="295"/>
      <c r="G433" s="295"/>
      <c r="H433" s="295"/>
      <c r="I433" s="295"/>
      <c r="J433" s="295"/>
      <c r="K433" s="295"/>
      <c r="L433" s="295"/>
      <c r="M433" s="295"/>
      <c r="N433" s="291"/>
      <c r="O433" s="295"/>
      <c r="P433" s="295"/>
      <c r="Q433" s="295"/>
      <c r="R433" s="295"/>
      <c r="S433" s="295"/>
      <c r="T433" s="295"/>
      <c r="U433" s="295"/>
      <c r="V433" s="295"/>
      <c r="W433" s="295"/>
      <c r="X433" s="295"/>
      <c r="Y433" s="411">
        <f>Y432</f>
        <v>1</v>
      </c>
      <c r="Z433" s="411">
        <f>Z432</f>
        <v>0</v>
      </c>
      <c r="AA433" s="411">
        <f t="shared" ref="AA433:AC433" si="184">AA432</f>
        <v>0</v>
      </c>
      <c r="AB433" s="411">
        <f t="shared" si="184"/>
        <v>0</v>
      </c>
      <c r="AC433" s="411">
        <f t="shared" si="184"/>
        <v>0</v>
      </c>
      <c r="AD433" s="411">
        <f t="shared" ref="AD433:AL433" si="185">AD432</f>
        <v>0</v>
      </c>
      <c r="AE433" s="411">
        <f t="shared" si="185"/>
        <v>0</v>
      </c>
      <c r="AF433" s="411">
        <f t="shared" si="185"/>
        <v>0</v>
      </c>
      <c r="AG433" s="411">
        <f t="shared" si="185"/>
        <v>0</v>
      </c>
      <c r="AH433" s="411">
        <f t="shared" si="185"/>
        <v>0</v>
      </c>
      <c r="AI433" s="411">
        <f t="shared" si="185"/>
        <v>0</v>
      </c>
      <c r="AJ433" s="411">
        <f t="shared" si="185"/>
        <v>0</v>
      </c>
      <c r="AK433" s="411">
        <f t="shared" si="185"/>
        <v>0</v>
      </c>
      <c r="AL433" s="411">
        <f t="shared" si="185"/>
        <v>0</v>
      </c>
      <c r="AM433" s="297"/>
    </row>
    <row r="434" spans="1:39" ht="15" outlineLevel="1">
      <c r="B434" s="307"/>
      <c r="C434" s="308"/>
      <c r="D434" s="291"/>
      <c r="E434" s="291"/>
      <c r="F434" s="291"/>
      <c r="G434" s="291"/>
      <c r="H434" s="291"/>
      <c r="I434" s="291"/>
      <c r="J434" s="291"/>
      <c r="K434" s="291"/>
      <c r="L434" s="291"/>
      <c r="M434" s="291"/>
      <c r="N434" s="291"/>
      <c r="O434" s="291"/>
      <c r="P434" s="291"/>
      <c r="Q434" s="291"/>
      <c r="R434" s="291"/>
      <c r="S434" s="291"/>
      <c r="T434" s="291"/>
      <c r="U434" s="291"/>
      <c r="V434" s="291"/>
      <c r="W434" s="291"/>
      <c r="X434" s="291"/>
      <c r="Y434" s="412"/>
      <c r="Z434" s="412"/>
      <c r="AA434" s="412"/>
      <c r="AB434" s="412"/>
      <c r="AC434" s="412"/>
      <c r="AD434" s="412"/>
      <c r="AE434" s="412"/>
      <c r="AF434" s="412"/>
      <c r="AG434" s="412"/>
      <c r="AH434" s="412"/>
      <c r="AI434" s="412"/>
      <c r="AJ434" s="412"/>
      <c r="AK434" s="412"/>
      <c r="AL434" s="412"/>
      <c r="AM434" s="306"/>
    </row>
    <row r="435" spans="1:39" ht="15.45" outlineLevel="1">
      <c r="A435" s="510"/>
      <c r="B435" s="288" t="s">
        <v>8</v>
      </c>
      <c r="C435" s="289"/>
      <c r="D435" s="289"/>
      <c r="E435" s="289"/>
      <c r="F435" s="289"/>
      <c r="G435" s="289"/>
      <c r="H435" s="289"/>
      <c r="I435" s="289"/>
      <c r="J435" s="289"/>
      <c r="K435" s="289"/>
      <c r="L435" s="289"/>
      <c r="M435" s="289"/>
      <c r="N435" s="291"/>
      <c r="O435" s="289"/>
      <c r="P435" s="289"/>
      <c r="Q435" s="289"/>
      <c r="R435" s="289"/>
      <c r="S435" s="289"/>
      <c r="T435" s="289"/>
      <c r="U435" s="289"/>
      <c r="V435" s="289"/>
      <c r="W435" s="289"/>
      <c r="X435" s="289"/>
      <c r="Y435" s="414"/>
      <c r="Z435" s="414"/>
      <c r="AA435" s="414"/>
      <c r="AB435" s="414"/>
      <c r="AC435" s="414"/>
      <c r="AD435" s="414"/>
      <c r="AE435" s="414"/>
      <c r="AF435" s="414"/>
      <c r="AG435" s="414"/>
      <c r="AH435" s="414"/>
      <c r="AI435" s="414"/>
      <c r="AJ435" s="414"/>
      <c r="AK435" s="414"/>
      <c r="AL435" s="414"/>
      <c r="AM435" s="292"/>
    </row>
    <row r="436" spans="1:39" ht="15" outlineLevel="1">
      <c r="A436" s="509">
        <v>10</v>
      </c>
      <c r="B436" s="310" t="s">
        <v>22</v>
      </c>
      <c r="C436" s="291" t="s">
        <v>25</v>
      </c>
      <c r="D436" s="295">
        <v>1844738.5060000001</v>
      </c>
      <c r="E436" s="295">
        <v>1844738.5060000001</v>
      </c>
      <c r="F436" s="295"/>
      <c r="G436" s="295"/>
      <c r="H436" s="295"/>
      <c r="I436" s="295"/>
      <c r="J436" s="295"/>
      <c r="K436" s="295"/>
      <c r="L436" s="295"/>
      <c r="M436" s="295"/>
      <c r="N436" s="295">
        <v>12</v>
      </c>
      <c r="O436" s="295">
        <v>341.37227840000003</v>
      </c>
      <c r="P436" s="295">
        <v>341.37227840000003</v>
      </c>
      <c r="Q436" s="295"/>
      <c r="R436" s="295"/>
      <c r="S436" s="295"/>
      <c r="T436" s="295"/>
      <c r="U436" s="295"/>
      <c r="V436" s="295"/>
      <c r="W436" s="295"/>
      <c r="X436" s="295"/>
      <c r="Y436" s="415"/>
      <c r="Z436" s="469">
        <v>0.19209985526262982</v>
      </c>
      <c r="AA436" s="469">
        <v>0.77237281217579579</v>
      </c>
      <c r="AB436" s="469">
        <v>6.8351576298742986E-2</v>
      </c>
      <c r="AC436" s="415">
        <v>0</v>
      </c>
      <c r="AD436" s="415"/>
      <c r="AE436" s="415"/>
      <c r="AF436" s="415"/>
      <c r="AG436" s="415"/>
      <c r="AH436" s="415"/>
      <c r="AI436" s="415"/>
      <c r="AJ436" s="415"/>
      <c r="AK436" s="415"/>
      <c r="AL436" s="415"/>
      <c r="AM436" s="296">
        <f>SUM(Y436:AL436)</f>
        <v>1.0328242437371686</v>
      </c>
    </row>
    <row r="437" spans="1:39" ht="15" outlineLevel="1">
      <c r="B437" s="294" t="s">
        <v>259</v>
      </c>
      <c r="C437" s="291" t="s">
        <v>163</v>
      </c>
      <c r="D437" s="295"/>
      <c r="E437" s="295"/>
      <c r="F437" s="295"/>
      <c r="G437" s="295"/>
      <c r="H437" s="295"/>
      <c r="I437" s="295"/>
      <c r="J437" s="295"/>
      <c r="K437" s="295"/>
      <c r="L437" s="295"/>
      <c r="M437" s="295"/>
      <c r="N437" s="295">
        <f>N436</f>
        <v>12</v>
      </c>
      <c r="O437" s="295"/>
      <c r="P437" s="295"/>
      <c r="Q437" s="295"/>
      <c r="R437" s="295"/>
      <c r="S437" s="295"/>
      <c r="T437" s="295"/>
      <c r="U437" s="295"/>
      <c r="V437" s="295"/>
      <c r="W437" s="295"/>
      <c r="X437" s="295"/>
      <c r="Y437" s="411">
        <f>Y436</f>
        <v>0</v>
      </c>
      <c r="Z437" s="411">
        <f>Z436</f>
        <v>0.19209985526262982</v>
      </c>
      <c r="AA437" s="411">
        <f t="shared" ref="AA437:AC437" si="186">AA436</f>
        <v>0.77237281217579579</v>
      </c>
      <c r="AB437" s="411">
        <f t="shared" si="186"/>
        <v>6.8351576298742986E-2</v>
      </c>
      <c r="AC437" s="411">
        <f t="shared" si="186"/>
        <v>0</v>
      </c>
      <c r="AD437" s="411">
        <f t="shared" ref="AD437:AL437" si="187">AD436</f>
        <v>0</v>
      </c>
      <c r="AE437" s="411">
        <f t="shared" si="187"/>
        <v>0</v>
      </c>
      <c r="AF437" s="411">
        <f t="shared" si="187"/>
        <v>0</v>
      </c>
      <c r="AG437" s="411">
        <f t="shared" si="187"/>
        <v>0</v>
      </c>
      <c r="AH437" s="411">
        <f t="shared" si="187"/>
        <v>0</v>
      </c>
      <c r="AI437" s="411">
        <f t="shared" si="187"/>
        <v>0</v>
      </c>
      <c r="AJ437" s="411">
        <f t="shared" si="187"/>
        <v>0</v>
      </c>
      <c r="AK437" s="411">
        <f t="shared" si="187"/>
        <v>0</v>
      </c>
      <c r="AL437" s="411">
        <f t="shared" si="187"/>
        <v>0</v>
      </c>
      <c r="AM437" s="311"/>
    </row>
    <row r="438" spans="1:39" ht="15" outlineLevel="1">
      <c r="B438" s="310"/>
      <c r="C438" s="312"/>
      <c r="D438" s="291"/>
      <c r="E438" s="291"/>
      <c r="F438" s="291"/>
      <c r="G438" s="291"/>
      <c r="H438" s="291"/>
      <c r="I438" s="291"/>
      <c r="J438" s="291"/>
      <c r="K438" s="291"/>
      <c r="L438" s="291"/>
      <c r="M438" s="291"/>
      <c r="N438" s="291"/>
      <c r="O438" s="291"/>
      <c r="P438" s="291"/>
      <c r="Q438" s="291"/>
      <c r="R438" s="291"/>
      <c r="S438" s="291"/>
      <c r="T438" s="291"/>
      <c r="U438" s="291"/>
      <c r="V438" s="291"/>
      <c r="W438" s="291"/>
      <c r="X438" s="291"/>
      <c r="Y438" s="416"/>
      <c r="Z438" s="416"/>
      <c r="AA438" s="416"/>
      <c r="AB438" s="416"/>
      <c r="AC438" s="416"/>
      <c r="AD438" s="416"/>
      <c r="AE438" s="416"/>
      <c r="AF438" s="416"/>
      <c r="AG438" s="416"/>
      <c r="AH438" s="416"/>
      <c r="AI438" s="416"/>
      <c r="AJ438" s="416"/>
      <c r="AK438" s="416"/>
      <c r="AL438" s="416"/>
      <c r="AM438" s="313"/>
    </row>
    <row r="439" spans="1:39" ht="15" outlineLevel="1">
      <c r="A439" s="509">
        <v>11</v>
      </c>
      <c r="B439" s="314" t="s">
        <v>21</v>
      </c>
      <c r="C439" s="291" t="s">
        <v>25</v>
      </c>
      <c r="D439" s="295">
        <v>58778.942900000002</v>
      </c>
      <c r="E439" s="295">
        <v>58778.942900000002</v>
      </c>
      <c r="F439" s="295"/>
      <c r="G439" s="295"/>
      <c r="H439" s="295"/>
      <c r="I439" s="295"/>
      <c r="J439" s="295"/>
      <c r="K439" s="295"/>
      <c r="L439" s="295"/>
      <c r="M439" s="295"/>
      <c r="N439" s="295">
        <v>12</v>
      </c>
      <c r="O439" s="295">
        <v>13.686193490000001</v>
      </c>
      <c r="P439" s="295">
        <v>13.686193490000001</v>
      </c>
      <c r="Q439" s="295"/>
      <c r="R439" s="295"/>
      <c r="S439" s="295"/>
      <c r="T439" s="295"/>
      <c r="U439" s="295"/>
      <c r="V439" s="295"/>
      <c r="W439" s="295"/>
      <c r="X439" s="295"/>
      <c r="Y439" s="415"/>
      <c r="Z439" s="469">
        <v>1</v>
      </c>
      <c r="AA439" s="415"/>
      <c r="AB439" s="415"/>
      <c r="AC439" s="415"/>
      <c r="AD439" s="415"/>
      <c r="AE439" s="415"/>
      <c r="AF439" s="415"/>
      <c r="AG439" s="415"/>
      <c r="AH439" s="415"/>
      <c r="AI439" s="415"/>
      <c r="AJ439" s="415"/>
      <c r="AK439" s="415"/>
      <c r="AL439" s="415"/>
      <c r="AM439" s="296">
        <f>SUM(Y439:AL439)</f>
        <v>1</v>
      </c>
    </row>
    <row r="440" spans="1:39" ht="15" outlineLevel="1">
      <c r="B440" s="294" t="s">
        <v>259</v>
      </c>
      <c r="C440" s="291" t="s">
        <v>163</v>
      </c>
      <c r="D440" s="295"/>
      <c r="E440" s="295"/>
      <c r="F440" s="295"/>
      <c r="G440" s="295"/>
      <c r="H440" s="295"/>
      <c r="I440" s="295"/>
      <c r="J440" s="295"/>
      <c r="K440" s="295"/>
      <c r="L440" s="295"/>
      <c r="M440" s="295"/>
      <c r="N440" s="295">
        <f>N439</f>
        <v>12</v>
      </c>
      <c r="O440" s="295"/>
      <c r="P440" s="295"/>
      <c r="Q440" s="295"/>
      <c r="R440" s="295"/>
      <c r="S440" s="295"/>
      <c r="T440" s="295"/>
      <c r="U440" s="295"/>
      <c r="V440" s="295"/>
      <c r="W440" s="295"/>
      <c r="X440" s="295"/>
      <c r="Y440" s="411">
        <f>Y439</f>
        <v>0</v>
      </c>
      <c r="Z440" s="411">
        <f>Z439</f>
        <v>1</v>
      </c>
      <c r="AA440" s="411">
        <f t="shared" ref="AA440:AC440" si="188">AA439</f>
        <v>0</v>
      </c>
      <c r="AB440" s="411">
        <f t="shared" si="188"/>
        <v>0</v>
      </c>
      <c r="AC440" s="411">
        <f t="shared" si="188"/>
        <v>0</v>
      </c>
      <c r="AD440" s="411">
        <f t="shared" ref="AD440:AL440" si="189">AD439</f>
        <v>0</v>
      </c>
      <c r="AE440" s="411">
        <f t="shared" si="189"/>
        <v>0</v>
      </c>
      <c r="AF440" s="411">
        <f t="shared" si="189"/>
        <v>0</v>
      </c>
      <c r="AG440" s="411">
        <f t="shared" si="189"/>
        <v>0</v>
      </c>
      <c r="AH440" s="411">
        <f t="shared" si="189"/>
        <v>0</v>
      </c>
      <c r="AI440" s="411">
        <f t="shared" si="189"/>
        <v>0</v>
      </c>
      <c r="AJ440" s="411">
        <f t="shared" si="189"/>
        <v>0</v>
      </c>
      <c r="AK440" s="411">
        <f t="shared" si="189"/>
        <v>0</v>
      </c>
      <c r="AL440" s="411">
        <f t="shared" si="189"/>
        <v>0</v>
      </c>
      <c r="AM440" s="311"/>
    </row>
    <row r="441" spans="1:39" ht="15" outlineLevel="1">
      <c r="B441" s="314"/>
      <c r="C441" s="312"/>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416"/>
      <c r="Z441" s="417"/>
      <c r="AA441" s="416"/>
      <c r="AB441" s="416"/>
      <c r="AC441" s="416"/>
      <c r="AD441" s="416"/>
      <c r="AE441" s="416"/>
      <c r="AF441" s="416"/>
      <c r="AG441" s="416"/>
      <c r="AH441" s="416"/>
      <c r="AI441" s="416"/>
      <c r="AJ441" s="416"/>
      <c r="AK441" s="416"/>
      <c r="AL441" s="416"/>
      <c r="AM441" s="313"/>
    </row>
    <row r="442" spans="1:39" ht="15" hidden="1" outlineLevel="1">
      <c r="A442" s="509">
        <v>12</v>
      </c>
      <c r="B442" s="314" t="s">
        <v>23</v>
      </c>
      <c r="C442" s="291" t="s">
        <v>25</v>
      </c>
      <c r="D442" s="295"/>
      <c r="E442" s="295"/>
      <c r="F442" s="295"/>
      <c r="G442" s="295"/>
      <c r="H442" s="295"/>
      <c r="I442" s="295"/>
      <c r="J442" s="295"/>
      <c r="K442" s="295"/>
      <c r="L442" s="295"/>
      <c r="M442" s="295"/>
      <c r="N442" s="295">
        <v>3</v>
      </c>
      <c r="O442" s="295"/>
      <c r="P442" s="295"/>
      <c r="Q442" s="295"/>
      <c r="R442" s="295"/>
      <c r="S442" s="295"/>
      <c r="T442" s="295"/>
      <c r="U442" s="295"/>
      <c r="V442" s="295"/>
      <c r="W442" s="295"/>
      <c r="X442" s="295"/>
      <c r="Y442" s="415"/>
      <c r="Z442" s="415"/>
      <c r="AA442" s="469"/>
      <c r="AB442" s="415"/>
      <c r="AC442" s="415"/>
      <c r="AD442" s="415"/>
      <c r="AE442" s="415"/>
      <c r="AF442" s="415"/>
      <c r="AG442" s="415"/>
      <c r="AH442" s="415"/>
      <c r="AI442" s="415"/>
      <c r="AJ442" s="415"/>
      <c r="AK442" s="415"/>
      <c r="AL442" s="415"/>
      <c r="AM442" s="296">
        <f>SUM(Y442:AL442)</f>
        <v>0</v>
      </c>
    </row>
    <row r="443" spans="1:39" ht="15" hidden="1" outlineLevel="1">
      <c r="B443" s="294" t="s">
        <v>259</v>
      </c>
      <c r="C443" s="291" t="s">
        <v>163</v>
      </c>
      <c r="D443" s="295"/>
      <c r="E443" s="295"/>
      <c r="F443" s="295"/>
      <c r="G443" s="295"/>
      <c r="H443" s="295"/>
      <c r="I443" s="295"/>
      <c r="J443" s="295"/>
      <c r="K443" s="295"/>
      <c r="L443" s="295"/>
      <c r="M443" s="295"/>
      <c r="N443" s="295">
        <f>N442</f>
        <v>3</v>
      </c>
      <c r="O443" s="295"/>
      <c r="P443" s="295"/>
      <c r="Q443" s="295"/>
      <c r="R443" s="295"/>
      <c r="S443" s="295"/>
      <c r="T443" s="295"/>
      <c r="U443" s="295"/>
      <c r="V443" s="295"/>
      <c r="W443" s="295"/>
      <c r="X443" s="295"/>
      <c r="Y443" s="411">
        <f>Y442</f>
        <v>0</v>
      </c>
      <c r="Z443" s="411">
        <f>Z442</f>
        <v>0</v>
      </c>
      <c r="AA443" s="411">
        <f>AA442</f>
        <v>0</v>
      </c>
      <c r="AB443" s="411">
        <f t="shared" ref="AB443:AC443" si="190">AB442</f>
        <v>0</v>
      </c>
      <c r="AC443" s="411">
        <f t="shared" si="190"/>
        <v>0</v>
      </c>
      <c r="AD443" s="411">
        <f t="shared" ref="AD443:AL443" si="191">AD442</f>
        <v>0</v>
      </c>
      <c r="AE443" s="411">
        <f t="shared" si="191"/>
        <v>0</v>
      </c>
      <c r="AF443" s="411">
        <f t="shared" si="191"/>
        <v>0</v>
      </c>
      <c r="AG443" s="411">
        <f t="shared" si="191"/>
        <v>0</v>
      </c>
      <c r="AH443" s="411">
        <f t="shared" si="191"/>
        <v>0</v>
      </c>
      <c r="AI443" s="411">
        <f t="shared" si="191"/>
        <v>0</v>
      </c>
      <c r="AJ443" s="411">
        <f t="shared" si="191"/>
        <v>0</v>
      </c>
      <c r="AK443" s="411">
        <f t="shared" si="191"/>
        <v>0</v>
      </c>
      <c r="AL443" s="411">
        <f t="shared" si="191"/>
        <v>0</v>
      </c>
      <c r="AM443" s="311"/>
    </row>
    <row r="444" spans="1:39" ht="15" hidden="1" outlineLevel="1">
      <c r="B444" s="314"/>
      <c r="C444" s="312"/>
      <c r="D444" s="316"/>
      <c r="E444" s="316"/>
      <c r="F444" s="316"/>
      <c r="G444" s="316"/>
      <c r="H444" s="316"/>
      <c r="I444" s="316"/>
      <c r="J444" s="316"/>
      <c r="K444" s="316"/>
      <c r="L444" s="316"/>
      <c r="M444" s="316"/>
      <c r="N444" s="291"/>
      <c r="O444" s="316"/>
      <c r="P444" s="316"/>
      <c r="Q444" s="316"/>
      <c r="R444" s="316"/>
      <c r="S444" s="316"/>
      <c r="T444" s="316"/>
      <c r="U444" s="316"/>
      <c r="V444" s="316"/>
      <c r="W444" s="316"/>
      <c r="X444" s="316"/>
      <c r="Y444" s="416"/>
      <c r="Z444" s="417"/>
      <c r="AA444" s="416"/>
      <c r="AB444" s="416"/>
      <c r="AC444" s="416"/>
      <c r="AD444" s="416"/>
      <c r="AE444" s="416"/>
      <c r="AF444" s="416"/>
      <c r="AG444" s="416"/>
      <c r="AH444" s="416"/>
      <c r="AI444" s="416"/>
      <c r="AJ444" s="416"/>
      <c r="AK444" s="416"/>
      <c r="AL444" s="416"/>
      <c r="AM444" s="313"/>
    </row>
    <row r="445" spans="1:39" ht="15" outlineLevel="1">
      <c r="A445" s="509">
        <v>13</v>
      </c>
      <c r="B445" s="314" t="s">
        <v>24</v>
      </c>
      <c r="C445" s="291" t="s">
        <v>25</v>
      </c>
      <c r="D445" s="295">
        <v>126995.1477</v>
      </c>
      <c r="E445" s="295">
        <v>126995.1477</v>
      </c>
      <c r="F445" s="295"/>
      <c r="G445" s="295"/>
      <c r="H445" s="295"/>
      <c r="I445" s="295"/>
      <c r="J445" s="295"/>
      <c r="K445" s="295"/>
      <c r="L445" s="295"/>
      <c r="M445" s="295"/>
      <c r="N445" s="295">
        <v>12</v>
      </c>
      <c r="O445" s="295">
        <v>93.625913752000002</v>
      </c>
      <c r="P445" s="295">
        <v>93.625913752000002</v>
      </c>
      <c r="Q445" s="295"/>
      <c r="R445" s="295"/>
      <c r="S445" s="295"/>
      <c r="T445" s="295"/>
      <c r="U445" s="295"/>
      <c r="V445" s="295"/>
      <c r="W445" s="295"/>
      <c r="X445" s="295"/>
      <c r="Y445" s="415"/>
      <c r="Z445" s="415">
        <v>1</v>
      </c>
      <c r="AA445" s="415">
        <v>0</v>
      </c>
      <c r="AB445" s="415">
        <v>0</v>
      </c>
      <c r="AC445" s="415">
        <v>0</v>
      </c>
      <c r="AD445" s="415"/>
      <c r="AE445" s="415"/>
      <c r="AF445" s="415"/>
      <c r="AG445" s="415"/>
      <c r="AH445" s="415"/>
      <c r="AI445" s="415"/>
      <c r="AJ445" s="415"/>
      <c r="AK445" s="415"/>
      <c r="AL445" s="415"/>
      <c r="AM445" s="296">
        <f>SUM(Y445:AL445)</f>
        <v>1</v>
      </c>
    </row>
    <row r="446" spans="1:39" ht="15" outlineLevel="1">
      <c r="B446" s="294" t="s">
        <v>259</v>
      </c>
      <c r="C446" s="291" t="s">
        <v>163</v>
      </c>
      <c r="D446" s="295"/>
      <c r="E446" s="295"/>
      <c r="F446" s="295"/>
      <c r="G446" s="295"/>
      <c r="H446" s="295"/>
      <c r="I446" s="295"/>
      <c r="J446" s="295"/>
      <c r="K446" s="295"/>
      <c r="L446" s="295"/>
      <c r="M446" s="295"/>
      <c r="N446" s="295">
        <f>N445</f>
        <v>12</v>
      </c>
      <c r="O446" s="295"/>
      <c r="P446" s="295"/>
      <c r="Q446" s="295"/>
      <c r="R446" s="295"/>
      <c r="S446" s="295"/>
      <c r="T446" s="295"/>
      <c r="U446" s="295"/>
      <c r="V446" s="295"/>
      <c r="W446" s="295"/>
      <c r="X446" s="295"/>
      <c r="Y446" s="411">
        <f>Y445</f>
        <v>0</v>
      </c>
      <c r="Z446" s="411">
        <f>Z445</f>
        <v>1</v>
      </c>
      <c r="AA446" s="411">
        <f>AA445</f>
        <v>0</v>
      </c>
      <c r="AB446" s="411">
        <f t="shared" ref="AB446:AC446" si="192">AB445</f>
        <v>0</v>
      </c>
      <c r="AC446" s="411">
        <f t="shared" si="192"/>
        <v>0</v>
      </c>
      <c r="AD446" s="411">
        <f t="shared" ref="AD446:AL446" si="193">AD445</f>
        <v>0</v>
      </c>
      <c r="AE446" s="411">
        <f t="shared" si="193"/>
        <v>0</v>
      </c>
      <c r="AF446" s="411">
        <f t="shared" si="193"/>
        <v>0</v>
      </c>
      <c r="AG446" s="411">
        <f t="shared" si="193"/>
        <v>0</v>
      </c>
      <c r="AH446" s="411">
        <f t="shared" si="193"/>
        <v>0</v>
      </c>
      <c r="AI446" s="411">
        <f t="shared" si="193"/>
        <v>0</v>
      </c>
      <c r="AJ446" s="411">
        <f t="shared" si="193"/>
        <v>0</v>
      </c>
      <c r="AK446" s="411">
        <f t="shared" si="193"/>
        <v>0</v>
      </c>
      <c r="AL446" s="411">
        <f t="shared" si="193"/>
        <v>0</v>
      </c>
      <c r="AM446" s="311"/>
    </row>
    <row r="447" spans="1:39" ht="15" outlineLevel="1">
      <c r="B447" s="314"/>
      <c r="C447" s="312"/>
      <c r="D447" s="316"/>
      <c r="E447" s="316"/>
      <c r="F447" s="316"/>
      <c r="G447" s="316"/>
      <c r="H447" s="316"/>
      <c r="I447" s="316"/>
      <c r="J447" s="316"/>
      <c r="K447" s="316"/>
      <c r="L447" s="316"/>
      <c r="M447" s="316"/>
      <c r="N447" s="291"/>
      <c r="O447" s="316"/>
      <c r="P447" s="316"/>
      <c r="Q447" s="316"/>
      <c r="R447" s="316"/>
      <c r="S447" s="316"/>
      <c r="T447" s="316"/>
      <c r="U447" s="316"/>
      <c r="V447" s="316"/>
      <c r="W447" s="316"/>
      <c r="X447" s="316"/>
      <c r="Y447" s="416"/>
      <c r="Z447" s="416"/>
      <c r="AA447" s="416"/>
      <c r="AB447" s="416"/>
      <c r="AC447" s="416"/>
      <c r="AD447" s="416"/>
      <c r="AE447" s="416"/>
      <c r="AF447" s="416"/>
      <c r="AG447" s="416"/>
      <c r="AH447" s="416"/>
      <c r="AI447" s="416"/>
      <c r="AJ447" s="416"/>
      <c r="AK447" s="416"/>
      <c r="AL447" s="416"/>
      <c r="AM447" s="313"/>
    </row>
    <row r="448" spans="1:39" ht="15" outlineLevel="1">
      <c r="A448" s="509">
        <v>14</v>
      </c>
      <c r="B448" s="314" t="s">
        <v>20</v>
      </c>
      <c r="C448" s="291" t="s">
        <v>25</v>
      </c>
      <c r="D448" s="295">
        <v>65273.570059999998</v>
      </c>
      <c r="E448" s="295">
        <v>65273.570059999998</v>
      </c>
      <c r="F448" s="295"/>
      <c r="G448" s="295"/>
      <c r="H448" s="295"/>
      <c r="I448" s="295"/>
      <c r="J448" s="295"/>
      <c r="K448" s="295"/>
      <c r="L448" s="295"/>
      <c r="M448" s="295"/>
      <c r="N448" s="295">
        <v>12</v>
      </c>
      <c r="O448" s="295">
        <v>13.36693052</v>
      </c>
      <c r="P448" s="295">
        <v>13.36693052</v>
      </c>
      <c r="Q448" s="295"/>
      <c r="R448" s="295"/>
      <c r="S448" s="295"/>
      <c r="T448" s="295"/>
      <c r="U448" s="295"/>
      <c r="V448" s="295"/>
      <c r="W448" s="295"/>
      <c r="X448" s="295"/>
      <c r="Y448" s="415"/>
      <c r="Z448" s="415"/>
      <c r="AA448" s="469">
        <v>1</v>
      </c>
      <c r="AB448" s="415"/>
      <c r="AC448" s="415"/>
      <c r="AD448" s="415"/>
      <c r="AE448" s="415"/>
      <c r="AF448" s="415"/>
      <c r="AG448" s="415"/>
      <c r="AH448" s="415"/>
      <c r="AI448" s="415"/>
      <c r="AJ448" s="415"/>
      <c r="AK448" s="415"/>
      <c r="AL448" s="415"/>
      <c r="AM448" s="296">
        <f>SUM(Y448:AL448)</f>
        <v>1</v>
      </c>
    </row>
    <row r="449" spans="1:39" ht="15" outlineLevel="1">
      <c r="B449" s="294" t="s">
        <v>259</v>
      </c>
      <c r="C449" s="291" t="s">
        <v>163</v>
      </c>
      <c r="D449" s="295"/>
      <c r="E449" s="295"/>
      <c r="F449" s="295"/>
      <c r="G449" s="295"/>
      <c r="H449" s="295"/>
      <c r="I449" s="295"/>
      <c r="J449" s="295"/>
      <c r="K449" s="295"/>
      <c r="L449" s="295"/>
      <c r="M449" s="295"/>
      <c r="N449" s="295">
        <f>N448</f>
        <v>12</v>
      </c>
      <c r="O449" s="295"/>
      <c r="P449" s="295"/>
      <c r="Q449" s="295"/>
      <c r="R449" s="295"/>
      <c r="S449" s="295"/>
      <c r="T449" s="295"/>
      <c r="U449" s="295"/>
      <c r="V449" s="295"/>
      <c r="W449" s="295"/>
      <c r="X449" s="295"/>
      <c r="Y449" s="411">
        <f>Y448</f>
        <v>0</v>
      </c>
      <c r="Z449" s="411">
        <f>Z448</f>
        <v>0</v>
      </c>
      <c r="AA449" s="411">
        <f t="shared" ref="AA449:AC449" si="194">AA448</f>
        <v>1</v>
      </c>
      <c r="AB449" s="411">
        <f t="shared" si="194"/>
        <v>0</v>
      </c>
      <c r="AC449" s="411">
        <f t="shared" si="194"/>
        <v>0</v>
      </c>
      <c r="AD449" s="411">
        <f t="shared" ref="AD449:AL449" si="195">AD448</f>
        <v>0</v>
      </c>
      <c r="AE449" s="411">
        <f t="shared" si="195"/>
        <v>0</v>
      </c>
      <c r="AF449" s="411">
        <f t="shared" si="195"/>
        <v>0</v>
      </c>
      <c r="AG449" s="411">
        <f t="shared" si="195"/>
        <v>0</v>
      </c>
      <c r="AH449" s="411">
        <f t="shared" si="195"/>
        <v>0</v>
      </c>
      <c r="AI449" s="411">
        <f t="shared" si="195"/>
        <v>0</v>
      </c>
      <c r="AJ449" s="411">
        <f t="shared" si="195"/>
        <v>0</v>
      </c>
      <c r="AK449" s="411">
        <f t="shared" si="195"/>
        <v>0</v>
      </c>
      <c r="AL449" s="411">
        <f t="shared" si="195"/>
        <v>0</v>
      </c>
      <c r="AM449" s="311"/>
    </row>
    <row r="450" spans="1:39" ht="15" outlineLevel="1">
      <c r="B450" s="314"/>
      <c r="C450" s="312"/>
      <c r="D450" s="316"/>
      <c r="E450" s="316"/>
      <c r="F450" s="316"/>
      <c r="G450" s="316"/>
      <c r="H450" s="316"/>
      <c r="I450" s="316"/>
      <c r="J450" s="316"/>
      <c r="K450" s="316"/>
      <c r="L450" s="316"/>
      <c r="M450" s="316"/>
      <c r="N450" s="291"/>
      <c r="O450" s="316"/>
      <c r="P450" s="316"/>
      <c r="Q450" s="316"/>
      <c r="R450" s="316"/>
      <c r="S450" s="316"/>
      <c r="T450" s="316"/>
      <c r="U450" s="316"/>
      <c r="V450" s="316"/>
      <c r="W450" s="316"/>
      <c r="X450" s="316"/>
      <c r="Y450" s="416"/>
      <c r="Z450" s="417"/>
      <c r="AA450" s="416"/>
      <c r="AB450" s="416"/>
      <c r="AC450" s="416"/>
      <c r="AD450" s="416"/>
      <c r="AE450" s="416"/>
      <c r="AF450" s="416"/>
      <c r="AG450" s="416"/>
      <c r="AH450" s="416"/>
      <c r="AI450" s="416"/>
      <c r="AJ450" s="416"/>
      <c r="AK450" s="416"/>
      <c r="AL450" s="416"/>
      <c r="AM450" s="313"/>
    </row>
    <row r="451" spans="1:39" s="283" customFormat="1" ht="15" hidden="1" outlineLevel="1">
      <c r="A451" s="509">
        <v>15</v>
      </c>
      <c r="B451" s="314" t="s">
        <v>485</v>
      </c>
      <c r="C451" s="291" t="s">
        <v>25</v>
      </c>
      <c r="D451" s="295"/>
      <c r="E451" s="295"/>
      <c r="F451" s="295"/>
      <c r="G451" s="295"/>
      <c r="H451" s="295"/>
      <c r="I451" s="295"/>
      <c r="J451" s="295"/>
      <c r="K451" s="295"/>
      <c r="L451" s="295"/>
      <c r="M451" s="295"/>
      <c r="N451" s="291"/>
      <c r="O451" s="295"/>
      <c r="P451" s="295"/>
      <c r="Q451" s="295"/>
      <c r="R451" s="295"/>
      <c r="S451" s="295"/>
      <c r="T451" s="295"/>
      <c r="U451" s="295"/>
      <c r="V451" s="295"/>
      <c r="W451" s="295"/>
      <c r="X451" s="295"/>
      <c r="Y451" s="415"/>
      <c r="Z451" s="415"/>
      <c r="AA451" s="415"/>
      <c r="AB451" s="415"/>
      <c r="AC451" s="415"/>
      <c r="AD451" s="415"/>
      <c r="AE451" s="415"/>
      <c r="AF451" s="415"/>
      <c r="AG451" s="415"/>
      <c r="AH451" s="415"/>
      <c r="AI451" s="415"/>
      <c r="AJ451" s="415"/>
      <c r="AK451" s="415"/>
      <c r="AL451" s="415"/>
      <c r="AM451" s="296">
        <f>SUM(Y451:AL451)</f>
        <v>0</v>
      </c>
    </row>
    <row r="452" spans="1:39" s="283" customFormat="1" ht="15" hidden="1" outlineLevel="1">
      <c r="A452" s="509"/>
      <c r="B452" s="314" t="s">
        <v>259</v>
      </c>
      <c r="C452" s="291" t="s">
        <v>163</v>
      </c>
      <c r="D452" s="295"/>
      <c r="E452" s="295"/>
      <c r="F452" s="295"/>
      <c r="G452" s="295"/>
      <c r="H452" s="295"/>
      <c r="I452" s="295"/>
      <c r="J452" s="295"/>
      <c r="K452" s="295"/>
      <c r="L452" s="295"/>
      <c r="M452" s="295"/>
      <c r="N452" s="291"/>
      <c r="O452" s="295"/>
      <c r="P452" s="295"/>
      <c r="Q452" s="295"/>
      <c r="R452" s="295"/>
      <c r="S452" s="295"/>
      <c r="T452" s="295"/>
      <c r="U452" s="295"/>
      <c r="V452" s="295"/>
      <c r="W452" s="295"/>
      <c r="X452" s="295"/>
      <c r="Y452" s="411">
        <f>Y451</f>
        <v>0</v>
      </c>
      <c r="Z452" s="411">
        <f>Z451</f>
        <v>0</v>
      </c>
      <c r="AA452" s="411">
        <f t="shared" ref="AA452:AC452" si="196">AA451</f>
        <v>0</v>
      </c>
      <c r="AB452" s="411">
        <f t="shared" si="196"/>
        <v>0</v>
      </c>
      <c r="AC452" s="411">
        <f t="shared" si="196"/>
        <v>0</v>
      </c>
      <c r="AD452" s="411">
        <f t="shared" ref="AD452:AL452" si="197">AD451</f>
        <v>0</v>
      </c>
      <c r="AE452" s="411">
        <f t="shared" si="197"/>
        <v>0</v>
      </c>
      <c r="AF452" s="411">
        <f t="shared" si="197"/>
        <v>0</v>
      </c>
      <c r="AG452" s="411">
        <f t="shared" si="197"/>
        <v>0</v>
      </c>
      <c r="AH452" s="411">
        <f t="shared" si="197"/>
        <v>0</v>
      </c>
      <c r="AI452" s="411">
        <f t="shared" si="197"/>
        <v>0</v>
      </c>
      <c r="AJ452" s="411">
        <f t="shared" si="197"/>
        <v>0</v>
      </c>
      <c r="AK452" s="411">
        <f t="shared" si="197"/>
        <v>0</v>
      </c>
      <c r="AL452" s="411">
        <f t="shared" si="197"/>
        <v>0</v>
      </c>
      <c r="AM452" s="311"/>
    </row>
    <row r="453" spans="1:39" s="283" customFormat="1" ht="15" hidden="1" outlineLevel="1">
      <c r="A453" s="509"/>
      <c r="B453" s="314"/>
      <c r="C453" s="312"/>
      <c r="D453" s="316"/>
      <c r="E453" s="316"/>
      <c r="F453" s="316"/>
      <c r="G453" s="316"/>
      <c r="H453" s="316"/>
      <c r="I453" s="316"/>
      <c r="J453" s="316"/>
      <c r="K453" s="316"/>
      <c r="L453" s="316"/>
      <c r="M453" s="316"/>
      <c r="N453" s="291"/>
      <c r="O453" s="316"/>
      <c r="P453" s="316"/>
      <c r="Q453" s="316"/>
      <c r="R453" s="316"/>
      <c r="S453" s="316"/>
      <c r="T453" s="316"/>
      <c r="U453" s="316"/>
      <c r="V453" s="316"/>
      <c r="W453" s="316"/>
      <c r="X453" s="316"/>
      <c r="Y453" s="418"/>
      <c r="Z453" s="416"/>
      <c r="AA453" s="416"/>
      <c r="AB453" s="416"/>
      <c r="AC453" s="416"/>
      <c r="AD453" s="416"/>
      <c r="AE453" s="416"/>
      <c r="AF453" s="416"/>
      <c r="AG453" s="416"/>
      <c r="AH453" s="416"/>
      <c r="AI453" s="416"/>
      <c r="AJ453" s="416"/>
      <c r="AK453" s="416"/>
      <c r="AL453" s="416"/>
      <c r="AM453" s="313"/>
    </row>
    <row r="454" spans="1:39" s="283" customFormat="1" ht="30" hidden="1" outlineLevel="1">
      <c r="A454" s="509">
        <v>16</v>
      </c>
      <c r="B454" s="314" t="s">
        <v>486</v>
      </c>
      <c r="C454" s="291" t="s">
        <v>25</v>
      </c>
      <c r="D454" s="295"/>
      <c r="E454" s="295"/>
      <c r="F454" s="295"/>
      <c r="G454" s="295"/>
      <c r="H454" s="295"/>
      <c r="I454" s="295"/>
      <c r="J454" s="295"/>
      <c r="K454" s="295"/>
      <c r="L454" s="295"/>
      <c r="M454" s="295"/>
      <c r="N454" s="291"/>
      <c r="O454" s="295"/>
      <c r="P454" s="295"/>
      <c r="Q454" s="295"/>
      <c r="R454" s="295"/>
      <c r="S454" s="295"/>
      <c r="T454" s="295"/>
      <c r="U454" s="295"/>
      <c r="V454" s="295"/>
      <c r="W454" s="295"/>
      <c r="X454" s="295"/>
      <c r="Y454" s="415"/>
      <c r="Z454" s="415"/>
      <c r="AA454" s="415"/>
      <c r="AB454" s="415"/>
      <c r="AC454" s="415"/>
      <c r="AD454" s="415"/>
      <c r="AE454" s="415"/>
      <c r="AF454" s="415"/>
      <c r="AG454" s="415"/>
      <c r="AH454" s="415"/>
      <c r="AI454" s="415"/>
      <c r="AJ454" s="415"/>
      <c r="AK454" s="415"/>
      <c r="AL454" s="415"/>
      <c r="AM454" s="296">
        <f>SUM(Y454:AL454)</f>
        <v>0</v>
      </c>
    </row>
    <row r="455" spans="1:39" s="283" customFormat="1" ht="15" hidden="1" outlineLevel="1">
      <c r="A455" s="509"/>
      <c r="B455" s="314" t="s">
        <v>259</v>
      </c>
      <c r="C455" s="291" t="s">
        <v>163</v>
      </c>
      <c r="D455" s="295"/>
      <c r="E455" s="295"/>
      <c r="F455" s="295"/>
      <c r="G455" s="295"/>
      <c r="H455" s="295"/>
      <c r="I455" s="295"/>
      <c r="J455" s="295"/>
      <c r="K455" s="295"/>
      <c r="L455" s="295"/>
      <c r="M455" s="295"/>
      <c r="N455" s="291"/>
      <c r="O455" s="295"/>
      <c r="P455" s="295"/>
      <c r="Q455" s="295"/>
      <c r="R455" s="295"/>
      <c r="S455" s="295"/>
      <c r="T455" s="295"/>
      <c r="U455" s="295"/>
      <c r="V455" s="295"/>
      <c r="W455" s="295"/>
      <c r="X455" s="295"/>
      <c r="Y455" s="411">
        <f>Y454</f>
        <v>0</v>
      </c>
      <c r="Z455" s="411">
        <f>Z454</f>
        <v>0</v>
      </c>
      <c r="AA455" s="411">
        <f t="shared" ref="AA455:AC455" si="198">AA454</f>
        <v>0</v>
      </c>
      <c r="AB455" s="411">
        <f t="shared" si="198"/>
        <v>0</v>
      </c>
      <c r="AC455" s="411">
        <f t="shared" si="198"/>
        <v>0</v>
      </c>
      <c r="AD455" s="411">
        <f t="shared" ref="AD455:AL455" si="199">AD454</f>
        <v>0</v>
      </c>
      <c r="AE455" s="411">
        <f t="shared" si="199"/>
        <v>0</v>
      </c>
      <c r="AF455" s="411">
        <f t="shared" si="199"/>
        <v>0</v>
      </c>
      <c r="AG455" s="411">
        <f t="shared" si="199"/>
        <v>0</v>
      </c>
      <c r="AH455" s="411">
        <f t="shared" si="199"/>
        <v>0</v>
      </c>
      <c r="AI455" s="411">
        <f t="shared" si="199"/>
        <v>0</v>
      </c>
      <c r="AJ455" s="411">
        <f t="shared" si="199"/>
        <v>0</v>
      </c>
      <c r="AK455" s="411">
        <f t="shared" si="199"/>
        <v>0</v>
      </c>
      <c r="AL455" s="411">
        <f t="shared" si="199"/>
        <v>0</v>
      </c>
      <c r="AM455" s="311"/>
    </row>
    <row r="456" spans="1:39" s="283" customFormat="1" ht="15" hidden="1" outlineLevel="1">
      <c r="A456" s="509"/>
      <c r="B456" s="314"/>
      <c r="C456" s="312"/>
      <c r="D456" s="316"/>
      <c r="E456" s="316"/>
      <c r="F456" s="316"/>
      <c r="G456" s="316"/>
      <c r="H456" s="316"/>
      <c r="I456" s="316"/>
      <c r="J456" s="316"/>
      <c r="K456" s="316"/>
      <c r="L456" s="316"/>
      <c r="M456" s="316"/>
      <c r="N456" s="291"/>
      <c r="O456" s="316"/>
      <c r="P456" s="316"/>
      <c r="Q456" s="316"/>
      <c r="R456" s="316"/>
      <c r="S456" s="316"/>
      <c r="T456" s="316"/>
      <c r="U456" s="316"/>
      <c r="V456" s="316"/>
      <c r="W456" s="316"/>
      <c r="X456" s="316"/>
      <c r="Y456" s="418"/>
      <c r="Z456" s="416"/>
      <c r="AA456" s="416"/>
      <c r="AB456" s="416"/>
      <c r="AC456" s="416"/>
      <c r="AD456" s="416"/>
      <c r="AE456" s="416"/>
      <c r="AF456" s="416"/>
      <c r="AG456" s="416"/>
      <c r="AH456" s="416"/>
      <c r="AI456" s="416"/>
      <c r="AJ456" s="416"/>
      <c r="AK456" s="416"/>
      <c r="AL456" s="416"/>
      <c r="AM456" s="313"/>
    </row>
    <row r="457" spans="1:39" ht="15" hidden="1" outlineLevel="1">
      <c r="A457" s="509">
        <v>17</v>
      </c>
      <c r="B457" s="314" t="s">
        <v>9</v>
      </c>
      <c r="C457" s="291" t="s">
        <v>25</v>
      </c>
      <c r="D457" s="295"/>
      <c r="E457" s="295"/>
      <c r="F457" s="295"/>
      <c r="G457" s="295"/>
      <c r="H457" s="295"/>
      <c r="I457" s="295"/>
      <c r="J457" s="295"/>
      <c r="K457" s="295"/>
      <c r="L457" s="295"/>
      <c r="M457" s="295"/>
      <c r="N457" s="291"/>
      <c r="O457" s="295"/>
      <c r="P457" s="295"/>
      <c r="Q457" s="295"/>
      <c r="R457" s="295"/>
      <c r="S457" s="295"/>
      <c r="T457" s="295"/>
      <c r="U457" s="295"/>
      <c r="V457" s="295"/>
      <c r="W457" s="295"/>
      <c r="X457" s="295"/>
      <c r="Y457" s="415"/>
      <c r="Z457" s="415"/>
      <c r="AA457" s="415"/>
      <c r="AB457" s="415"/>
      <c r="AC457" s="415"/>
      <c r="AD457" s="415"/>
      <c r="AE457" s="415"/>
      <c r="AF457" s="415"/>
      <c r="AG457" s="415"/>
      <c r="AH457" s="415"/>
      <c r="AI457" s="415"/>
      <c r="AJ457" s="415"/>
      <c r="AK457" s="415"/>
      <c r="AL457" s="415"/>
      <c r="AM457" s="296">
        <f>SUM(Y457:AL457)</f>
        <v>0</v>
      </c>
    </row>
    <row r="458" spans="1:39" ht="15" hidden="1" outlineLevel="1">
      <c r="B458" s="294" t="s">
        <v>259</v>
      </c>
      <c r="C458" s="291" t="s">
        <v>163</v>
      </c>
      <c r="D458" s="295"/>
      <c r="E458" s="295"/>
      <c r="F458" s="295"/>
      <c r="G458" s="295"/>
      <c r="H458" s="295"/>
      <c r="I458" s="295"/>
      <c r="J458" s="295"/>
      <c r="K458" s="295"/>
      <c r="L458" s="295"/>
      <c r="M458" s="295"/>
      <c r="N458" s="291"/>
      <c r="O458" s="295"/>
      <c r="P458" s="295"/>
      <c r="Q458" s="295"/>
      <c r="R458" s="295"/>
      <c r="S458" s="295"/>
      <c r="T458" s="295"/>
      <c r="U458" s="295"/>
      <c r="V458" s="295"/>
      <c r="W458" s="295"/>
      <c r="X458" s="295"/>
      <c r="Y458" s="411">
        <f>Y457</f>
        <v>0</v>
      </c>
      <c r="Z458" s="411">
        <f>Z457</f>
        <v>0</v>
      </c>
      <c r="AA458" s="411">
        <f t="shared" ref="AA458:AC458" si="200">AA457</f>
        <v>0</v>
      </c>
      <c r="AB458" s="411">
        <f t="shared" si="200"/>
        <v>0</v>
      </c>
      <c r="AC458" s="411">
        <f t="shared" si="200"/>
        <v>0</v>
      </c>
      <c r="AD458" s="411">
        <f t="shared" ref="AD458:AL458" si="201">AD457</f>
        <v>0</v>
      </c>
      <c r="AE458" s="411">
        <f t="shared" si="201"/>
        <v>0</v>
      </c>
      <c r="AF458" s="411">
        <f t="shared" si="201"/>
        <v>0</v>
      </c>
      <c r="AG458" s="411">
        <f t="shared" si="201"/>
        <v>0</v>
      </c>
      <c r="AH458" s="411">
        <f t="shared" si="201"/>
        <v>0</v>
      </c>
      <c r="AI458" s="411">
        <f t="shared" si="201"/>
        <v>0</v>
      </c>
      <c r="AJ458" s="411">
        <f t="shared" si="201"/>
        <v>0</v>
      </c>
      <c r="AK458" s="411">
        <f t="shared" si="201"/>
        <v>0</v>
      </c>
      <c r="AL458" s="411">
        <f t="shared" si="201"/>
        <v>0</v>
      </c>
      <c r="AM458" s="311"/>
    </row>
    <row r="459" spans="1:39" ht="15" hidden="1" outlineLevel="1">
      <c r="B459" s="315"/>
      <c r="C459" s="305"/>
      <c r="D459" s="291"/>
      <c r="E459" s="291"/>
      <c r="F459" s="291"/>
      <c r="G459" s="291"/>
      <c r="H459" s="291"/>
      <c r="I459" s="291"/>
      <c r="J459" s="291"/>
      <c r="K459" s="291"/>
      <c r="L459" s="291"/>
      <c r="M459" s="291"/>
      <c r="N459" s="291"/>
      <c r="O459" s="291"/>
      <c r="P459" s="291"/>
      <c r="Q459" s="291"/>
      <c r="R459" s="291"/>
      <c r="S459" s="291"/>
      <c r="T459" s="291"/>
      <c r="U459" s="291"/>
      <c r="V459" s="291"/>
      <c r="W459" s="291"/>
      <c r="X459" s="291"/>
      <c r="Y459" s="419"/>
      <c r="Z459" s="420"/>
      <c r="AA459" s="420"/>
      <c r="AB459" s="420"/>
      <c r="AC459" s="420"/>
      <c r="AD459" s="420"/>
      <c r="AE459" s="420"/>
      <c r="AF459" s="420"/>
      <c r="AG459" s="420"/>
      <c r="AH459" s="420"/>
      <c r="AI459" s="420"/>
      <c r="AJ459" s="420"/>
      <c r="AK459" s="420"/>
      <c r="AL459" s="420"/>
      <c r="AM459" s="317"/>
    </row>
    <row r="460" spans="1:39" ht="15.45" hidden="1" outlineLevel="1">
      <c r="A460" s="510"/>
      <c r="B460" s="288" t="s">
        <v>10</v>
      </c>
      <c r="C460" s="289"/>
      <c r="D460" s="289"/>
      <c r="E460" s="289"/>
      <c r="F460" s="289"/>
      <c r="G460" s="289"/>
      <c r="H460" s="289"/>
      <c r="I460" s="289"/>
      <c r="J460" s="289"/>
      <c r="K460" s="289"/>
      <c r="L460" s="289"/>
      <c r="M460" s="289"/>
      <c r="N460" s="290"/>
      <c r="O460" s="289"/>
      <c r="P460" s="289"/>
      <c r="Q460" s="289"/>
      <c r="R460" s="289"/>
      <c r="S460" s="289"/>
      <c r="T460" s="289"/>
      <c r="U460" s="289"/>
      <c r="V460" s="289"/>
      <c r="W460" s="289"/>
      <c r="X460" s="289"/>
      <c r="Y460" s="414"/>
      <c r="Z460" s="414"/>
      <c r="AA460" s="414"/>
      <c r="AB460" s="414"/>
      <c r="AC460" s="414"/>
      <c r="AD460" s="414"/>
      <c r="AE460" s="414"/>
      <c r="AF460" s="414"/>
      <c r="AG460" s="414"/>
      <c r="AH460" s="414"/>
      <c r="AI460" s="414"/>
      <c r="AJ460" s="414"/>
      <c r="AK460" s="414"/>
      <c r="AL460" s="414"/>
      <c r="AM460" s="292"/>
    </row>
    <row r="461" spans="1:39" ht="15" hidden="1" outlineLevel="1">
      <c r="A461" s="509">
        <v>18</v>
      </c>
      <c r="B461" s="315" t="s">
        <v>11</v>
      </c>
      <c r="C461" s="291" t="s">
        <v>25</v>
      </c>
      <c r="D461" s="295"/>
      <c r="E461" s="295"/>
      <c r="F461" s="295"/>
      <c r="G461" s="295"/>
      <c r="H461" s="295"/>
      <c r="I461" s="295"/>
      <c r="J461" s="295"/>
      <c r="K461" s="295"/>
      <c r="L461" s="295"/>
      <c r="M461" s="295"/>
      <c r="N461" s="295">
        <v>12</v>
      </c>
      <c r="O461" s="295"/>
      <c r="P461" s="295"/>
      <c r="Q461" s="295"/>
      <c r="R461" s="295"/>
      <c r="S461" s="295"/>
      <c r="T461" s="295"/>
      <c r="U461" s="295"/>
      <c r="V461" s="295"/>
      <c r="W461" s="295"/>
      <c r="X461" s="295"/>
      <c r="Y461" s="426"/>
      <c r="Z461" s="415"/>
      <c r="AA461" s="415"/>
      <c r="AB461" s="415"/>
      <c r="AC461" s="415"/>
      <c r="AD461" s="415"/>
      <c r="AE461" s="415"/>
      <c r="AF461" s="415"/>
      <c r="AG461" s="415"/>
      <c r="AH461" s="415"/>
      <c r="AI461" s="415"/>
      <c r="AJ461" s="415"/>
      <c r="AK461" s="415"/>
      <c r="AL461" s="415"/>
      <c r="AM461" s="296">
        <f>SUM(Y461:AL461)</f>
        <v>0</v>
      </c>
    </row>
    <row r="462" spans="1:39" ht="15" hidden="1" outlineLevel="1">
      <c r="B462" s="294" t="s">
        <v>259</v>
      </c>
      <c r="C462" s="291" t="s">
        <v>163</v>
      </c>
      <c r="D462" s="295"/>
      <c r="E462" s="295"/>
      <c r="F462" s="295"/>
      <c r="G462" s="295"/>
      <c r="H462" s="295"/>
      <c r="I462" s="295"/>
      <c r="J462" s="295"/>
      <c r="K462" s="295"/>
      <c r="L462" s="295"/>
      <c r="M462" s="295"/>
      <c r="N462" s="295">
        <f>N461</f>
        <v>12</v>
      </c>
      <c r="O462" s="295"/>
      <c r="P462" s="295"/>
      <c r="Q462" s="295"/>
      <c r="R462" s="295"/>
      <c r="S462" s="295"/>
      <c r="T462" s="295"/>
      <c r="U462" s="295"/>
      <c r="V462" s="295"/>
      <c r="W462" s="295"/>
      <c r="X462" s="295"/>
      <c r="Y462" s="411">
        <f>Y461</f>
        <v>0</v>
      </c>
      <c r="Z462" s="411">
        <f>Z461</f>
        <v>0</v>
      </c>
      <c r="AA462" s="411">
        <f t="shared" ref="AA462:AC462" si="202">AA461</f>
        <v>0</v>
      </c>
      <c r="AB462" s="411">
        <f t="shared" si="202"/>
        <v>0</v>
      </c>
      <c r="AC462" s="411">
        <f t="shared" si="202"/>
        <v>0</v>
      </c>
      <c r="AD462" s="411">
        <f t="shared" ref="AD462:AL462" si="203">AD461</f>
        <v>0</v>
      </c>
      <c r="AE462" s="411">
        <f t="shared" si="203"/>
        <v>0</v>
      </c>
      <c r="AF462" s="411">
        <f t="shared" si="203"/>
        <v>0</v>
      </c>
      <c r="AG462" s="411">
        <f t="shared" si="203"/>
        <v>0</v>
      </c>
      <c r="AH462" s="411">
        <f t="shared" si="203"/>
        <v>0</v>
      </c>
      <c r="AI462" s="411">
        <f t="shared" si="203"/>
        <v>0</v>
      </c>
      <c r="AJ462" s="411">
        <f t="shared" si="203"/>
        <v>0</v>
      </c>
      <c r="AK462" s="411">
        <f t="shared" si="203"/>
        <v>0</v>
      </c>
      <c r="AL462" s="411">
        <f t="shared" si="203"/>
        <v>0</v>
      </c>
      <c r="AM462" s="297"/>
    </row>
    <row r="463" spans="1:39" ht="15" hidden="1" outlineLevel="1">
      <c r="A463" s="512"/>
      <c r="B463" s="315"/>
      <c r="C463" s="305"/>
      <c r="D463" s="291"/>
      <c r="E463" s="291"/>
      <c r="F463" s="291"/>
      <c r="G463" s="291"/>
      <c r="H463" s="291"/>
      <c r="I463" s="291"/>
      <c r="J463" s="291"/>
      <c r="K463" s="291"/>
      <c r="L463" s="291"/>
      <c r="M463" s="291"/>
      <c r="N463" s="291"/>
      <c r="O463" s="291"/>
      <c r="P463" s="291"/>
      <c r="Q463" s="291"/>
      <c r="R463" s="291"/>
      <c r="S463" s="291"/>
      <c r="T463" s="291"/>
      <c r="U463" s="291"/>
      <c r="V463" s="291"/>
      <c r="W463" s="291"/>
      <c r="X463" s="291"/>
      <c r="Y463" s="412"/>
      <c r="Z463" s="421"/>
      <c r="AA463" s="421"/>
      <c r="AB463" s="421"/>
      <c r="AC463" s="421"/>
      <c r="AD463" s="421"/>
      <c r="AE463" s="421"/>
      <c r="AF463" s="421"/>
      <c r="AG463" s="421"/>
      <c r="AH463" s="421"/>
      <c r="AI463" s="421"/>
      <c r="AJ463" s="421"/>
      <c r="AK463" s="421"/>
      <c r="AL463" s="421"/>
      <c r="AM463" s="306"/>
    </row>
    <row r="464" spans="1:39" ht="15" hidden="1" outlineLevel="1">
      <c r="A464" s="509">
        <v>19</v>
      </c>
      <c r="B464" s="315" t="s">
        <v>12</v>
      </c>
      <c r="C464" s="291" t="s">
        <v>25</v>
      </c>
      <c r="D464" s="295"/>
      <c r="E464" s="295"/>
      <c r="F464" s="295"/>
      <c r="G464" s="295"/>
      <c r="H464" s="295"/>
      <c r="I464" s="295"/>
      <c r="J464" s="295"/>
      <c r="K464" s="295"/>
      <c r="L464" s="295"/>
      <c r="M464" s="295"/>
      <c r="N464" s="295">
        <v>12</v>
      </c>
      <c r="O464" s="295"/>
      <c r="P464" s="295"/>
      <c r="Q464" s="295"/>
      <c r="R464" s="295"/>
      <c r="S464" s="295"/>
      <c r="T464" s="295"/>
      <c r="U464" s="295"/>
      <c r="V464" s="295"/>
      <c r="W464" s="295"/>
      <c r="X464" s="295"/>
      <c r="Y464" s="410"/>
      <c r="Z464" s="415"/>
      <c r="AA464" s="415"/>
      <c r="AB464" s="415"/>
      <c r="AC464" s="415"/>
      <c r="AD464" s="415"/>
      <c r="AE464" s="415"/>
      <c r="AF464" s="415"/>
      <c r="AG464" s="415"/>
      <c r="AH464" s="415"/>
      <c r="AI464" s="415"/>
      <c r="AJ464" s="415"/>
      <c r="AK464" s="415"/>
      <c r="AL464" s="415"/>
      <c r="AM464" s="296">
        <f>SUM(Y464:AL464)</f>
        <v>0</v>
      </c>
    </row>
    <row r="465" spans="1:39" ht="15" hidden="1" outlineLevel="1">
      <c r="B465" s="294" t="s">
        <v>259</v>
      </c>
      <c r="C465" s="291" t="s">
        <v>163</v>
      </c>
      <c r="D465" s="295"/>
      <c r="E465" s="295"/>
      <c r="F465" s="295"/>
      <c r="G465" s="295"/>
      <c r="H465" s="295"/>
      <c r="I465" s="295"/>
      <c r="J465" s="295"/>
      <c r="K465" s="295"/>
      <c r="L465" s="295"/>
      <c r="M465" s="295"/>
      <c r="N465" s="295">
        <f>N464</f>
        <v>12</v>
      </c>
      <c r="O465" s="295"/>
      <c r="P465" s="295"/>
      <c r="Q465" s="295"/>
      <c r="R465" s="295"/>
      <c r="S465" s="295"/>
      <c r="T465" s="295"/>
      <c r="U465" s="295"/>
      <c r="V465" s="295"/>
      <c r="W465" s="295"/>
      <c r="X465" s="295"/>
      <c r="Y465" s="411">
        <f>Y464</f>
        <v>0</v>
      </c>
      <c r="Z465" s="411">
        <f>Z464</f>
        <v>0</v>
      </c>
      <c r="AA465" s="411">
        <f t="shared" ref="AA465:AC465" si="204">AA464</f>
        <v>0</v>
      </c>
      <c r="AB465" s="411">
        <f t="shared" si="204"/>
        <v>0</v>
      </c>
      <c r="AC465" s="411">
        <f t="shared" si="204"/>
        <v>0</v>
      </c>
      <c r="AD465" s="411">
        <f t="shared" ref="AD465:AL465" si="205">AD464</f>
        <v>0</v>
      </c>
      <c r="AE465" s="411">
        <f t="shared" si="205"/>
        <v>0</v>
      </c>
      <c r="AF465" s="411">
        <f t="shared" si="205"/>
        <v>0</v>
      </c>
      <c r="AG465" s="411">
        <f t="shared" si="205"/>
        <v>0</v>
      </c>
      <c r="AH465" s="411">
        <f t="shared" si="205"/>
        <v>0</v>
      </c>
      <c r="AI465" s="411">
        <f t="shared" si="205"/>
        <v>0</v>
      </c>
      <c r="AJ465" s="411">
        <f t="shared" si="205"/>
        <v>0</v>
      </c>
      <c r="AK465" s="411">
        <f t="shared" si="205"/>
        <v>0</v>
      </c>
      <c r="AL465" s="411">
        <f t="shared" si="205"/>
        <v>0</v>
      </c>
      <c r="AM465" s="297"/>
    </row>
    <row r="466" spans="1:39" ht="15" hidden="1" outlineLevel="1">
      <c r="B466" s="315"/>
      <c r="C466" s="305"/>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422"/>
      <c r="Z466" s="422"/>
      <c r="AA466" s="412"/>
      <c r="AB466" s="412"/>
      <c r="AC466" s="412"/>
      <c r="AD466" s="412"/>
      <c r="AE466" s="412"/>
      <c r="AF466" s="412"/>
      <c r="AG466" s="412"/>
      <c r="AH466" s="412"/>
      <c r="AI466" s="412"/>
      <c r="AJ466" s="412"/>
      <c r="AK466" s="412"/>
      <c r="AL466" s="412"/>
      <c r="AM466" s="306"/>
    </row>
    <row r="467" spans="1:39" ht="15" hidden="1" outlineLevel="1">
      <c r="A467" s="509">
        <v>20</v>
      </c>
      <c r="B467" s="315" t="s">
        <v>13</v>
      </c>
      <c r="C467" s="291" t="s">
        <v>25</v>
      </c>
      <c r="D467" s="295"/>
      <c r="E467" s="295"/>
      <c r="F467" s="295"/>
      <c r="G467" s="295"/>
      <c r="H467" s="295"/>
      <c r="I467" s="295"/>
      <c r="J467" s="295"/>
      <c r="K467" s="295"/>
      <c r="L467" s="295"/>
      <c r="M467" s="295"/>
      <c r="N467" s="295">
        <v>12</v>
      </c>
      <c r="O467" s="295"/>
      <c r="P467" s="295"/>
      <c r="Q467" s="295"/>
      <c r="R467" s="295"/>
      <c r="S467" s="295"/>
      <c r="T467" s="295"/>
      <c r="U467" s="295"/>
      <c r="V467" s="295"/>
      <c r="W467" s="295"/>
      <c r="X467" s="295"/>
      <c r="Y467" s="410"/>
      <c r="Z467" s="415"/>
      <c r="AA467" s="415"/>
      <c r="AB467" s="415"/>
      <c r="AC467" s="415"/>
      <c r="AD467" s="415"/>
      <c r="AE467" s="415"/>
      <c r="AF467" s="415"/>
      <c r="AG467" s="415"/>
      <c r="AH467" s="415"/>
      <c r="AI467" s="415"/>
      <c r="AJ467" s="415"/>
      <c r="AK467" s="415"/>
      <c r="AL467" s="415"/>
      <c r="AM467" s="296">
        <f>SUM(Y467:AL467)</f>
        <v>0</v>
      </c>
    </row>
    <row r="468" spans="1:39" ht="15" hidden="1" outlineLevel="1">
      <c r="B468" s="294" t="s">
        <v>259</v>
      </c>
      <c r="C468" s="291" t="s">
        <v>163</v>
      </c>
      <c r="D468" s="295"/>
      <c r="E468" s="295"/>
      <c r="F468" s="295"/>
      <c r="G468" s="295"/>
      <c r="H468" s="295"/>
      <c r="I468" s="295"/>
      <c r="J468" s="295"/>
      <c r="K468" s="295"/>
      <c r="L468" s="295"/>
      <c r="M468" s="295"/>
      <c r="N468" s="295">
        <f>N467</f>
        <v>12</v>
      </c>
      <c r="O468" s="295"/>
      <c r="P468" s="295"/>
      <c r="Q468" s="295"/>
      <c r="R468" s="295"/>
      <c r="S468" s="295"/>
      <c r="T468" s="295"/>
      <c r="U468" s="295"/>
      <c r="V468" s="295"/>
      <c r="W468" s="295"/>
      <c r="X468" s="295"/>
      <c r="Y468" s="411">
        <f>Y467</f>
        <v>0</v>
      </c>
      <c r="Z468" s="411">
        <f>Z467</f>
        <v>0</v>
      </c>
      <c r="AA468" s="411">
        <f t="shared" ref="AA468:AC468" si="206">AA467</f>
        <v>0</v>
      </c>
      <c r="AB468" s="411">
        <f t="shared" si="206"/>
        <v>0</v>
      </c>
      <c r="AC468" s="411">
        <f t="shared" si="206"/>
        <v>0</v>
      </c>
      <c r="AD468" s="411">
        <f t="shared" ref="AD468:AL468" si="207">AD467</f>
        <v>0</v>
      </c>
      <c r="AE468" s="411">
        <f t="shared" si="207"/>
        <v>0</v>
      </c>
      <c r="AF468" s="411">
        <f t="shared" si="207"/>
        <v>0</v>
      </c>
      <c r="AG468" s="411">
        <f t="shared" si="207"/>
        <v>0</v>
      </c>
      <c r="AH468" s="411">
        <f t="shared" si="207"/>
        <v>0</v>
      </c>
      <c r="AI468" s="411">
        <f t="shared" si="207"/>
        <v>0</v>
      </c>
      <c r="AJ468" s="411">
        <f t="shared" si="207"/>
        <v>0</v>
      </c>
      <c r="AK468" s="411">
        <f t="shared" si="207"/>
        <v>0</v>
      </c>
      <c r="AL468" s="411">
        <f t="shared" si="207"/>
        <v>0</v>
      </c>
      <c r="AM468" s="306"/>
    </row>
    <row r="469" spans="1:39" ht="15" hidden="1" outlineLevel="1">
      <c r="B469" s="315"/>
      <c r="C469" s="305"/>
      <c r="D469" s="291"/>
      <c r="E469" s="291"/>
      <c r="F469" s="291"/>
      <c r="G469" s="291"/>
      <c r="H469" s="291"/>
      <c r="I469" s="291"/>
      <c r="J469" s="291"/>
      <c r="K469" s="291"/>
      <c r="L469" s="291"/>
      <c r="M469" s="291"/>
      <c r="N469" s="318"/>
      <c r="O469" s="291"/>
      <c r="P469" s="291"/>
      <c r="Q469" s="291"/>
      <c r="R469" s="291"/>
      <c r="S469" s="291"/>
      <c r="T469" s="291"/>
      <c r="U469" s="291"/>
      <c r="V469" s="291"/>
      <c r="W469" s="291"/>
      <c r="X469" s="291"/>
      <c r="Y469" s="412"/>
      <c r="Z469" s="412"/>
      <c r="AA469" s="412"/>
      <c r="AB469" s="412"/>
      <c r="AC469" s="412"/>
      <c r="AD469" s="412"/>
      <c r="AE469" s="412"/>
      <c r="AF469" s="412"/>
      <c r="AG469" s="412"/>
      <c r="AH469" s="412"/>
      <c r="AI469" s="412"/>
      <c r="AJ469" s="412"/>
      <c r="AK469" s="412"/>
      <c r="AL469" s="412"/>
      <c r="AM469" s="306"/>
    </row>
    <row r="470" spans="1:39" ht="15" hidden="1" outlineLevel="1">
      <c r="A470" s="509">
        <v>21</v>
      </c>
      <c r="B470" s="315" t="s">
        <v>22</v>
      </c>
      <c r="C470" s="291" t="s">
        <v>25</v>
      </c>
      <c r="D470" s="295"/>
      <c r="E470" s="295"/>
      <c r="F470" s="295"/>
      <c r="G470" s="295"/>
      <c r="H470" s="295"/>
      <c r="I470" s="295"/>
      <c r="J470" s="295"/>
      <c r="K470" s="295"/>
      <c r="L470" s="295"/>
      <c r="M470" s="295"/>
      <c r="N470" s="295">
        <v>12</v>
      </c>
      <c r="O470" s="295"/>
      <c r="P470" s="295"/>
      <c r="Q470" s="295"/>
      <c r="R470" s="295"/>
      <c r="S470" s="295"/>
      <c r="T470" s="295"/>
      <c r="U470" s="295"/>
      <c r="V470" s="295"/>
      <c r="W470" s="295"/>
      <c r="X470" s="295"/>
      <c r="Y470" s="410"/>
      <c r="Z470" s="415"/>
      <c r="AA470" s="415"/>
      <c r="AB470" s="415"/>
      <c r="AC470" s="415"/>
      <c r="AD470" s="415"/>
      <c r="AE470" s="415"/>
      <c r="AF470" s="415"/>
      <c r="AG470" s="415"/>
      <c r="AH470" s="415"/>
      <c r="AI470" s="415"/>
      <c r="AJ470" s="415"/>
      <c r="AK470" s="415"/>
      <c r="AL470" s="415"/>
      <c r="AM470" s="296">
        <f>SUM(Y470:AL470)</f>
        <v>0</v>
      </c>
    </row>
    <row r="471" spans="1:39" ht="15" hidden="1" outlineLevel="1">
      <c r="B471" s="294" t="s">
        <v>259</v>
      </c>
      <c r="C471" s="291" t="s">
        <v>163</v>
      </c>
      <c r="D471" s="295"/>
      <c r="E471" s="295"/>
      <c r="F471" s="295"/>
      <c r="G471" s="295"/>
      <c r="H471" s="295"/>
      <c r="I471" s="295"/>
      <c r="J471" s="295"/>
      <c r="K471" s="295"/>
      <c r="L471" s="295"/>
      <c r="M471" s="295"/>
      <c r="N471" s="295">
        <f>N470</f>
        <v>12</v>
      </c>
      <c r="O471" s="295"/>
      <c r="P471" s="295"/>
      <c r="Q471" s="295"/>
      <c r="R471" s="295"/>
      <c r="S471" s="295"/>
      <c r="T471" s="295"/>
      <c r="U471" s="295"/>
      <c r="V471" s="295"/>
      <c r="W471" s="295"/>
      <c r="X471" s="295"/>
      <c r="Y471" s="411">
        <f>Y470</f>
        <v>0</v>
      </c>
      <c r="Z471" s="411">
        <f>Z470</f>
        <v>0</v>
      </c>
      <c r="AA471" s="411">
        <f t="shared" ref="AA471:AC471" si="208">AA470</f>
        <v>0</v>
      </c>
      <c r="AB471" s="411">
        <f t="shared" si="208"/>
        <v>0</v>
      </c>
      <c r="AC471" s="411">
        <f t="shared" si="208"/>
        <v>0</v>
      </c>
      <c r="AD471" s="411">
        <f t="shared" ref="AD471:AL471" si="209">AD470</f>
        <v>0</v>
      </c>
      <c r="AE471" s="411">
        <f t="shared" si="209"/>
        <v>0</v>
      </c>
      <c r="AF471" s="411">
        <f t="shared" si="209"/>
        <v>0</v>
      </c>
      <c r="AG471" s="411">
        <f t="shared" si="209"/>
        <v>0</v>
      </c>
      <c r="AH471" s="411">
        <f t="shared" si="209"/>
        <v>0</v>
      </c>
      <c r="AI471" s="411">
        <f t="shared" si="209"/>
        <v>0</v>
      </c>
      <c r="AJ471" s="411">
        <f t="shared" si="209"/>
        <v>0</v>
      </c>
      <c r="AK471" s="411">
        <f t="shared" si="209"/>
        <v>0</v>
      </c>
      <c r="AL471" s="411">
        <f t="shared" si="209"/>
        <v>0</v>
      </c>
      <c r="AM471" s="297"/>
    </row>
    <row r="472" spans="1:39" ht="15" hidden="1" outlineLevel="1">
      <c r="B472" s="315"/>
      <c r="C472" s="305"/>
      <c r="D472" s="291"/>
      <c r="E472" s="291"/>
      <c r="F472" s="291"/>
      <c r="G472" s="291"/>
      <c r="H472" s="291"/>
      <c r="I472" s="291"/>
      <c r="J472" s="291"/>
      <c r="K472" s="291"/>
      <c r="L472" s="291"/>
      <c r="M472" s="291"/>
      <c r="N472" s="291"/>
      <c r="O472" s="291"/>
      <c r="P472" s="291"/>
      <c r="Q472" s="291"/>
      <c r="R472" s="291"/>
      <c r="S472" s="291"/>
      <c r="T472" s="291"/>
      <c r="U472" s="291"/>
      <c r="V472" s="291"/>
      <c r="W472" s="291"/>
      <c r="X472" s="291"/>
      <c r="Y472" s="422"/>
      <c r="Z472" s="412"/>
      <c r="AA472" s="412"/>
      <c r="AB472" s="412"/>
      <c r="AC472" s="412"/>
      <c r="AD472" s="412"/>
      <c r="AE472" s="412"/>
      <c r="AF472" s="412"/>
      <c r="AG472" s="412"/>
      <c r="AH472" s="412"/>
      <c r="AI472" s="412"/>
      <c r="AJ472" s="412"/>
      <c r="AK472" s="412"/>
      <c r="AL472" s="412"/>
      <c r="AM472" s="306"/>
    </row>
    <row r="473" spans="1:39" ht="15" hidden="1" outlineLevel="1">
      <c r="A473" s="509">
        <v>22</v>
      </c>
      <c r="B473" s="315" t="s">
        <v>9</v>
      </c>
      <c r="C473" s="291" t="s">
        <v>25</v>
      </c>
      <c r="D473" s="295"/>
      <c r="E473" s="295"/>
      <c r="F473" s="295"/>
      <c r="G473" s="295"/>
      <c r="H473" s="295"/>
      <c r="I473" s="295"/>
      <c r="J473" s="295"/>
      <c r="K473" s="295"/>
      <c r="L473" s="295"/>
      <c r="M473" s="295"/>
      <c r="N473" s="291"/>
      <c r="O473" s="295"/>
      <c r="P473" s="295"/>
      <c r="Q473" s="295"/>
      <c r="R473" s="295"/>
      <c r="S473" s="295"/>
      <c r="T473" s="295"/>
      <c r="U473" s="295"/>
      <c r="V473" s="295"/>
      <c r="W473" s="295"/>
      <c r="X473" s="295"/>
      <c r="Y473" s="410"/>
      <c r="Z473" s="415"/>
      <c r="AA473" s="415"/>
      <c r="AB473" s="415"/>
      <c r="AC473" s="415"/>
      <c r="AD473" s="415"/>
      <c r="AE473" s="415"/>
      <c r="AF473" s="415"/>
      <c r="AG473" s="415"/>
      <c r="AH473" s="415"/>
      <c r="AI473" s="415"/>
      <c r="AJ473" s="415"/>
      <c r="AK473" s="415"/>
      <c r="AL473" s="415"/>
      <c r="AM473" s="296">
        <f>SUM(Y473:AL473)</f>
        <v>0</v>
      </c>
    </row>
    <row r="474" spans="1:39" ht="15" hidden="1" outlineLevel="1">
      <c r="B474" s="294" t="s">
        <v>259</v>
      </c>
      <c r="C474" s="291" t="s">
        <v>163</v>
      </c>
      <c r="D474" s="295"/>
      <c r="E474" s="295"/>
      <c r="F474" s="295"/>
      <c r="G474" s="295"/>
      <c r="H474" s="295"/>
      <c r="I474" s="295"/>
      <c r="J474" s="295"/>
      <c r="K474" s="295"/>
      <c r="L474" s="295"/>
      <c r="M474" s="295"/>
      <c r="N474" s="291"/>
      <c r="O474" s="295"/>
      <c r="P474" s="295"/>
      <c r="Q474" s="295"/>
      <c r="R474" s="295"/>
      <c r="S474" s="295"/>
      <c r="T474" s="295"/>
      <c r="U474" s="295"/>
      <c r="V474" s="295"/>
      <c r="W474" s="295"/>
      <c r="X474" s="295"/>
      <c r="Y474" s="411">
        <f>Y473</f>
        <v>0</v>
      </c>
      <c r="Z474" s="411">
        <f>Z473</f>
        <v>0</v>
      </c>
      <c r="AA474" s="411">
        <f t="shared" ref="AA474:AC474" si="210">AA473</f>
        <v>0</v>
      </c>
      <c r="AB474" s="411">
        <f t="shared" si="210"/>
        <v>0</v>
      </c>
      <c r="AC474" s="411">
        <f t="shared" si="210"/>
        <v>0</v>
      </c>
      <c r="AD474" s="411">
        <f t="shared" ref="AD474:AL474" si="211">AD473</f>
        <v>0</v>
      </c>
      <c r="AE474" s="411">
        <f t="shared" si="211"/>
        <v>0</v>
      </c>
      <c r="AF474" s="411">
        <f t="shared" si="211"/>
        <v>0</v>
      </c>
      <c r="AG474" s="411">
        <f t="shared" si="211"/>
        <v>0</v>
      </c>
      <c r="AH474" s="411">
        <f t="shared" si="211"/>
        <v>0</v>
      </c>
      <c r="AI474" s="411">
        <f t="shared" si="211"/>
        <v>0</v>
      </c>
      <c r="AJ474" s="411">
        <f t="shared" si="211"/>
        <v>0</v>
      </c>
      <c r="AK474" s="411">
        <f t="shared" si="211"/>
        <v>0</v>
      </c>
      <c r="AL474" s="411">
        <f t="shared" si="211"/>
        <v>0</v>
      </c>
      <c r="AM474" s="306"/>
    </row>
    <row r="475" spans="1:39" ht="15" hidden="1" outlineLevel="1">
      <c r="B475" s="315"/>
      <c r="C475" s="305"/>
      <c r="D475" s="291"/>
      <c r="E475" s="291"/>
      <c r="F475" s="291"/>
      <c r="G475" s="291"/>
      <c r="H475" s="291"/>
      <c r="I475" s="291"/>
      <c r="J475" s="291"/>
      <c r="K475" s="291"/>
      <c r="L475" s="291"/>
      <c r="M475" s="291"/>
      <c r="N475" s="291"/>
      <c r="O475" s="291"/>
      <c r="P475" s="291"/>
      <c r="Q475" s="291"/>
      <c r="R475" s="291"/>
      <c r="S475" s="291"/>
      <c r="T475" s="291"/>
      <c r="U475" s="291"/>
      <c r="V475" s="291"/>
      <c r="W475" s="291"/>
      <c r="X475" s="291"/>
      <c r="Y475" s="412"/>
      <c r="Z475" s="412"/>
      <c r="AA475" s="412"/>
      <c r="AB475" s="412"/>
      <c r="AC475" s="412"/>
      <c r="AD475" s="412"/>
      <c r="AE475" s="412"/>
      <c r="AF475" s="412"/>
      <c r="AG475" s="412"/>
      <c r="AH475" s="412"/>
      <c r="AI475" s="412"/>
      <c r="AJ475" s="412"/>
      <c r="AK475" s="412"/>
      <c r="AL475" s="412"/>
      <c r="AM475" s="306"/>
    </row>
    <row r="476" spans="1:39" ht="15.45" outlineLevel="1">
      <c r="A476" s="510"/>
      <c r="B476" s="288" t="s">
        <v>14</v>
      </c>
      <c r="C476" s="289"/>
      <c r="D476" s="290"/>
      <c r="E476" s="290"/>
      <c r="F476" s="290"/>
      <c r="G476" s="290"/>
      <c r="H476" s="290"/>
      <c r="I476" s="290"/>
      <c r="J476" s="290"/>
      <c r="K476" s="290"/>
      <c r="L476" s="290"/>
      <c r="M476" s="290"/>
      <c r="N476" s="290"/>
      <c r="O476" s="290"/>
      <c r="P476" s="289"/>
      <c r="Q476" s="289"/>
      <c r="R476" s="289"/>
      <c r="S476" s="289"/>
      <c r="T476" s="289"/>
      <c r="U476" s="289"/>
      <c r="V476" s="289"/>
      <c r="W476" s="289"/>
      <c r="X476" s="289"/>
      <c r="Y476" s="414"/>
      <c r="Z476" s="414"/>
      <c r="AA476" s="414"/>
      <c r="AB476" s="414"/>
      <c r="AC476" s="414"/>
      <c r="AD476" s="414"/>
      <c r="AE476" s="414"/>
      <c r="AF476" s="414"/>
      <c r="AG476" s="414"/>
      <c r="AH476" s="414"/>
      <c r="AI476" s="414"/>
      <c r="AJ476" s="414"/>
      <c r="AK476" s="414"/>
      <c r="AL476" s="414"/>
      <c r="AM476" s="292"/>
    </row>
    <row r="477" spans="1:39" ht="15" outlineLevel="1">
      <c r="A477" s="509">
        <v>23</v>
      </c>
      <c r="B477" s="315" t="s">
        <v>14</v>
      </c>
      <c r="C477" s="291" t="s">
        <v>25</v>
      </c>
      <c r="D477" s="295">
        <v>35660.14129</v>
      </c>
      <c r="E477" s="295">
        <v>35597.36505</v>
      </c>
      <c r="F477" s="295"/>
      <c r="G477" s="295"/>
      <c r="H477" s="295"/>
      <c r="I477" s="295"/>
      <c r="J477" s="295"/>
      <c r="K477" s="295"/>
      <c r="L477" s="295"/>
      <c r="M477" s="295"/>
      <c r="N477" s="291"/>
      <c r="O477" s="295">
        <v>2.7604857909999998</v>
      </c>
      <c r="P477" s="295">
        <v>2.7572621430000002</v>
      </c>
      <c r="Q477" s="295"/>
      <c r="R477" s="295"/>
      <c r="S477" s="295"/>
      <c r="T477" s="295"/>
      <c r="U477" s="295"/>
      <c r="V477" s="295"/>
      <c r="W477" s="295"/>
      <c r="X477" s="295"/>
      <c r="Y477" s="470">
        <v>1</v>
      </c>
      <c r="Z477" s="410"/>
      <c r="AA477" s="410"/>
      <c r="AB477" s="410"/>
      <c r="AC477" s="410"/>
      <c r="AD477" s="410"/>
      <c r="AE477" s="410"/>
      <c r="AF477" s="410"/>
      <c r="AG477" s="410"/>
      <c r="AH477" s="410"/>
      <c r="AI477" s="410"/>
      <c r="AJ477" s="410"/>
      <c r="AK477" s="410"/>
      <c r="AL477" s="410"/>
      <c r="AM477" s="296">
        <f>SUM(Y477:AL477)</f>
        <v>1</v>
      </c>
    </row>
    <row r="478" spans="1:39" ht="15" outlineLevel="1">
      <c r="B478" s="294" t="s">
        <v>259</v>
      </c>
      <c r="C478" s="291" t="s">
        <v>163</v>
      </c>
      <c r="D478" s="295"/>
      <c r="E478" s="295"/>
      <c r="F478" s="295"/>
      <c r="G478" s="295"/>
      <c r="H478" s="295"/>
      <c r="I478" s="295"/>
      <c r="J478" s="295"/>
      <c r="K478" s="295"/>
      <c r="L478" s="295"/>
      <c r="M478" s="295"/>
      <c r="N478" s="468"/>
      <c r="O478" s="295"/>
      <c r="P478" s="295"/>
      <c r="Q478" s="295"/>
      <c r="R478" s="295"/>
      <c r="S478" s="295"/>
      <c r="T478" s="295"/>
      <c r="U478" s="295"/>
      <c r="V478" s="295"/>
      <c r="W478" s="295"/>
      <c r="X478" s="295"/>
      <c r="Y478" s="411">
        <f>Y477</f>
        <v>1</v>
      </c>
      <c r="Z478" s="411">
        <f>Z477</f>
        <v>0</v>
      </c>
      <c r="AA478" s="411">
        <f t="shared" ref="AA478:AC478" si="212">AA477</f>
        <v>0</v>
      </c>
      <c r="AB478" s="411">
        <f t="shared" si="212"/>
        <v>0</v>
      </c>
      <c r="AC478" s="411">
        <f t="shared" si="212"/>
        <v>0</v>
      </c>
      <c r="AD478" s="411">
        <f t="shared" ref="AD478:AL478" si="213">AD477</f>
        <v>0</v>
      </c>
      <c r="AE478" s="411">
        <f t="shared" si="213"/>
        <v>0</v>
      </c>
      <c r="AF478" s="411">
        <f t="shared" si="213"/>
        <v>0</v>
      </c>
      <c r="AG478" s="411">
        <f t="shared" si="213"/>
        <v>0</v>
      </c>
      <c r="AH478" s="411">
        <f t="shared" si="213"/>
        <v>0</v>
      </c>
      <c r="AI478" s="411">
        <f t="shared" si="213"/>
        <v>0</v>
      </c>
      <c r="AJ478" s="411">
        <f t="shared" si="213"/>
        <v>0</v>
      </c>
      <c r="AK478" s="411">
        <f t="shared" si="213"/>
        <v>0</v>
      </c>
      <c r="AL478" s="411">
        <f t="shared" si="213"/>
        <v>0</v>
      </c>
      <c r="AM478" s="297"/>
    </row>
    <row r="479" spans="1:39" ht="15" outlineLevel="1">
      <c r="B479" s="315"/>
      <c r="C479" s="305"/>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412"/>
      <c r="Z479" s="412"/>
      <c r="AA479" s="412"/>
      <c r="AB479" s="412"/>
      <c r="AC479" s="412"/>
      <c r="AD479" s="412"/>
      <c r="AE479" s="412"/>
      <c r="AF479" s="412"/>
      <c r="AG479" s="412"/>
      <c r="AH479" s="412"/>
      <c r="AI479" s="412"/>
      <c r="AJ479" s="412"/>
      <c r="AK479" s="412"/>
      <c r="AL479" s="412"/>
      <c r="AM479" s="306"/>
    </row>
    <row r="480" spans="1:39" s="293" customFormat="1" ht="15.45" hidden="1" outlineLevel="1">
      <c r="A480" s="510"/>
      <c r="B480" s="288" t="s">
        <v>487</v>
      </c>
      <c r="C480" s="289"/>
      <c r="D480" s="290"/>
      <c r="E480" s="290"/>
      <c r="F480" s="290"/>
      <c r="G480" s="290"/>
      <c r="H480" s="290"/>
      <c r="I480" s="290"/>
      <c r="J480" s="290"/>
      <c r="K480" s="290"/>
      <c r="L480" s="290"/>
      <c r="M480" s="290"/>
      <c r="N480" s="290"/>
      <c r="O480" s="290"/>
      <c r="P480" s="289"/>
      <c r="Q480" s="289"/>
      <c r="R480" s="289"/>
      <c r="S480" s="289"/>
      <c r="T480" s="289"/>
      <c r="U480" s="289"/>
      <c r="V480" s="289"/>
      <c r="W480" s="289"/>
      <c r="X480" s="289"/>
      <c r="Y480" s="414"/>
      <c r="Z480" s="414"/>
      <c r="AA480" s="414"/>
      <c r="AB480" s="414"/>
      <c r="AC480" s="414"/>
      <c r="AD480" s="414"/>
      <c r="AE480" s="414"/>
      <c r="AF480" s="414"/>
      <c r="AG480" s="414"/>
      <c r="AH480" s="414"/>
      <c r="AI480" s="414"/>
      <c r="AJ480" s="414"/>
      <c r="AK480" s="414"/>
      <c r="AL480" s="414"/>
      <c r="AM480" s="292"/>
    </row>
    <row r="481" spans="1:39" s="283" customFormat="1" ht="15" hidden="1" outlineLevel="1">
      <c r="A481" s="509">
        <v>24</v>
      </c>
      <c r="B481" s="315" t="s">
        <v>14</v>
      </c>
      <c r="C481" s="291" t="s">
        <v>25</v>
      </c>
      <c r="D481" s="295"/>
      <c r="E481" s="295"/>
      <c r="F481" s="295"/>
      <c r="G481" s="295"/>
      <c r="H481" s="295"/>
      <c r="I481" s="295"/>
      <c r="J481" s="295"/>
      <c r="K481" s="295"/>
      <c r="L481" s="295"/>
      <c r="M481" s="295"/>
      <c r="N481" s="291"/>
      <c r="O481" s="295"/>
      <c r="P481" s="295"/>
      <c r="Q481" s="295"/>
      <c r="R481" s="295"/>
      <c r="S481" s="295"/>
      <c r="T481" s="295"/>
      <c r="U481" s="295"/>
      <c r="V481" s="295"/>
      <c r="W481" s="295"/>
      <c r="X481" s="295"/>
      <c r="Y481" s="410"/>
      <c r="Z481" s="410"/>
      <c r="AA481" s="410"/>
      <c r="AB481" s="410"/>
      <c r="AC481" s="410"/>
      <c r="AD481" s="410"/>
      <c r="AE481" s="410"/>
      <c r="AF481" s="410"/>
      <c r="AG481" s="410"/>
      <c r="AH481" s="410"/>
      <c r="AI481" s="410"/>
      <c r="AJ481" s="410"/>
      <c r="AK481" s="410"/>
      <c r="AL481" s="410"/>
      <c r="AM481" s="296">
        <f>SUM(Y481:AL481)</f>
        <v>0</v>
      </c>
    </row>
    <row r="482" spans="1:39" s="283" customFormat="1" ht="15" hidden="1" outlineLevel="1">
      <c r="A482" s="509"/>
      <c r="B482" s="315" t="s">
        <v>259</v>
      </c>
      <c r="C482" s="291" t="s">
        <v>163</v>
      </c>
      <c r="D482" s="295"/>
      <c r="E482" s="295"/>
      <c r="F482" s="295"/>
      <c r="G482" s="295"/>
      <c r="H482" s="295"/>
      <c r="I482" s="295"/>
      <c r="J482" s="295"/>
      <c r="K482" s="295"/>
      <c r="L482" s="295"/>
      <c r="M482" s="295"/>
      <c r="N482" s="468"/>
      <c r="O482" s="295"/>
      <c r="P482" s="295"/>
      <c r="Q482" s="295"/>
      <c r="R482" s="295"/>
      <c r="S482" s="295"/>
      <c r="T482" s="295"/>
      <c r="U482" s="295"/>
      <c r="V482" s="295"/>
      <c r="W482" s="295"/>
      <c r="X482" s="295"/>
      <c r="Y482" s="411">
        <f>Y481</f>
        <v>0</v>
      </c>
      <c r="Z482" s="411">
        <f>Z481</f>
        <v>0</v>
      </c>
      <c r="AA482" s="411">
        <f t="shared" ref="AA482:AC482" si="214">AA481</f>
        <v>0</v>
      </c>
      <c r="AB482" s="411">
        <f t="shared" si="214"/>
        <v>0</v>
      </c>
      <c r="AC482" s="411">
        <f t="shared" si="214"/>
        <v>0</v>
      </c>
      <c r="AD482" s="411">
        <f t="shared" ref="AD482:AL482" si="215">AD481</f>
        <v>0</v>
      </c>
      <c r="AE482" s="411">
        <f t="shared" si="215"/>
        <v>0</v>
      </c>
      <c r="AF482" s="411">
        <f t="shared" si="215"/>
        <v>0</v>
      </c>
      <c r="AG482" s="411">
        <f t="shared" si="215"/>
        <v>0</v>
      </c>
      <c r="AH482" s="411">
        <f t="shared" si="215"/>
        <v>0</v>
      </c>
      <c r="AI482" s="411">
        <f t="shared" si="215"/>
        <v>0</v>
      </c>
      <c r="AJ482" s="411">
        <f t="shared" si="215"/>
        <v>0</v>
      </c>
      <c r="AK482" s="411">
        <f t="shared" si="215"/>
        <v>0</v>
      </c>
      <c r="AL482" s="411">
        <f t="shared" si="215"/>
        <v>0</v>
      </c>
      <c r="AM482" s="297"/>
    </row>
    <row r="483" spans="1:39" s="283" customFormat="1" ht="15" hidden="1" outlineLevel="1">
      <c r="A483" s="509"/>
      <c r="B483" s="315"/>
      <c r="C483" s="305"/>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412"/>
      <c r="Z483" s="412"/>
      <c r="AA483" s="412"/>
      <c r="AB483" s="412"/>
      <c r="AC483" s="412"/>
      <c r="AD483" s="412"/>
      <c r="AE483" s="412"/>
      <c r="AF483" s="412"/>
      <c r="AG483" s="412"/>
      <c r="AH483" s="412"/>
      <c r="AI483" s="412"/>
      <c r="AJ483" s="412"/>
      <c r="AK483" s="412"/>
      <c r="AL483" s="412"/>
      <c r="AM483" s="306"/>
    </row>
    <row r="484" spans="1:39" s="283" customFormat="1" ht="15" hidden="1" outlineLevel="1">
      <c r="A484" s="509">
        <v>25</v>
      </c>
      <c r="B484" s="314" t="s">
        <v>21</v>
      </c>
      <c r="C484" s="291" t="s">
        <v>25</v>
      </c>
      <c r="D484" s="295"/>
      <c r="E484" s="295"/>
      <c r="F484" s="295"/>
      <c r="G484" s="295"/>
      <c r="H484" s="295"/>
      <c r="I484" s="295"/>
      <c r="J484" s="295"/>
      <c r="K484" s="295"/>
      <c r="L484" s="295"/>
      <c r="M484" s="295"/>
      <c r="N484" s="295">
        <v>0</v>
      </c>
      <c r="O484" s="295"/>
      <c r="P484" s="295"/>
      <c r="Q484" s="295"/>
      <c r="R484" s="295"/>
      <c r="S484" s="295"/>
      <c r="T484" s="295"/>
      <c r="U484" s="295"/>
      <c r="V484" s="295"/>
      <c r="W484" s="295"/>
      <c r="X484" s="295"/>
      <c r="Y484" s="415"/>
      <c r="Z484" s="415"/>
      <c r="AA484" s="415"/>
      <c r="AB484" s="415"/>
      <c r="AC484" s="415"/>
      <c r="AD484" s="415"/>
      <c r="AE484" s="415"/>
      <c r="AF484" s="415"/>
      <c r="AG484" s="415"/>
      <c r="AH484" s="415"/>
      <c r="AI484" s="415"/>
      <c r="AJ484" s="415"/>
      <c r="AK484" s="415"/>
      <c r="AL484" s="415"/>
      <c r="AM484" s="296">
        <f>SUM(Y484:AL484)</f>
        <v>0</v>
      </c>
    </row>
    <row r="485" spans="1:39" s="283" customFormat="1" ht="15" hidden="1" outlineLevel="1">
      <c r="A485" s="509"/>
      <c r="B485" s="315" t="s">
        <v>259</v>
      </c>
      <c r="C485" s="291" t="s">
        <v>163</v>
      </c>
      <c r="D485" s="295"/>
      <c r="E485" s="295"/>
      <c r="F485" s="295"/>
      <c r="G485" s="295"/>
      <c r="H485" s="295"/>
      <c r="I485" s="295"/>
      <c r="J485" s="295"/>
      <c r="K485" s="295"/>
      <c r="L485" s="295"/>
      <c r="M485" s="295"/>
      <c r="N485" s="295">
        <f>N484</f>
        <v>0</v>
      </c>
      <c r="O485" s="295"/>
      <c r="P485" s="295"/>
      <c r="Q485" s="295"/>
      <c r="R485" s="295"/>
      <c r="S485" s="295"/>
      <c r="T485" s="295"/>
      <c r="U485" s="295"/>
      <c r="V485" s="295"/>
      <c r="W485" s="295"/>
      <c r="X485" s="295"/>
      <c r="Y485" s="411">
        <f>Y484</f>
        <v>0</v>
      </c>
      <c r="Z485" s="411">
        <f>Z484</f>
        <v>0</v>
      </c>
      <c r="AA485" s="411">
        <f t="shared" ref="AA485:AC485" si="216">AA484</f>
        <v>0</v>
      </c>
      <c r="AB485" s="411">
        <f t="shared" si="216"/>
        <v>0</v>
      </c>
      <c r="AC485" s="411">
        <f t="shared" si="216"/>
        <v>0</v>
      </c>
      <c r="AD485" s="411">
        <f t="shared" ref="AD485:AL485" si="217">AD484</f>
        <v>0</v>
      </c>
      <c r="AE485" s="411">
        <f t="shared" si="217"/>
        <v>0</v>
      </c>
      <c r="AF485" s="411">
        <f t="shared" si="217"/>
        <v>0</v>
      </c>
      <c r="AG485" s="411">
        <f t="shared" si="217"/>
        <v>0</v>
      </c>
      <c r="AH485" s="411">
        <f t="shared" si="217"/>
        <v>0</v>
      </c>
      <c r="AI485" s="411">
        <f t="shared" si="217"/>
        <v>0</v>
      </c>
      <c r="AJ485" s="411">
        <f t="shared" si="217"/>
        <v>0</v>
      </c>
      <c r="AK485" s="411">
        <f t="shared" si="217"/>
        <v>0</v>
      </c>
      <c r="AL485" s="411">
        <f t="shared" si="217"/>
        <v>0</v>
      </c>
      <c r="AM485" s="311"/>
    </row>
    <row r="486" spans="1:39" s="283" customFormat="1" ht="15" hidden="1" outlineLevel="1">
      <c r="A486" s="509"/>
      <c r="B486" s="314"/>
      <c r="C486" s="312"/>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416"/>
      <c r="Z486" s="417"/>
      <c r="AA486" s="416"/>
      <c r="AB486" s="416"/>
      <c r="AC486" s="416"/>
      <c r="AD486" s="416"/>
      <c r="AE486" s="416"/>
      <c r="AF486" s="416"/>
      <c r="AG486" s="416"/>
      <c r="AH486" s="416"/>
      <c r="AI486" s="416"/>
      <c r="AJ486" s="416"/>
      <c r="AK486" s="416"/>
      <c r="AL486" s="416"/>
      <c r="AM486" s="313"/>
    </row>
    <row r="487" spans="1:39" ht="15.45" outlineLevel="1">
      <c r="A487" s="510"/>
      <c r="B487" s="288" t="s">
        <v>15</v>
      </c>
      <c r="C487" s="320"/>
      <c r="D487" s="290"/>
      <c r="E487" s="289"/>
      <c r="F487" s="289"/>
      <c r="G487" s="289"/>
      <c r="H487" s="289"/>
      <c r="I487" s="289"/>
      <c r="J487" s="289"/>
      <c r="K487" s="289"/>
      <c r="L487" s="289"/>
      <c r="M487" s="289"/>
      <c r="N487" s="291"/>
      <c r="O487" s="289"/>
      <c r="P487" s="289"/>
      <c r="Q487" s="289"/>
      <c r="R487" s="289"/>
      <c r="S487" s="289"/>
      <c r="T487" s="289"/>
      <c r="U487" s="289"/>
      <c r="V487" s="289"/>
      <c r="W487" s="289"/>
      <c r="X487" s="289"/>
      <c r="Y487" s="414"/>
      <c r="Z487" s="414"/>
      <c r="AA487" s="414"/>
      <c r="AB487" s="414"/>
      <c r="AC487" s="414"/>
      <c r="AD487" s="414"/>
      <c r="AE487" s="414"/>
      <c r="AF487" s="414"/>
      <c r="AG487" s="414"/>
      <c r="AH487" s="414"/>
      <c r="AI487" s="414"/>
      <c r="AJ487" s="414"/>
      <c r="AK487" s="414"/>
      <c r="AL487" s="414"/>
      <c r="AM487" s="292"/>
    </row>
    <row r="488" spans="1:39" ht="15" hidden="1" outlineLevel="1">
      <c r="A488" s="509">
        <v>26</v>
      </c>
      <c r="B488" s="321" t="s">
        <v>16</v>
      </c>
      <c r="C488" s="291" t="s">
        <v>25</v>
      </c>
      <c r="D488" s="295"/>
      <c r="E488" s="295"/>
      <c r="F488" s="295"/>
      <c r="G488" s="295"/>
      <c r="H488" s="295"/>
      <c r="I488" s="295"/>
      <c r="J488" s="295"/>
      <c r="K488" s="295"/>
      <c r="L488" s="295"/>
      <c r="M488" s="295"/>
      <c r="N488" s="295">
        <v>12</v>
      </c>
      <c r="O488" s="295"/>
      <c r="P488" s="295"/>
      <c r="Q488" s="295"/>
      <c r="R488" s="295"/>
      <c r="S488" s="295"/>
      <c r="T488" s="295"/>
      <c r="U488" s="295"/>
      <c r="V488" s="295"/>
      <c r="W488" s="295"/>
      <c r="X488" s="295"/>
      <c r="Y488" s="426"/>
      <c r="Z488" s="415"/>
      <c r="AA488" s="415"/>
      <c r="AB488" s="415"/>
      <c r="AC488" s="415"/>
      <c r="AD488" s="415"/>
      <c r="AE488" s="415"/>
      <c r="AF488" s="415"/>
      <c r="AG488" s="415"/>
      <c r="AH488" s="415"/>
      <c r="AI488" s="415"/>
      <c r="AJ488" s="415"/>
      <c r="AK488" s="415"/>
      <c r="AL488" s="415"/>
      <c r="AM488" s="296">
        <f>SUM(Y488:AL488)</f>
        <v>0</v>
      </c>
    </row>
    <row r="489" spans="1:39" ht="15" hidden="1" outlineLevel="1">
      <c r="B489" s="294" t="s">
        <v>259</v>
      </c>
      <c r="C489" s="291" t="s">
        <v>163</v>
      </c>
      <c r="D489" s="295"/>
      <c r="E489" s="295"/>
      <c r="F489" s="295"/>
      <c r="G489" s="295"/>
      <c r="H489" s="295"/>
      <c r="I489" s="295"/>
      <c r="J489" s="295"/>
      <c r="K489" s="295"/>
      <c r="L489" s="295"/>
      <c r="M489" s="295"/>
      <c r="N489" s="295">
        <f>N488</f>
        <v>12</v>
      </c>
      <c r="O489" s="295"/>
      <c r="P489" s="295"/>
      <c r="Q489" s="295"/>
      <c r="R489" s="295"/>
      <c r="S489" s="295"/>
      <c r="T489" s="295"/>
      <c r="U489" s="295"/>
      <c r="V489" s="295"/>
      <c r="W489" s="295"/>
      <c r="X489" s="295"/>
      <c r="Y489" s="411">
        <f>Y488</f>
        <v>0</v>
      </c>
      <c r="Z489" s="411">
        <f>Z488</f>
        <v>0</v>
      </c>
      <c r="AA489" s="411">
        <f t="shared" ref="AA489:AC489" si="218">AA488</f>
        <v>0</v>
      </c>
      <c r="AB489" s="411">
        <f t="shared" si="218"/>
        <v>0</v>
      </c>
      <c r="AC489" s="411">
        <f t="shared" si="218"/>
        <v>0</v>
      </c>
      <c r="AD489" s="411">
        <f t="shared" ref="AD489:AL489" si="219">AD488</f>
        <v>0</v>
      </c>
      <c r="AE489" s="411">
        <f t="shared" si="219"/>
        <v>0</v>
      </c>
      <c r="AF489" s="411">
        <f t="shared" si="219"/>
        <v>0</v>
      </c>
      <c r="AG489" s="411">
        <f t="shared" si="219"/>
        <v>0</v>
      </c>
      <c r="AH489" s="411">
        <f t="shared" si="219"/>
        <v>0</v>
      </c>
      <c r="AI489" s="411">
        <f t="shared" si="219"/>
        <v>0</v>
      </c>
      <c r="AJ489" s="411">
        <f t="shared" si="219"/>
        <v>0</v>
      </c>
      <c r="AK489" s="411">
        <f t="shared" si="219"/>
        <v>0</v>
      </c>
      <c r="AL489" s="411">
        <f t="shared" si="219"/>
        <v>0</v>
      </c>
      <c r="AM489" s="306"/>
    </row>
    <row r="490" spans="1:39" ht="15" hidden="1" outlineLevel="1">
      <c r="A490" s="512"/>
      <c r="B490" s="322"/>
      <c r="C490" s="291"/>
      <c r="D490" s="291"/>
      <c r="E490" s="291"/>
      <c r="F490" s="291"/>
      <c r="G490" s="291"/>
      <c r="H490" s="291"/>
      <c r="I490" s="291"/>
      <c r="J490" s="291"/>
      <c r="K490" s="291"/>
      <c r="L490" s="291"/>
      <c r="M490" s="291"/>
      <c r="N490" s="291"/>
      <c r="O490" s="291"/>
      <c r="P490" s="291"/>
      <c r="Q490" s="291"/>
      <c r="R490" s="291"/>
      <c r="S490" s="291"/>
      <c r="T490" s="291"/>
      <c r="U490" s="291"/>
      <c r="V490" s="291"/>
      <c r="W490" s="291"/>
      <c r="X490" s="291"/>
      <c r="Y490" s="423"/>
      <c r="Z490" s="424"/>
      <c r="AA490" s="424"/>
      <c r="AB490" s="424"/>
      <c r="AC490" s="424"/>
      <c r="AD490" s="424"/>
      <c r="AE490" s="424"/>
      <c r="AF490" s="424"/>
      <c r="AG490" s="424"/>
      <c r="AH490" s="424"/>
      <c r="AI490" s="424"/>
      <c r="AJ490" s="424"/>
      <c r="AK490" s="424"/>
      <c r="AL490" s="424"/>
      <c r="AM490" s="297"/>
    </row>
    <row r="491" spans="1:39" ht="15" outlineLevel="1">
      <c r="A491" s="509">
        <v>27</v>
      </c>
      <c r="B491" s="321" t="s">
        <v>17</v>
      </c>
      <c r="C491" s="291" t="s">
        <v>25</v>
      </c>
      <c r="D491" s="295">
        <v>159216</v>
      </c>
      <c r="E491" s="295">
        <v>159216</v>
      </c>
      <c r="F491" s="295"/>
      <c r="G491" s="295"/>
      <c r="H491" s="295"/>
      <c r="I491" s="295"/>
      <c r="J491" s="295"/>
      <c r="K491" s="295"/>
      <c r="L491" s="295"/>
      <c r="M491" s="295"/>
      <c r="N491" s="295">
        <v>12</v>
      </c>
      <c r="O491" s="295">
        <v>31</v>
      </c>
      <c r="P491" s="295">
        <v>31</v>
      </c>
      <c r="Q491" s="295"/>
      <c r="R491" s="295"/>
      <c r="S491" s="295"/>
      <c r="T491" s="295"/>
      <c r="U491" s="295"/>
      <c r="V491" s="295"/>
      <c r="W491" s="295"/>
      <c r="X491" s="295"/>
      <c r="Y491" s="426"/>
      <c r="Z491" s="415">
        <v>0</v>
      </c>
      <c r="AA491" s="415">
        <v>0.4838709677419355</v>
      </c>
      <c r="AB491" s="415">
        <v>0.5161290322580645</v>
      </c>
      <c r="AC491" s="415">
        <v>0</v>
      </c>
      <c r="AD491" s="415"/>
      <c r="AE491" s="415"/>
      <c r="AF491" s="415"/>
      <c r="AG491" s="415"/>
      <c r="AH491" s="415"/>
      <c r="AI491" s="415"/>
      <c r="AJ491" s="415"/>
      <c r="AK491" s="415"/>
      <c r="AL491" s="415"/>
      <c r="AM491" s="296">
        <f>SUM(Y491:AL491)</f>
        <v>1</v>
      </c>
    </row>
    <row r="492" spans="1:39" ht="15" outlineLevel="1">
      <c r="B492" s="294" t="s">
        <v>259</v>
      </c>
      <c r="C492" s="291" t="s">
        <v>163</v>
      </c>
      <c r="D492" s="295"/>
      <c r="E492" s="295"/>
      <c r="F492" s="295"/>
      <c r="G492" s="295"/>
      <c r="H492" s="295"/>
      <c r="I492" s="295"/>
      <c r="J492" s="295"/>
      <c r="K492" s="295"/>
      <c r="L492" s="295"/>
      <c r="M492" s="295"/>
      <c r="N492" s="295">
        <f>N491</f>
        <v>12</v>
      </c>
      <c r="O492" s="295"/>
      <c r="P492" s="295"/>
      <c r="Q492" s="295"/>
      <c r="R492" s="295"/>
      <c r="S492" s="295"/>
      <c r="T492" s="295"/>
      <c r="U492" s="295"/>
      <c r="V492" s="295"/>
      <c r="W492" s="295"/>
      <c r="X492" s="295"/>
      <c r="Y492" s="411">
        <f>Y491</f>
        <v>0</v>
      </c>
      <c r="Z492" s="411">
        <f>Z491</f>
        <v>0</v>
      </c>
      <c r="AA492" s="411">
        <f t="shared" ref="AA492:AC492" si="220">AA491</f>
        <v>0.4838709677419355</v>
      </c>
      <c r="AB492" s="411">
        <f t="shared" si="220"/>
        <v>0.5161290322580645</v>
      </c>
      <c r="AC492" s="411">
        <f t="shared" si="220"/>
        <v>0</v>
      </c>
      <c r="AD492" s="411">
        <f t="shared" ref="AD492:AL492" si="221">AD491</f>
        <v>0</v>
      </c>
      <c r="AE492" s="411">
        <f t="shared" si="221"/>
        <v>0</v>
      </c>
      <c r="AF492" s="411">
        <f t="shared" si="221"/>
        <v>0</v>
      </c>
      <c r="AG492" s="411">
        <f t="shared" si="221"/>
        <v>0</v>
      </c>
      <c r="AH492" s="411">
        <f t="shared" si="221"/>
        <v>0</v>
      </c>
      <c r="AI492" s="411">
        <f t="shared" si="221"/>
        <v>0</v>
      </c>
      <c r="AJ492" s="411">
        <f t="shared" si="221"/>
        <v>0</v>
      </c>
      <c r="AK492" s="411">
        <f t="shared" si="221"/>
        <v>0</v>
      </c>
      <c r="AL492" s="411">
        <f t="shared" si="221"/>
        <v>0</v>
      </c>
      <c r="AM492" s="306"/>
    </row>
    <row r="493" spans="1:39" ht="15.45" outlineLevel="1">
      <c r="A493" s="512"/>
      <c r="B493" s="323"/>
      <c r="C493" s="300"/>
      <c r="D493" s="291"/>
      <c r="E493" s="291"/>
      <c r="F493" s="291"/>
      <c r="G493" s="291"/>
      <c r="H493" s="291"/>
      <c r="I493" s="291"/>
      <c r="J493" s="291"/>
      <c r="K493" s="291"/>
      <c r="L493" s="291"/>
      <c r="M493" s="291"/>
      <c r="N493" s="300"/>
      <c r="O493" s="291"/>
      <c r="P493" s="291"/>
      <c r="Q493" s="291"/>
      <c r="R493" s="291"/>
      <c r="S493" s="291"/>
      <c r="T493" s="291"/>
      <c r="U493" s="291"/>
      <c r="V493" s="291"/>
      <c r="W493" s="291"/>
      <c r="X493" s="291"/>
      <c r="Y493" s="412"/>
      <c r="Z493" s="412"/>
      <c r="AA493" s="412"/>
      <c r="AB493" s="412"/>
      <c r="AC493" s="412"/>
      <c r="AD493" s="412"/>
      <c r="AE493" s="412"/>
      <c r="AF493" s="412"/>
      <c r="AG493" s="412"/>
      <c r="AH493" s="412"/>
      <c r="AI493" s="412"/>
      <c r="AJ493" s="412"/>
      <c r="AK493" s="412"/>
      <c r="AL493" s="412"/>
      <c r="AM493" s="306"/>
    </row>
    <row r="494" spans="1:39" ht="15" hidden="1" outlineLevel="1">
      <c r="A494" s="509">
        <v>28</v>
      </c>
      <c r="B494" s="321" t="s">
        <v>18</v>
      </c>
      <c r="C494" s="291" t="s">
        <v>25</v>
      </c>
      <c r="D494" s="295"/>
      <c r="E494" s="295"/>
      <c r="F494" s="295"/>
      <c r="G494" s="295"/>
      <c r="H494" s="295"/>
      <c r="I494" s="295"/>
      <c r="J494" s="295"/>
      <c r="K494" s="295"/>
      <c r="L494" s="295"/>
      <c r="M494" s="295"/>
      <c r="N494" s="295">
        <v>0</v>
      </c>
      <c r="O494" s="295"/>
      <c r="P494" s="295"/>
      <c r="Q494" s="295"/>
      <c r="R494" s="295"/>
      <c r="S494" s="295"/>
      <c r="T494" s="295"/>
      <c r="U494" s="295"/>
      <c r="V494" s="295"/>
      <c r="W494" s="295"/>
      <c r="X494" s="295"/>
      <c r="Y494" s="426"/>
      <c r="Z494" s="415"/>
      <c r="AA494" s="415"/>
      <c r="AB494" s="415"/>
      <c r="AC494" s="415"/>
      <c r="AD494" s="415"/>
      <c r="AE494" s="415"/>
      <c r="AF494" s="415"/>
      <c r="AG494" s="415"/>
      <c r="AH494" s="415"/>
      <c r="AI494" s="415"/>
      <c r="AJ494" s="415"/>
      <c r="AK494" s="415"/>
      <c r="AL494" s="415"/>
      <c r="AM494" s="296">
        <f>SUM(Y494:AL494)</f>
        <v>0</v>
      </c>
    </row>
    <row r="495" spans="1:39" ht="15" hidden="1" outlineLevel="1">
      <c r="B495" s="294" t="s">
        <v>259</v>
      </c>
      <c r="C495" s="291" t="s">
        <v>163</v>
      </c>
      <c r="D495" s="295"/>
      <c r="E495" s="295"/>
      <c r="F495" s="295"/>
      <c r="G495" s="295"/>
      <c r="H495" s="295"/>
      <c r="I495" s="295"/>
      <c r="J495" s="295"/>
      <c r="K495" s="295"/>
      <c r="L495" s="295"/>
      <c r="M495" s="295"/>
      <c r="N495" s="295">
        <f>N494</f>
        <v>0</v>
      </c>
      <c r="O495" s="295"/>
      <c r="P495" s="295"/>
      <c r="Q495" s="295"/>
      <c r="R495" s="295"/>
      <c r="S495" s="295"/>
      <c r="T495" s="295"/>
      <c r="U495" s="295"/>
      <c r="V495" s="295"/>
      <c r="W495" s="295"/>
      <c r="X495" s="295"/>
      <c r="Y495" s="411">
        <f>Y494</f>
        <v>0</v>
      </c>
      <c r="Z495" s="411">
        <f>Z494</f>
        <v>0</v>
      </c>
      <c r="AA495" s="411">
        <f t="shared" ref="AA495:AL495" si="222">AA494</f>
        <v>0</v>
      </c>
      <c r="AB495" s="411">
        <f t="shared" si="222"/>
        <v>0</v>
      </c>
      <c r="AC495" s="411">
        <f t="shared" si="222"/>
        <v>0</v>
      </c>
      <c r="AD495" s="411">
        <f t="shared" si="222"/>
        <v>0</v>
      </c>
      <c r="AE495" s="411">
        <f t="shared" si="222"/>
        <v>0</v>
      </c>
      <c r="AF495" s="411">
        <f t="shared" si="222"/>
        <v>0</v>
      </c>
      <c r="AG495" s="411">
        <f t="shared" si="222"/>
        <v>0</v>
      </c>
      <c r="AH495" s="411">
        <f t="shared" si="222"/>
        <v>0</v>
      </c>
      <c r="AI495" s="411">
        <f t="shared" si="222"/>
        <v>0</v>
      </c>
      <c r="AJ495" s="411">
        <f t="shared" si="222"/>
        <v>0</v>
      </c>
      <c r="AK495" s="411">
        <f t="shared" si="222"/>
        <v>0</v>
      </c>
      <c r="AL495" s="411">
        <f t="shared" si="222"/>
        <v>0</v>
      </c>
      <c r="AM495" s="297"/>
    </row>
    <row r="496" spans="1:39" ht="15" hidden="1" outlineLevel="1">
      <c r="A496" s="512"/>
      <c r="B496" s="322"/>
      <c r="C496" s="291"/>
      <c r="D496" s="291"/>
      <c r="E496" s="291"/>
      <c r="F496" s="291"/>
      <c r="G496" s="291"/>
      <c r="H496" s="291"/>
      <c r="I496" s="291"/>
      <c r="J496" s="291"/>
      <c r="K496" s="291"/>
      <c r="L496" s="291"/>
      <c r="M496" s="291"/>
      <c r="N496" s="291"/>
      <c r="O496" s="291"/>
      <c r="P496" s="291"/>
      <c r="Q496" s="291"/>
      <c r="R496" s="291"/>
      <c r="S496" s="291"/>
      <c r="T496" s="291"/>
      <c r="U496" s="291"/>
      <c r="V496" s="291"/>
      <c r="W496" s="291"/>
      <c r="X496" s="291"/>
      <c r="Y496" s="412"/>
      <c r="Z496" s="412"/>
      <c r="AA496" s="412"/>
      <c r="AB496" s="412"/>
      <c r="AC496" s="412"/>
      <c r="AD496" s="412"/>
      <c r="AE496" s="412"/>
      <c r="AF496" s="412"/>
      <c r="AG496" s="412"/>
      <c r="AH496" s="412"/>
      <c r="AI496" s="412"/>
      <c r="AJ496" s="412"/>
      <c r="AK496" s="412"/>
      <c r="AL496" s="412"/>
      <c r="AM496" s="306"/>
    </row>
    <row r="497" spans="1:39" ht="15" hidden="1" outlineLevel="1">
      <c r="A497" s="509">
        <v>29</v>
      </c>
      <c r="B497" s="324" t="s">
        <v>19</v>
      </c>
      <c r="C497" s="291" t="s">
        <v>25</v>
      </c>
      <c r="D497" s="295"/>
      <c r="E497" s="295"/>
      <c r="F497" s="295"/>
      <c r="G497" s="295"/>
      <c r="H497" s="295"/>
      <c r="I497" s="295"/>
      <c r="J497" s="295"/>
      <c r="K497" s="295"/>
      <c r="L497" s="295"/>
      <c r="M497" s="295"/>
      <c r="N497" s="295">
        <v>0</v>
      </c>
      <c r="O497" s="295"/>
      <c r="P497" s="295"/>
      <c r="Q497" s="295"/>
      <c r="R497" s="295"/>
      <c r="S497" s="295"/>
      <c r="T497" s="295"/>
      <c r="U497" s="295"/>
      <c r="V497" s="295"/>
      <c r="W497" s="295"/>
      <c r="X497" s="295"/>
      <c r="Y497" s="426"/>
      <c r="Z497" s="415"/>
      <c r="AA497" s="415"/>
      <c r="AB497" s="415"/>
      <c r="AC497" s="415"/>
      <c r="AD497" s="415"/>
      <c r="AE497" s="415"/>
      <c r="AF497" s="415"/>
      <c r="AG497" s="415"/>
      <c r="AH497" s="415"/>
      <c r="AI497" s="415"/>
      <c r="AJ497" s="415"/>
      <c r="AK497" s="415"/>
      <c r="AL497" s="415"/>
      <c r="AM497" s="296">
        <f>SUM(Y497:AL497)</f>
        <v>0</v>
      </c>
    </row>
    <row r="498" spans="1:39" ht="15" hidden="1" outlineLevel="1">
      <c r="B498" s="324" t="s">
        <v>259</v>
      </c>
      <c r="C498" s="291" t="s">
        <v>163</v>
      </c>
      <c r="D498" s="295"/>
      <c r="E498" s="295"/>
      <c r="F498" s="295"/>
      <c r="G498" s="295"/>
      <c r="H498" s="295"/>
      <c r="I498" s="295"/>
      <c r="J498" s="295"/>
      <c r="K498" s="295"/>
      <c r="L498" s="295"/>
      <c r="M498" s="295"/>
      <c r="N498" s="295">
        <f>N497</f>
        <v>0</v>
      </c>
      <c r="O498" s="295"/>
      <c r="P498" s="295"/>
      <c r="Q498" s="295"/>
      <c r="R498" s="295"/>
      <c r="S498" s="295"/>
      <c r="T498" s="295"/>
      <c r="U498" s="295"/>
      <c r="V498" s="295"/>
      <c r="W498" s="295"/>
      <c r="X498" s="295"/>
      <c r="Y498" s="411">
        <f>Y497</f>
        <v>0</v>
      </c>
      <c r="Z498" s="411">
        <f t="shared" ref="Z498:AL498" si="223">Z497</f>
        <v>0</v>
      </c>
      <c r="AA498" s="411">
        <f t="shared" si="223"/>
        <v>0</v>
      </c>
      <c r="AB498" s="411">
        <f t="shared" si="223"/>
        <v>0</v>
      </c>
      <c r="AC498" s="411">
        <f t="shared" si="223"/>
        <v>0</v>
      </c>
      <c r="AD498" s="411">
        <f t="shared" si="223"/>
        <v>0</v>
      </c>
      <c r="AE498" s="411">
        <f t="shared" si="223"/>
        <v>0</v>
      </c>
      <c r="AF498" s="411">
        <f t="shared" si="223"/>
        <v>0</v>
      </c>
      <c r="AG498" s="411">
        <f t="shared" si="223"/>
        <v>0</v>
      </c>
      <c r="AH498" s="411">
        <f t="shared" si="223"/>
        <v>0</v>
      </c>
      <c r="AI498" s="411">
        <f t="shared" si="223"/>
        <v>0</v>
      </c>
      <c r="AJ498" s="411">
        <f t="shared" si="223"/>
        <v>0</v>
      </c>
      <c r="AK498" s="411">
        <f t="shared" si="223"/>
        <v>0</v>
      </c>
      <c r="AL498" s="411">
        <f t="shared" si="223"/>
        <v>0</v>
      </c>
      <c r="AM498" s="297"/>
    </row>
    <row r="499" spans="1:39" ht="15" hidden="1" outlineLevel="1">
      <c r="B499" s="324"/>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423"/>
      <c r="Z499" s="423"/>
      <c r="AA499" s="423"/>
      <c r="AB499" s="423"/>
      <c r="AC499" s="423"/>
      <c r="AD499" s="423"/>
      <c r="AE499" s="423"/>
      <c r="AF499" s="423"/>
      <c r="AG499" s="423"/>
      <c r="AH499" s="423"/>
      <c r="AI499" s="423"/>
      <c r="AJ499" s="423"/>
      <c r="AK499" s="423"/>
      <c r="AL499" s="423"/>
      <c r="AM499" s="313"/>
    </row>
    <row r="500" spans="1:39" s="283" customFormat="1" ht="15" hidden="1" outlineLevel="1">
      <c r="A500" s="509">
        <v>30</v>
      </c>
      <c r="B500" s="314" t="s">
        <v>488</v>
      </c>
      <c r="C500" s="291" t="s">
        <v>25</v>
      </c>
      <c r="D500" s="295"/>
      <c r="E500" s="295"/>
      <c r="F500" s="295"/>
      <c r="G500" s="295"/>
      <c r="H500" s="295"/>
      <c r="I500" s="295"/>
      <c r="J500" s="295"/>
      <c r="K500" s="295"/>
      <c r="L500" s="295"/>
      <c r="M500" s="295"/>
      <c r="N500" s="295">
        <v>0</v>
      </c>
      <c r="O500" s="295"/>
      <c r="P500" s="295"/>
      <c r="Q500" s="295"/>
      <c r="R500" s="295"/>
      <c r="S500" s="295"/>
      <c r="T500" s="295"/>
      <c r="U500" s="295"/>
      <c r="V500" s="295"/>
      <c r="W500" s="295"/>
      <c r="X500" s="295"/>
      <c r="Y500" s="410"/>
      <c r="Z500" s="410"/>
      <c r="AA500" s="410"/>
      <c r="AB500" s="410"/>
      <c r="AC500" s="410"/>
      <c r="AD500" s="410"/>
      <c r="AE500" s="410"/>
      <c r="AF500" s="410"/>
      <c r="AG500" s="410"/>
      <c r="AH500" s="410"/>
      <c r="AI500" s="410"/>
      <c r="AJ500" s="410"/>
      <c r="AK500" s="410"/>
      <c r="AL500" s="410"/>
      <c r="AM500" s="296">
        <f>SUM(Y500:AL500)</f>
        <v>0</v>
      </c>
    </row>
    <row r="501" spans="1:39" s="283" customFormat="1" ht="15" hidden="1" outlineLevel="1">
      <c r="A501" s="509"/>
      <c r="B501" s="324" t="s">
        <v>259</v>
      </c>
      <c r="C501" s="291" t="s">
        <v>163</v>
      </c>
      <c r="D501" s="295"/>
      <c r="E501" s="295"/>
      <c r="F501" s="295"/>
      <c r="G501" s="295"/>
      <c r="H501" s="295"/>
      <c r="I501" s="295"/>
      <c r="J501" s="295"/>
      <c r="K501" s="295"/>
      <c r="L501" s="295"/>
      <c r="M501" s="295"/>
      <c r="N501" s="295">
        <f>N500</f>
        <v>0</v>
      </c>
      <c r="O501" s="295"/>
      <c r="P501" s="295"/>
      <c r="Q501" s="295"/>
      <c r="R501" s="295"/>
      <c r="S501" s="295"/>
      <c r="T501" s="295"/>
      <c r="U501" s="295"/>
      <c r="V501" s="295"/>
      <c r="W501" s="295"/>
      <c r="X501" s="295"/>
      <c r="Y501" s="411">
        <f>Y500</f>
        <v>0</v>
      </c>
      <c r="Z501" s="411">
        <f t="shared" ref="Z501:AL501" si="224">Z500</f>
        <v>0</v>
      </c>
      <c r="AA501" s="411">
        <f t="shared" si="224"/>
        <v>0</v>
      </c>
      <c r="AB501" s="411">
        <f t="shared" si="224"/>
        <v>0</v>
      </c>
      <c r="AC501" s="411">
        <f t="shared" si="224"/>
        <v>0</v>
      </c>
      <c r="AD501" s="411">
        <f t="shared" si="224"/>
        <v>0</v>
      </c>
      <c r="AE501" s="411">
        <f t="shared" si="224"/>
        <v>0</v>
      </c>
      <c r="AF501" s="411">
        <f t="shared" si="224"/>
        <v>0</v>
      </c>
      <c r="AG501" s="411">
        <f t="shared" si="224"/>
        <v>0</v>
      </c>
      <c r="AH501" s="411">
        <f t="shared" si="224"/>
        <v>0</v>
      </c>
      <c r="AI501" s="411">
        <f t="shared" si="224"/>
        <v>0</v>
      </c>
      <c r="AJ501" s="411">
        <f t="shared" si="224"/>
        <v>0</v>
      </c>
      <c r="AK501" s="411">
        <f t="shared" si="224"/>
        <v>0</v>
      </c>
      <c r="AL501" s="411">
        <f t="shared" si="224"/>
        <v>0</v>
      </c>
      <c r="AM501" s="297"/>
    </row>
    <row r="502" spans="1:39" s="283" customFormat="1" ht="15" hidden="1" outlineLevel="1">
      <c r="A502" s="509"/>
      <c r="B502" s="324"/>
      <c r="C502" s="291"/>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412"/>
      <c r="Z502" s="412"/>
      <c r="AA502" s="412"/>
      <c r="AB502" s="412"/>
      <c r="AC502" s="412"/>
      <c r="AD502" s="412"/>
      <c r="AE502" s="412"/>
      <c r="AF502" s="412"/>
      <c r="AG502" s="412"/>
      <c r="AH502" s="412"/>
      <c r="AI502" s="412"/>
      <c r="AJ502" s="412"/>
      <c r="AK502" s="412"/>
      <c r="AL502" s="412"/>
      <c r="AM502" s="313"/>
    </row>
    <row r="503" spans="1:39" s="283" customFormat="1" ht="15.45" hidden="1" outlineLevel="1">
      <c r="A503" s="509"/>
      <c r="B503" s="288" t="s">
        <v>489</v>
      </c>
      <c r="C503" s="291"/>
      <c r="D503" s="291"/>
      <c r="E503" s="291"/>
      <c r="F503" s="291"/>
      <c r="G503" s="291"/>
      <c r="H503" s="291"/>
      <c r="I503" s="291"/>
      <c r="J503" s="291"/>
      <c r="K503" s="291"/>
      <c r="L503" s="291"/>
      <c r="M503" s="291"/>
      <c r="N503" s="291"/>
      <c r="O503" s="291"/>
      <c r="P503" s="291"/>
      <c r="Q503" s="291"/>
      <c r="R503" s="291"/>
      <c r="S503" s="291"/>
      <c r="T503" s="291"/>
      <c r="U503" s="291"/>
      <c r="V503" s="291"/>
      <c r="W503" s="291"/>
      <c r="X503" s="291"/>
      <c r="Y503" s="412"/>
      <c r="Z503" s="412"/>
      <c r="AA503" s="412"/>
      <c r="AB503" s="412"/>
      <c r="AC503" s="412"/>
      <c r="AD503" s="412"/>
      <c r="AE503" s="412"/>
      <c r="AF503" s="412"/>
      <c r="AG503" s="412"/>
      <c r="AH503" s="412"/>
      <c r="AI503" s="412"/>
      <c r="AJ503" s="412"/>
      <c r="AK503" s="412"/>
      <c r="AL503" s="412"/>
      <c r="AM503" s="313"/>
    </row>
    <row r="504" spans="1:39" s="283" customFormat="1" ht="15" hidden="1" outlineLevel="1">
      <c r="A504" s="509">
        <v>31</v>
      </c>
      <c r="B504" s="324" t="s">
        <v>490</v>
      </c>
      <c r="C504" s="291" t="s">
        <v>25</v>
      </c>
      <c r="D504" s="295"/>
      <c r="E504" s="295"/>
      <c r="F504" s="295"/>
      <c r="G504" s="295"/>
      <c r="H504" s="295"/>
      <c r="I504" s="295"/>
      <c r="J504" s="295"/>
      <c r="K504" s="295"/>
      <c r="L504" s="295"/>
      <c r="M504" s="295"/>
      <c r="N504" s="295">
        <v>0</v>
      </c>
      <c r="O504" s="295"/>
      <c r="P504" s="295"/>
      <c r="Q504" s="295"/>
      <c r="R504" s="295"/>
      <c r="S504" s="295"/>
      <c r="T504" s="295"/>
      <c r="U504" s="295"/>
      <c r="V504" s="295"/>
      <c r="W504" s="295"/>
      <c r="X504" s="295"/>
      <c r="Y504" s="410"/>
      <c r="Z504" s="410"/>
      <c r="AA504" s="410"/>
      <c r="AB504" s="410"/>
      <c r="AC504" s="410"/>
      <c r="AD504" s="410"/>
      <c r="AE504" s="410"/>
      <c r="AF504" s="410"/>
      <c r="AG504" s="410"/>
      <c r="AH504" s="410"/>
      <c r="AI504" s="410"/>
      <c r="AJ504" s="410"/>
      <c r="AK504" s="410"/>
      <c r="AL504" s="410"/>
      <c r="AM504" s="296">
        <f>SUM(Y504:AL504)</f>
        <v>0</v>
      </c>
    </row>
    <row r="505" spans="1:39" s="283" customFormat="1" ht="15" hidden="1" outlineLevel="1">
      <c r="A505" s="509"/>
      <c r="B505" s="324" t="s">
        <v>259</v>
      </c>
      <c r="C505" s="291" t="s">
        <v>163</v>
      </c>
      <c r="D505" s="295"/>
      <c r="E505" s="295"/>
      <c r="F505" s="295"/>
      <c r="G505" s="295"/>
      <c r="H505" s="295"/>
      <c r="I505" s="295"/>
      <c r="J505" s="295"/>
      <c r="K505" s="295"/>
      <c r="L505" s="295"/>
      <c r="M505" s="295"/>
      <c r="N505" s="295">
        <f>N504</f>
        <v>0</v>
      </c>
      <c r="O505" s="295"/>
      <c r="P505" s="295"/>
      <c r="Q505" s="295"/>
      <c r="R505" s="295"/>
      <c r="S505" s="295"/>
      <c r="T505" s="295"/>
      <c r="U505" s="295"/>
      <c r="V505" s="295"/>
      <c r="W505" s="295"/>
      <c r="X505" s="295"/>
      <c r="Y505" s="411">
        <f>Y504</f>
        <v>0</v>
      </c>
      <c r="Z505" s="411">
        <f t="shared" ref="Z505:AL505" si="225">Z504</f>
        <v>0</v>
      </c>
      <c r="AA505" s="411">
        <f t="shared" si="225"/>
        <v>0</v>
      </c>
      <c r="AB505" s="411">
        <f t="shared" si="225"/>
        <v>0</v>
      </c>
      <c r="AC505" s="411">
        <f t="shared" si="225"/>
        <v>0</v>
      </c>
      <c r="AD505" s="411">
        <f t="shared" si="225"/>
        <v>0</v>
      </c>
      <c r="AE505" s="411">
        <f t="shared" si="225"/>
        <v>0</v>
      </c>
      <c r="AF505" s="411">
        <f t="shared" si="225"/>
        <v>0</v>
      </c>
      <c r="AG505" s="411">
        <f t="shared" si="225"/>
        <v>0</v>
      </c>
      <c r="AH505" s="411">
        <f t="shared" si="225"/>
        <v>0</v>
      </c>
      <c r="AI505" s="411">
        <f t="shared" si="225"/>
        <v>0</v>
      </c>
      <c r="AJ505" s="411">
        <f t="shared" si="225"/>
        <v>0</v>
      </c>
      <c r="AK505" s="411">
        <f t="shared" si="225"/>
        <v>0</v>
      </c>
      <c r="AL505" s="411">
        <f t="shared" si="225"/>
        <v>0</v>
      </c>
      <c r="AM505" s="297"/>
    </row>
    <row r="506" spans="1:39" s="283" customFormat="1" ht="15" hidden="1" outlineLevel="1">
      <c r="A506" s="509"/>
      <c r="B506" s="324"/>
      <c r="C506" s="291"/>
      <c r="D506" s="291"/>
      <c r="E506" s="291"/>
      <c r="F506" s="291"/>
      <c r="G506" s="291"/>
      <c r="H506" s="291"/>
      <c r="I506" s="291"/>
      <c r="J506" s="291"/>
      <c r="K506" s="291"/>
      <c r="L506" s="291"/>
      <c r="M506" s="291"/>
      <c r="N506" s="291"/>
      <c r="O506" s="291"/>
      <c r="P506" s="291"/>
      <c r="Q506" s="291"/>
      <c r="R506" s="291"/>
      <c r="S506" s="291"/>
      <c r="T506" s="291"/>
      <c r="U506" s="291"/>
      <c r="V506" s="291"/>
      <c r="W506" s="291"/>
      <c r="X506" s="291"/>
      <c r="Y506" s="412"/>
      <c r="Z506" s="412"/>
      <c r="AA506" s="412"/>
      <c r="AB506" s="412"/>
      <c r="AC506" s="412"/>
      <c r="AD506" s="412"/>
      <c r="AE506" s="412"/>
      <c r="AF506" s="412"/>
      <c r="AG506" s="412"/>
      <c r="AH506" s="412"/>
      <c r="AI506" s="412"/>
      <c r="AJ506" s="412"/>
      <c r="AK506" s="412"/>
      <c r="AL506" s="412"/>
      <c r="AM506" s="313"/>
    </row>
    <row r="507" spans="1:39" s="283" customFormat="1" ht="15" outlineLevel="1">
      <c r="A507" s="509">
        <v>32</v>
      </c>
      <c r="B507" s="324" t="s">
        <v>491</v>
      </c>
      <c r="C507" s="291" t="s">
        <v>25</v>
      </c>
      <c r="D507" s="295"/>
      <c r="E507" s="295"/>
      <c r="F507" s="295"/>
      <c r="G507" s="295"/>
      <c r="H507" s="295"/>
      <c r="I507" s="295"/>
      <c r="J507" s="295"/>
      <c r="K507" s="295"/>
      <c r="L507" s="295"/>
      <c r="M507" s="295"/>
      <c r="N507" s="295">
        <v>0</v>
      </c>
      <c r="O507" s="295">
        <v>332</v>
      </c>
      <c r="P507" s="295"/>
      <c r="Q507" s="295"/>
      <c r="R507" s="295"/>
      <c r="S507" s="295"/>
      <c r="T507" s="295"/>
      <c r="U507" s="295"/>
      <c r="V507" s="295"/>
      <c r="W507" s="295"/>
      <c r="X507" s="295"/>
      <c r="Y507" s="410">
        <v>1</v>
      </c>
      <c r="Z507" s="410"/>
      <c r="AA507" s="410"/>
      <c r="AB507" s="410"/>
      <c r="AC507" s="410"/>
      <c r="AD507" s="410"/>
      <c r="AE507" s="410"/>
      <c r="AF507" s="410"/>
      <c r="AG507" s="410"/>
      <c r="AH507" s="410"/>
      <c r="AI507" s="410"/>
      <c r="AJ507" s="410"/>
      <c r="AK507" s="410"/>
      <c r="AL507" s="410"/>
      <c r="AM507" s="296">
        <f>SUM(Y507:AL507)</f>
        <v>1</v>
      </c>
    </row>
    <row r="508" spans="1:39" s="283" customFormat="1" ht="15" outlineLevel="1">
      <c r="A508" s="509"/>
      <c r="B508" s="324" t="s">
        <v>259</v>
      </c>
      <c r="C508" s="291" t="s">
        <v>163</v>
      </c>
      <c r="D508" s="295"/>
      <c r="E508" s="295"/>
      <c r="F508" s="295"/>
      <c r="G508" s="295"/>
      <c r="H508" s="295"/>
      <c r="I508" s="295"/>
      <c r="J508" s="295"/>
      <c r="K508" s="295"/>
      <c r="L508" s="295"/>
      <c r="M508" s="295"/>
      <c r="N508" s="295">
        <f>N507</f>
        <v>0</v>
      </c>
      <c r="O508" s="295"/>
      <c r="P508" s="295"/>
      <c r="Q508" s="295"/>
      <c r="R508" s="295"/>
      <c r="S508" s="295"/>
      <c r="T508" s="295"/>
      <c r="U508" s="295"/>
      <c r="V508" s="295"/>
      <c r="W508" s="295"/>
      <c r="X508" s="295"/>
      <c r="Y508" s="411">
        <f>Y507</f>
        <v>1</v>
      </c>
      <c r="Z508" s="411">
        <f t="shared" ref="Z508:AL508" si="226">Z507</f>
        <v>0</v>
      </c>
      <c r="AA508" s="411">
        <f t="shared" si="226"/>
        <v>0</v>
      </c>
      <c r="AB508" s="411">
        <f t="shared" si="226"/>
        <v>0</v>
      </c>
      <c r="AC508" s="411">
        <f t="shared" si="226"/>
        <v>0</v>
      </c>
      <c r="AD508" s="411">
        <f t="shared" si="226"/>
        <v>0</v>
      </c>
      <c r="AE508" s="411">
        <f t="shared" si="226"/>
        <v>0</v>
      </c>
      <c r="AF508" s="411">
        <f t="shared" si="226"/>
        <v>0</v>
      </c>
      <c r="AG508" s="411">
        <f t="shared" si="226"/>
        <v>0</v>
      </c>
      <c r="AH508" s="411">
        <f t="shared" si="226"/>
        <v>0</v>
      </c>
      <c r="AI508" s="411">
        <f t="shared" si="226"/>
        <v>0</v>
      </c>
      <c r="AJ508" s="411">
        <f t="shared" si="226"/>
        <v>0</v>
      </c>
      <c r="AK508" s="411">
        <f t="shared" si="226"/>
        <v>0</v>
      </c>
      <c r="AL508" s="411">
        <f t="shared" si="226"/>
        <v>0</v>
      </c>
      <c r="AM508" s="297"/>
    </row>
    <row r="509" spans="1:39" s="283" customFormat="1" ht="15" outlineLevel="1">
      <c r="A509" s="509"/>
      <c r="B509" s="324"/>
      <c r="C509" s="291"/>
      <c r="D509" s="291"/>
      <c r="E509" s="291"/>
      <c r="F509" s="291"/>
      <c r="G509" s="291"/>
      <c r="H509" s="291"/>
      <c r="I509" s="291"/>
      <c r="J509" s="291"/>
      <c r="K509" s="291"/>
      <c r="L509" s="291"/>
      <c r="M509" s="291"/>
      <c r="N509" s="291"/>
      <c r="O509" s="291"/>
      <c r="P509" s="291"/>
      <c r="Q509" s="291"/>
      <c r="R509" s="291"/>
      <c r="S509" s="291"/>
      <c r="T509" s="291"/>
      <c r="U509" s="291"/>
      <c r="V509" s="291"/>
      <c r="W509" s="291"/>
      <c r="X509" s="291"/>
      <c r="Y509" s="412"/>
      <c r="Z509" s="412"/>
      <c r="AA509" s="412"/>
      <c r="AB509" s="412"/>
      <c r="AC509" s="412"/>
      <c r="AD509" s="412"/>
      <c r="AE509" s="412"/>
      <c r="AF509" s="412"/>
      <c r="AG509" s="412"/>
      <c r="AH509" s="412"/>
      <c r="AI509" s="412"/>
      <c r="AJ509" s="412"/>
      <c r="AK509" s="412"/>
      <c r="AL509" s="412"/>
      <c r="AM509" s="313"/>
    </row>
    <row r="510" spans="1:39" s="283" customFormat="1" ht="15" hidden="1" outlineLevel="1">
      <c r="A510" s="509">
        <v>33</v>
      </c>
      <c r="B510" s="324" t="s">
        <v>492</v>
      </c>
      <c r="C510" s="291" t="s">
        <v>25</v>
      </c>
      <c r="D510" s="295"/>
      <c r="E510" s="295"/>
      <c r="F510" s="295"/>
      <c r="G510" s="295"/>
      <c r="H510" s="295"/>
      <c r="I510" s="295"/>
      <c r="J510" s="295"/>
      <c r="K510" s="295"/>
      <c r="L510" s="295"/>
      <c r="M510" s="295"/>
      <c r="N510" s="295">
        <v>12</v>
      </c>
      <c r="O510" s="295"/>
      <c r="P510" s="295"/>
      <c r="Q510" s="295"/>
      <c r="R510" s="295"/>
      <c r="S510" s="295"/>
      <c r="T510" s="295"/>
      <c r="U510" s="295"/>
      <c r="V510" s="295"/>
      <c r="W510" s="295"/>
      <c r="X510" s="295"/>
      <c r="Y510" s="410"/>
      <c r="Z510" s="410"/>
      <c r="AA510" s="410"/>
      <c r="AB510" s="410"/>
      <c r="AC510" s="410"/>
      <c r="AD510" s="410"/>
      <c r="AE510" s="410"/>
      <c r="AF510" s="410"/>
      <c r="AG510" s="410"/>
      <c r="AH510" s="410"/>
      <c r="AI510" s="410"/>
      <c r="AJ510" s="410"/>
      <c r="AK510" s="410"/>
      <c r="AL510" s="410"/>
      <c r="AM510" s="296">
        <f>SUM(Y510:AL510)</f>
        <v>0</v>
      </c>
    </row>
    <row r="511" spans="1:39" s="283" customFormat="1" ht="15" hidden="1" outlineLevel="1">
      <c r="A511" s="509"/>
      <c r="B511" s="324" t="s">
        <v>259</v>
      </c>
      <c r="C511" s="291" t="s">
        <v>163</v>
      </c>
      <c r="D511" s="295"/>
      <c r="E511" s="295"/>
      <c r="F511" s="295"/>
      <c r="G511" s="295"/>
      <c r="H511" s="295"/>
      <c r="I511" s="295"/>
      <c r="J511" s="295"/>
      <c r="K511" s="295"/>
      <c r="L511" s="295"/>
      <c r="M511" s="295"/>
      <c r="N511" s="295">
        <f>N510</f>
        <v>12</v>
      </c>
      <c r="O511" s="295"/>
      <c r="P511" s="295"/>
      <c r="Q511" s="295"/>
      <c r="R511" s="295"/>
      <c r="S511" s="295"/>
      <c r="T511" s="295"/>
      <c r="U511" s="295"/>
      <c r="V511" s="295"/>
      <c r="W511" s="295"/>
      <c r="X511" s="295"/>
      <c r="Y511" s="411">
        <f>Y510</f>
        <v>0</v>
      </c>
      <c r="Z511" s="411">
        <f t="shared" ref="Z511:AK511" si="227">Z510</f>
        <v>0</v>
      </c>
      <c r="AA511" s="411">
        <f t="shared" si="227"/>
        <v>0</v>
      </c>
      <c r="AB511" s="411">
        <f t="shared" si="227"/>
        <v>0</v>
      </c>
      <c r="AC511" s="411">
        <f t="shared" si="227"/>
        <v>0</v>
      </c>
      <c r="AD511" s="411">
        <f t="shared" si="227"/>
        <v>0</v>
      </c>
      <c r="AE511" s="411">
        <f t="shared" si="227"/>
        <v>0</v>
      </c>
      <c r="AF511" s="411">
        <f t="shared" si="227"/>
        <v>0</v>
      </c>
      <c r="AG511" s="411">
        <f t="shared" si="227"/>
        <v>0</v>
      </c>
      <c r="AH511" s="411">
        <f t="shared" si="227"/>
        <v>0</v>
      </c>
      <c r="AI511" s="411">
        <f t="shared" si="227"/>
        <v>0</v>
      </c>
      <c r="AJ511" s="411">
        <f t="shared" si="227"/>
        <v>0</v>
      </c>
      <c r="AK511" s="411">
        <f t="shared" si="227"/>
        <v>0</v>
      </c>
      <c r="AL511" s="411">
        <f>AL510</f>
        <v>0</v>
      </c>
      <c r="AM511" s="297"/>
    </row>
    <row r="512" spans="1:39" ht="15" hidden="1" outlineLevel="1">
      <c r="B512" s="315"/>
      <c r="C512" s="325"/>
      <c r="D512" s="291"/>
      <c r="E512" s="291"/>
      <c r="F512" s="291"/>
      <c r="G512" s="291"/>
      <c r="H512" s="291"/>
      <c r="I512" s="291"/>
      <c r="J512" s="291"/>
      <c r="K512" s="291"/>
      <c r="L512" s="291"/>
      <c r="M512" s="291"/>
      <c r="N512" s="300"/>
      <c r="O512" s="291"/>
      <c r="P512" s="326"/>
      <c r="Q512" s="326"/>
      <c r="R512" s="326"/>
      <c r="S512" s="326"/>
      <c r="T512" s="326"/>
      <c r="U512" s="326"/>
      <c r="V512" s="326"/>
      <c r="W512" s="326"/>
      <c r="X512" s="326"/>
      <c r="Y512" s="301"/>
      <c r="Z512" s="301"/>
      <c r="AA512" s="301"/>
      <c r="AB512" s="301"/>
      <c r="AC512" s="301"/>
      <c r="AD512" s="301"/>
      <c r="AE512" s="301"/>
      <c r="AF512" s="301"/>
      <c r="AG512" s="301"/>
      <c r="AH512" s="301"/>
      <c r="AI512" s="301"/>
      <c r="AJ512" s="301"/>
      <c r="AK512" s="301"/>
      <c r="AL512" s="301"/>
      <c r="AM512" s="306"/>
    </row>
    <row r="513" spans="2:41" ht="15.45">
      <c r="B513" s="327" t="s">
        <v>260</v>
      </c>
      <c r="C513" s="329"/>
      <c r="D513" s="329">
        <f>SUM(D408:D511)</f>
        <v>3845601.978625048</v>
      </c>
      <c r="E513" s="329"/>
      <c r="F513" s="329"/>
      <c r="G513" s="329"/>
      <c r="H513" s="329"/>
      <c r="I513" s="329"/>
      <c r="J513" s="329"/>
      <c r="K513" s="329"/>
      <c r="L513" s="329"/>
      <c r="M513" s="329"/>
      <c r="N513" s="329"/>
      <c r="O513" s="329">
        <f>SUM(O408:O511)</f>
        <v>1163.8553489524502</v>
      </c>
      <c r="P513" s="329"/>
      <c r="Q513" s="329"/>
      <c r="R513" s="329"/>
      <c r="S513" s="329"/>
      <c r="T513" s="329"/>
      <c r="U513" s="329"/>
      <c r="V513" s="329"/>
      <c r="W513" s="329"/>
      <c r="X513" s="329"/>
      <c r="Y513" s="329">
        <f>IF(Y407="kWh",SUMPRODUCT(D408:D511,Y408:Y511))</f>
        <v>1590599.8119650476</v>
      </c>
      <c r="Z513" s="329">
        <f>IF(Z407="kWh",SUMPRODUCT(D408:D511,Z408:Z511))</f>
        <v>540148.0906</v>
      </c>
      <c r="AA513" s="329">
        <f>IF(AA407="kW",SUMPRODUCT(N408:N511,O408:O511,AA408:AA511),SUMPRODUCT(D408:D511,AA408:AA511))</f>
        <v>3504.4031662400002</v>
      </c>
      <c r="AB513" s="329">
        <f>IF(AB407="kW",SUMPRODUCT(N408:N511,O408:O511,AB408:AB511),SUMPRODUCT(D408:D511,AB408:AB511))</f>
        <v>472</v>
      </c>
      <c r="AC513" s="329">
        <f>IF(AC407="kW",SUMPRODUCT(N408:N511,O408:O511,AC408:AC511),SUMPRODUCT(D408:D511,AC408:AC511))</f>
        <v>0</v>
      </c>
      <c r="AD513" s="329">
        <f>IF(AD407="kW",SUMPRODUCT(N408:N511,O408:O511,AD408:AD511),SUMPRODUCT(D408:D511,AD408:AD511))</f>
        <v>0</v>
      </c>
      <c r="AE513" s="329">
        <f>IF(AE407="kW",SUMPRODUCT(N408:N511,O408:O511,AE408:AE511),SUMPRODUCT(D408:D511,AE408:AE511))</f>
        <v>0</v>
      </c>
      <c r="AF513" s="329">
        <f>IF(AF407="kW",SUMPRODUCT(N408:N511,O408:O511,AF408:AF511),SUMPRODUCT(D408:D511,AF408:AF511))</f>
        <v>0</v>
      </c>
      <c r="AG513" s="329">
        <f>IF(AG407="kW",SUMPRODUCT(N408:N511,O408:O511,AG408:AG511),SUMPRODUCT(D408:D511,AG408:AG511))</f>
        <v>0</v>
      </c>
      <c r="AH513" s="329">
        <f>IF(AH407="kW",SUMPRODUCT(N408:N511,O408:O511,AH408:AH511),SUMPRODUCT(D408:D511,AH408:AH511))</f>
        <v>0</v>
      </c>
      <c r="AI513" s="329">
        <f>IF(AI407="kW",SUMPRODUCT(N408:N511,O408:O511,AI408:AI511),SUMPRODUCT(D408:D511,AI408:AI511))</f>
        <v>0</v>
      </c>
      <c r="AJ513" s="329">
        <f>IF(AJ407="kW",SUMPRODUCT(N408:N511,O408:O511,AJ408:AJ511),SUMPRODUCT(D408:D511,AJ408:AJ511))</f>
        <v>0</v>
      </c>
      <c r="AK513" s="329">
        <f>IF(AK407="kW",SUMPRODUCT(N408:N511,O408:O511,AK408:AK511),SUMPRODUCT(D408:D511,AK408:AK511))</f>
        <v>0</v>
      </c>
      <c r="AL513" s="329">
        <f>IF(AL407="kW",SUMPRODUCT(N408:N511,O408:O511,AL408:AL511),SUMPRODUCT(D408:D511,AL408:AL511))</f>
        <v>0</v>
      </c>
      <c r="AM513" s="330"/>
    </row>
    <row r="514" spans="2:41" ht="15.45">
      <c r="B514" s="391" t="s">
        <v>261</v>
      </c>
      <c r="C514" s="392"/>
      <c r="D514" s="392"/>
      <c r="E514" s="392"/>
      <c r="F514" s="392"/>
      <c r="G514" s="392"/>
      <c r="H514" s="392"/>
      <c r="I514" s="392"/>
      <c r="J514" s="392"/>
      <c r="K514" s="392"/>
      <c r="L514" s="392"/>
      <c r="M514" s="392"/>
      <c r="N514" s="392"/>
      <c r="O514" s="392"/>
      <c r="P514" s="392"/>
      <c r="Q514" s="392"/>
      <c r="R514" s="392"/>
      <c r="S514" s="392"/>
      <c r="T514" s="392"/>
      <c r="U514" s="392"/>
      <c r="V514" s="392"/>
      <c r="W514" s="392"/>
      <c r="X514" s="392"/>
      <c r="Y514" s="328">
        <f>HLOOKUP(Y406,'2. LRAMVA Threshold'!$B$42:$Q$53,6,FALSE)</f>
        <v>0</v>
      </c>
      <c r="Z514" s="328">
        <f>HLOOKUP(Z406,'2. LRAMVA Threshold'!$B$42:$Q$53,6,FALSE)</f>
        <v>0</v>
      </c>
      <c r="AA514" s="328">
        <f>HLOOKUP(AA406,'2. LRAMVA Threshold'!$B$42:$Q$53,6,FALSE)</f>
        <v>0</v>
      </c>
      <c r="AB514" s="328">
        <f>HLOOKUP(AB406,'2. LRAMVA Threshold'!$B$42:$Q$53,6,FALSE)</f>
        <v>0</v>
      </c>
      <c r="AC514" s="328">
        <f>HLOOKUP(AC406,'2. LRAMVA Threshold'!$B$42:$Q$53,6,FALSE)</f>
        <v>0</v>
      </c>
      <c r="AD514" s="328">
        <f>HLOOKUP(AD406,'2. LRAMVA Threshold'!$B$42:$Q$53,6,FALSE)</f>
        <v>0</v>
      </c>
      <c r="AE514" s="328">
        <f>HLOOKUP(AE406,'2. LRAMVA Threshold'!$B$42:$Q$53,6,FALSE)</f>
        <v>0</v>
      </c>
      <c r="AF514" s="328">
        <f>HLOOKUP(AF406,'2. LRAMVA Threshold'!$B$42:$Q$53,6,FALSE)</f>
        <v>0</v>
      </c>
      <c r="AG514" s="328">
        <f>HLOOKUP(AG406,'2. LRAMVA Threshold'!$B$42:$Q$53,6,FALSE)</f>
        <v>0</v>
      </c>
      <c r="AH514" s="328">
        <f>HLOOKUP(AH406,'2. LRAMVA Threshold'!$B$42:$Q$53,6,FALSE)</f>
        <v>0</v>
      </c>
      <c r="AI514" s="328">
        <f>HLOOKUP(AI406,'2. LRAMVA Threshold'!$B$42:$Q$53,6,FALSE)</f>
        <v>0</v>
      </c>
      <c r="AJ514" s="328">
        <f>HLOOKUP(AJ406,'2. LRAMVA Threshold'!$B$42:$Q$53,6,FALSE)</f>
        <v>0</v>
      </c>
      <c r="AK514" s="328">
        <f>HLOOKUP(AK406,'2. LRAMVA Threshold'!$B$42:$Q$53,6,FALSE)</f>
        <v>0</v>
      </c>
      <c r="AL514" s="328">
        <f>HLOOKUP(AL406,'2. LRAMVA Threshold'!$B$42:$Q$53,6,FALSE)</f>
        <v>0</v>
      </c>
      <c r="AM514" s="393"/>
    </row>
    <row r="515" spans="2:41" ht="15">
      <c r="B515" s="394"/>
      <c r="C515" s="395"/>
      <c r="D515" s="396"/>
      <c r="E515" s="396"/>
      <c r="F515" s="396"/>
      <c r="G515" s="396"/>
      <c r="H515" s="396"/>
      <c r="I515" s="396"/>
      <c r="J515" s="396"/>
      <c r="K515" s="396"/>
      <c r="L515" s="396"/>
      <c r="M515" s="396"/>
      <c r="N515" s="396"/>
      <c r="O515" s="397"/>
      <c r="P515" s="396"/>
      <c r="Q515" s="396"/>
      <c r="R515" s="396"/>
      <c r="S515" s="398"/>
      <c r="T515" s="398"/>
      <c r="U515" s="398"/>
      <c r="V515" s="398"/>
      <c r="W515" s="396"/>
      <c r="X515" s="396"/>
      <c r="Y515" s="399"/>
      <c r="Z515" s="399"/>
      <c r="AA515" s="399"/>
      <c r="AB515" s="399"/>
      <c r="AC515" s="399"/>
      <c r="AD515" s="399"/>
      <c r="AE515" s="399"/>
      <c r="AF515" s="399"/>
      <c r="AG515" s="399"/>
      <c r="AH515" s="399"/>
      <c r="AI515" s="399"/>
      <c r="AJ515" s="399"/>
      <c r="AK515" s="399"/>
      <c r="AL515" s="399"/>
      <c r="AM515" s="400"/>
    </row>
    <row r="516" spans="2:41" ht="15">
      <c r="B516" s="324" t="s">
        <v>167</v>
      </c>
      <c r="C516" s="338"/>
      <c r="D516" s="338"/>
      <c r="E516" s="376"/>
      <c r="F516" s="376"/>
      <c r="G516" s="376"/>
      <c r="H516" s="376"/>
      <c r="I516" s="376"/>
      <c r="J516" s="376"/>
      <c r="K516" s="376"/>
      <c r="L516" s="376"/>
      <c r="M516" s="376"/>
      <c r="N516" s="376"/>
      <c r="O516" s="291"/>
      <c r="P516" s="340"/>
      <c r="Q516" s="340"/>
      <c r="R516" s="340"/>
      <c r="S516" s="339"/>
      <c r="T516" s="339"/>
      <c r="U516" s="339"/>
      <c r="V516" s="339"/>
      <c r="W516" s="340"/>
      <c r="X516" s="340"/>
      <c r="Y516" s="341">
        <f>HLOOKUP(Y$20,'3.  Distribution Rates'!$C$122:$P$133,6,FALSE)</f>
        <v>0</v>
      </c>
      <c r="Z516" s="341">
        <f>HLOOKUP(Z$20,'3.  Distribution Rates'!$C$122:$P$133,6,FALSE)</f>
        <v>0</v>
      </c>
      <c r="AA516" s="341">
        <f>HLOOKUP(AA$20,'3.  Distribution Rates'!$C$122:$P$133,6,FALSE)</f>
        <v>0</v>
      </c>
      <c r="AB516" s="341">
        <f>HLOOKUP(AB$20,'3.  Distribution Rates'!$C$122:$P$133,6,FALSE)</f>
        <v>0</v>
      </c>
      <c r="AC516" s="341">
        <f>HLOOKUP(AC$20,'3.  Distribution Rates'!$C$122:$P$133,6,FALSE)</f>
        <v>0</v>
      </c>
      <c r="AD516" s="341">
        <f>HLOOKUP(AD$20,'3.  Distribution Rates'!$C$122:$P$133,6,FALSE)</f>
        <v>0</v>
      </c>
      <c r="AE516" s="341">
        <f>HLOOKUP(AE$20,'3.  Distribution Rates'!$C$122:$P$133,6,FALSE)</f>
        <v>0</v>
      </c>
      <c r="AF516" s="341">
        <f>HLOOKUP(AF$20,'3.  Distribution Rates'!$C$122:$P$133,6,FALSE)</f>
        <v>0</v>
      </c>
      <c r="AG516" s="341">
        <f>HLOOKUP(AG$20,'3.  Distribution Rates'!$C$122:$P$133,6,FALSE)</f>
        <v>0</v>
      </c>
      <c r="AH516" s="341">
        <f>HLOOKUP(AH$20,'3.  Distribution Rates'!$C$122:$P$133,6,FALSE)</f>
        <v>0</v>
      </c>
      <c r="AI516" s="341">
        <f>HLOOKUP(AI$20,'3.  Distribution Rates'!$C$122:$P$133,6,FALSE)</f>
        <v>0</v>
      </c>
      <c r="AJ516" s="341">
        <f>HLOOKUP(AJ$20,'3.  Distribution Rates'!$C$122:$P$133,6,FALSE)</f>
        <v>0</v>
      </c>
      <c r="AK516" s="341">
        <f>HLOOKUP(AK$20,'3.  Distribution Rates'!$C$122:$P$133,6,FALSE)</f>
        <v>0</v>
      </c>
      <c r="AL516" s="341">
        <f>HLOOKUP(AL$20,'3.  Distribution Rates'!$C$122:$P$133,6,FALSE)</f>
        <v>0</v>
      </c>
      <c r="AM516" s="401"/>
    </row>
    <row r="517" spans="2:41" ht="15">
      <c r="B517" s="324" t="s">
        <v>159</v>
      </c>
      <c r="C517" s="345"/>
      <c r="D517" s="309"/>
      <c r="E517" s="279"/>
      <c r="F517" s="279"/>
      <c r="G517" s="279"/>
      <c r="H517" s="279"/>
      <c r="I517" s="279"/>
      <c r="J517" s="279"/>
      <c r="K517" s="279"/>
      <c r="L517" s="279"/>
      <c r="M517" s="279"/>
      <c r="N517" s="279"/>
      <c r="O517" s="291"/>
      <c r="P517" s="279"/>
      <c r="Q517" s="279"/>
      <c r="R517" s="279"/>
      <c r="S517" s="309"/>
      <c r="T517" s="309"/>
      <c r="U517" s="309"/>
      <c r="V517" s="309"/>
      <c r="W517" s="279"/>
      <c r="X517" s="279"/>
      <c r="Y517" s="378">
        <f>Y137*Y516</f>
        <v>0</v>
      </c>
      <c r="Z517" s="378">
        <f t="shared" ref="Z517:AL517" si="228">Z137*Z516</f>
        <v>0</v>
      </c>
      <c r="AA517" s="378">
        <f t="shared" si="228"/>
        <v>0</v>
      </c>
      <c r="AB517" s="378">
        <f t="shared" si="228"/>
        <v>0</v>
      </c>
      <c r="AC517" s="378">
        <f t="shared" si="228"/>
        <v>0</v>
      </c>
      <c r="AD517" s="378">
        <f t="shared" si="228"/>
        <v>0</v>
      </c>
      <c r="AE517" s="378">
        <f t="shared" si="228"/>
        <v>0</v>
      </c>
      <c r="AF517" s="378">
        <f t="shared" si="228"/>
        <v>0</v>
      </c>
      <c r="AG517" s="378">
        <f t="shared" si="228"/>
        <v>0</v>
      </c>
      <c r="AH517" s="378">
        <f t="shared" si="228"/>
        <v>0</v>
      </c>
      <c r="AI517" s="378">
        <f t="shared" si="228"/>
        <v>0</v>
      </c>
      <c r="AJ517" s="378">
        <f t="shared" si="228"/>
        <v>0</v>
      </c>
      <c r="AK517" s="378">
        <f t="shared" si="228"/>
        <v>0</v>
      </c>
      <c r="AL517" s="378">
        <f t="shared" si="228"/>
        <v>0</v>
      </c>
      <c r="AM517" s="629">
        <f>SUM(Y517:AL517)</f>
        <v>0</v>
      </c>
      <c r="AO517" s="283"/>
    </row>
    <row r="518" spans="2:41" ht="15">
      <c r="B518" s="324" t="s">
        <v>160</v>
      </c>
      <c r="C518" s="345"/>
      <c r="D518" s="309"/>
      <c r="E518" s="279"/>
      <c r="F518" s="279"/>
      <c r="G518" s="279"/>
      <c r="H518" s="279"/>
      <c r="I518" s="279"/>
      <c r="J518" s="279"/>
      <c r="K518" s="279"/>
      <c r="L518" s="279"/>
      <c r="M518" s="279"/>
      <c r="N518" s="279"/>
      <c r="O518" s="291"/>
      <c r="P518" s="279"/>
      <c r="Q518" s="279"/>
      <c r="R518" s="279"/>
      <c r="S518" s="309"/>
      <c r="T518" s="309"/>
      <c r="U518" s="309"/>
      <c r="V518" s="309"/>
      <c r="W518" s="279"/>
      <c r="X518" s="279"/>
      <c r="Y518" s="378">
        <f>Y266*Y516</f>
        <v>0</v>
      </c>
      <c r="Z518" s="378">
        <f t="shared" ref="Z518:AL518" si="229">Z266*Z516</f>
        <v>0</v>
      </c>
      <c r="AA518" s="378">
        <f t="shared" si="229"/>
        <v>0</v>
      </c>
      <c r="AB518" s="378">
        <f t="shared" si="229"/>
        <v>0</v>
      </c>
      <c r="AC518" s="378">
        <f t="shared" si="229"/>
        <v>0</v>
      </c>
      <c r="AD518" s="378">
        <f t="shared" si="229"/>
        <v>0</v>
      </c>
      <c r="AE518" s="378">
        <f t="shared" si="229"/>
        <v>0</v>
      </c>
      <c r="AF518" s="378">
        <f t="shared" si="229"/>
        <v>0</v>
      </c>
      <c r="AG518" s="378">
        <f t="shared" si="229"/>
        <v>0</v>
      </c>
      <c r="AH518" s="378">
        <f t="shared" si="229"/>
        <v>0</v>
      </c>
      <c r="AI518" s="378">
        <f t="shared" si="229"/>
        <v>0</v>
      </c>
      <c r="AJ518" s="378">
        <f t="shared" si="229"/>
        <v>0</v>
      </c>
      <c r="AK518" s="378">
        <f t="shared" si="229"/>
        <v>0</v>
      </c>
      <c r="AL518" s="378">
        <f t="shared" si="229"/>
        <v>0</v>
      </c>
      <c r="AM518" s="629">
        <f>SUM(Y518:AL518)</f>
        <v>0</v>
      </c>
    </row>
    <row r="519" spans="2:41" ht="15">
      <c r="B519" s="324" t="s">
        <v>161</v>
      </c>
      <c r="C519" s="345"/>
      <c r="D519" s="309"/>
      <c r="E519" s="279"/>
      <c r="F519" s="279"/>
      <c r="G519" s="279"/>
      <c r="H519" s="279"/>
      <c r="I519" s="279"/>
      <c r="J519" s="279"/>
      <c r="K519" s="279"/>
      <c r="L519" s="279"/>
      <c r="M519" s="279"/>
      <c r="N519" s="279"/>
      <c r="O519" s="291"/>
      <c r="P519" s="279"/>
      <c r="Q519" s="279"/>
      <c r="R519" s="279"/>
      <c r="S519" s="309"/>
      <c r="T519" s="309"/>
      <c r="U519" s="309"/>
      <c r="V519" s="309"/>
      <c r="W519" s="279"/>
      <c r="X519" s="279"/>
      <c r="Y519" s="378">
        <f>Y395*Y516</f>
        <v>0</v>
      </c>
      <c r="Z519" s="378">
        <f t="shared" ref="Z519:AL519" si="230">Z395*Z516</f>
        <v>0</v>
      </c>
      <c r="AA519" s="378">
        <f t="shared" si="230"/>
        <v>0</v>
      </c>
      <c r="AB519" s="378">
        <f t="shared" si="230"/>
        <v>0</v>
      </c>
      <c r="AC519" s="378">
        <f t="shared" si="230"/>
        <v>0</v>
      </c>
      <c r="AD519" s="378">
        <f t="shared" si="230"/>
        <v>0</v>
      </c>
      <c r="AE519" s="378">
        <f t="shared" si="230"/>
        <v>0</v>
      </c>
      <c r="AF519" s="378">
        <f t="shared" si="230"/>
        <v>0</v>
      </c>
      <c r="AG519" s="378">
        <f t="shared" si="230"/>
        <v>0</v>
      </c>
      <c r="AH519" s="378">
        <f t="shared" si="230"/>
        <v>0</v>
      </c>
      <c r="AI519" s="378">
        <f t="shared" si="230"/>
        <v>0</v>
      </c>
      <c r="AJ519" s="378">
        <f t="shared" si="230"/>
        <v>0</v>
      </c>
      <c r="AK519" s="378">
        <f t="shared" si="230"/>
        <v>0</v>
      </c>
      <c r="AL519" s="378">
        <f t="shared" si="230"/>
        <v>0</v>
      </c>
      <c r="AM519" s="629">
        <f>SUM(Y519:AL519)</f>
        <v>0</v>
      </c>
    </row>
    <row r="520" spans="2:41" ht="15">
      <c r="B520" s="324" t="s">
        <v>162</v>
      </c>
      <c r="C520" s="345"/>
      <c r="D520" s="309"/>
      <c r="E520" s="279"/>
      <c r="F520" s="279"/>
      <c r="G520" s="279"/>
      <c r="H520" s="279"/>
      <c r="I520" s="279"/>
      <c r="J520" s="279"/>
      <c r="K520" s="279"/>
      <c r="L520" s="279"/>
      <c r="M520" s="279"/>
      <c r="N520" s="279"/>
      <c r="O520" s="291"/>
      <c r="P520" s="279"/>
      <c r="Q520" s="279"/>
      <c r="R520" s="279"/>
      <c r="S520" s="309"/>
      <c r="T520" s="309"/>
      <c r="U520" s="309"/>
      <c r="V520" s="309"/>
      <c r="W520" s="279"/>
      <c r="X520" s="279"/>
      <c r="Y520" s="378">
        <f>Y513*Y516</f>
        <v>0</v>
      </c>
      <c r="Z520" s="378">
        <f t="shared" ref="Z520:AK520" si="231">Z513*Z516</f>
        <v>0</v>
      </c>
      <c r="AA520" s="378">
        <f t="shared" si="231"/>
        <v>0</v>
      </c>
      <c r="AB520" s="378">
        <f t="shared" si="231"/>
        <v>0</v>
      </c>
      <c r="AC520" s="378">
        <f t="shared" si="231"/>
        <v>0</v>
      </c>
      <c r="AD520" s="378">
        <f t="shared" si="231"/>
        <v>0</v>
      </c>
      <c r="AE520" s="378">
        <f t="shared" si="231"/>
        <v>0</v>
      </c>
      <c r="AF520" s="378">
        <f t="shared" si="231"/>
        <v>0</v>
      </c>
      <c r="AG520" s="378">
        <f t="shared" si="231"/>
        <v>0</v>
      </c>
      <c r="AH520" s="378">
        <f t="shared" si="231"/>
        <v>0</v>
      </c>
      <c r="AI520" s="378">
        <f>AI513*AI516</f>
        <v>0</v>
      </c>
      <c r="AJ520" s="378">
        <f t="shared" si="231"/>
        <v>0</v>
      </c>
      <c r="AK520" s="378">
        <f t="shared" si="231"/>
        <v>0</v>
      </c>
      <c r="AL520" s="378">
        <f>AL513*AL516</f>
        <v>0</v>
      </c>
      <c r="AM520" s="629">
        <f>SUM(Y520:AL520)</f>
        <v>0</v>
      </c>
    </row>
    <row r="521" spans="2:41" ht="15.45">
      <c r="B521" s="349" t="s">
        <v>262</v>
      </c>
      <c r="C521" s="345"/>
      <c r="D521" s="336"/>
      <c r="E521" s="334"/>
      <c r="F521" s="334"/>
      <c r="G521" s="334"/>
      <c r="H521" s="334"/>
      <c r="I521" s="334"/>
      <c r="J521" s="334"/>
      <c r="K521" s="334"/>
      <c r="L521" s="334"/>
      <c r="M521" s="334"/>
      <c r="N521" s="334"/>
      <c r="O521" s="300"/>
      <c r="P521" s="334"/>
      <c r="Q521" s="334"/>
      <c r="R521" s="334"/>
      <c r="S521" s="336"/>
      <c r="T521" s="336"/>
      <c r="U521" s="336"/>
      <c r="V521" s="336"/>
      <c r="W521" s="334"/>
      <c r="X521" s="334"/>
      <c r="Y521" s="346">
        <f>SUM(Y517:Y520)</f>
        <v>0</v>
      </c>
      <c r="Z521" s="346">
        <f t="shared" ref="Z521:AK521" si="232">SUM(Z517:Z520)</f>
        <v>0</v>
      </c>
      <c r="AA521" s="346">
        <f t="shared" si="232"/>
        <v>0</v>
      </c>
      <c r="AB521" s="346">
        <f t="shared" si="232"/>
        <v>0</v>
      </c>
      <c r="AC521" s="346">
        <f t="shared" si="232"/>
        <v>0</v>
      </c>
      <c r="AD521" s="346">
        <f t="shared" si="232"/>
        <v>0</v>
      </c>
      <c r="AE521" s="346">
        <f t="shared" si="232"/>
        <v>0</v>
      </c>
      <c r="AF521" s="346">
        <f t="shared" si="232"/>
        <v>0</v>
      </c>
      <c r="AG521" s="346">
        <f t="shared" si="232"/>
        <v>0</v>
      </c>
      <c r="AH521" s="346">
        <f t="shared" si="232"/>
        <v>0</v>
      </c>
      <c r="AI521" s="346">
        <f t="shared" si="232"/>
        <v>0</v>
      </c>
      <c r="AJ521" s="346">
        <f t="shared" si="232"/>
        <v>0</v>
      </c>
      <c r="AK521" s="346">
        <f t="shared" si="232"/>
        <v>0</v>
      </c>
      <c r="AL521" s="346">
        <f>SUM(AL517:AL520)</f>
        <v>0</v>
      </c>
      <c r="AM521" s="407">
        <f>SUM(AM517:AM520)</f>
        <v>0</v>
      </c>
    </row>
    <row r="522" spans="2:41" ht="15.45">
      <c r="B522" s="349" t="s">
        <v>263</v>
      </c>
      <c r="C522" s="345"/>
      <c r="D522" s="350"/>
      <c r="E522" s="334"/>
      <c r="F522" s="334"/>
      <c r="G522" s="334"/>
      <c r="H522" s="334"/>
      <c r="I522" s="334"/>
      <c r="J522" s="334"/>
      <c r="K522" s="334"/>
      <c r="L522" s="334"/>
      <c r="M522" s="334"/>
      <c r="N522" s="334"/>
      <c r="O522" s="300"/>
      <c r="P522" s="334"/>
      <c r="Q522" s="334"/>
      <c r="R522" s="334"/>
      <c r="S522" s="336"/>
      <c r="T522" s="336"/>
      <c r="U522" s="336"/>
      <c r="V522" s="336"/>
      <c r="W522" s="334"/>
      <c r="X522" s="334"/>
      <c r="Y522" s="347">
        <f>Y514*Y516</f>
        <v>0</v>
      </c>
      <c r="Z522" s="347">
        <f t="shared" ref="Z522:AJ522" si="233">Z514*Z516</f>
        <v>0</v>
      </c>
      <c r="AA522" s="347">
        <f>AA514*AA516</f>
        <v>0</v>
      </c>
      <c r="AB522" s="347">
        <f t="shared" si="233"/>
        <v>0</v>
      </c>
      <c r="AC522" s="347">
        <f t="shared" si="233"/>
        <v>0</v>
      </c>
      <c r="AD522" s="347">
        <f>AD514*AD516</f>
        <v>0</v>
      </c>
      <c r="AE522" s="347">
        <f t="shared" si="233"/>
        <v>0</v>
      </c>
      <c r="AF522" s="347">
        <f t="shared" si="233"/>
        <v>0</v>
      </c>
      <c r="AG522" s="347">
        <f t="shared" si="233"/>
        <v>0</v>
      </c>
      <c r="AH522" s="347">
        <f t="shared" si="233"/>
        <v>0</v>
      </c>
      <c r="AI522" s="347">
        <f t="shared" si="233"/>
        <v>0</v>
      </c>
      <c r="AJ522" s="347">
        <f t="shared" si="233"/>
        <v>0</v>
      </c>
      <c r="AK522" s="347">
        <f>AK514*AK516</f>
        <v>0</v>
      </c>
      <c r="AL522" s="347">
        <f>AL514*AL516</f>
        <v>0</v>
      </c>
      <c r="AM522" s="407">
        <f>SUM(Y522:AL522)</f>
        <v>0</v>
      </c>
    </row>
    <row r="523" spans="2:41" ht="15.45">
      <c r="B523" s="349" t="s">
        <v>265</v>
      </c>
      <c r="C523" s="345"/>
      <c r="D523" s="350"/>
      <c r="E523" s="334"/>
      <c r="F523" s="334"/>
      <c r="G523" s="334"/>
      <c r="H523" s="334"/>
      <c r="I523" s="334"/>
      <c r="J523" s="334"/>
      <c r="K523" s="334"/>
      <c r="L523" s="334"/>
      <c r="M523" s="334"/>
      <c r="N523" s="334"/>
      <c r="O523" s="300"/>
      <c r="P523" s="334"/>
      <c r="Q523" s="334"/>
      <c r="R523" s="334"/>
      <c r="S523" s="350"/>
      <c r="T523" s="350"/>
      <c r="U523" s="350"/>
      <c r="V523" s="350"/>
      <c r="W523" s="334"/>
      <c r="X523" s="334"/>
      <c r="Y523" s="351"/>
      <c r="Z523" s="351"/>
      <c r="AA523" s="351"/>
      <c r="AB523" s="351"/>
      <c r="AC523" s="351"/>
      <c r="AD523" s="351"/>
      <c r="AE523" s="351"/>
      <c r="AF523" s="351"/>
      <c r="AG523" s="351"/>
      <c r="AH523" s="351"/>
      <c r="AI523" s="351"/>
      <c r="AJ523" s="351"/>
      <c r="AK523" s="351"/>
      <c r="AL523" s="351"/>
      <c r="AM523" s="407">
        <f>AM521-AM522</f>
        <v>0</v>
      </c>
    </row>
    <row r="524" spans="2:41" ht="15.45">
      <c r="B524" s="349"/>
      <c r="C524" s="345"/>
      <c r="D524" s="350"/>
      <c r="E524" s="334"/>
      <c r="F524" s="334"/>
      <c r="G524" s="334"/>
      <c r="H524" s="334"/>
      <c r="I524" s="334"/>
      <c r="J524" s="334"/>
      <c r="K524" s="334"/>
      <c r="L524" s="334"/>
      <c r="M524" s="334"/>
      <c r="N524" s="334"/>
      <c r="O524" s="300"/>
      <c r="P524" s="334"/>
      <c r="Q524" s="334"/>
      <c r="R524" s="334"/>
      <c r="S524" s="350"/>
      <c r="T524" s="350"/>
      <c r="U524" s="350"/>
      <c r="V524" s="350"/>
      <c r="W524" s="334"/>
      <c r="X524" s="334"/>
      <c r="Y524" s="351"/>
      <c r="Z524" s="351"/>
      <c r="AA524" s="351"/>
      <c r="AB524" s="351"/>
      <c r="AC524" s="351"/>
      <c r="AD524" s="351"/>
      <c r="AE524" s="351"/>
      <c r="AF524" s="351"/>
      <c r="AG524" s="351"/>
      <c r="AH524" s="351"/>
      <c r="AI524" s="351"/>
      <c r="AJ524" s="351"/>
      <c r="AK524" s="351"/>
      <c r="AL524" s="351"/>
      <c r="AM524" s="407"/>
    </row>
    <row r="525" spans="2:41" ht="15.45">
      <c r="B525" s="349"/>
      <c r="C525" s="345"/>
      <c r="D525" s="350"/>
      <c r="E525" s="334"/>
      <c r="F525" s="334"/>
      <c r="G525" s="334"/>
      <c r="H525" s="334"/>
      <c r="I525" s="334"/>
      <c r="J525" s="334"/>
      <c r="K525" s="334"/>
      <c r="L525" s="334"/>
      <c r="M525" s="334"/>
      <c r="N525" s="334"/>
      <c r="O525" s="300"/>
      <c r="P525" s="334"/>
      <c r="Q525" s="334"/>
      <c r="R525" s="334"/>
      <c r="S525" s="350"/>
      <c r="T525" s="350"/>
      <c r="U525" s="350"/>
      <c r="V525" s="350"/>
      <c r="W525" s="334"/>
      <c r="X525" s="334"/>
      <c r="Y525" s="351"/>
      <c r="Z525" s="351"/>
      <c r="AA525" s="351"/>
      <c r="AB525" s="351"/>
      <c r="AC525" s="351"/>
      <c r="AD525" s="351"/>
      <c r="AE525" s="351"/>
      <c r="AF525" s="351"/>
      <c r="AG525" s="351"/>
      <c r="AH525" s="351"/>
      <c r="AI525" s="351"/>
      <c r="AJ525" s="351"/>
      <c r="AK525" s="351"/>
      <c r="AL525" s="351"/>
      <c r="AM525" s="408"/>
    </row>
    <row r="526" spans="2:41" ht="15">
      <c r="B526" s="324" t="s">
        <v>201</v>
      </c>
      <c r="C526" s="350"/>
      <c r="D526" s="350"/>
      <c r="E526" s="334"/>
      <c r="F526" s="334"/>
      <c r="G526" s="334"/>
      <c r="H526" s="334"/>
      <c r="I526" s="334"/>
      <c r="J526" s="334"/>
      <c r="K526" s="334"/>
      <c r="L526" s="334"/>
      <c r="M526" s="334"/>
      <c r="N526" s="334"/>
      <c r="O526" s="300"/>
      <c r="P526" s="334"/>
      <c r="Q526" s="334"/>
      <c r="R526" s="334"/>
      <c r="S526" s="350"/>
      <c r="T526" s="345"/>
      <c r="U526" s="350"/>
      <c r="V526" s="350"/>
      <c r="W526" s="334"/>
      <c r="X526" s="334"/>
      <c r="Y526" s="291">
        <f>SUMPRODUCT(E408:E511,Y408:Y511)</f>
        <v>1486741.217225048</v>
      </c>
      <c r="Z526" s="291">
        <f>SUMPRODUCT(E408:E511,Z408:Z511)</f>
        <v>540148.0906</v>
      </c>
      <c r="AA526" s="291">
        <f>IF(AA407="kW",SUMPRODUCT(N408:N511,P408:P511,AA408:AA511),SUMPRODUCT(E408:E511,AA408:AA511))</f>
        <v>3504.4031662400002</v>
      </c>
      <c r="AB526" s="291">
        <f>IF(AB407="kW",SUMPRODUCT(N408:N511,P408:P511,AB408:AB511),SUMPRODUCT(E408:E511,AB408:AB511))</f>
        <v>472</v>
      </c>
      <c r="AC526" s="291">
        <f>IF(AC407="kW",SUMPRODUCT(N408:N511,P408:P511,AC408:AC511),SUMPRODUCT(E408:E511,AC408:AC511))</f>
        <v>0</v>
      </c>
      <c r="AD526" s="291">
        <f>IF(AD407="kW",SUMPRODUCT(N408:N511,P408:P511,AD408:AD511),SUMPRODUCT(E408:E511, AD408:AD511))</f>
        <v>0</v>
      </c>
      <c r="AE526" s="291">
        <f>IF(AE407="kW",SUMPRODUCT(N408:N511,P408:P511,AE408:AE511),SUMPRODUCT(E408:E511,AE408:AE511))</f>
        <v>0</v>
      </c>
      <c r="AF526" s="291">
        <f>IF(AF407="kW",SUMPRODUCT(N408:N511,P408:P511,AF408:AF511),SUMPRODUCT(E408:E511,AF408:AF511))</f>
        <v>0</v>
      </c>
      <c r="AG526" s="291">
        <f>IF(AG407="kW",SUMPRODUCT(N408:N511,P408:P511,AG408:AG511),SUMPRODUCT(E408:E511,AG408:AG511))</f>
        <v>0</v>
      </c>
      <c r="AH526" s="291">
        <f>IF(AH407="kW",SUMPRODUCT(N408:N511,P408:P511,AH408:AH511),SUMPRODUCT(E408:E511,AH408:AH511))</f>
        <v>0</v>
      </c>
      <c r="AI526" s="291">
        <f>IF(AI407="kW",SUMPRODUCT(N408:N511,P408:P511,AI408:AI511),SUMPRODUCT(E408:E511,AI408:AI511))</f>
        <v>0</v>
      </c>
      <c r="AJ526" s="291">
        <f>IF(AJ407="kW",SUMPRODUCT(N408:N511,P408:P511,AJ408:AJ511),SUMPRODUCT(E408:E511,AJ408:AJ511))</f>
        <v>0</v>
      </c>
      <c r="AK526" s="291">
        <f>IF(AK407="kW",SUMPRODUCT(N408:N511,P408:P511,AK408:AK511),SUMPRODUCT(E408:E511,AK408:AK511))</f>
        <v>0</v>
      </c>
      <c r="AL526" s="291">
        <f>IF(AL407="kW",SUMPRODUCT(N408:N511,P408:P511,AL408:AL511),SUMPRODUCT(E408:E511,AL408:AL511))</f>
        <v>0</v>
      </c>
      <c r="AM526" s="353"/>
    </row>
    <row r="527" spans="2:41" ht="15">
      <c r="B527" s="324" t="s">
        <v>202</v>
      </c>
      <c r="C527" s="356"/>
      <c r="D527" s="279"/>
      <c r="E527" s="279"/>
      <c r="F527" s="279"/>
      <c r="G527" s="279"/>
      <c r="H527" s="279"/>
      <c r="I527" s="279"/>
      <c r="J527" s="279"/>
      <c r="K527" s="279"/>
      <c r="L527" s="279"/>
      <c r="M527" s="279"/>
      <c r="N527" s="279"/>
      <c r="O527" s="357"/>
      <c r="P527" s="279"/>
      <c r="Q527" s="279"/>
      <c r="R527" s="279"/>
      <c r="S527" s="304"/>
      <c r="T527" s="309"/>
      <c r="U527" s="309"/>
      <c r="V527" s="279"/>
      <c r="W527" s="279"/>
      <c r="X527" s="309"/>
      <c r="Y527" s="291">
        <f>SUMPRODUCT(F408:F511,Y408:Y511)</f>
        <v>0</v>
      </c>
      <c r="Z527" s="291">
        <f>SUMPRODUCT(F408:F511,Z408:Z511)</f>
        <v>0</v>
      </c>
      <c r="AA527" s="291">
        <f>IF(AA407="kW",SUMPRODUCT(N408:N511,Q408:Q511,AA408:AA511),SUMPRODUCT(F408:F511,AA408:AA511))</f>
        <v>0</v>
      </c>
      <c r="AB527" s="291">
        <f>IF(AB407="kW",SUMPRODUCT(N408:N511,Q408:Q511,AB408:AB511),SUMPRODUCT(F408:F511,AB408:AB511))</f>
        <v>0</v>
      </c>
      <c r="AC527" s="291">
        <f>IF(AC407="kW",SUMPRODUCT(N408:N511,Q408:Q511,AC408:AC511),SUMPRODUCT(F408:F511, AC408:AC511))</f>
        <v>0</v>
      </c>
      <c r="AD527" s="291">
        <f>IF(AD407="kW",SUMPRODUCT(N408:N511,Q408:Q511,AD408:AD511),SUMPRODUCT(F408:F511, AD408:AD511))</f>
        <v>0</v>
      </c>
      <c r="AE527" s="291">
        <f>IF(AE407="kW",SUMPRODUCT(N408:N511,Q408:Q511,AE408:AE511),SUMPRODUCT(F408:F511,AE408:AE511))</f>
        <v>0</v>
      </c>
      <c r="AF527" s="291">
        <f>IF(AF407="kW",SUMPRODUCT(N408:N511,Q408:Q511,AF408:AF511),SUMPRODUCT(F408:F511,AF408:AF511))</f>
        <v>0</v>
      </c>
      <c r="AG527" s="291">
        <f>IF(AG407="kW",SUMPRODUCT(N408:N511,Q408:Q511,AG408:AG511),SUMPRODUCT(F408:F511,AG408:AG511))</f>
        <v>0</v>
      </c>
      <c r="AH527" s="291">
        <f>IF(AH407="kW",SUMPRODUCT(N408:N511,Q408:Q511,AH408:AH511),SUMPRODUCT(F408:F511,AH408:AH511))</f>
        <v>0</v>
      </c>
      <c r="AI527" s="291">
        <f>IF(AI407="kW",SUMPRODUCT(N408:N511,Q408:Q511,AI408:AI511),SUMPRODUCT(F408:F511,AI408:AI511))</f>
        <v>0</v>
      </c>
      <c r="AJ527" s="291">
        <f>IF(AJ407="kW",SUMPRODUCT(N408:N511,Q408:Q511,AJ408:AJ511),SUMPRODUCT(F408:F511,AJ408:AJ511))</f>
        <v>0</v>
      </c>
      <c r="AK527" s="291">
        <f>IF(AK407="kW",SUMPRODUCT(N408:N511,Q408:Q511,AK408:AK511),SUMPRODUCT(F408:F511,AK408:AK511))</f>
        <v>0</v>
      </c>
      <c r="AL527" s="291">
        <f>IF(AL407="kW",SUMPRODUCT(N408:N511,Q408:Q511,AL408:AL511),SUMPRODUCT(F408:F511,AL408:AL511))</f>
        <v>0</v>
      </c>
      <c r="AM527" s="337"/>
    </row>
    <row r="528" spans="2:41" ht="15">
      <c r="B528" s="324" t="s">
        <v>203</v>
      </c>
      <c r="C528" s="356"/>
      <c r="D528" s="279"/>
      <c r="E528" s="279"/>
      <c r="F528" s="279"/>
      <c r="G528" s="279"/>
      <c r="H528" s="279"/>
      <c r="I528" s="279"/>
      <c r="J528" s="279"/>
      <c r="K528" s="279"/>
      <c r="L528" s="279"/>
      <c r="M528" s="279"/>
      <c r="N528" s="279"/>
      <c r="O528" s="357"/>
      <c r="P528" s="279"/>
      <c r="Q528" s="279"/>
      <c r="R528" s="279"/>
      <c r="S528" s="304"/>
      <c r="T528" s="309"/>
      <c r="U528" s="309"/>
      <c r="V528" s="279"/>
      <c r="W528" s="279"/>
      <c r="X528" s="309"/>
      <c r="Y528" s="291">
        <f>SUMPRODUCT(G408:G511,Y408:Y511)</f>
        <v>0</v>
      </c>
      <c r="Z528" s="291">
        <f>SUMPRODUCT(G408:G511,Z408:Z511)</f>
        <v>0</v>
      </c>
      <c r="AA528" s="291">
        <f>IF(AA407="kW",SUMPRODUCT(N408:N511,R408:R511,AA408:AA511),SUMPRODUCT(G408:G511,AA408:AA511))</f>
        <v>0</v>
      </c>
      <c r="AB528" s="291">
        <f>IF(AB407="kW",SUMPRODUCT(N408:N511,R408:R511,AB408:AB511),SUMPRODUCT(G408:G511,AB408:AB511))</f>
        <v>0</v>
      </c>
      <c r="AC528" s="291">
        <f>IF(AC407="kW",SUMPRODUCT(N408:N511,R408:R511,AC408:AC511),SUMPRODUCT(G408:G511, AC408:AC511))</f>
        <v>0</v>
      </c>
      <c r="AD528" s="291">
        <f>IF(AD407="kW",SUMPRODUCT(N408:N511,R408:R511,AD408:AD511),SUMPRODUCT(G408:G511, AD408:AD511))</f>
        <v>0</v>
      </c>
      <c r="AE528" s="291">
        <f>IF(AE407="kW",SUMPRODUCT(N408:N511,R408:R511,AE408:AE511),SUMPRODUCT(G408:G511,AE408:AE511))</f>
        <v>0</v>
      </c>
      <c r="AF528" s="291">
        <f>IF(AF407="kW",SUMPRODUCT(N408:N511,R408:R511,AF408:AF511),SUMPRODUCT(G408:G511,AF408:AF511))</f>
        <v>0</v>
      </c>
      <c r="AG528" s="291">
        <f>IF(AG407="kW",SUMPRODUCT(N408:N511,R408:R511,AG408:AG511),SUMPRODUCT(G408:G511,AG408:AG511))</f>
        <v>0</v>
      </c>
      <c r="AH528" s="291">
        <f>IF(AH407="kW",SUMPRODUCT(N408:N511,R408:R511,AH408:AH511),SUMPRODUCT(G408:G511,AH408:AH511))</f>
        <v>0</v>
      </c>
      <c r="AI528" s="291">
        <f>IF(AI407="kW",SUMPRODUCT(N408:N511,R408:R511,AI408:AI511),SUMPRODUCT(G408:G511,AI408:AI511))</f>
        <v>0</v>
      </c>
      <c r="AJ528" s="291">
        <f>IF(AJ407="kW",SUMPRODUCT(N408:N511,R408:R511,AJ408:AJ511),SUMPRODUCT(G408:G511,AJ408:AJ511))</f>
        <v>0</v>
      </c>
      <c r="AK528" s="291">
        <f>IF(AK407="kW",SUMPRODUCT(N408:N511,R408:R511,AK408:AK511),SUMPRODUCT(G408:G511,AK408:AK511))</f>
        <v>0</v>
      </c>
      <c r="AL528" s="291">
        <f>IF(AL407="kW",SUMPRODUCT(N408:N511,R408:R511,AL408:AL511),SUMPRODUCT(G408:G511,AL408:AL511))</f>
        <v>0</v>
      </c>
      <c r="AM528" s="337"/>
    </row>
    <row r="529" spans="2:39" ht="15">
      <c r="B529" s="324" t="s">
        <v>204</v>
      </c>
      <c r="C529" s="356"/>
      <c r="D529" s="279"/>
      <c r="E529" s="279"/>
      <c r="F529" s="279"/>
      <c r="G529" s="279"/>
      <c r="H529" s="279"/>
      <c r="I529" s="279"/>
      <c r="J529" s="279"/>
      <c r="K529" s="279"/>
      <c r="L529" s="279"/>
      <c r="M529" s="279"/>
      <c r="N529" s="279"/>
      <c r="O529" s="357"/>
      <c r="P529" s="279"/>
      <c r="Q529" s="279"/>
      <c r="R529" s="279"/>
      <c r="S529" s="304"/>
      <c r="T529" s="309"/>
      <c r="U529" s="309"/>
      <c r="V529" s="279"/>
      <c r="W529" s="279"/>
      <c r="X529" s="309"/>
      <c r="Y529" s="291">
        <f>SUMPRODUCT(H408:H511,Y408:Y511)</f>
        <v>0</v>
      </c>
      <c r="Z529" s="291">
        <f>SUMPRODUCT(H408:H511,Z408:Z511)</f>
        <v>0</v>
      </c>
      <c r="AA529" s="291">
        <f>IF(AA407="kW",SUMPRODUCT(N408:N511,S408:S511,AA408:AA511),SUMPRODUCT(H408:H511,AA408:AA511))</f>
        <v>0</v>
      </c>
      <c r="AB529" s="291">
        <f>IF(AB407="kW",SUMPRODUCT(N408:N511,S408:S511,AB408:AB511),SUMPRODUCT(H408:H511,AB408:AB511))</f>
        <v>0</v>
      </c>
      <c r="AC529" s="291">
        <f>IF(AC407="kW",SUMPRODUCT(N408:N511,S408:S511,AC408:AC511),SUMPRODUCT(H408:H511, AC408:AC511))</f>
        <v>0</v>
      </c>
      <c r="AD529" s="291">
        <f>IF(AD407="kW",SUMPRODUCT(N408:N511,S408:S511,AD408:AD511),SUMPRODUCT(H408:H511, AD408:AD511))</f>
        <v>0</v>
      </c>
      <c r="AE529" s="291">
        <f>IF(AE407="kW",SUMPRODUCT(N408:N511,S408:S511,AE408:AE511),SUMPRODUCT(H408:H511,AE408:AE511))</f>
        <v>0</v>
      </c>
      <c r="AF529" s="291">
        <f>IF(AF407="kW",SUMPRODUCT(N408:N511,S408:S511,AF408:AF511),SUMPRODUCT(H408:H511,AF408:AF511))</f>
        <v>0</v>
      </c>
      <c r="AG529" s="291">
        <f>IF(AG407="kW",SUMPRODUCT(N408:N511,S408:S511,AG408:AG511),SUMPRODUCT(H408:H511,AG408:AG511))</f>
        <v>0</v>
      </c>
      <c r="AH529" s="291">
        <f>IF(AH407="kW",SUMPRODUCT(N408:N511,S408:S511,AH408:AH511),SUMPRODUCT(H408:H511,AH408:AH511))</f>
        <v>0</v>
      </c>
      <c r="AI529" s="291">
        <f>IF(AI407="kW",SUMPRODUCT(N408:N511,S408:S511,AI408:AI511),SUMPRODUCT(H408:H511,AI408:AI511))</f>
        <v>0</v>
      </c>
      <c r="AJ529" s="291">
        <f>IF(AJ407="kW",SUMPRODUCT(N408:N511,S408:S511,AJ408:AJ511),SUMPRODUCT(H408:H511,AJ408:AJ511))</f>
        <v>0</v>
      </c>
      <c r="AK529" s="291">
        <f>IF(AK407="kW",SUMPRODUCT(N408:N511,S408:S511,AK408:AK511),SUMPRODUCT(H408:H511,AK408:AK511))</f>
        <v>0</v>
      </c>
      <c r="AL529" s="291">
        <f>IF(AL407="kW",SUMPRODUCT(N408:N511,S408:S511,AL408:AL511),SUMPRODUCT(H408:H511,AL408:AL511))</f>
        <v>0</v>
      </c>
      <c r="AM529" s="337"/>
    </row>
    <row r="530" spans="2:39" ht="15">
      <c r="B530" s="324" t="s">
        <v>205</v>
      </c>
      <c r="C530" s="356"/>
      <c r="D530" s="279"/>
      <c r="E530" s="279"/>
      <c r="F530" s="279"/>
      <c r="G530" s="279"/>
      <c r="H530" s="279"/>
      <c r="I530" s="279"/>
      <c r="J530" s="279"/>
      <c r="K530" s="279"/>
      <c r="L530" s="279"/>
      <c r="M530" s="279"/>
      <c r="N530" s="279"/>
      <c r="O530" s="357"/>
      <c r="P530" s="279"/>
      <c r="Q530" s="279"/>
      <c r="R530" s="279"/>
      <c r="S530" s="304"/>
      <c r="T530" s="309"/>
      <c r="U530" s="309"/>
      <c r="V530" s="279"/>
      <c r="W530" s="279"/>
      <c r="X530" s="309"/>
      <c r="Y530" s="291">
        <f>SUMPRODUCT(I408:I511,Y408:Y511)</f>
        <v>0</v>
      </c>
      <c r="Z530" s="291">
        <f>SUMPRODUCT(I408:I511,Z408:Z511)</f>
        <v>0</v>
      </c>
      <c r="AA530" s="291">
        <f>IF(AA407="kW",SUMPRODUCT(N408:N511,T408:T511,AA408:AA511),SUMPRODUCT(I408:I511,AA408:AA511))</f>
        <v>0</v>
      </c>
      <c r="AB530" s="291">
        <f>IF(AB407="kW",SUMPRODUCT(N408:N511,T408:T511,AB408:AB511),SUMPRODUCT(I408:I511,AB408:AB511))</f>
        <v>0</v>
      </c>
      <c r="AC530" s="291">
        <f>IF(AC407="kW",SUMPRODUCT(N408:N511,T408:T511,AC408:AC511),SUMPRODUCT(I408:I511, AC408:AC511))</f>
        <v>0</v>
      </c>
      <c r="AD530" s="291">
        <f>IF(AD407="kW",SUMPRODUCT(N408:N511,T408:T511,AD408:AD511),SUMPRODUCT(I408:I511, AD408:AD511))</f>
        <v>0</v>
      </c>
      <c r="AE530" s="291">
        <f>IF(AE407="kW",SUMPRODUCT(N408:N511,T408:T511,AE408:AE511),SUMPRODUCT(I408:I511,AE408:AE511))</f>
        <v>0</v>
      </c>
      <c r="AF530" s="291">
        <f>IF(AF407="kW",SUMPRODUCT(N408:N511,T408:T511,AF408:AF511),SUMPRODUCT(I408:I511,AF408:AF511))</f>
        <v>0</v>
      </c>
      <c r="AG530" s="291">
        <f>IF(AG407="kW",SUMPRODUCT(N408:N511,T408:T511,AG408:AG511),SUMPRODUCT(I408:I511,AG408:AG511))</f>
        <v>0</v>
      </c>
      <c r="AH530" s="291">
        <f>IF(AH407="kW",SUMPRODUCT(N408:N511,T408:T511,AH408:AH511),SUMPRODUCT(I408:I511,AH408:AH511))</f>
        <v>0</v>
      </c>
      <c r="AI530" s="291">
        <f>IF(AI407="kW",SUMPRODUCT(N408:N511,T408:T511,AI408:AI511),SUMPRODUCT(I408:I511,AI408:AI511))</f>
        <v>0</v>
      </c>
      <c r="AJ530" s="291">
        <f>IF(AJ407="kW",SUMPRODUCT(N408:N511,T408:T511,AJ408:AJ511),SUMPRODUCT(I408:I511,AJ408:AJ511))</f>
        <v>0</v>
      </c>
      <c r="AK530" s="291">
        <f>IF(AK407="kW",SUMPRODUCT(N408:N511,T408:T511,AK408:AK511),SUMPRODUCT(I408:I511,AK408:AK511))</f>
        <v>0</v>
      </c>
      <c r="AL530" s="291">
        <f>IF(AL407="kW",SUMPRODUCT(N408:N511,T408:T511,AL408:AL511),SUMPRODUCT(I408:I511,AL408:AL511))</f>
        <v>0</v>
      </c>
      <c r="AM530" s="337"/>
    </row>
    <row r="531" spans="2:39" ht="15">
      <c r="B531" s="381" t="s">
        <v>206</v>
      </c>
      <c r="C531" s="359"/>
      <c r="D531" s="384"/>
      <c r="E531" s="384"/>
      <c r="F531" s="384"/>
      <c r="G531" s="384"/>
      <c r="H531" s="384"/>
      <c r="I531" s="384"/>
      <c r="J531" s="384"/>
      <c r="K531" s="384"/>
      <c r="L531" s="384"/>
      <c r="M531" s="384"/>
      <c r="N531" s="384"/>
      <c r="O531" s="383"/>
      <c r="P531" s="384"/>
      <c r="Q531" s="384"/>
      <c r="R531" s="384"/>
      <c r="S531" s="364"/>
      <c r="T531" s="385"/>
      <c r="U531" s="385"/>
      <c r="V531" s="384"/>
      <c r="W531" s="384"/>
      <c r="X531" s="385"/>
      <c r="Y531" s="326">
        <f>SUMPRODUCT(J408:J511,Y408:Y511)</f>
        <v>0</v>
      </c>
      <c r="Z531" s="326">
        <f>SUMPRODUCT(J408:J511,Z408:Z511)</f>
        <v>0</v>
      </c>
      <c r="AA531" s="326">
        <f>IF(AA407="kW",SUMPRODUCT(N408:N511,U408:U511,AA408:AA511),SUMPRODUCT(J408:J511,AA408:AA511))</f>
        <v>0</v>
      </c>
      <c r="AB531" s="326">
        <f>IF(AB407="kW",SUMPRODUCT(N408:N511,U408:U511,AB408:AB511),SUMPRODUCT(J408:J511,AB408:AB511))</f>
        <v>0</v>
      </c>
      <c r="AC531" s="326">
        <f>IF(AC407="kW",SUMPRODUCT(N408:N511,U408:U511,AC408:AC511),SUMPRODUCT(J408:J511, AC408:AC511))</f>
        <v>0</v>
      </c>
      <c r="AD531" s="326">
        <f>IF(AD407="kW",SUMPRODUCT(N408:N511,U408:U511,AD408:AD511),SUMPRODUCT(J408:J511, AD408:AD511))</f>
        <v>0</v>
      </c>
      <c r="AE531" s="326">
        <f>IF(AE407="kW",SUMPRODUCT(N408:N511,U408:U511,AE408:AE511),SUMPRODUCT(J408:J511,AE408:AE511))</f>
        <v>0</v>
      </c>
      <c r="AF531" s="326">
        <f>IF(AF407="kW",SUMPRODUCT(N408:N511,U408:U511,AF408:AF511),SUMPRODUCT(J408:J511,AF408:AF511))</f>
        <v>0</v>
      </c>
      <c r="AG531" s="326">
        <f>IF(AG407="kW",SUMPRODUCT(N408:N511,U408:U511,AG408:AG511),SUMPRODUCT(J408:J511,AG408:AG511))</f>
        <v>0</v>
      </c>
      <c r="AH531" s="326">
        <f>IF(AH407="kW",SUMPRODUCT(N408:N511,U408:U511,AH408:AH511),SUMPRODUCT(J408:J511,AH408:AH511))</f>
        <v>0</v>
      </c>
      <c r="AI531" s="326">
        <f>IF(AI407="kW",SUMPRODUCT(N408:N511,U408:U511,AI408:AI511),SUMPRODUCT(J408:J511,AI408:AI511))</f>
        <v>0</v>
      </c>
      <c r="AJ531" s="326">
        <f>IF(AJ407="kW",SUMPRODUCT(N408:N511,U408:U511,AJ408:AJ511),SUMPRODUCT(J408:J511,AJ408:AJ511))</f>
        <v>0</v>
      </c>
      <c r="AK531" s="326">
        <f>IF(AK407="kW",SUMPRODUCT(N408:N511,U408:U511,AK408:AK511),SUMPRODUCT(J408:J511,AK408:AK511))</f>
        <v>0</v>
      </c>
      <c r="AL531" s="326">
        <f>IF(AL407="kW",SUMPRODUCT(N408:N511,U408:U511,AL408:AL511),SUMPRODUCT(J408:J511,AL408:AL511))</f>
        <v>0</v>
      </c>
      <c r="AM531" s="386"/>
    </row>
    <row r="532" spans="2:39" ht="22.5" customHeight="1">
      <c r="B532" s="368" t="s">
        <v>761</v>
      </c>
      <c r="C532" s="387"/>
      <c r="D532" s="388"/>
      <c r="E532" s="388"/>
      <c r="F532" s="388"/>
      <c r="G532" s="388"/>
      <c r="H532" s="388"/>
      <c r="I532" s="388"/>
      <c r="J532" s="388"/>
      <c r="K532" s="388"/>
      <c r="L532" s="388"/>
      <c r="M532" s="388"/>
      <c r="N532" s="388"/>
      <c r="O532" s="388"/>
      <c r="P532" s="388"/>
      <c r="Q532" s="388"/>
      <c r="R532" s="388"/>
      <c r="S532" s="371"/>
      <c r="T532" s="372"/>
      <c r="U532" s="388"/>
      <c r="V532" s="388"/>
      <c r="W532" s="388"/>
      <c r="X532" s="388"/>
      <c r="Y532" s="409"/>
      <c r="Z532" s="409"/>
      <c r="AA532" s="409"/>
      <c r="AB532" s="409"/>
      <c r="AC532" s="409"/>
      <c r="AD532" s="409"/>
      <c r="AE532" s="409"/>
      <c r="AF532" s="409"/>
      <c r="AG532" s="409"/>
      <c r="AH532" s="409"/>
      <c r="AI532" s="409"/>
      <c r="AJ532" s="409"/>
      <c r="AK532" s="409"/>
      <c r="AL532" s="409"/>
      <c r="AM532" s="389"/>
    </row>
    <row r="534" spans="2:39" ht="14.6">
      <c r="B534" s="595" t="s">
        <v>525</v>
      </c>
    </row>
  </sheetData>
  <sheetProtection formatCells="0" formatColumns="0" formatRows="0" insertColumns="0" insertRows="0" insertHyperlinks="0" deleteColumns="0" deleteRows="0" sort="0" autoFilter="0" pivotTables="0"/>
  <mergeCells count="33">
    <mergeCell ref="Y276:AM276"/>
    <mergeCell ref="Y405:AM405"/>
    <mergeCell ref="B276:B277"/>
    <mergeCell ref="C276:C277"/>
    <mergeCell ref="E276:M276"/>
    <mergeCell ref="N276:N277"/>
    <mergeCell ref="P276:X276"/>
    <mergeCell ref="B405:B406"/>
    <mergeCell ref="C405:C406"/>
    <mergeCell ref="E405:M405"/>
    <mergeCell ref="N405:N406"/>
    <mergeCell ref="P405:X405"/>
    <mergeCell ref="P147:X147"/>
    <mergeCell ref="C5:D5"/>
    <mergeCell ref="C7:X7"/>
    <mergeCell ref="Y19:AM19"/>
    <mergeCell ref="Y147:AM147"/>
    <mergeCell ref="P19:X19"/>
    <mergeCell ref="E19:M19"/>
    <mergeCell ref="N19:N20"/>
    <mergeCell ref="N147:N148"/>
    <mergeCell ref="B19:B20"/>
    <mergeCell ref="C19:C20"/>
    <mergeCell ref="B147:B148"/>
    <mergeCell ref="C147:C148"/>
    <mergeCell ref="E147:M147"/>
    <mergeCell ref="B3:B4"/>
    <mergeCell ref="B7:B8"/>
    <mergeCell ref="B13:B14"/>
    <mergeCell ref="C8:X8"/>
    <mergeCell ref="C9:X9"/>
    <mergeCell ref="C10:X10"/>
    <mergeCell ref="C11:X11"/>
  </mergeCells>
  <hyperlinks>
    <hyperlink ref="D404"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46" location="'4.  2011-2014 LRAM'!A1" display="Return to top" xr:uid="{00000000-0004-0000-0900-000005000000}"/>
    <hyperlink ref="D275" location="'4.  2011-2014 LRAM'!A1" display="Return to top" xr:uid="{00000000-0004-0000-0900-000006000000}"/>
    <hyperlink ref="B534" location="'4.  2011-2014 LRAM'!A1" display="Return to top" xr:uid="{00000000-0004-0000-0900-000007000000}"/>
  </hyperlinks>
  <pageMargins left="0.23622047244094491" right="0.23622047244094491" top="0.47244094488188981" bottom="0.47244094488188981" header="0.15748031496062992" footer="0.15748031496062992"/>
  <pageSetup scale="24" fitToHeight="0" orientation="landscape" cellComments="asDisplayed" r:id="rId1"/>
  <headerFooter>
    <oddHeader>&amp;L&amp;G</oddHeader>
    <oddFooter>&amp;R&amp;P of &amp;N</oddFooter>
  </headerFooter>
  <rowBreaks count="2" manualBreakCount="2">
    <brk id="144" max="38" man="1"/>
    <brk id="402" max="3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P1145"/>
  <sheetViews>
    <sheetView view="pageBreakPreview" topLeftCell="A856" zoomScale="40" zoomScaleNormal="90" zoomScaleSheetLayoutView="40" workbookViewId="0">
      <pane xSplit="2" topLeftCell="C1" activePane="topRight" state="frozen"/>
      <selection pane="topRight" activeCell="P860" sqref="P860"/>
    </sheetView>
  </sheetViews>
  <sheetFormatPr defaultColWidth="9" defaultRowHeight="14.6" outlineLevelRow="1" outlineLevelCol="1"/>
  <cols>
    <col min="1" max="1" width="4.3828125" style="522" customWidth="1"/>
    <col min="2" max="2" width="44" style="427" customWidth="1"/>
    <col min="3" max="3" width="13.3828125" style="427" customWidth="1"/>
    <col min="4" max="4" width="11.3828125" style="427" bestFit="1" customWidth="1"/>
    <col min="5" max="13" width="10.15234375" style="427" bestFit="1" customWidth="1" outlineLevel="1"/>
    <col min="14" max="14" width="13.3828125" style="427" customWidth="1" outlineLevel="1"/>
    <col min="15" max="15" width="15.3828125" style="427" customWidth="1"/>
    <col min="16" max="24" width="9" style="427" customWidth="1" outlineLevel="1"/>
    <col min="25" max="25" width="16.3828125" style="427" customWidth="1"/>
    <col min="26" max="27" width="15" style="427" customWidth="1"/>
    <col min="28" max="28" width="17.3828125" style="427" customWidth="1"/>
    <col min="29" max="29" width="19.3828125" style="427" customWidth="1"/>
    <col min="30" max="30" width="18.3828125" style="427" customWidth="1"/>
    <col min="31" max="35" width="15" style="427" customWidth="1"/>
    <col min="36" max="38" width="17.3828125" style="427" customWidth="1"/>
    <col min="39" max="39" width="14.3828125" style="427" customWidth="1"/>
    <col min="40" max="40" width="11.3828125" style="427" customWidth="1"/>
    <col min="41" max="16384" width="9" style="427"/>
  </cols>
  <sheetData>
    <row r="13" spans="2:39" ht="15" thickBot="1"/>
    <row r="14" spans="2:39" ht="26.25" customHeight="1" thickBot="1">
      <c r="B14" s="922" t="s">
        <v>171</v>
      </c>
      <c r="C14" s="257" t="s">
        <v>175</v>
      </c>
      <c r="D14" s="506"/>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row>
    <row r="15" spans="2:39" ht="26.25" customHeight="1" thickBot="1">
      <c r="B15" s="922"/>
      <c r="C15" s="261" t="s">
        <v>172</v>
      </c>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c r="AG15" s="265"/>
      <c r="AH15" s="265"/>
      <c r="AI15" s="265"/>
      <c r="AJ15" s="265"/>
      <c r="AK15" s="265"/>
      <c r="AL15" s="265"/>
      <c r="AM15" s="265"/>
    </row>
    <row r="16" spans="2:39" ht="28.5" customHeight="1" thickBot="1">
      <c r="B16" s="922"/>
      <c r="C16" s="918" t="s">
        <v>550</v>
      </c>
      <c r="D16" s="919"/>
      <c r="E16" s="265"/>
      <c r="F16" s="265"/>
      <c r="G16" s="265"/>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c r="AG16" s="265"/>
      <c r="AH16" s="265"/>
      <c r="AI16" s="265"/>
      <c r="AJ16" s="265"/>
      <c r="AK16" s="265"/>
      <c r="AL16" s="265"/>
      <c r="AM16" s="265"/>
    </row>
    <row r="17" spans="2:39" ht="15.45">
      <c r="C17" s="265"/>
      <c r="D17" s="265"/>
      <c r="E17" s="265"/>
      <c r="F17" s="265"/>
      <c r="G17" s="265"/>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265"/>
      <c r="AH17" s="265"/>
      <c r="AI17" s="265"/>
      <c r="AJ17" s="265"/>
      <c r="AK17" s="265"/>
      <c r="AL17" s="265"/>
      <c r="AM17" s="265"/>
    </row>
    <row r="18" spans="2:39" ht="71.25" customHeight="1">
      <c r="B18" s="922" t="s">
        <v>504</v>
      </c>
      <c r="C18" s="923" t="s">
        <v>673</v>
      </c>
      <c r="D18" s="923"/>
      <c r="E18" s="923"/>
      <c r="F18" s="923"/>
      <c r="G18" s="923"/>
      <c r="H18" s="923"/>
      <c r="I18" s="923"/>
      <c r="J18" s="923"/>
      <c r="K18" s="923"/>
      <c r="L18" s="923"/>
      <c r="M18" s="923"/>
      <c r="N18" s="923"/>
      <c r="O18" s="923"/>
      <c r="P18" s="923"/>
      <c r="Q18" s="923"/>
      <c r="R18" s="923"/>
      <c r="S18" s="923"/>
      <c r="T18" s="923"/>
      <c r="U18" s="923"/>
      <c r="V18" s="923"/>
      <c r="W18" s="923"/>
      <c r="X18" s="923"/>
      <c r="Y18" s="606"/>
      <c r="Z18" s="606"/>
      <c r="AA18" s="606"/>
      <c r="AB18" s="606"/>
      <c r="AC18" s="606"/>
      <c r="AD18" s="606"/>
      <c r="AE18" s="270"/>
      <c r="AF18" s="265"/>
      <c r="AG18" s="265"/>
      <c r="AH18" s="265"/>
      <c r="AI18" s="265"/>
      <c r="AJ18" s="265"/>
      <c r="AK18" s="265"/>
      <c r="AL18" s="265"/>
      <c r="AM18" s="265"/>
    </row>
    <row r="19" spans="2:39" ht="45.75" customHeight="1">
      <c r="B19" s="922"/>
      <c r="C19" s="923" t="s">
        <v>569</v>
      </c>
      <c r="D19" s="923"/>
      <c r="E19" s="923"/>
      <c r="F19" s="923"/>
      <c r="G19" s="923"/>
      <c r="H19" s="923"/>
      <c r="I19" s="923"/>
      <c r="J19" s="923"/>
      <c r="K19" s="923"/>
      <c r="L19" s="923"/>
      <c r="M19" s="923"/>
      <c r="N19" s="923"/>
      <c r="O19" s="923"/>
      <c r="P19" s="923"/>
      <c r="Q19" s="923"/>
      <c r="R19" s="923"/>
      <c r="S19" s="923"/>
      <c r="T19" s="923"/>
      <c r="U19" s="923"/>
      <c r="V19" s="923"/>
      <c r="W19" s="923"/>
      <c r="X19" s="923"/>
      <c r="Y19" s="606"/>
      <c r="Z19" s="606"/>
      <c r="AA19" s="606"/>
      <c r="AB19" s="606"/>
      <c r="AC19" s="606"/>
      <c r="AD19" s="606"/>
      <c r="AE19" s="270"/>
      <c r="AF19" s="265"/>
      <c r="AG19" s="265"/>
      <c r="AH19" s="265"/>
      <c r="AI19" s="265"/>
      <c r="AJ19" s="265"/>
      <c r="AK19" s="265"/>
      <c r="AL19" s="265"/>
      <c r="AM19" s="265"/>
    </row>
    <row r="20" spans="2:39" ht="62.25" customHeight="1">
      <c r="B20" s="273"/>
      <c r="C20" s="923" t="s">
        <v>567</v>
      </c>
      <c r="D20" s="923"/>
      <c r="E20" s="923"/>
      <c r="F20" s="923"/>
      <c r="G20" s="923"/>
      <c r="H20" s="923"/>
      <c r="I20" s="923"/>
      <c r="J20" s="923"/>
      <c r="K20" s="923"/>
      <c r="L20" s="923"/>
      <c r="M20" s="923"/>
      <c r="N20" s="923"/>
      <c r="O20" s="923"/>
      <c r="P20" s="923"/>
      <c r="Q20" s="923"/>
      <c r="R20" s="923"/>
      <c r="S20" s="923"/>
      <c r="T20" s="923"/>
      <c r="U20" s="923"/>
      <c r="V20" s="923"/>
      <c r="W20" s="923"/>
      <c r="X20" s="923"/>
      <c r="Y20" s="606"/>
      <c r="Z20" s="606"/>
      <c r="AA20" s="606"/>
      <c r="AB20" s="606"/>
      <c r="AC20" s="606"/>
      <c r="AD20" s="606"/>
      <c r="AE20" s="428"/>
      <c r="AF20" s="265"/>
      <c r="AG20" s="265"/>
      <c r="AH20" s="265"/>
      <c r="AI20" s="265"/>
      <c r="AJ20" s="265"/>
      <c r="AK20" s="265"/>
      <c r="AL20" s="265"/>
      <c r="AM20" s="265"/>
    </row>
    <row r="21" spans="2:39" ht="37.5" customHeight="1">
      <c r="B21" s="273"/>
      <c r="C21" s="923" t="s">
        <v>628</v>
      </c>
      <c r="D21" s="923"/>
      <c r="E21" s="923"/>
      <c r="F21" s="923"/>
      <c r="G21" s="923"/>
      <c r="H21" s="923"/>
      <c r="I21" s="923"/>
      <c r="J21" s="923"/>
      <c r="K21" s="923"/>
      <c r="L21" s="923"/>
      <c r="M21" s="923"/>
      <c r="N21" s="923"/>
      <c r="O21" s="923"/>
      <c r="P21" s="923"/>
      <c r="Q21" s="923"/>
      <c r="R21" s="923"/>
      <c r="S21" s="923"/>
      <c r="T21" s="923"/>
      <c r="U21" s="923"/>
      <c r="V21" s="923"/>
      <c r="W21" s="923"/>
      <c r="X21" s="923"/>
      <c r="Y21" s="606"/>
      <c r="Z21" s="606"/>
      <c r="AA21" s="606"/>
      <c r="AB21" s="606"/>
      <c r="AC21" s="606"/>
      <c r="AD21" s="606"/>
      <c r="AE21" s="276"/>
      <c r="AF21" s="265"/>
      <c r="AG21" s="265"/>
      <c r="AH21" s="265"/>
      <c r="AI21" s="265"/>
      <c r="AJ21" s="265"/>
      <c r="AK21" s="265"/>
      <c r="AL21" s="265"/>
      <c r="AM21" s="265"/>
    </row>
    <row r="22" spans="2:39" ht="54.75" customHeight="1">
      <c r="B22" s="273"/>
      <c r="C22" s="923" t="s">
        <v>615</v>
      </c>
      <c r="D22" s="923"/>
      <c r="E22" s="923"/>
      <c r="F22" s="923"/>
      <c r="G22" s="923"/>
      <c r="H22" s="923"/>
      <c r="I22" s="923"/>
      <c r="J22" s="923"/>
      <c r="K22" s="923"/>
      <c r="L22" s="923"/>
      <c r="M22" s="923"/>
      <c r="N22" s="923"/>
      <c r="O22" s="923"/>
      <c r="P22" s="923"/>
      <c r="Q22" s="923"/>
      <c r="R22" s="923"/>
      <c r="S22" s="923"/>
      <c r="T22" s="923"/>
      <c r="U22" s="923"/>
      <c r="V22" s="923"/>
      <c r="W22" s="923"/>
      <c r="X22" s="923"/>
      <c r="Y22" s="606"/>
      <c r="Z22" s="606"/>
      <c r="AA22" s="606"/>
      <c r="AB22" s="606"/>
      <c r="AC22" s="606"/>
      <c r="AD22" s="606"/>
      <c r="AE22" s="428"/>
      <c r="AF22" s="265"/>
      <c r="AG22" s="265"/>
      <c r="AH22" s="265"/>
      <c r="AI22" s="265"/>
      <c r="AJ22" s="265"/>
      <c r="AK22" s="265"/>
      <c r="AL22" s="265"/>
      <c r="AM22" s="265"/>
    </row>
    <row r="23" spans="2:39" ht="15.45">
      <c r="B23" s="273"/>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65"/>
      <c r="AG23" s="265"/>
      <c r="AH23" s="265"/>
      <c r="AI23" s="265"/>
      <c r="AJ23" s="265"/>
      <c r="AK23" s="265"/>
      <c r="AL23" s="265"/>
      <c r="AM23" s="265"/>
    </row>
    <row r="24" spans="2:39" ht="15.45">
      <c r="B24" s="922" t="s">
        <v>526</v>
      </c>
      <c r="C24" s="596" t="s">
        <v>528</v>
      </c>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65"/>
      <c r="AG24" s="265"/>
      <c r="AH24" s="265"/>
      <c r="AI24" s="265"/>
      <c r="AJ24" s="265"/>
      <c r="AK24" s="265"/>
      <c r="AL24" s="265"/>
      <c r="AM24" s="265"/>
    </row>
    <row r="25" spans="2:39" ht="15.45">
      <c r="B25" s="922"/>
      <c r="C25" s="596" t="s">
        <v>529</v>
      </c>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65"/>
      <c r="AG25" s="265"/>
      <c r="AH25" s="265"/>
      <c r="AI25" s="265"/>
      <c r="AJ25" s="265"/>
      <c r="AK25" s="265"/>
      <c r="AL25" s="265"/>
      <c r="AM25" s="265"/>
    </row>
    <row r="26" spans="2:39" ht="15.45">
      <c r="B26" s="539"/>
      <c r="C26" s="596" t="s">
        <v>530</v>
      </c>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65"/>
      <c r="AG26" s="265"/>
      <c r="AH26" s="265"/>
      <c r="AI26" s="265"/>
      <c r="AJ26" s="265"/>
      <c r="AK26" s="265"/>
      <c r="AL26" s="265"/>
      <c r="AM26" s="265"/>
    </row>
    <row r="27" spans="2:39" ht="15.45">
      <c r="B27" s="539"/>
      <c r="C27" s="596" t="s">
        <v>531</v>
      </c>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65"/>
      <c r="AG27" s="265"/>
      <c r="AH27" s="265"/>
      <c r="AI27" s="265"/>
      <c r="AJ27" s="265"/>
      <c r="AK27" s="265"/>
      <c r="AL27" s="265"/>
      <c r="AM27" s="265"/>
    </row>
    <row r="28" spans="2:39" ht="15.45">
      <c r="B28" s="539"/>
      <c r="C28" s="596" t="s">
        <v>532</v>
      </c>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76"/>
      <c r="AE28" s="276"/>
      <c r="AF28" s="265"/>
      <c r="AG28" s="265"/>
      <c r="AH28" s="265"/>
      <c r="AI28" s="265"/>
      <c r="AJ28" s="265"/>
      <c r="AK28" s="265"/>
      <c r="AL28" s="265"/>
      <c r="AM28" s="265"/>
    </row>
    <row r="29" spans="2:39" ht="15.45">
      <c r="B29" s="539"/>
      <c r="C29" s="596" t="s">
        <v>533</v>
      </c>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65"/>
      <c r="AG29" s="265"/>
      <c r="AH29" s="265"/>
      <c r="AI29" s="265"/>
      <c r="AJ29" s="265"/>
      <c r="AK29" s="265"/>
      <c r="AL29" s="265"/>
      <c r="AM29" s="265"/>
    </row>
    <row r="30" spans="2:39" ht="15.45">
      <c r="B30" s="539"/>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65"/>
      <c r="AG30" s="265"/>
      <c r="AH30" s="265"/>
      <c r="AI30" s="265"/>
      <c r="AJ30" s="265"/>
      <c r="AK30" s="265"/>
      <c r="AL30" s="265"/>
      <c r="AM30" s="265"/>
    </row>
    <row r="31" spans="2:39" ht="15.45">
      <c r="B31" s="539"/>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65"/>
      <c r="AG31" s="265"/>
      <c r="AH31" s="265"/>
      <c r="AI31" s="265"/>
      <c r="AJ31" s="265"/>
      <c r="AK31" s="265"/>
      <c r="AL31" s="265"/>
      <c r="AM31" s="265"/>
    </row>
    <row r="32" spans="2:39">
      <c r="C32" s="253"/>
      <c r="D32" s="253"/>
      <c r="E32" s="253"/>
      <c r="F32" s="253"/>
      <c r="G32" s="253"/>
      <c r="H32" s="253"/>
      <c r="I32" s="253"/>
      <c r="J32" s="253"/>
      <c r="K32" s="253"/>
      <c r="L32" s="253"/>
      <c r="M32" s="253"/>
      <c r="N32" s="253"/>
      <c r="O32" s="253"/>
      <c r="P32" s="253"/>
      <c r="Q32" s="253"/>
      <c r="R32" s="253"/>
      <c r="S32" s="253"/>
      <c r="T32" s="253"/>
      <c r="U32" s="253"/>
      <c r="V32" s="253"/>
      <c r="W32" s="253"/>
      <c r="X32" s="253"/>
      <c r="Y32" s="253"/>
      <c r="Z32" s="253"/>
      <c r="AA32" s="253"/>
      <c r="AB32" s="253"/>
      <c r="AC32" s="253"/>
      <c r="AD32" s="253"/>
      <c r="AE32" s="253"/>
      <c r="AF32" s="253"/>
      <c r="AG32" s="253"/>
      <c r="AH32" s="253"/>
      <c r="AI32" s="253"/>
      <c r="AJ32" s="253"/>
      <c r="AK32" s="253"/>
      <c r="AL32" s="253"/>
      <c r="AM32" s="253"/>
    </row>
    <row r="33" spans="1:39" ht="15.45">
      <c r="B33" s="280" t="s">
        <v>266</v>
      </c>
      <c r="C33" s="281"/>
      <c r="D33" s="590"/>
      <c r="E33" s="253"/>
      <c r="F33" s="253"/>
      <c r="G33" s="253"/>
      <c r="H33" s="253"/>
      <c r="I33" s="253"/>
      <c r="J33" s="253"/>
      <c r="K33" s="253"/>
      <c r="L33" s="253"/>
      <c r="M33" s="253"/>
      <c r="N33" s="253"/>
      <c r="O33" s="281"/>
      <c r="P33" s="253"/>
      <c r="Q33" s="253"/>
      <c r="R33" s="253"/>
      <c r="S33" s="253"/>
      <c r="T33" s="253"/>
      <c r="U33" s="253"/>
      <c r="V33" s="253"/>
      <c r="W33" s="253"/>
      <c r="X33" s="253"/>
      <c r="Y33" s="270"/>
      <c r="Z33" s="267"/>
      <c r="AA33" s="267"/>
      <c r="AB33" s="267"/>
      <c r="AC33" s="267"/>
      <c r="AD33" s="267"/>
      <c r="AE33" s="267"/>
      <c r="AF33" s="267"/>
      <c r="AG33" s="267"/>
      <c r="AH33" s="267"/>
      <c r="AI33" s="267"/>
      <c r="AJ33" s="267"/>
      <c r="AK33" s="267"/>
      <c r="AL33" s="267"/>
      <c r="AM33" s="282"/>
    </row>
    <row r="34" spans="1:39" ht="36.75" customHeight="1">
      <c r="B34" s="924" t="s">
        <v>211</v>
      </c>
      <c r="C34" s="926" t="s">
        <v>33</v>
      </c>
      <c r="D34" s="284" t="s">
        <v>421</v>
      </c>
      <c r="E34" s="928" t="s">
        <v>209</v>
      </c>
      <c r="F34" s="929"/>
      <c r="G34" s="929"/>
      <c r="H34" s="929"/>
      <c r="I34" s="929"/>
      <c r="J34" s="929"/>
      <c r="K34" s="929"/>
      <c r="L34" s="929"/>
      <c r="M34" s="930"/>
      <c r="N34" s="934" t="s">
        <v>213</v>
      </c>
      <c r="O34" s="284" t="s">
        <v>422</v>
      </c>
      <c r="P34" s="928" t="s">
        <v>212</v>
      </c>
      <c r="Q34" s="929"/>
      <c r="R34" s="929"/>
      <c r="S34" s="929"/>
      <c r="T34" s="929"/>
      <c r="U34" s="929"/>
      <c r="V34" s="929"/>
      <c r="W34" s="929"/>
      <c r="X34" s="930"/>
      <c r="Y34" s="931" t="s">
        <v>243</v>
      </c>
      <c r="Z34" s="932"/>
      <c r="AA34" s="932"/>
      <c r="AB34" s="932"/>
      <c r="AC34" s="932"/>
      <c r="AD34" s="932"/>
      <c r="AE34" s="932"/>
      <c r="AF34" s="932"/>
      <c r="AG34" s="932"/>
      <c r="AH34" s="932"/>
      <c r="AI34" s="932"/>
      <c r="AJ34" s="932"/>
      <c r="AK34" s="932"/>
      <c r="AL34" s="932"/>
      <c r="AM34" s="933"/>
    </row>
    <row r="35" spans="1:39" ht="65.25" customHeight="1">
      <c r="B35" s="925"/>
      <c r="C35" s="927"/>
      <c r="D35" s="285">
        <v>2015</v>
      </c>
      <c r="E35" s="285">
        <v>2016</v>
      </c>
      <c r="F35" s="285">
        <v>2017</v>
      </c>
      <c r="G35" s="285">
        <v>2018</v>
      </c>
      <c r="H35" s="285">
        <v>2019</v>
      </c>
      <c r="I35" s="285">
        <v>2020</v>
      </c>
      <c r="J35" s="285">
        <v>2021</v>
      </c>
      <c r="K35" s="285">
        <v>2022</v>
      </c>
      <c r="L35" s="285">
        <v>2023</v>
      </c>
      <c r="M35" s="429">
        <v>2024</v>
      </c>
      <c r="N35" s="935"/>
      <c r="O35" s="285">
        <v>2015</v>
      </c>
      <c r="P35" s="285">
        <v>2016</v>
      </c>
      <c r="Q35" s="285">
        <v>2017</v>
      </c>
      <c r="R35" s="285">
        <v>2018</v>
      </c>
      <c r="S35" s="285">
        <v>2019</v>
      </c>
      <c r="T35" s="285">
        <v>2020</v>
      </c>
      <c r="U35" s="285">
        <v>2021</v>
      </c>
      <c r="V35" s="285">
        <v>2022</v>
      </c>
      <c r="W35" s="285">
        <v>2023</v>
      </c>
      <c r="X35" s="429">
        <v>2024</v>
      </c>
      <c r="Y35" s="285" t="str">
        <f>'1.  LRAMVA Summary'!D52</f>
        <v>Residential</v>
      </c>
      <c r="Z35" s="285" t="str">
        <f>'1.  LRAMVA Summary'!E52</f>
        <v>GS&lt;50 kW</v>
      </c>
      <c r="AA35" s="285" t="str">
        <f>'1.  LRAMVA Summary'!F52</f>
        <v>GS 50 to 999 kW</v>
      </c>
      <c r="AB35" s="285" t="str">
        <f>'1.  LRAMVA Summary'!G52</f>
        <v>GS 1,000 to 4,999 kW</v>
      </c>
      <c r="AC35" s="285" t="str">
        <f>'1.  LRAMVA Summary'!H52</f>
        <v>Large Use</v>
      </c>
      <c r="AD35" s="285" t="str">
        <f>'1.  LRAMVA Summary'!I52</f>
        <v>Unmetered Scattered Load</v>
      </c>
      <c r="AE35" s="285" t="str">
        <f>'1.  LRAMVA Summary'!J52</f>
        <v>Sentinel Lighting</v>
      </c>
      <c r="AF35" s="285" t="str">
        <f>'1.  LRAMVA Summary'!K52</f>
        <v>Street Lighting</v>
      </c>
      <c r="AG35" s="285" t="str">
        <f>'1.  LRAMVA Summary'!L52</f>
        <v/>
      </c>
      <c r="AH35" s="285" t="str">
        <f>'1.  LRAMVA Summary'!M52</f>
        <v/>
      </c>
      <c r="AI35" s="285" t="str">
        <f>'1.  LRAMVA Summary'!N52</f>
        <v/>
      </c>
      <c r="AJ35" s="285" t="str">
        <f>'1.  LRAMVA Summary'!O52</f>
        <v/>
      </c>
      <c r="AK35" s="285" t="str">
        <f>'1.  LRAMVA Summary'!P52</f>
        <v/>
      </c>
      <c r="AL35" s="285" t="str">
        <f>'1.  LRAMVA Summary'!Q52</f>
        <v/>
      </c>
      <c r="AM35" s="287" t="str">
        <f>'1.  LRAMVA Summary'!R52</f>
        <v>Total</v>
      </c>
    </row>
    <row r="36" spans="1:39" ht="16.5" customHeight="1">
      <c r="B36" s="518" t="s">
        <v>503</v>
      </c>
      <c r="C36" s="289"/>
      <c r="D36" s="289"/>
      <c r="E36" s="289"/>
      <c r="F36" s="289"/>
      <c r="G36" s="289"/>
      <c r="H36" s="289"/>
      <c r="I36" s="289"/>
      <c r="J36" s="289"/>
      <c r="K36" s="289"/>
      <c r="L36" s="289"/>
      <c r="M36" s="289"/>
      <c r="N36" s="290"/>
      <c r="O36" s="289"/>
      <c r="P36" s="289"/>
      <c r="Q36" s="289"/>
      <c r="R36" s="289"/>
      <c r="S36" s="289"/>
      <c r="T36" s="289"/>
      <c r="U36" s="289"/>
      <c r="V36" s="289"/>
      <c r="W36" s="289"/>
      <c r="X36" s="289"/>
      <c r="Y36" s="291" t="str">
        <f>'1.  LRAMVA Summary'!D53</f>
        <v>kWh</v>
      </c>
      <c r="Z36" s="291" t="str">
        <f>'1.  LRAMVA Summary'!E53</f>
        <v>kWh</v>
      </c>
      <c r="AA36" s="291" t="str">
        <f>'1.  LRAMVA Summary'!F53</f>
        <v>kW</v>
      </c>
      <c r="AB36" s="291" t="str">
        <f>'1.  LRAMVA Summary'!G53</f>
        <v>kW</v>
      </c>
      <c r="AC36" s="291" t="str">
        <f>'1.  LRAMVA Summary'!H53</f>
        <v>kW</v>
      </c>
      <c r="AD36" s="291" t="str">
        <f>'1.  LRAMVA Summary'!I53</f>
        <v>kWh</v>
      </c>
      <c r="AE36" s="291" t="str">
        <f>'1.  LRAMVA Summary'!J53</f>
        <v>kW</v>
      </c>
      <c r="AF36" s="291" t="str">
        <f>'1.  LRAMVA Summary'!K53</f>
        <v>kW</v>
      </c>
      <c r="AG36" s="291">
        <f>'1.  LRAMVA Summary'!L53</f>
        <v>0</v>
      </c>
      <c r="AH36" s="291">
        <f>'1.  LRAMVA Summary'!M53</f>
        <v>0</v>
      </c>
      <c r="AI36" s="291">
        <f>'1.  LRAMVA Summary'!N53</f>
        <v>0</v>
      </c>
      <c r="AJ36" s="291">
        <f>'1.  LRAMVA Summary'!O53</f>
        <v>0</v>
      </c>
      <c r="AK36" s="291">
        <f>'1.  LRAMVA Summary'!P53</f>
        <v>0</v>
      </c>
      <c r="AL36" s="291">
        <f>'1.  LRAMVA Summary'!Q53</f>
        <v>0</v>
      </c>
      <c r="AM36" s="292"/>
    </row>
    <row r="37" spans="1:39" ht="16.5" customHeight="1" outlineLevel="1">
      <c r="B37" s="288" t="s">
        <v>496</v>
      </c>
      <c r="C37" s="289"/>
      <c r="D37" s="289"/>
      <c r="E37" s="289"/>
      <c r="F37" s="289"/>
      <c r="G37" s="289"/>
      <c r="H37" s="289"/>
      <c r="I37" s="289"/>
      <c r="J37" s="289"/>
      <c r="K37" s="289"/>
      <c r="L37" s="289"/>
      <c r="M37" s="289"/>
      <c r="N37" s="290"/>
      <c r="O37" s="289"/>
      <c r="P37" s="289"/>
      <c r="Q37" s="289"/>
      <c r="R37" s="289"/>
      <c r="S37" s="289"/>
      <c r="T37" s="289"/>
      <c r="U37" s="289"/>
      <c r="V37" s="289"/>
      <c r="W37" s="289"/>
      <c r="X37" s="289"/>
      <c r="Y37" s="291"/>
      <c r="Z37" s="291"/>
      <c r="AA37" s="291"/>
      <c r="AB37" s="291"/>
      <c r="AC37" s="291"/>
      <c r="AD37" s="291"/>
      <c r="AE37" s="291"/>
      <c r="AF37" s="291"/>
      <c r="AG37" s="291"/>
      <c r="AH37" s="291"/>
      <c r="AI37" s="291"/>
      <c r="AJ37" s="291"/>
      <c r="AK37" s="291"/>
      <c r="AL37" s="291"/>
      <c r="AM37" s="292"/>
    </row>
    <row r="38" spans="1:39" ht="15" outlineLevel="1">
      <c r="A38" s="522">
        <v>1</v>
      </c>
      <c r="B38" s="520" t="s">
        <v>95</v>
      </c>
      <c r="C38" s="291" t="s">
        <v>25</v>
      </c>
      <c r="D38" s="295">
        <v>302531</v>
      </c>
      <c r="E38" s="295">
        <v>299778</v>
      </c>
      <c r="F38" s="295">
        <v>299778</v>
      </c>
      <c r="G38" s="295">
        <v>299778</v>
      </c>
      <c r="H38" s="295">
        <v>299778</v>
      </c>
      <c r="I38" s="295">
        <v>299778</v>
      </c>
      <c r="J38" s="295">
        <v>299778</v>
      </c>
      <c r="K38" s="295">
        <v>299712</v>
      </c>
      <c r="L38" s="295">
        <v>299712</v>
      </c>
      <c r="M38" s="295">
        <v>299712</v>
      </c>
      <c r="N38" s="291"/>
      <c r="O38" s="295">
        <v>20</v>
      </c>
      <c r="P38" s="295">
        <v>19</v>
      </c>
      <c r="Q38" s="295">
        <v>19</v>
      </c>
      <c r="R38" s="295">
        <v>19</v>
      </c>
      <c r="S38" s="295">
        <v>19</v>
      </c>
      <c r="T38" s="295">
        <v>19</v>
      </c>
      <c r="U38" s="295">
        <v>19</v>
      </c>
      <c r="V38" s="295">
        <v>19</v>
      </c>
      <c r="W38" s="295">
        <v>19</v>
      </c>
      <c r="X38" s="295">
        <v>19</v>
      </c>
      <c r="Y38" s="410">
        <v>1</v>
      </c>
      <c r="Z38" s="410"/>
      <c r="AA38" s="410"/>
      <c r="AB38" s="410"/>
      <c r="AC38" s="410"/>
      <c r="AD38" s="410"/>
      <c r="AE38" s="410"/>
      <c r="AF38" s="410"/>
      <c r="AG38" s="410"/>
      <c r="AH38" s="410"/>
      <c r="AI38" s="410"/>
      <c r="AJ38" s="410"/>
      <c r="AK38" s="410"/>
      <c r="AL38" s="410"/>
      <c r="AM38" s="296">
        <f>SUM(Y38:AL38)</f>
        <v>1</v>
      </c>
    </row>
    <row r="39" spans="1:39" ht="15" outlineLevel="1">
      <c r="B39" s="294" t="s">
        <v>267</v>
      </c>
      <c r="C39" s="291" t="s">
        <v>163</v>
      </c>
      <c r="D39" s="295">
        <v>50526</v>
      </c>
      <c r="E39" s="295">
        <v>49799</v>
      </c>
      <c r="F39" s="295">
        <v>49799</v>
      </c>
      <c r="G39" s="295">
        <v>49799</v>
      </c>
      <c r="H39" s="295">
        <v>49799</v>
      </c>
      <c r="I39" s="295">
        <v>49799</v>
      </c>
      <c r="J39" s="295">
        <v>49799</v>
      </c>
      <c r="K39" s="295">
        <v>49779</v>
      </c>
      <c r="L39" s="295">
        <v>49779</v>
      </c>
      <c r="M39" s="295">
        <v>49779</v>
      </c>
      <c r="N39" s="468"/>
      <c r="O39" s="295">
        <v>3</v>
      </c>
      <c r="P39" s="295">
        <v>3</v>
      </c>
      <c r="Q39" s="295">
        <v>3</v>
      </c>
      <c r="R39" s="295">
        <v>3</v>
      </c>
      <c r="S39" s="295">
        <v>3</v>
      </c>
      <c r="T39" s="295">
        <v>3</v>
      </c>
      <c r="U39" s="295">
        <v>3</v>
      </c>
      <c r="V39" s="295">
        <v>3</v>
      </c>
      <c r="W39" s="295">
        <v>3</v>
      </c>
      <c r="X39" s="295">
        <v>3</v>
      </c>
      <c r="Y39" s="411">
        <f>Y38</f>
        <v>1</v>
      </c>
      <c r="Z39" s="411">
        <f t="shared" ref="Z39:AD39" si="0">Z38</f>
        <v>0</v>
      </c>
      <c r="AA39" s="411">
        <f t="shared" si="0"/>
        <v>0</v>
      </c>
      <c r="AB39" s="411">
        <f t="shared" si="0"/>
        <v>0</v>
      </c>
      <c r="AC39" s="411">
        <f t="shared" si="0"/>
        <v>0</v>
      </c>
      <c r="AD39" s="411">
        <f t="shared" si="0"/>
        <v>0</v>
      </c>
      <c r="AE39" s="411">
        <f t="shared" ref="AE39:AL39" si="1">AE38</f>
        <v>0</v>
      </c>
      <c r="AF39" s="411">
        <f t="shared" si="1"/>
        <v>0</v>
      </c>
      <c r="AG39" s="411">
        <f t="shared" si="1"/>
        <v>0</v>
      </c>
      <c r="AH39" s="411">
        <f t="shared" si="1"/>
        <v>0</v>
      </c>
      <c r="AI39" s="411">
        <f t="shared" si="1"/>
        <v>0</v>
      </c>
      <c r="AJ39" s="411">
        <f t="shared" si="1"/>
        <v>0</v>
      </c>
      <c r="AK39" s="411">
        <f t="shared" si="1"/>
        <v>0</v>
      </c>
      <c r="AL39" s="411">
        <f t="shared" si="1"/>
        <v>0</v>
      </c>
      <c r="AM39" s="297"/>
    </row>
    <row r="40" spans="1:39" ht="15.45" outlineLevel="1">
      <c r="B40" s="298"/>
      <c r="C40" s="299"/>
      <c r="D40" s="299"/>
      <c r="E40" s="299"/>
      <c r="F40" s="299"/>
      <c r="G40" s="299"/>
      <c r="H40" s="299"/>
      <c r="I40" s="299"/>
      <c r="J40" s="299"/>
      <c r="K40" s="299"/>
      <c r="L40" s="299"/>
      <c r="M40" s="299"/>
      <c r="N40" s="300"/>
      <c r="O40" s="299"/>
      <c r="P40" s="299"/>
      <c r="Q40" s="299"/>
      <c r="R40" s="299"/>
      <c r="S40" s="299"/>
      <c r="T40" s="299"/>
      <c r="U40" s="299"/>
      <c r="V40" s="299"/>
      <c r="W40" s="299"/>
      <c r="X40" s="299"/>
      <c r="Y40" s="412"/>
      <c r="Z40" s="413"/>
      <c r="AA40" s="413"/>
      <c r="AB40" s="413"/>
      <c r="AC40" s="413"/>
      <c r="AD40" s="413"/>
      <c r="AE40" s="413"/>
      <c r="AF40" s="413"/>
      <c r="AG40" s="413"/>
      <c r="AH40" s="413"/>
      <c r="AI40" s="413"/>
      <c r="AJ40" s="413"/>
      <c r="AK40" s="413"/>
      <c r="AL40" s="413"/>
      <c r="AM40" s="302"/>
    </row>
    <row r="41" spans="1:39" ht="15" outlineLevel="1">
      <c r="A41" s="522">
        <v>2</v>
      </c>
      <c r="B41" s="520" t="s">
        <v>96</v>
      </c>
      <c r="C41" s="291" t="s">
        <v>25</v>
      </c>
      <c r="D41" s="295">
        <v>558905</v>
      </c>
      <c r="E41" s="295">
        <v>548972</v>
      </c>
      <c r="F41" s="295">
        <v>548972</v>
      </c>
      <c r="G41" s="295">
        <v>548972</v>
      </c>
      <c r="H41" s="295">
        <v>548972</v>
      </c>
      <c r="I41" s="295">
        <v>548972</v>
      </c>
      <c r="J41" s="295">
        <v>548972</v>
      </c>
      <c r="K41" s="295">
        <v>548685</v>
      </c>
      <c r="L41" s="295">
        <v>548685</v>
      </c>
      <c r="M41" s="295">
        <v>548685</v>
      </c>
      <c r="N41" s="291"/>
      <c r="O41" s="295">
        <v>38</v>
      </c>
      <c r="P41" s="295">
        <v>37</v>
      </c>
      <c r="Q41" s="295">
        <v>37</v>
      </c>
      <c r="R41" s="295">
        <v>37</v>
      </c>
      <c r="S41" s="295">
        <v>37</v>
      </c>
      <c r="T41" s="295">
        <v>37</v>
      </c>
      <c r="U41" s="295">
        <v>37</v>
      </c>
      <c r="V41" s="295">
        <v>37</v>
      </c>
      <c r="W41" s="295">
        <v>37</v>
      </c>
      <c r="X41" s="295">
        <v>37</v>
      </c>
      <c r="Y41" s="410">
        <v>1</v>
      </c>
      <c r="Z41" s="410"/>
      <c r="AA41" s="410"/>
      <c r="AB41" s="410"/>
      <c r="AC41" s="410"/>
      <c r="AD41" s="410"/>
      <c r="AE41" s="410"/>
      <c r="AF41" s="410"/>
      <c r="AG41" s="410"/>
      <c r="AH41" s="410"/>
      <c r="AI41" s="410"/>
      <c r="AJ41" s="410"/>
      <c r="AK41" s="410"/>
      <c r="AL41" s="410"/>
      <c r="AM41" s="296">
        <f>SUM(Y41:AL41)</f>
        <v>1</v>
      </c>
    </row>
    <row r="42" spans="1:39" ht="15" outlineLevel="1">
      <c r="B42" s="294" t="s">
        <v>267</v>
      </c>
      <c r="C42" s="291" t="s">
        <v>163</v>
      </c>
      <c r="D42" s="295">
        <v>5781</v>
      </c>
      <c r="E42" s="295">
        <v>5713</v>
      </c>
      <c r="F42" s="295">
        <v>5713</v>
      </c>
      <c r="G42" s="295">
        <v>5713</v>
      </c>
      <c r="H42" s="295">
        <v>5713</v>
      </c>
      <c r="I42" s="295">
        <v>5713</v>
      </c>
      <c r="J42" s="295">
        <v>5713</v>
      </c>
      <c r="K42" s="295">
        <v>5699</v>
      </c>
      <c r="L42" s="295">
        <v>5699</v>
      </c>
      <c r="M42" s="295">
        <v>5699</v>
      </c>
      <c r="N42" s="468"/>
      <c r="O42" s="295">
        <v>0</v>
      </c>
      <c r="P42" s="295">
        <v>0</v>
      </c>
      <c r="Q42" s="295">
        <v>0</v>
      </c>
      <c r="R42" s="295">
        <v>0</v>
      </c>
      <c r="S42" s="295">
        <v>0</v>
      </c>
      <c r="T42" s="295">
        <v>0</v>
      </c>
      <c r="U42" s="295">
        <v>0</v>
      </c>
      <c r="V42" s="295">
        <v>0</v>
      </c>
      <c r="W42" s="295">
        <v>0</v>
      </c>
      <c r="X42" s="295">
        <v>0</v>
      </c>
      <c r="Y42" s="411">
        <f>Y41</f>
        <v>1</v>
      </c>
      <c r="Z42" s="411">
        <f t="shared" ref="Z42:AD42" si="2">Z41</f>
        <v>0</v>
      </c>
      <c r="AA42" s="411">
        <f t="shared" si="2"/>
        <v>0</v>
      </c>
      <c r="AB42" s="411">
        <f t="shared" si="2"/>
        <v>0</v>
      </c>
      <c r="AC42" s="411">
        <f t="shared" si="2"/>
        <v>0</v>
      </c>
      <c r="AD42" s="411">
        <f t="shared" si="2"/>
        <v>0</v>
      </c>
      <c r="AE42" s="411">
        <f t="shared" ref="AE42" si="3">AE41</f>
        <v>0</v>
      </c>
      <c r="AF42" s="411">
        <f t="shared" ref="AF42" si="4">AF41</f>
        <v>0</v>
      </c>
      <c r="AG42" s="411">
        <f t="shared" ref="AG42" si="5">AG41</f>
        <v>0</v>
      </c>
      <c r="AH42" s="411">
        <f t="shared" ref="AH42" si="6">AH41</f>
        <v>0</v>
      </c>
      <c r="AI42" s="411">
        <f t="shared" ref="AI42" si="7">AI41</f>
        <v>0</v>
      </c>
      <c r="AJ42" s="411">
        <f t="shared" ref="AJ42" si="8">AJ41</f>
        <v>0</v>
      </c>
      <c r="AK42" s="411">
        <f t="shared" ref="AK42" si="9">AK41</f>
        <v>0</v>
      </c>
      <c r="AL42" s="411">
        <f t="shared" ref="AL42" si="10">AL41</f>
        <v>0</v>
      </c>
      <c r="AM42" s="297"/>
    </row>
    <row r="43" spans="1:39" ht="15.45" outlineLevel="1">
      <c r="B43" s="298"/>
      <c r="C43" s="299"/>
      <c r="D43" s="304"/>
      <c r="E43" s="304"/>
      <c r="F43" s="304"/>
      <c r="G43" s="304"/>
      <c r="H43" s="304"/>
      <c r="I43" s="304"/>
      <c r="J43" s="304"/>
      <c r="K43" s="304"/>
      <c r="L43" s="304"/>
      <c r="M43" s="304"/>
      <c r="N43" s="300"/>
      <c r="O43" s="304"/>
      <c r="P43" s="304"/>
      <c r="Q43" s="304"/>
      <c r="R43" s="304"/>
      <c r="S43" s="304"/>
      <c r="T43" s="304"/>
      <c r="U43" s="304"/>
      <c r="V43" s="304"/>
      <c r="W43" s="304"/>
      <c r="X43" s="304"/>
      <c r="Y43" s="412"/>
      <c r="Z43" s="413"/>
      <c r="AA43" s="413"/>
      <c r="AB43" s="413"/>
      <c r="AC43" s="413"/>
      <c r="AD43" s="413"/>
      <c r="AE43" s="413"/>
      <c r="AF43" s="413"/>
      <c r="AG43" s="413"/>
      <c r="AH43" s="413"/>
      <c r="AI43" s="413"/>
      <c r="AJ43" s="413"/>
      <c r="AK43" s="413"/>
      <c r="AL43" s="413"/>
      <c r="AM43" s="302"/>
    </row>
    <row r="44" spans="1:39" ht="15" outlineLevel="1">
      <c r="A44" s="522">
        <v>3</v>
      </c>
      <c r="B44" s="520" t="s">
        <v>97</v>
      </c>
      <c r="C44" s="291" t="s">
        <v>25</v>
      </c>
      <c r="D44" s="295">
        <v>7634</v>
      </c>
      <c r="E44" s="295">
        <v>7634</v>
      </c>
      <c r="F44" s="295">
        <v>7634</v>
      </c>
      <c r="G44" s="295">
        <v>7634</v>
      </c>
      <c r="H44" s="295">
        <v>4070</v>
      </c>
      <c r="I44" s="295">
        <v>0</v>
      </c>
      <c r="J44" s="295">
        <v>0</v>
      </c>
      <c r="K44" s="295">
        <v>0</v>
      </c>
      <c r="L44" s="295">
        <v>0</v>
      </c>
      <c r="M44" s="295">
        <v>0</v>
      </c>
      <c r="N44" s="291"/>
      <c r="O44" s="295">
        <v>1</v>
      </c>
      <c r="P44" s="295">
        <v>1</v>
      </c>
      <c r="Q44" s="295">
        <v>1</v>
      </c>
      <c r="R44" s="295">
        <v>1</v>
      </c>
      <c r="S44" s="295">
        <v>1</v>
      </c>
      <c r="T44" s="295">
        <v>0</v>
      </c>
      <c r="U44" s="295">
        <v>0</v>
      </c>
      <c r="V44" s="295">
        <v>0</v>
      </c>
      <c r="W44" s="295">
        <v>0</v>
      </c>
      <c r="X44" s="295">
        <v>0</v>
      </c>
      <c r="Y44" s="410">
        <v>1</v>
      </c>
      <c r="Z44" s="410"/>
      <c r="AA44" s="410"/>
      <c r="AB44" s="410"/>
      <c r="AC44" s="410"/>
      <c r="AD44" s="410"/>
      <c r="AE44" s="410"/>
      <c r="AF44" s="410"/>
      <c r="AG44" s="410"/>
      <c r="AH44" s="410"/>
      <c r="AI44" s="410"/>
      <c r="AJ44" s="410"/>
      <c r="AK44" s="410"/>
      <c r="AL44" s="410"/>
      <c r="AM44" s="296">
        <f>SUM(Y44:AL44)</f>
        <v>1</v>
      </c>
    </row>
    <row r="45" spans="1:39" ht="15" outlineLevel="1">
      <c r="B45" s="294" t="s">
        <v>267</v>
      </c>
      <c r="C45" s="291" t="s">
        <v>163</v>
      </c>
      <c r="D45" s="295"/>
      <c r="E45" s="295"/>
      <c r="F45" s="295"/>
      <c r="G45" s="295"/>
      <c r="H45" s="295"/>
      <c r="I45" s="295"/>
      <c r="J45" s="295"/>
      <c r="K45" s="295"/>
      <c r="L45" s="295"/>
      <c r="M45" s="295"/>
      <c r="N45" s="468"/>
      <c r="O45" s="295"/>
      <c r="P45" s="295"/>
      <c r="Q45" s="295"/>
      <c r="R45" s="295"/>
      <c r="S45" s="295"/>
      <c r="T45" s="295"/>
      <c r="U45" s="295"/>
      <c r="V45" s="295"/>
      <c r="W45" s="295"/>
      <c r="X45" s="295"/>
      <c r="Y45" s="411">
        <f>Y44</f>
        <v>1</v>
      </c>
      <c r="Z45" s="411">
        <f t="shared" ref="Z45:AD45" si="11">Z44</f>
        <v>0</v>
      </c>
      <c r="AA45" s="411">
        <f t="shared" si="11"/>
        <v>0</v>
      </c>
      <c r="AB45" s="411">
        <f t="shared" si="11"/>
        <v>0</v>
      </c>
      <c r="AC45" s="411">
        <f t="shared" si="11"/>
        <v>0</v>
      </c>
      <c r="AD45" s="411">
        <f t="shared" si="11"/>
        <v>0</v>
      </c>
      <c r="AE45" s="411">
        <f t="shared" ref="AE45" si="12">AE44</f>
        <v>0</v>
      </c>
      <c r="AF45" s="411">
        <f t="shared" ref="AF45" si="13">AF44</f>
        <v>0</v>
      </c>
      <c r="AG45" s="411">
        <f t="shared" ref="AG45" si="14">AG44</f>
        <v>0</v>
      </c>
      <c r="AH45" s="411">
        <f t="shared" ref="AH45" si="15">AH44</f>
        <v>0</v>
      </c>
      <c r="AI45" s="411">
        <f t="shared" ref="AI45" si="16">AI44</f>
        <v>0</v>
      </c>
      <c r="AJ45" s="411">
        <f t="shared" ref="AJ45" si="17">AJ44</f>
        <v>0</v>
      </c>
      <c r="AK45" s="411">
        <f t="shared" ref="AK45" si="18">AK44</f>
        <v>0</v>
      </c>
      <c r="AL45" s="411">
        <f t="shared" ref="AL45" si="19">AL44</f>
        <v>0</v>
      </c>
      <c r="AM45" s="297"/>
    </row>
    <row r="46" spans="1:39" ht="15" outlineLevel="1">
      <c r="B46" s="294"/>
      <c r="C46" s="305"/>
      <c r="D46" s="291"/>
      <c r="E46" s="291"/>
      <c r="F46" s="291"/>
      <c r="G46" s="291"/>
      <c r="H46" s="291"/>
      <c r="I46" s="291"/>
      <c r="J46" s="291"/>
      <c r="K46" s="291"/>
      <c r="L46" s="291"/>
      <c r="M46" s="291"/>
      <c r="N46" s="291"/>
      <c r="O46" s="291"/>
      <c r="P46" s="291"/>
      <c r="Q46" s="291"/>
      <c r="R46" s="291"/>
      <c r="S46" s="291"/>
      <c r="T46" s="291"/>
      <c r="U46" s="291"/>
      <c r="V46" s="291"/>
      <c r="W46" s="291"/>
      <c r="X46" s="291"/>
      <c r="Y46" s="412"/>
      <c r="Z46" s="412"/>
      <c r="AA46" s="412"/>
      <c r="AB46" s="412"/>
      <c r="AC46" s="412"/>
      <c r="AD46" s="412"/>
      <c r="AE46" s="412"/>
      <c r="AF46" s="412"/>
      <c r="AG46" s="412"/>
      <c r="AH46" s="412"/>
      <c r="AI46" s="412"/>
      <c r="AJ46" s="412"/>
      <c r="AK46" s="412"/>
      <c r="AL46" s="412"/>
      <c r="AM46" s="306"/>
    </row>
    <row r="47" spans="1:39" ht="15" outlineLevel="1">
      <c r="A47" s="522">
        <v>4</v>
      </c>
      <c r="B47" s="520" t="s">
        <v>669</v>
      </c>
      <c r="C47" s="291" t="s">
        <v>25</v>
      </c>
      <c r="D47" s="295">
        <v>352692</v>
      </c>
      <c r="E47" s="295">
        <v>352692</v>
      </c>
      <c r="F47" s="295">
        <v>352692</v>
      </c>
      <c r="G47" s="295">
        <v>352692</v>
      </c>
      <c r="H47" s="295">
        <v>352692</v>
      </c>
      <c r="I47" s="295">
        <v>352692</v>
      </c>
      <c r="J47" s="295">
        <v>352692</v>
      </c>
      <c r="K47" s="295">
        <v>352692</v>
      </c>
      <c r="L47" s="295">
        <v>352692</v>
      </c>
      <c r="M47" s="295">
        <v>352692</v>
      </c>
      <c r="N47" s="291"/>
      <c r="O47" s="295">
        <v>193</v>
      </c>
      <c r="P47" s="295">
        <v>193</v>
      </c>
      <c r="Q47" s="295">
        <v>193</v>
      </c>
      <c r="R47" s="295">
        <v>193</v>
      </c>
      <c r="S47" s="295">
        <v>193</v>
      </c>
      <c r="T47" s="295">
        <v>193</v>
      </c>
      <c r="U47" s="295">
        <v>193</v>
      </c>
      <c r="V47" s="295">
        <v>193</v>
      </c>
      <c r="W47" s="295">
        <v>193</v>
      </c>
      <c r="X47" s="295">
        <v>193</v>
      </c>
      <c r="Y47" s="410">
        <v>1</v>
      </c>
      <c r="Z47" s="410"/>
      <c r="AA47" s="410"/>
      <c r="AB47" s="410"/>
      <c r="AC47" s="410"/>
      <c r="AD47" s="410"/>
      <c r="AE47" s="410"/>
      <c r="AF47" s="410"/>
      <c r="AG47" s="410"/>
      <c r="AH47" s="410"/>
      <c r="AI47" s="410"/>
      <c r="AJ47" s="410"/>
      <c r="AK47" s="410"/>
      <c r="AL47" s="410"/>
      <c r="AM47" s="296">
        <f>SUM(Y47:AL47)</f>
        <v>1</v>
      </c>
    </row>
    <row r="48" spans="1:39" ht="15" outlineLevel="1">
      <c r="B48" s="294" t="s">
        <v>267</v>
      </c>
      <c r="C48" s="291" t="s">
        <v>163</v>
      </c>
      <c r="D48" s="295">
        <v>14876</v>
      </c>
      <c r="E48" s="295">
        <v>14876</v>
      </c>
      <c r="F48" s="295">
        <v>14876</v>
      </c>
      <c r="G48" s="295">
        <v>14876</v>
      </c>
      <c r="H48" s="295">
        <v>14876</v>
      </c>
      <c r="I48" s="295">
        <v>14876</v>
      </c>
      <c r="J48" s="295">
        <v>14876</v>
      </c>
      <c r="K48" s="295">
        <v>14876</v>
      </c>
      <c r="L48" s="295">
        <v>14876</v>
      </c>
      <c r="M48" s="295">
        <v>14876</v>
      </c>
      <c r="N48" s="468"/>
      <c r="O48" s="295">
        <v>8</v>
      </c>
      <c r="P48" s="295">
        <v>8</v>
      </c>
      <c r="Q48" s="295">
        <v>8</v>
      </c>
      <c r="R48" s="295">
        <v>8</v>
      </c>
      <c r="S48" s="295">
        <v>8</v>
      </c>
      <c r="T48" s="295">
        <v>8</v>
      </c>
      <c r="U48" s="295">
        <v>8</v>
      </c>
      <c r="V48" s="295">
        <v>8</v>
      </c>
      <c r="W48" s="295">
        <v>8</v>
      </c>
      <c r="X48" s="295">
        <v>8</v>
      </c>
      <c r="Y48" s="411">
        <f>Y47</f>
        <v>1</v>
      </c>
      <c r="Z48" s="411">
        <f t="shared" ref="Z48:AD48" si="20">Z47</f>
        <v>0</v>
      </c>
      <c r="AA48" s="411">
        <f t="shared" si="20"/>
        <v>0</v>
      </c>
      <c r="AB48" s="411">
        <f t="shared" si="20"/>
        <v>0</v>
      </c>
      <c r="AC48" s="411">
        <f t="shared" si="20"/>
        <v>0</v>
      </c>
      <c r="AD48" s="411">
        <f t="shared" si="20"/>
        <v>0</v>
      </c>
      <c r="AE48" s="411">
        <f t="shared" ref="AE48" si="21">AE47</f>
        <v>0</v>
      </c>
      <c r="AF48" s="411">
        <f t="shared" ref="AF48" si="22">AF47</f>
        <v>0</v>
      </c>
      <c r="AG48" s="411">
        <f t="shared" ref="AG48" si="23">AG47</f>
        <v>0</v>
      </c>
      <c r="AH48" s="411">
        <f t="shared" ref="AH48" si="24">AH47</f>
        <v>0</v>
      </c>
      <c r="AI48" s="411">
        <f t="shared" ref="AI48" si="25">AI47</f>
        <v>0</v>
      </c>
      <c r="AJ48" s="411">
        <f t="shared" ref="AJ48" si="26">AJ47</f>
        <v>0</v>
      </c>
      <c r="AK48" s="411">
        <f t="shared" ref="AK48" si="27">AK47</f>
        <v>0</v>
      </c>
      <c r="AL48" s="411">
        <f t="shared" ref="AL48" si="28">AL47</f>
        <v>0</v>
      </c>
      <c r="AM48" s="297"/>
    </row>
    <row r="49" spans="1:39" ht="15" outlineLevel="1">
      <c r="B49" s="294"/>
      <c r="C49" s="305"/>
      <c r="D49" s="304"/>
      <c r="E49" s="304"/>
      <c r="F49" s="304"/>
      <c r="G49" s="304"/>
      <c r="H49" s="304"/>
      <c r="I49" s="304"/>
      <c r="J49" s="304"/>
      <c r="K49" s="304"/>
      <c r="L49" s="304"/>
      <c r="M49" s="304"/>
      <c r="N49" s="291"/>
      <c r="O49" s="304"/>
      <c r="P49" s="304"/>
      <c r="Q49" s="304"/>
      <c r="R49" s="304"/>
      <c r="S49" s="304"/>
      <c r="T49" s="304"/>
      <c r="U49" s="304"/>
      <c r="V49" s="304"/>
      <c r="W49" s="304"/>
      <c r="X49" s="304"/>
      <c r="Y49" s="412"/>
      <c r="Z49" s="412"/>
      <c r="AA49" s="412"/>
      <c r="AB49" s="412"/>
      <c r="AC49" s="412"/>
      <c r="AD49" s="412"/>
      <c r="AE49" s="412"/>
      <c r="AF49" s="412"/>
      <c r="AG49" s="412"/>
      <c r="AH49" s="412"/>
      <c r="AI49" s="412"/>
      <c r="AJ49" s="412"/>
      <c r="AK49" s="412"/>
      <c r="AL49" s="412"/>
      <c r="AM49" s="306"/>
    </row>
    <row r="50" spans="1:39" ht="18" customHeight="1" outlineLevel="1">
      <c r="A50" s="522">
        <v>5</v>
      </c>
      <c r="B50" s="520" t="s">
        <v>98</v>
      </c>
      <c r="C50" s="291" t="s">
        <v>25</v>
      </c>
      <c r="D50" s="295">
        <v>465845</v>
      </c>
      <c r="E50" s="295">
        <v>465845</v>
      </c>
      <c r="F50" s="295">
        <v>465845</v>
      </c>
      <c r="G50" s="295">
        <v>465845</v>
      </c>
      <c r="H50" s="295">
        <v>465845</v>
      </c>
      <c r="I50" s="295">
        <v>465845</v>
      </c>
      <c r="J50" s="295">
        <v>465845</v>
      </c>
      <c r="K50" s="295">
        <v>465845</v>
      </c>
      <c r="L50" s="295">
        <v>465845</v>
      </c>
      <c r="M50" s="295">
        <v>465845</v>
      </c>
      <c r="N50" s="291"/>
      <c r="O50" s="295">
        <v>115</v>
      </c>
      <c r="P50" s="295">
        <v>115</v>
      </c>
      <c r="Q50" s="295">
        <v>115</v>
      </c>
      <c r="R50" s="295">
        <v>115</v>
      </c>
      <c r="S50" s="295">
        <v>115</v>
      </c>
      <c r="T50" s="295">
        <v>115</v>
      </c>
      <c r="U50" s="295">
        <v>115</v>
      </c>
      <c r="V50" s="295">
        <v>115</v>
      </c>
      <c r="W50" s="295">
        <v>115</v>
      </c>
      <c r="X50" s="295">
        <v>115</v>
      </c>
      <c r="Y50" s="410">
        <v>1</v>
      </c>
      <c r="Z50" s="410"/>
      <c r="AA50" s="410"/>
      <c r="AB50" s="410"/>
      <c r="AC50" s="410"/>
      <c r="AD50" s="410"/>
      <c r="AE50" s="410"/>
      <c r="AF50" s="410"/>
      <c r="AG50" s="410"/>
      <c r="AH50" s="410"/>
      <c r="AI50" s="410"/>
      <c r="AJ50" s="410"/>
      <c r="AK50" s="410"/>
      <c r="AL50" s="410"/>
      <c r="AM50" s="296">
        <f>SUM(Y50:AL50)</f>
        <v>1</v>
      </c>
    </row>
    <row r="51" spans="1:39" ht="15" outlineLevel="1">
      <c r="B51" s="294" t="s">
        <v>763</v>
      </c>
      <c r="C51" s="291" t="s">
        <v>163</v>
      </c>
      <c r="D51" s="295">
        <v>152607</v>
      </c>
      <c r="E51" s="295">
        <v>152607</v>
      </c>
      <c r="F51" s="295">
        <v>152607</v>
      </c>
      <c r="G51" s="295">
        <v>152607</v>
      </c>
      <c r="H51" s="295">
        <v>152607</v>
      </c>
      <c r="I51" s="295">
        <v>152607</v>
      </c>
      <c r="J51" s="295">
        <v>152607</v>
      </c>
      <c r="K51" s="295">
        <v>152607</v>
      </c>
      <c r="L51" s="295">
        <v>152607</v>
      </c>
      <c r="M51" s="295">
        <v>152607</v>
      </c>
      <c r="N51" s="468"/>
      <c r="O51" s="295">
        <v>8</v>
      </c>
      <c r="P51" s="295">
        <v>8</v>
      </c>
      <c r="Q51" s="295">
        <v>8</v>
      </c>
      <c r="R51" s="295">
        <v>8</v>
      </c>
      <c r="S51" s="295">
        <v>8</v>
      </c>
      <c r="T51" s="295">
        <v>8</v>
      </c>
      <c r="U51" s="295">
        <v>8</v>
      </c>
      <c r="V51" s="295">
        <v>8</v>
      </c>
      <c r="W51" s="295">
        <v>8</v>
      </c>
      <c r="X51" s="295">
        <v>8</v>
      </c>
      <c r="Y51" s="411">
        <f>Y50</f>
        <v>1</v>
      </c>
      <c r="Z51" s="411">
        <f t="shared" ref="Z51:AD52" si="29">Z50</f>
        <v>0</v>
      </c>
      <c r="AA51" s="411">
        <f t="shared" si="29"/>
        <v>0</v>
      </c>
      <c r="AB51" s="411">
        <f t="shared" si="29"/>
        <v>0</v>
      </c>
      <c r="AC51" s="411">
        <f t="shared" si="29"/>
        <v>0</v>
      </c>
      <c r="AD51" s="411">
        <f t="shared" si="29"/>
        <v>0</v>
      </c>
      <c r="AE51" s="411">
        <f t="shared" ref="AE51:AE52" si="30">AE50</f>
        <v>0</v>
      </c>
      <c r="AF51" s="411">
        <f t="shared" ref="AF51:AF52" si="31">AF50</f>
        <v>0</v>
      </c>
      <c r="AG51" s="411">
        <f t="shared" ref="AG51:AG52" si="32">AG50</f>
        <v>0</v>
      </c>
      <c r="AH51" s="411">
        <f t="shared" ref="AH51:AH52" si="33">AH50</f>
        <v>0</v>
      </c>
      <c r="AI51" s="411">
        <f t="shared" ref="AI51:AI52" si="34">AI50</f>
        <v>0</v>
      </c>
      <c r="AJ51" s="411">
        <f t="shared" ref="AJ51:AJ52" si="35">AJ50</f>
        <v>0</v>
      </c>
      <c r="AK51" s="411">
        <f t="shared" ref="AK51:AK52" si="36">AK50</f>
        <v>0</v>
      </c>
      <c r="AL51" s="411">
        <f t="shared" ref="AL51:AL52" si="37">AL50</f>
        <v>0</v>
      </c>
      <c r="AM51" s="297"/>
    </row>
    <row r="52" spans="1:39" ht="15" outlineLevel="1">
      <c r="B52" s="783" t="s">
        <v>762</v>
      </c>
      <c r="C52" s="782" t="s">
        <v>163</v>
      </c>
      <c r="D52" s="295">
        <v>65406</v>
      </c>
      <c r="E52" s="295">
        <v>65406</v>
      </c>
      <c r="F52" s="295">
        <v>65406</v>
      </c>
      <c r="G52" s="295">
        <v>65406</v>
      </c>
      <c r="H52" s="295">
        <v>65406</v>
      </c>
      <c r="I52" s="295">
        <v>65406</v>
      </c>
      <c r="J52" s="295">
        <v>65406</v>
      </c>
      <c r="K52" s="295">
        <v>65406</v>
      </c>
      <c r="L52" s="295">
        <v>65406</v>
      </c>
      <c r="M52" s="295">
        <v>65406</v>
      </c>
      <c r="N52" s="786"/>
      <c r="O52" s="295">
        <v>4</v>
      </c>
      <c r="P52" s="295">
        <v>4</v>
      </c>
      <c r="Q52" s="295">
        <v>4</v>
      </c>
      <c r="R52" s="295">
        <v>4</v>
      </c>
      <c r="S52" s="295">
        <v>4</v>
      </c>
      <c r="T52" s="295">
        <v>4</v>
      </c>
      <c r="U52" s="295">
        <v>4</v>
      </c>
      <c r="V52" s="295">
        <v>4</v>
      </c>
      <c r="W52" s="295">
        <v>4</v>
      </c>
      <c r="X52" s="295">
        <v>4</v>
      </c>
      <c r="Y52" s="787">
        <f>Y51</f>
        <v>1</v>
      </c>
      <c r="Z52" s="787">
        <f t="shared" si="29"/>
        <v>0</v>
      </c>
      <c r="AA52" s="787">
        <f t="shared" si="29"/>
        <v>0</v>
      </c>
      <c r="AB52" s="787">
        <f t="shared" si="29"/>
        <v>0</v>
      </c>
      <c r="AC52" s="787">
        <f t="shared" si="29"/>
        <v>0</v>
      </c>
      <c r="AD52" s="787">
        <f t="shared" si="29"/>
        <v>0</v>
      </c>
      <c r="AE52" s="787">
        <f t="shared" si="30"/>
        <v>0</v>
      </c>
      <c r="AF52" s="787">
        <f t="shared" si="31"/>
        <v>0</v>
      </c>
      <c r="AG52" s="787">
        <f t="shared" si="32"/>
        <v>0</v>
      </c>
      <c r="AH52" s="787">
        <f t="shared" si="33"/>
        <v>0</v>
      </c>
      <c r="AI52" s="787">
        <f t="shared" si="34"/>
        <v>0</v>
      </c>
      <c r="AJ52" s="787">
        <f t="shared" si="35"/>
        <v>0</v>
      </c>
      <c r="AK52" s="787">
        <f t="shared" si="36"/>
        <v>0</v>
      </c>
      <c r="AL52" s="787">
        <f t="shared" si="37"/>
        <v>0</v>
      </c>
      <c r="AM52" s="297"/>
    </row>
    <row r="53" spans="1:39" ht="15" outlineLevel="1">
      <c r="B53" s="294"/>
      <c r="C53" s="291"/>
      <c r="D53" s="291"/>
      <c r="E53" s="291"/>
      <c r="F53" s="291"/>
      <c r="G53" s="291"/>
      <c r="H53" s="291"/>
      <c r="I53" s="291"/>
      <c r="J53" s="291"/>
      <c r="K53" s="291"/>
      <c r="L53" s="291"/>
      <c r="M53" s="291"/>
      <c r="N53" s="291"/>
      <c r="O53" s="291"/>
      <c r="P53" s="291"/>
      <c r="Q53" s="291"/>
      <c r="R53" s="291"/>
      <c r="S53" s="291"/>
      <c r="T53" s="291"/>
      <c r="U53" s="291"/>
      <c r="V53" s="291"/>
      <c r="W53" s="291"/>
      <c r="X53" s="291"/>
      <c r="Y53" s="422"/>
      <c r="Z53" s="423"/>
      <c r="AA53" s="423"/>
      <c r="AB53" s="423"/>
      <c r="AC53" s="423"/>
      <c r="AD53" s="423"/>
      <c r="AE53" s="423"/>
      <c r="AF53" s="423"/>
      <c r="AG53" s="423"/>
      <c r="AH53" s="423"/>
      <c r="AI53" s="423"/>
      <c r="AJ53" s="423"/>
      <c r="AK53" s="423"/>
      <c r="AL53" s="423"/>
      <c r="AM53" s="297"/>
    </row>
    <row r="54" spans="1:39" ht="16.5" customHeight="1" outlineLevel="1">
      <c r="B54" s="319" t="s">
        <v>497</v>
      </c>
      <c r="C54" s="289"/>
      <c r="D54" s="289"/>
      <c r="E54" s="289"/>
      <c r="F54" s="289"/>
      <c r="G54" s="289"/>
      <c r="H54" s="289"/>
      <c r="I54" s="289"/>
      <c r="J54" s="289"/>
      <c r="K54" s="289"/>
      <c r="L54" s="289"/>
      <c r="M54" s="289"/>
      <c r="N54" s="290"/>
      <c r="O54" s="289"/>
      <c r="P54" s="289"/>
      <c r="Q54" s="289"/>
      <c r="R54" s="289"/>
      <c r="S54" s="289"/>
      <c r="T54" s="289"/>
      <c r="U54" s="289"/>
      <c r="V54" s="289"/>
      <c r="W54" s="289"/>
      <c r="X54" s="289"/>
      <c r="Y54" s="414"/>
      <c r="Z54" s="414"/>
      <c r="AA54" s="414"/>
      <c r="AB54" s="414"/>
      <c r="AC54" s="414"/>
      <c r="AD54" s="414"/>
      <c r="AE54" s="414"/>
      <c r="AF54" s="414"/>
      <c r="AG54" s="414"/>
      <c r="AH54" s="414"/>
      <c r="AI54" s="414"/>
      <c r="AJ54" s="414"/>
      <c r="AK54" s="414"/>
      <c r="AL54" s="414"/>
      <c r="AM54" s="292"/>
    </row>
    <row r="55" spans="1:39" ht="15" outlineLevel="1">
      <c r="A55" s="522">
        <v>6</v>
      </c>
      <c r="B55" s="520" t="s">
        <v>99</v>
      </c>
      <c r="C55" s="291" t="s">
        <v>25</v>
      </c>
      <c r="D55" s="295">
        <v>72926</v>
      </c>
      <c r="E55" s="295">
        <v>72926</v>
      </c>
      <c r="F55" s="295">
        <v>72926</v>
      </c>
      <c r="G55" s="295">
        <v>72926</v>
      </c>
      <c r="H55" s="295">
        <v>0</v>
      </c>
      <c r="I55" s="295">
        <v>0</v>
      </c>
      <c r="J55" s="295">
        <v>0</v>
      </c>
      <c r="K55" s="295">
        <v>0</v>
      </c>
      <c r="L55" s="295">
        <v>0</v>
      </c>
      <c r="M55" s="295">
        <v>0</v>
      </c>
      <c r="N55" s="295">
        <v>12</v>
      </c>
      <c r="O55" s="295">
        <v>16</v>
      </c>
      <c r="P55" s="295">
        <v>16</v>
      </c>
      <c r="Q55" s="295">
        <v>16</v>
      </c>
      <c r="R55" s="295">
        <v>16</v>
      </c>
      <c r="S55" s="295">
        <v>0</v>
      </c>
      <c r="T55" s="295">
        <v>0</v>
      </c>
      <c r="U55" s="295">
        <v>0</v>
      </c>
      <c r="V55" s="295">
        <v>0</v>
      </c>
      <c r="W55" s="295">
        <v>0</v>
      </c>
      <c r="X55" s="295">
        <v>0</v>
      </c>
      <c r="Y55" s="415"/>
      <c r="Z55" s="410">
        <f>'3-a.  Rate Class Allocations'!N22</f>
        <v>1</v>
      </c>
      <c r="AA55" s="410">
        <f>'3-a.  Rate Class Allocations'!O22</f>
        <v>0</v>
      </c>
      <c r="AB55" s="410">
        <f>'3-a.  Rate Class Allocations'!P22</f>
        <v>0</v>
      </c>
      <c r="AC55" s="410">
        <f>'3-a.  Rate Class Allocations'!Q22</f>
        <v>0</v>
      </c>
      <c r="AD55" s="410"/>
      <c r="AE55" s="410"/>
      <c r="AF55" s="415"/>
      <c r="AG55" s="415"/>
      <c r="AH55" s="415"/>
      <c r="AI55" s="415"/>
      <c r="AJ55" s="415"/>
      <c r="AK55" s="415"/>
      <c r="AL55" s="415"/>
      <c r="AM55" s="296">
        <f>SUM(Y55:AL55)</f>
        <v>1</v>
      </c>
    </row>
    <row r="56" spans="1:39" ht="15" outlineLevel="1">
      <c r="B56" s="294" t="s">
        <v>267</v>
      </c>
      <c r="C56" s="291" t="s">
        <v>163</v>
      </c>
      <c r="D56" s="295"/>
      <c r="E56" s="295"/>
      <c r="F56" s="295"/>
      <c r="G56" s="295"/>
      <c r="H56" s="295"/>
      <c r="I56" s="295"/>
      <c r="J56" s="295"/>
      <c r="K56" s="295"/>
      <c r="L56" s="295"/>
      <c r="M56" s="295"/>
      <c r="N56" s="295">
        <f>N55</f>
        <v>12</v>
      </c>
      <c r="O56" s="295"/>
      <c r="P56" s="295"/>
      <c r="Q56" s="295"/>
      <c r="R56" s="295"/>
      <c r="S56" s="295"/>
      <c r="T56" s="295"/>
      <c r="U56" s="295"/>
      <c r="V56" s="295"/>
      <c r="W56" s="295"/>
      <c r="X56" s="295"/>
      <c r="Y56" s="411">
        <f>Y55</f>
        <v>0</v>
      </c>
      <c r="Z56" s="411">
        <f t="shared" ref="Z56:AD56" si="38">Z55</f>
        <v>1</v>
      </c>
      <c r="AA56" s="411">
        <f t="shared" si="38"/>
        <v>0</v>
      </c>
      <c r="AB56" s="411">
        <f t="shared" si="38"/>
        <v>0</v>
      </c>
      <c r="AC56" s="411">
        <f t="shared" si="38"/>
        <v>0</v>
      </c>
      <c r="AD56" s="411">
        <f t="shared" si="38"/>
        <v>0</v>
      </c>
      <c r="AE56" s="411">
        <f t="shared" ref="AE56" si="39">AE55</f>
        <v>0</v>
      </c>
      <c r="AF56" s="411">
        <f t="shared" ref="AF56" si="40">AF55</f>
        <v>0</v>
      </c>
      <c r="AG56" s="411">
        <f t="shared" ref="AG56" si="41">AG55</f>
        <v>0</v>
      </c>
      <c r="AH56" s="411">
        <f t="shared" ref="AH56" si="42">AH55</f>
        <v>0</v>
      </c>
      <c r="AI56" s="411">
        <f t="shared" ref="AI56" si="43">AI55</f>
        <v>0</v>
      </c>
      <c r="AJ56" s="411">
        <f t="shared" ref="AJ56" si="44">AJ55</f>
        <v>0</v>
      </c>
      <c r="AK56" s="411">
        <f t="shared" ref="AK56" si="45">AK55</f>
        <v>0</v>
      </c>
      <c r="AL56" s="411">
        <f t="shared" ref="AL56" si="46">AL55</f>
        <v>0</v>
      </c>
      <c r="AM56" s="311"/>
    </row>
    <row r="57" spans="1:39" ht="15" outlineLevel="1">
      <c r="B57" s="310"/>
      <c r="C57" s="312"/>
      <c r="D57" s="291"/>
      <c r="E57" s="291"/>
      <c r="F57" s="291"/>
      <c r="G57" s="291"/>
      <c r="H57" s="291"/>
      <c r="I57" s="291"/>
      <c r="J57" s="291"/>
      <c r="K57" s="291"/>
      <c r="L57" s="291"/>
      <c r="M57" s="291"/>
      <c r="N57" s="291"/>
      <c r="O57" s="291"/>
      <c r="P57" s="291"/>
      <c r="Q57" s="291"/>
      <c r="R57" s="291"/>
      <c r="S57" s="291"/>
      <c r="T57" s="291"/>
      <c r="U57" s="291"/>
      <c r="V57" s="291"/>
      <c r="W57" s="291"/>
      <c r="X57" s="291"/>
      <c r="Y57" s="416"/>
      <c r="Z57" s="416"/>
      <c r="AA57" s="416"/>
      <c r="AB57" s="416"/>
      <c r="AC57" s="416"/>
      <c r="AD57" s="416"/>
      <c r="AE57" s="416"/>
      <c r="AF57" s="416"/>
      <c r="AG57" s="416"/>
      <c r="AH57" s="416"/>
      <c r="AI57" s="416"/>
      <c r="AJ57" s="416"/>
      <c r="AK57" s="416"/>
      <c r="AL57" s="416"/>
      <c r="AM57" s="313"/>
    </row>
    <row r="58" spans="1:39" ht="28.5" customHeight="1" outlineLevel="1">
      <c r="A58" s="522">
        <v>7</v>
      </c>
      <c r="B58" s="520" t="s">
        <v>100</v>
      </c>
      <c r="C58" s="291" t="s">
        <v>25</v>
      </c>
      <c r="D58" s="295">
        <v>8044425</v>
      </c>
      <c r="E58" s="295">
        <v>8044425</v>
      </c>
      <c r="F58" s="295">
        <v>8024936</v>
      </c>
      <c r="G58" s="295">
        <v>8024936</v>
      </c>
      <c r="H58" s="295">
        <v>8024936</v>
      </c>
      <c r="I58" s="295">
        <v>8005726</v>
      </c>
      <c r="J58" s="295">
        <v>7587817</v>
      </c>
      <c r="K58" s="295">
        <v>7587817</v>
      </c>
      <c r="L58" s="295">
        <v>7519491</v>
      </c>
      <c r="M58" s="295">
        <v>6151714</v>
      </c>
      <c r="N58" s="295">
        <v>12</v>
      </c>
      <c r="O58" s="295">
        <v>1112</v>
      </c>
      <c r="P58" s="295">
        <v>1112</v>
      </c>
      <c r="Q58" s="295">
        <v>1106</v>
      </c>
      <c r="R58" s="295">
        <v>1106</v>
      </c>
      <c r="S58" s="295">
        <v>1106</v>
      </c>
      <c r="T58" s="295">
        <v>1100</v>
      </c>
      <c r="U58" s="295">
        <v>1044</v>
      </c>
      <c r="V58" s="295">
        <v>1044</v>
      </c>
      <c r="W58" s="295">
        <v>1027</v>
      </c>
      <c r="X58" s="295">
        <v>845</v>
      </c>
      <c r="Y58" s="533"/>
      <c r="Z58" s="533">
        <f>'3-a.  Rate Class Allocations'!N24</f>
        <v>0.1096345515641058</v>
      </c>
      <c r="AA58" s="533">
        <f>'3-a.  Rate Class Allocations'!O24</f>
        <v>5.5203455015560843E-3</v>
      </c>
      <c r="AB58" s="410">
        <f>'3-a.  Rate Class Allocations'!P24</f>
        <v>6.2837005381489591E-2</v>
      </c>
      <c r="AC58" s="533">
        <f>'3-a.  Rate Class Allocations'!Q24</f>
        <v>0.53845794180465545</v>
      </c>
      <c r="AD58" s="410"/>
      <c r="AE58" s="410"/>
      <c r="AF58" s="415"/>
      <c r="AG58" s="415"/>
      <c r="AH58" s="415"/>
      <c r="AI58" s="415"/>
      <c r="AJ58" s="415"/>
      <c r="AK58" s="415"/>
      <c r="AL58" s="415"/>
      <c r="AM58" s="296">
        <f>SUM(Y58:AL58)</f>
        <v>0.71644984425180691</v>
      </c>
    </row>
    <row r="59" spans="1:39" ht="15" outlineLevel="1">
      <c r="B59" s="294" t="s">
        <v>267</v>
      </c>
      <c r="C59" s="291" t="s">
        <v>163</v>
      </c>
      <c r="D59" s="295">
        <v>24837</v>
      </c>
      <c r="E59" s="295">
        <v>24837</v>
      </c>
      <c r="F59" s="295">
        <v>24837</v>
      </c>
      <c r="G59" s="295">
        <v>24837</v>
      </c>
      <c r="H59" s="295">
        <v>24837</v>
      </c>
      <c r="I59" s="295">
        <v>24837</v>
      </c>
      <c r="J59" s="295">
        <v>24739</v>
      </c>
      <c r="K59" s="295">
        <v>24739</v>
      </c>
      <c r="L59" s="295">
        <v>24739</v>
      </c>
      <c r="M59" s="295">
        <v>24323</v>
      </c>
      <c r="N59" s="295">
        <f>N58</f>
        <v>12</v>
      </c>
      <c r="O59" s="295">
        <v>2</v>
      </c>
      <c r="P59" s="295">
        <v>2</v>
      </c>
      <c r="Q59" s="295">
        <v>2</v>
      </c>
      <c r="R59" s="295">
        <v>2</v>
      </c>
      <c r="S59" s="295">
        <v>2</v>
      </c>
      <c r="T59" s="295">
        <v>2</v>
      </c>
      <c r="U59" s="295">
        <v>2</v>
      </c>
      <c r="V59" s="295">
        <v>2</v>
      </c>
      <c r="W59" s="295">
        <v>2</v>
      </c>
      <c r="X59" s="295">
        <v>2</v>
      </c>
      <c r="Y59" s="411">
        <f>Y58</f>
        <v>0</v>
      </c>
      <c r="Z59" s="792">
        <f>'3-a.  Rate Class Allocations'!N25</f>
        <v>4.9487207622957108E-2</v>
      </c>
      <c r="AA59" s="792">
        <f>'3-a.  Rate Class Allocations'!O25</f>
        <v>0.67346347024911091</v>
      </c>
      <c r="AB59" s="792">
        <f>'3-a.  Rate Class Allocations'!P25</f>
        <v>0</v>
      </c>
      <c r="AC59" s="792">
        <f>'3-a.  Rate Class Allocations'!Q25</f>
        <v>0</v>
      </c>
      <c r="AD59" s="792">
        <f t="shared" ref="AD59:AD60" si="47">AD58</f>
        <v>0</v>
      </c>
      <c r="AE59" s="411">
        <f t="shared" ref="AE59:AE60" si="48">AE58</f>
        <v>0</v>
      </c>
      <c r="AF59" s="411">
        <f t="shared" ref="AF59:AF60" si="49">AF58</f>
        <v>0</v>
      </c>
      <c r="AG59" s="411">
        <f t="shared" ref="AG59:AG60" si="50">AG58</f>
        <v>0</v>
      </c>
      <c r="AH59" s="411">
        <f t="shared" ref="AH59:AH60" si="51">AH58</f>
        <v>0</v>
      </c>
      <c r="AI59" s="411">
        <f t="shared" ref="AI59:AI60" si="52">AI58</f>
        <v>0</v>
      </c>
      <c r="AJ59" s="411">
        <f t="shared" ref="AJ59:AJ60" si="53">AJ58</f>
        <v>0</v>
      </c>
      <c r="AK59" s="411">
        <f t="shared" ref="AK59:AK60" si="54">AK58</f>
        <v>0</v>
      </c>
      <c r="AL59" s="411">
        <f t="shared" ref="AL59:AL60" si="55">AL58</f>
        <v>0</v>
      </c>
      <c r="AM59" s="311"/>
    </row>
    <row r="60" spans="1:39" ht="15" outlineLevel="1">
      <c r="B60" s="783" t="s">
        <v>762</v>
      </c>
      <c r="C60" s="784" t="s">
        <v>163</v>
      </c>
      <c r="D60" s="295">
        <v>70294</v>
      </c>
      <c r="E60" s="295">
        <v>70294</v>
      </c>
      <c r="F60" s="295">
        <v>89783</v>
      </c>
      <c r="G60" s="295">
        <v>90195</v>
      </c>
      <c r="H60" s="295">
        <v>90195</v>
      </c>
      <c r="I60" s="295">
        <v>90195</v>
      </c>
      <c r="J60" s="295">
        <v>508202</v>
      </c>
      <c r="K60" s="295">
        <v>508202</v>
      </c>
      <c r="L60" s="295">
        <v>522909</v>
      </c>
      <c r="M60" s="295">
        <v>403534</v>
      </c>
      <c r="N60" s="295">
        <v>12</v>
      </c>
      <c r="O60" s="295">
        <v>12</v>
      </c>
      <c r="P60" s="295">
        <v>12</v>
      </c>
      <c r="Q60" s="295">
        <v>19</v>
      </c>
      <c r="R60" s="295">
        <v>19</v>
      </c>
      <c r="S60" s="295">
        <v>19</v>
      </c>
      <c r="T60" s="295">
        <v>19</v>
      </c>
      <c r="U60" s="295">
        <v>75</v>
      </c>
      <c r="V60" s="295">
        <v>75</v>
      </c>
      <c r="W60" s="295">
        <v>75</v>
      </c>
      <c r="X60" s="295">
        <v>58</v>
      </c>
      <c r="Y60" s="785">
        <f>Y59</f>
        <v>0</v>
      </c>
      <c r="Z60" s="785">
        <f>'3-a.  Rate Class Allocations'!N26</f>
        <v>1</v>
      </c>
      <c r="AA60" s="785">
        <f>'3-a.  Rate Class Allocations'!O26</f>
        <v>0</v>
      </c>
      <c r="AB60" s="785">
        <f>'3-a.  Rate Class Allocations'!P26</f>
        <v>0</v>
      </c>
      <c r="AC60" s="785">
        <f>'3-a.  Rate Class Allocations'!Q26</f>
        <v>0</v>
      </c>
      <c r="AD60" s="785">
        <f t="shared" si="47"/>
        <v>0</v>
      </c>
      <c r="AE60" s="411">
        <f t="shared" si="48"/>
        <v>0</v>
      </c>
      <c r="AF60" s="411">
        <f t="shared" si="49"/>
        <v>0</v>
      </c>
      <c r="AG60" s="411">
        <f t="shared" si="50"/>
        <v>0</v>
      </c>
      <c r="AH60" s="411">
        <f t="shared" si="51"/>
        <v>0</v>
      </c>
      <c r="AI60" s="411">
        <f t="shared" si="52"/>
        <v>0</v>
      </c>
      <c r="AJ60" s="411">
        <f t="shared" si="53"/>
        <v>0</v>
      </c>
      <c r="AK60" s="411">
        <f t="shared" si="54"/>
        <v>0</v>
      </c>
      <c r="AL60" s="411">
        <f t="shared" si="55"/>
        <v>0</v>
      </c>
      <c r="AM60" s="311"/>
    </row>
    <row r="61" spans="1:39" ht="15" outlineLevel="1">
      <c r="B61" s="314"/>
      <c r="C61" s="312"/>
      <c r="D61" s="291"/>
      <c r="E61" s="291"/>
      <c r="F61" s="291"/>
      <c r="G61" s="291"/>
      <c r="H61" s="291"/>
      <c r="I61" s="291"/>
      <c r="J61" s="291"/>
      <c r="K61" s="291"/>
      <c r="L61" s="291"/>
      <c r="M61" s="291"/>
      <c r="N61" s="291"/>
      <c r="O61" s="291"/>
      <c r="P61" s="291"/>
      <c r="Q61" s="291"/>
      <c r="R61" s="291"/>
      <c r="S61" s="291"/>
      <c r="T61" s="291"/>
      <c r="U61" s="291"/>
      <c r="V61" s="291"/>
      <c r="W61" s="291"/>
      <c r="X61" s="291"/>
      <c r="Y61" s="416"/>
      <c r="Z61" s="417"/>
      <c r="AA61" s="416"/>
      <c r="AB61" s="416"/>
      <c r="AC61" s="416"/>
      <c r="AD61" s="416"/>
      <c r="AE61" s="416"/>
      <c r="AF61" s="416"/>
      <c r="AG61" s="416"/>
      <c r="AH61" s="416"/>
      <c r="AI61" s="416"/>
      <c r="AJ61" s="416"/>
      <c r="AK61" s="416"/>
      <c r="AL61" s="416"/>
      <c r="AM61" s="313"/>
    </row>
    <row r="62" spans="1:39" ht="30" outlineLevel="1">
      <c r="A62" s="522">
        <v>8</v>
      </c>
      <c r="B62" s="520" t="s">
        <v>101</v>
      </c>
      <c r="C62" s="291" t="s">
        <v>25</v>
      </c>
      <c r="D62" s="295">
        <v>207659</v>
      </c>
      <c r="E62" s="295">
        <v>196489</v>
      </c>
      <c r="F62" s="295">
        <v>190651</v>
      </c>
      <c r="G62" s="295">
        <v>190651</v>
      </c>
      <c r="H62" s="295">
        <v>190651</v>
      </c>
      <c r="I62" s="295">
        <v>190651</v>
      </c>
      <c r="J62" s="295">
        <v>190651</v>
      </c>
      <c r="K62" s="295">
        <v>190651</v>
      </c>
      <c r="L62" s="295">
        <v>190651</v>
      </c>
      <c r="M62" s="295">
        <v>190651</v>
      </c>
      <c r="N62" s="295">
        <v>12</v>
      </c>
      <c r="O62" s="295">
        <v>45</v>
      </c>
      <c r="P62" s="295">
        <v>42</v>
      </c>
      <c r="Q62" s="295">
        <v>41</v>
      </c>
      <c r="R62" s="295">
        <v>41</v>
      </c>
      <c r="S62" s="295">
        <v>41</v>
      </c>
      <c r="T62" s="295">
        <v>41</v>
      </c>
      <c r="U62" s="295">
        <v>41</v>
      </c>
      <c r="V62" s="295">
        <v>41</v>
      </c>
      <c r="W62" s="295">
        <v>41</v>
      </c>
      <c r="X62" s="295">
        <v>41</v>
      </c>
      <c r="Y62" s="415"/>
      <c r="Z62" s="533">
        <v>1</v>
      </c>
      <c r="AA62" s="410">
        <v>0</v>
      </c>
      <c r="AB62" s="410">
        <v>0</v>
      </c>
      <c r="AC62" s="410">
        <v>0</v>
      </c>
      <c r="AD62" s="410"/>
      <c r="AE62" s="410"/>
      <c r="AF62" s="415"/>
      <c r="AG62" s="415"/>
      <c r="AH62" s="415"/>
      <c r="AI62" s="415"/>
      <c r="AJ62" s="415"/>
      <c r="AK62" s="415"/>
      <c r="AL62" s="415"/>
      <c r="AM62" s="296">
        <f>SUM(Y62:AL62)</f>
        <v>1</v>
      </c>
    </row>
    <row r="63" spans="1:39" ht="15" outlineLevel="1">
      <c r="B63" s="294" t="s">
        <v>267</v>
      </c>
      <c r="C63" s="291" t="s">
        <v>163</v>
      </c>
      <c r="D63" s="295">
        <v>-20510</v>
      </c>
      <c r="E63" s="295">
        <v>-9340</v>
      </c>
      <c r="F63" s="295">
        <v>-3503</v>
      </c>
      <c r="G63" s="295">
        <v>-462</v>
      </c>
      <c r="H63" s="295">
        <v>-462</v>
      </c>
      <c r="I63" s="295">
        <v>-462</v>
      </c>
      <c r="J63" s="295">
        <v>-462</v>
      </c>
      <c r="K63" s="295">
        <v>-462</v>
      </c>
      <c r="L63" s="295">
        <v>-462</v>
      </c>
      <c r="M63" s="295">
        <v>-462</v>
      </c>
      <c r="N63" s="295">
        <f>N62</f>
        <v>12</v>
      </c>
      <c r="O63" s="295">
        <v>-5</v>
      </c>
      <c r="P63" s="295">
        <v>-2</v>
      </c>
      <c r="Q63" s="295">
        <v>-1</v>
      </c>
      <c r="R63" s="295">
        <v>0</v>
      </c>
      <c r="S63" s="295">
        <v>0</v>
      </c>
      <c r="T63" s="295">
        <v>0</v>
      </c>
      <c r="U63" s="295">
        <v>0</v>
      </c>
      <c r="V63" s="295">
        <v>0</v>
      </c>
      <c r="W63" s="295">
        <v>0</v>
      </c>
      <c r="X63" s="295">
        <v>0</v>
      </c>
      <c r="Y63" s="411">
        <f>Y62</f>
        <v>0</v>
      </c>
      <c r="Z63" s="411">
        <f t="shared" ref="Z63:AD63" si="56">Z62</f>
        <v>1</v>
      </c>
      <c r="AA63" s="411">
        <f t="shared" si="56"/>
        <v>0</v>
      </c>
      <c r="AB63" s="411">
        <f t="shared" si="56"/>
        <v>0</v>
      </c>
      <c r="AC63" s="411">
        <f t="shared" si="56"/>
        <v>0</v>
      </c>
      <c r="AD63" s="411">
        <f t="shared" si="56"/>
        <v>0</v>
      </c>
      <c r="AE63" s="411">
        <f t="shared" ref="AE63" si="57">AE62</f>
        <v>0</v>
      </c>
      <c r="AF63" s="411">
        <f t="shared" ref="AF63" si="58">AF62</f>
        <v>0</v>
      </c>
      <c r="AG63" s="411">
        <f t="shared" ref="AG63" si="59">AG62</f>
        <v>0</v>
      </c>
      <c r="AH63" s="411">
        <f t="shared" ref="AH63" si="60">AH62</f>
        <v>0</v>
      </c>
      <c r="AI63" s="411">
        <f t="shared" ref="AI63" si="61">AI62</f>
        <v>0</v>
      </c>
      <c r="AJ63" s="411">
        <f t="shared" ref="AJ63" si="62">AJ62</f>
        <v>0</v>
      </c>
      <c r="AK63" s="411">
        <f t="shared" ref="AK63" si="63">AK62</f>
        <v>0</v>
      </c>
      <c r="AL63" s="411">
        <f t="shared" ref="AL63" si="64">AL62</f>
        <v>0</v>
      </c>
      <c r="AM63" s="311"/>
    </row>
    <row r="64" spans="1:39" ht="15" outlineLevel="1">
      <c r="B64" s="314"/>
      <c r="C64" s="312"/>
      <c r="D64" s="316"/>
      <c r="E64" s="316"/>
      <c r="F64" s="316"/>
      <c r="G64" s="316"/>
      <c r="H64" s="316"/>
      <c r="I64" s="316"/>
      <c r="J64" s="316"/>
      <c r="K64" s="316"/>
      <c r="L64" s="316"/>
      <c r="M64" s="316"/>
      <c r="N64" s="291"/>
      <c r="O64" s="316"/>
      <c r="P64" s="316"/>
      <c r="Q64" s="316"/>
      <c r="R64" s="316"/>
      <c r="S64" s="316"/>
      <c r="T64" s="316"/>
      <c r="U64" s="316"/>
      <c r="V64" s="316"/>
      <c r="W64" s="316"/>
      <c r="X64" s="316"/>
      <c r="Y64" s="416"/>
      <c r="Z64" s="417"/>
      <c r="AA64" s="416"/>
      <c r="AB64" s="416"/>
      <c r="AC64" s="416"/>
      <c r="AD64" s="416"/>
      <c r="AE64" s="416"/>
      <c r="AF64" s="416"/>
      <c r="AG64" s="416"/>
      <c r="AH64" s="416"/>
      <c r="AI64" s="416"/>
      <c r="AJ64" s="416"/>
      <c r="AK64" s="416"/>
      <c r="AL64" s="416"/>
      <c r="AM64" s="313"/>
    </row>
    <row r="65" spans="1:39" ht="30" hidden="1" outlineLevel="1">
      <c r="A65" s="522">
        <v>9</v>
      </c>
      <c r="B65" s="520" t="s">
        <v>102</v>
      </c>
      <c r="C65" s="291" t="s">
        <v>25</v>
      </c>
      <c r="D65" s="295"/>
      <c r="E65" s="295"/>
      <c r="F65" s="295"/>
      <c r="G65" s="295"/>
      <c r="H65" s="295"/>
      <c r="I65" s="295"/>
      <c r="J65" s="295"/>
      <c r="K65" s="295"/>
      <c r="L65" s="295"/>
      <c r="M65" s="295"/>
      <c r="N65" s="295">
        <v>12</v>
      </c>
      <c r="O65" s="295"/>
      <c r="P65" s="295"/>
      <c r="Q65" s="295"/>
      <c r="R65" s="295"/>
      <c r="S65" s="295"/>
      <c r="T65" s="295"/>
      <c r="U65" s="295"/>
      <c r="V65" s="295"/>
      <c r="W65" s="295"/>
      <c r="X65" s="295"/>
      <c r="Y65" s="415"/>
      <c r="Z65" s="410"/>
      <c r="AA65" s="410"/>
      <c r="AB65" s="410"/>
      <c r="AC65" s="410"/>
      <c r="AD65" s="410"/>
      <c r="AE65" s="410"/>
      <c r="AF65" s="415"/>
      <c r="AG65" s="415"/>
      <c r="AH65" s="415"/>
      <c r="AI65" s="415"/>
      <c r="AJ65" s="415"/>
      <c r="AK65" s="415"/>
      <c r="AL65" s="415"/>
      <c r="AM65" s="296">
        <f>SUM(Y65:AL65)</f>
        <v>0</v>
      </c>
    </row>
    <row r="66" spans="1:39" ht="15" hidden="1" outlineLevel="1">
      <c r="B66" s="294" t="s">
        <v>267</v>
      </c>
      <c r="C66" s="291" t="s">
        <v>163</v>
      </c>
      <c r="D66" s="295"/>
      <c r="E66" s="295"/>
      <c r="F66" s="295"/>
      <c r="G66" s="295"/>
      <c r="H66" s="295"/>
      <c r="I66" s="295"/>
      <c r="J66" s="295"/>
      <c r="K66" s="295"/>
      <c r="L66" s="295"/>
      <c r="M66" s="295"/>
      <c r="N66" s="295">
        <f>N65</f>
        <v>12</v>
      </c>
      <c r="O66" s="295"/>
      <c r="P66" s="295"/>
      <c r="Q66" s="295"/>
      <c r="R66" s="295"/>
      <c r="S66" s="295"/>
      <c r="T66" s="295"/>
      <c r="U66" s="295"/>
      <c r="V66" s="295"/>
      <c r="W66" s="295"/>
      <c r="X66" s="295"/>
      <c r="Y66" s="411">
        <f>Y65</f>
        <v>0</v>
      </c>
      <c r="Z66" s="411">
        <f t="shared" ref="Z66:AD66" si="65">Z65</f>
        <v>0</v>
      </c>
      <c r="AA66" s="411">
        <f t="shared" si="65"/>
        <v>0</v>
      </c>
      <c r="AB66" s="411">
        <f t="shared" si="65"/>
        <v>0</v>
      </c>
      <c r="AC66" s="411">
        <f t="shared" si="65"/>
        <v>0</v>
      </c>
      <c r="AD66" s="411">
        <f t="shared" si="65"/>
        <v>0</v>
      </c>
      <c r="AE66" s="411">
        <f t="shared" ref="AE66" si="66">AE65</f>
        <v>0</v>
      </c>
      <c r="AF66" s="411">
        <f t="shared" ref="AF66" si="67">AF65</f>
        <v>0</v>
      </c>
      <c r="AG66" s="411">
        <f t="shared" ref="AG66" si="68">AG65</f>
        <v>0</v>
      </c>
      <c r="AH66" s="411">
        <f t="shared" ref="AH66" si="69">AH65</f>
        <v>0</v>
      </c>
      <c r="AI66" s="411">
        <f t="shared" ref="AI66" si="70">AI65</f>
        <v>0</v>
      </c>
      <c r="AJ66" s="411">
        <f t="shared" ref="AJ66" si="71">AJ65</f>
        <v>0</v>
      </c>
      <c r="AK66" s="411">
        <f t="shared" ref="AK66" si="72">AK65</f>
        <v>0</v>
      </c>
      <c r="AL66" s="411">
        <f t="shared" ref="AL66" si="73">AL65</f>
        <v>0</v>
      </c>
      <c r="AM66" s="311"/>
    </row>
    <row r="67" spans="1:39" ht="15" hidden="1" outlineLevel="1">
      <c r="B67" s="314"/>
      <c r="C67" s="312"/>
      <c r="D67" s="316"/>
      <c r="E67" s="316"/>
      <c r="F67" s="316"/>
      <c r="G67" s="316"/>
      <c r="H67" s="316"/>
      <c r="I67" s="316"/>
      <c r="J67" s="316"/>
      <c r="K67" s="316"/>
      <c r="L67" s="316"/>
      <c r="M67" s="316"/>
      <c r="N67" s="291"/>
      <c r="O67" s="316"/>
      <c r="P67" s="316"/>
      <c r="Q67" s="316"/>
      <c r="R67" s="316"/>
      <c r="S67" s="316"/>
      <c r="T67" s="316"/>
      <c r="U67" s="316"/>
      <c r="V67" s="316"/>
      <c r="W67" s="316"/>
      <c r="X67" s="316"/>
      <c r="Y67" s="416"/>
      <c r="Z67" s="416"/>
      <c r="AA67" s="416"/>
      <c r="AB67" s="416"/>
      <c r="AC67" s="416"/>
      <c r="AD67" s="416"/>
      <c r="AE67" s="416"/>
      <c r="AF67" s="416"/>
      <c r="AG67" s="416"/>
      <c r="AH67" s="416"/>
      <c r="AI67" s="416"/>
      <c r="AJ67" s="416"/>
      <c r="AK67" s="416"/>
      <c r="AL67" s="416"/>
      <c r="AM67" s="313"/>
    </row>
    <row r="68" spans="1:39" ht="30" hidden="1" outlineLevel="1">
      <c r="A68" s="522">
        <v>10</v>
      </c>
      <c r="B68" s="520" t="s">
        <v>103</v>
      </c>
      <c r="C68" s="291" t="s">
        <v>25</v>
      </c>
      <c r="D68" s="295"/>
      <c r="E68" s="295"/>
      <c r="F68" s="295"/>
      <c r="G68" s="295"/>
      <c r="H68" s="295"/>
      <c r="I68" s="295"/>
      <c r="J68" s="295"/>
      <c r="K68" s="295"/>
      <c r="L68" s="295"/>
      <c r="M68" s="295"/>
      <c r="N68" s="295">
        <v>3</v>
      </c>
      <c r="O68" s="295"/>
      <c r="P68" s="295"/>
      <c r="Q68" s="295"/>
      <c r="R68" s="295"/>
      <c r="S68" s="295"/>
      <c r="T68" s="295"/>
      <c r="U68" s="295"/>
      <c r="V68" s="295"/>
      <c r="W68" s="295"/>
      <c r="X68" s="295"/>
      <c r="Y68" s="415"/>
      <c r="Z68" s="410"/>
      <c r="AA68" s="410"/>
      <c r="AB68" s="410"/>
      <c r="AC68" s="410"/>
      <c r="AD68" s="410"/>
      <c r="AE68" s="410"/>
      <c r="AF68" s="415"/>
      <c r="AG68" s="415"/>
      <c r="AH68" s="415"/>
      <c r="AI68" s="415"/>
      <c r="AJ68" s="415"/>
      <c r="AK68" s="415"/>
      <c r="AL68" s="415"/>
      <c r="AM68" s="296">
        <f>SUM(Y68:AL68)</f>
        <v>0</v>
      </c>
    </row>
    <row r="69" spans="1:39" ht="15" hidden="1" outlineLevel="1">
      <c r="B69" s="294" t="s">
        <v>267</v>
      </c>
      <c r="C69" s="291" t="s">
        <v>163</v>
      </c>
      <c r="D69" s="295"/>
      <c r="E69" s="295"/>
      <c r="F69" s="295"/>
      <c r="G69" s="295"/>
      <c r="H69" s="295"/>
      <c r="I69" s="295"/>
      <c r="J69" s="295"/>
      <c r="K69" s="295"/>
      <c r="L69" s="295"/>
      <c r="M69" s="295"/>
      <c r="N69" s="295">
        <f>N68</f>
        <v>3</v>
      </c>
      <c r="O69" s="295"/>
      <c r="P69" s="295"/>
      <c r="Q69" s="295"/>
      <c r="R69" s="295"/>
      <c r="S69" s="295"/>
      <c r="T69" s="295"/>
      <c r="U69" s="295"/>
      <c r="V69" s="295"/>
      <c r="W69" s="295"/>
      <c r="X69" s="295"/>
      <c r="Y69" s="411">
        <f>Y68</f>
        <v>0</v>
      </c>
      <c r="Z69" s="411">
        <f t="shared" ref="Z69:AD69" si="74">Z68</f>
        <v>0</v>
      </c>
      <c r="AA69" s="411">
        <f t="shared" si="74"/>
        <v>0</v>
      </c>
      <c r="AB69" s="411">
        <f t="shared" si="74"/>
        <v>0</v>
      </c>
      <c r="AC69" s="411">
        <f t="shared" si="74"/>
        <v>0</v>
      </c>
      <c r="AD69" s="411">
        <f t="shared" si="74"/>
        <v>0</v>
      </c>
      <c r="AE69" s="411">
        <f t="shared" ref="AE69" si="75">AE68</f>
        <v>0</v>
      </c>
      <c r="AF69" s="411">
        <f t="shared" ref="AF69" si="76">AF68</f>
        <v>0</v>
      </c>
      <c r="AG69" s="411">
        <f t="shared" ref="AG69" si="77">AG68</f>
        <v>0</v>
      </c>
      <c r="AH69" s="411">
        <f t="shared" ref="AH69" si="78">AH68</f>
        <v>0</v>
      </c>
      <c r="AI69" s="411">
        <f t="shared" ref="AI69" si="79">AI68</f>
        <v>0</v>
      </c>
      <c r="AJ69" s="411">
        <f t="shared" ref="AJ69" si="80">AJ68</f>
        <v>0</v>
      </c>
      <c r="AK69" s="411">
        <f t="shared" ref="AK69" si="81">AK68</f>
        <v>0</v>
      </c>
      <c r="AL69" s="411">
        <f t="shared" ref="AL69" si="82">AL68</f>
        <v>0</v>
      </c>
      <c r="AM69" s="311"/>
    </row>
    <row r="70" spans="1:39" ht="15" hidden="1" outlineLevel="1">
      <c r="B70" s="314"/>
      <c r="C70" s="312"/>
      <c r="D70" s="316"/>
      <c r="E70" s="316"/>
      <c r="F70" s="316"/>
      <c r="G70" s="316"/>
      <c r="H70" s="316"/>
      <c r="I70" s="316"/>
      <c r="J70" s="316"/>
      <c r="K70" s="316"/>
      <c r="L70" s="316"/>
      <c r="M70" s="316"/>
      <c r="N70" s="291"/>
      <c r="O70" s="316"/>
      <c r="P70" s="316"/>
      <c r="Q70" s="316"/>
      <c r="R70" s="316"/>
      <c r="S70" s="316"/>
      <c r="T70" s="316"/>
      <c r="U70" s="316"/>
      <c r="V70" s="316"/>
      <c r="W70" s="316"/>
      <c r="X70" s="316"/>
      <c r="Y70" s="416"/>
      <c r="Z70" s="417"/>
      <c r="AA70" s="416"/>
      <c r="AB70" s="416"/>
      <c r="AC70" s="416"/>
      <c r="AD70" s="416"/>
      <c r="AE70" s="416"/>
      <c r="AF70" s="416"/>
      <c r="AG70" s="416"/>
      <c r="AH70" s="416"/>
      <c r="AI70" s="416"/>
      <c r="AJ70" s="416"/>
      <c r="AK70" s="416"/>
      <c r="AL70" s="416"/>
      <c r="AM70" s="313"/>
    </row>
    <row r="71" spans="1:39" ht="15.45" outlineLevel="1">
      <c r="B71" s="288" t="s">
        <v>10</v>
      </c>
      <c r="C71" s="289"/>
      <c r="D71" s="289"/>
      <c r="E71" s="289"/>
      <c r="F71" s="289"/>
      <c r="G71" s="289"/>
      <c r="H71" s="289"/>
      <c r="I71" s="289"/>
      <c r="J71" s="289"/>
      <c r="K71" s="289"/>
      <c r="L71" s="289"/>
      <c r="M71" s="289"/>
      <c r="N71" s="290"/>
      <c r="O71" s="289"/>
      <c r="P71" s="289"/>
      <c r="Q71" s="289"/>
      <c r="R71" s="289"/>
      <c r="S71" s="289"/>
      <c r="T71" s="289"/>
      <c r="U71" s="289"/>
      <c r="V71" s="289"/>
      <c r="W71" s="289"/>
      <c r="X71" s="289"/>
      <c r="Y71" s="414"/>
      <c r="Z71" s="414"/>
      <c r="AA71" s="414"/>
      <c r="AB71" s="414"/>
      <c r="AC71" s="414"/>
      <c r="AD71" s="414"/>
      <c r="AE71" s="414"/>
      <c r="AF71" s="414"/>
      <c r="AG71" s="414"/>
      <c r="AH71" s="414"/>
      <c r="AI71" s="414"/>
      <c r="AJ71" s="414"/>
      <c r="AK71" s="414"/>
      <c r="AL71" s="414"/>
      <c r="AM71" s="292"/>
    </row>
    <row r="72" spans="1:39" ht="30" hidden="1" outlineLevel="1">
      <c r="A72" s="522">
        <v>11</v>
      </c>
      <c r="B72" s="520" t="s">
        <v>104</v>
      </c>
      <c r="C72" s="291" t="s">
        <v>25</v>
      </c>
      <c r="D72" s="295"/>
      <c r="E72" s="295"/>
      <c r="F72" s="295"/>
      <c r="G72" s="295"/>
      <c r="H72" s="295"/>
      <c r="I72" s="295"/>
      <c r="J72" s="295"/>
      <c r="K72" s="295"/>
      <c r="L72" s="295"/>
      <c r="M72" s="295"/>
      <c r="N72" s="295">
        <v>12</v>
      </c>
      <c r="O72" s="295"/>
      <c r="P72" s="295"/>
      <c r="Q72" s="295"/>
      <c r="R72" s="295"/>
      <c r="S72" s="295"/>
      <c r="T72" s="295"/>
      <c r="U72" s="295"/>
      <c r="V72" s="295"/>
      <c r="W72" s="295"/>
      <c r="X72" s="295"/>
      <c r="Y72" s="426"/>
      <c r="Z72" s="410"/>
      <c r="AA72" s="410"/>
      <c r="AB72" s="410"/>
      <c r="AC72" s="410"/>
      <c r="AD72" s="410"/>
      <c r="AE72" s="410"/>
      <c r="AF72" s="415"/>
      <c r="AG72" s="415"/>
      <c r="AH72" s="415"/>
      <c r="AI72" s="415"/>
      <c r="AJ72" s="415"/>
      <c r="AK72" s="415"/>
      <c r="AL72" s="415"/>
      <c r="AM72" s="296">
        <f>SUM(Y72:AL72)</f>
        <v>0</v>
      </c>
    </row>
    <row r="73" spans="1:39" ht="15" hidden="1" outlineLevel="1">
      <c r="B73" s="294" t="s">
        <v>267</v>
      </c>
      <c r="C73" s="291" t="s">
        <v>163</v>
      </c>
      <c r="D73" s="295"/>
      <c r="E73" s="295"/>
      <c r="F73" s="295"/>
      <c r="G73" s="295"/>
      <c r="H73" s="295"/>
      <c r="I73" s="295"/>
      <c r="J73" s="295"/>
      <c r="K73" s="295"/>
      <c r="L73" s="295"/>
      <c r="M73" s="295"/>
      <c r="N73" s="295">
        <f>N72</f>
        <v>12</v>
      </c>
      <c r="O73" s="295"/>
      <c r="P73" s="295"/>
      <c r="Q73" s="295"/>
      <c r="R73" s="295"/>
      <c r="S73" s="295"/>
      <c r="T73" s="295"/>
      <c r="U73" s="295"/>
      <c r="V73" s="295"/>
      <c r="W73" s="295"/>
      <c r="X73" s="295"/>
      <c r="Y73" s="411">
        <f>Y72</f>
        <v>0</v>
      </c>
      <c r="Z73" s="411">
        <f t="shared" ref="Z73:AD73" si="83">Z72</f>
        <v>0</v>
      </c>
      <c r="AA73" s="411">
        <f t="shared" si="83"/>
        <v>0</v>
      </c>
      <c r="AB73" s="411">
        <f t="shared" si="83"/>
        <v>0</v>
      </c>
      <c r="AC73" s="411">
        <f t="shared" si="83"/>
        <v>0</v>
      </c>
      <c r="AD73" s="411">
        <f t="shared" si="83"/>
        <v>0</v>
      </c>
      <c r="AE73" s="411">
        <f t="shared" ref="AE73" si="84">AE72</f>
        <v>0</v>
      </c>
      <c r="AF73" s="411">
        <f t="shared" ref="AF73" si="85">AF72</f>
        <v>0</v>
      </c>
      <c r="AG73" s="411">
        <f t="shared" ref="AG73" si="86">AG72</f>
        <v>0</v>
      </c>
      <c r="AH73" s="411">
        <f t="shared" ref="AH73" si="87">AH72</f>
        <v>0</v>
      </c>
      <c r="AI73" s="411">
        <f t="shared" ref="AI73" si="88">AI72</f>
        <v>0</v>
      </c>
      <c r="AJ73" s="411">
        <f t="shared" ref="AJ73" si="89">AJ72</f>
        <v>0</v>
      </c>
      <c r="AK73" s="411">
        <f t="shared" ref="AK73" si="90">AK72</f>
        <v>0</v>
      </c>
      <c r="AL73" s="411">
        <f t="shared" ref="AL73" si="91">AL72</f>
        <v>0</v>
      </c>
      <c r="AM73" s="297"/>
    </row>
    <row r="74" spans="1:39" ht="15" hidden="1" outlineLevel="1">
      <c r="B74" s="315"/>
      <c r="C74" s="305"/>
      <c r="D74" s="291"/>
      <c r="E74" s="291"/>
      <c r="F74" s="291"/>
      <c r="G74" s="291"/>
      <c r="H74" s="291"/>
      <c r="I74" s="291"/>
      <c r="J74" s="291"/>
      <c r="K74" s="291"/>
      <c r="L74" s="291"/>
      <c r="M74" s="291"/>
      <c r="N74" s="291"/>
      <c r="O74" s="291"/>
      <c r="P74" s="291"/>
      <c r="Q74" s="291"/>
      <c r="R74" s="291"/>
      <c r="S74" s="291"/>
      <c r="T74" s="291"/>
      <c r="U74" s="291"/>
      <c r="V74" s="291"/>
      <c r="W74" s="291"/>
      <c r="X74" s="291"/>
      <c r="Y74" s="412"/>
      <c r="Z74" s="421"/>
      <c r="AA74" s="421"/>
      <c r="AB74" s="421"/>
      <c r="AC74" s="421"/>
      <c r="AD74" s="421"/>
      <c r="AE74" s="421"/>
      <c r="AF74" s="421"/>
      <c r="AG74" s="421"/>
      <c r="AH74" s="421"/>
      <c r="AI74" s="421"/>
      <c r="AJ74" s="421"/>
      <c r="AK74" s="421"/>
      <c r="AL74" s="421"/>
      <c r="AM74" s="306"/>
    </row>
    <row r="75" spans="1:39" ht="30" hidden="1" outlineLevel="1">
      <c r="A75" s="522">
        <v>12</v>
      </c>
      <c r="B75" s="520" t="s">
        <v>105</v>
      </c>
      <c r="C75" s="291" t="s">
        <v>25</v>
      </c>
      <c r="D75" s="295"/>
      <c r="E75" s="295"/>
      <c r="F75" s="295"/>
      <c r="G75" s="295"/>
      <c r="H75" s="295"/>
      <c r="I75" s="295"/>
      <c r="J75" s="295"/>
      <c r="K75" s="295"/>
      <c r="L75" s="295"/>
      <c r="M75" s="295"/>
      <c r="N75" s="295">
        <v>12</v>
      </c>
      <c r="O75" s="295"/>
      <c r="P75" s="295"/>
      <c r="Q75" s="295"/>
      <c r="R75" s="295"/>
      <c r="S75" s="295"/>
      <c r="T75" s="295"/>
      <c r="U75" s="295"/>
      <c r="V75" s="295"/>
      <c r="W75" s="295"/>
      <c r="X75" s="295"/>
      <c r="Y75" s="410"/>
      <c r="Z75" s="410"/>
      <c r="AA75" s="410"/>
      <c r="AB75" s="410"/>
      <c r="AC75" s="410"/>
      <c r="AD75" s="410"/>
      <c r="AE75" s="410"/>
      <c r="AF75" s="415"/>
      <c r="AG75" s="415"/>
      <c r="AH75" s="415"/>
      <c r="AI75" s="415"/>
      <c r="AJ75" s="415"/>
      <c r="AK75" s="415"/>
      <c r="AL75" s="415"/>
      <c r="AM75" s="296">
        <f>SUM(Y75:AL75)</f>
        <v>0</v>
      </c>
    </row>
    <row r="76" spans="1:39" ht="15" hidden="1" outlineLevel="1">
      <c r="B76" s="520" t="s">
        <v>267</v>
      </c>
      <c r="C76" s="291" t="s">
        <v>163</v>
      </c>
      <c r="D76" s="295"/>
      <c r="E76" s="295"/>
      <c r="F76" s="295"/>
      <c r="G76" s="295"/>
      <c r="H76" s="295"/>
      <c r="I76" s="295"/>
      <c r="J76" s="295"/>
      <c r="K76" s="295"/>
      <c r="L76" s="295"/>
      <c r="M76" s="295"/>
      <c r="N76" s="295">
        <f>N75</f>
        <v>12</v>
      </c>
      <c r="O76" s="295"/>
      <c r="P76" s="295"/>
      <c r="Q76" s="295"/>
      <c r="R76" s="295"/>
      <c r="S76" s="295"/>
      <c r="T76" s="295"/>
      <c r="U76" s="295"/>
      <c r="V76" s="295"/>
      <c r="W76" s="295"/>
      <c r="X76" s="295"/>
      <c r="Y76" s="411">
        <f>Y75</f>
        <v>0</v>
      </c>
      <c r="Z76" s="411">
        <f t="shared" ref="Z76:AD76" si="92">Z75</f>
        <v>0</v>
      </c>
      <c r="AA76" s="411">
        <f t="shared" si="92"/>
        <v>0</v>
      </c>
      <c r="AB76" s="411">
        <f t="shared" si="92"/>
        <v>0</v>
      </c>
      <c r="AC76" s="411">
        <f t="shared" si="92"/>
        <v>0</v>
      </c>
      <c r="AD76" s="411">
        <f t="shared" si="92"/>
        <v>0</v>
      </c>
      <c r="AE76" s="411">
        <f t="shared" ref="AE76" si="93">AE75</f>
        <v>0</v>
      </c>
      <c r="AF76" s="411">
        <f t="shared" ref="AF76" si="94">AF75</f>
        <v>0</v>
      </c>
      <c r="AG76" s="411">
        <f t="shared" ref="AG76" si="95">AG75</f>
        <v>0</v>
      </c>
      <c r="AH76" s="411">
        <f t="shared" ref="AH76" si="96">AH75</f>
        <v>0</v>
      </c>
      <c r="AI76" s="411">
        <f t="shared" ref="AI76" si="97">AI75</f>
        <v>0</v>
      </c>
      <c r="AJ76" s="411">
        <f t="shared" ref="AJ76" si="98">AJ75</f>
        <v>0</v>
      </c>
      <c r="AK76" s="411">
        <f t="shared" ref="AK76" si="99">AK75</f>
        <v>0</v>
      </c>
      <c r="AL76" s="411">
        <f t="shared" ref="AL76" si="100">AL75</f>
        <v>0</v>
      </c>
      <c r="AM76" s="297"/>
    </row>
    <row r="77" spans="1:39" ht="15" hidden="1" outlineLevel="1">
      <c r="B77" s="520"/>
      <c r="C77" s="305"/>
      <c r="D77" s="291"/>
      <c r="E77" s="291"/>
      <c r="F77" s="291"/>
      <c r="G77" s="291"/>
      <c r="H77" s="291"/>
      <c r="I77" s="291"/>
      <c r="J77" s="291"/>
      <c r="K77" s="291"/>
      <c r="L77" s="291"/>
      <c r="M77" s="291"/>
      <c r="N77" s="291"/>
      <c r="O77" s="291"/>
      <c r="P77" s="291"/>
      <c r="Q77" s="291"/>
      <c r="R77" s="291"/>
      <c r="S77" s="291"/>
      <c r="T77" s="291"/>
      <c r="U77" s="291"/>
      <c r="V77" s="291"/>
      <c r="W77" s="291"/>
      <c r="X77" s="291"/>
      <c r="Y77" s="422"/>
      <c r="Z77" s="422"/>
      <c r="AA77" s="412"/>
      <c r="AB77" s="412"/>
      <c r="AC77" s="412"/>
      <c r="AD77" s="412"/>
      <c r="AE77" s="412"/>
      <c r="AF77" s="412"/>
      <c r="AG77" s="412"/>
      <c r="AH77" s="412"/>
      <c r="AI77" s="412"/>
      <c r="AJ77" s="412"/>
      <c r="AK77" s="412"/>
      <c r="AL77" s="412"/>
      <c r="AM77" s="306"/>
    </row>
    <row r="78" spans="1:39" ht="30" outlineLevel="1">
      <c r="A78" s="522">
        <v>13</v>
      </c>
      <c r="B78" s="520" t="s">
        <v>106</v>
      </c>
      <c r="C78" s="291" t="s">
        <v>25</v>
      </c>
      <c r="D78" s="295">
        <v>17760</v>
      </c>
      <c r="E78" s="295">
        <v>17760</v>
      </c>
      <c r="F78" s="295">
        <v>17760</v>
      </c>
      <c r="G78" s="295">
        <v>17760</v>
      </c>
      <c r="H78" s="295">
        <v>17760</v>
      </c>
      <c r="I78" s="295">
        <v>17760</v>
      </c>
      <c r="J78" s="295">
        <v>17760</v>
      </c>
      <c r="K78" s="295">
        <v>17760</v>
      </c>
      <c r="L78" s="295">
        <v>17760</v>
      </c>
      <c r="M78" s="295">
        <v>17760</v>
      </c>
      <c r="N78" s="295">
        <v>12</v>
      </c>
      <c r="O78" s="295">
        <v>5</v>
      </c>
      <c r="P78" s="295">
        <v>5</v>
      </c>
      <c r="Q78" s="295">
        <v>5</v>
      </c>
      <c r="R78" s="295">
        <v>5</v>
      </c>
      <c r="S78" s="295">
        <v>5</v>
      </c>
      <c r="T78" s="295">
        <v>5</v>
      </c>
      <c r="U78" s="295">
        <v>5</v>
      </c>
      <c r="V78" s="295">
        <v>5</v>
      </c>
      <c r="W78" s="295">
        <v>5</v>
      </c>
      <c r="X78" s="295">
        <v>5</v>
      </c>
      <c r="Y78" s="410"/>
      <c r="Z78" s="410">
        <f>'3-a.  Rate Class Allocations'!N23</f>
        <v>1</v>
      </c>
      <c r="AA78" s="410">
        <f>'3-a.  Rate Class Allocations'!O23</f>
        <v>0</v>
      </c>
      <c r="AB78" s="410">
        <f>'3-a.  Rate Class Allocations'!P23</f>
        <v>0</v>
      </c>
      <c r="AC78" s="410">
        <f>'3-a.  Rate Class Allocations'!Q23</f>
        <v>0</v>
      </c>
      <c r="AD78" s="410"/>
      <c r="AE78" s="410"/>
      <c r="AF78" s="415"/>
      <c r="AG78" s="415"/>
      <c r="AH78" s="415"/>
      <c r="AI78" s="415"/>
      <c r="AJ78" s="415"/>
      <c r="AK78" s="415"/>
      <c r="AL78" s="415"/>
      <c r="AM78" s="296">
        <f>SUM(Y78:AL78)</f>
        <v>1</v>
      </c>
    </row>
    <row r="79" spans="1:39" ht="15" outlineLevel="1">
      <c r="B79" s="520" t="s">
        <v>267</v>
      </c>
      <c r="C79" s="291" t="s">
        <v>163</v>
      </c>
      <c r="D79" s="295"/>
      <c r="E79" s="295"/>
      <c r="F79" s="295"/>
      <c r="G79" s="295"/>
      <c r="H79" s="295"/>
      <c r="I79" s="295"/>
      <c r="J79" s="295"/>
      <c r="K79" s="295"/>
      <c r="L79" s="295"/>
      <c r="M79" s="295"/>
      <c r="N79" s="295">
        <f>N78</f>
        <v>12</v>
      </c>
      <c r="O79" s="295"/>
      <c r="P79" s="295"/>
      <c r="Q79" s="295"/>
      <c r="R79" s="295"/>
      <c r="S79" s="295"/>
      <c r="T79" s="295"/>
      <c r="U79" s="295"/>
      <c r="V79" s="295"/>
      <c r="W79" s="295"/>
      <c r="X79" s="295"/>
      <c r="Y79" s="411">
        <f>Y78</f>
        <v>0</v>
      </c>
      <c r="Z79" s="411">
        <f t="shared" ref="Z79:AD79" si="101">Z78</f>
        <v>1</v>
      </c>
      <c r="AA79" s="411">
        <f t="shared" si="101"/>
        <v>0</v>
      </c>
      <c r="AB79" s="411">
        <f t="shared" si="101"/>
        <v>0</v>
      </c>
      <c r="AC79" s="411">
        <f t="shared" si="101"/>
        <v>0</v>
      </c>
      <c r="AD79" s="411">
        <f t="shared" si="101"/>
        <v>0</v>
      </c>
      <c r="AE79" s="411">
        <f t="shared" ref="AE79:AL79" si="102">AE78</f>
        <v>0</v>
      </c>
      <c r="AF79" s="411">
        <f t="shared" si="102"/>
        <v>0</v>
      </c>
      <c r="AG79" s="411">
        <f t="shared" si="102"/>
        <v>0</v>
      </c>
      <c r="AH79" s="411">
        <f t="shared" si="102"/>
        <v>0</v>
      </c>
      <c r="AI79" s="411">
        <f t="shared" si="102"/>
        <v>0</v>
      </c>
      <c r="AJ79" s="411">
        <f t="shared" si="102"/>
        <v>0</v>
      </c>
      <c r="AK79" s="411">
        <f t="shared" si="102"/>
        <v>0</v>
      </c>
      <c r="AL79" s="411">
        <f t="shared" si="102"/>
        <v>0</v>
      </c>
      <c r="AM79" s="306"/>
    </row>
    <row r="80" spans="1:39" ht="15" outlineLevel="1">
      <c r="B80" s="520"/>
      <c r="C80" s="305"/>
      <c r="D80" s="291"/>
      <c r="E80" s="291"/>
      <c r="F80" s="291"/>
      <c r="G80" s="291"/>
      <c r="H80" s="291"/>
      <c r="I80" s="291"/>
      <c r="J80" s="291"/>
      <c r="K80" s="291"/>
      <c r="L80" s="291"/>
      <c r="M80" s="291"/>
      <c r="N80" s="291"/>
      <c r="O80" s="291"/>
      <c r="P80" s="291"/>
      <c r="Q80" s="291"/>
      <c r="R80" s="291"/>
      <c r="S80" s="291"/>
      <c r="T80" s="291"/>
      <c r="U80" s="291"/>
      <c r="V80" s="291"/>
      <c r="W80" s="291"/>
      <c r="X80" s="291"/>
      <c r="Y80" s="412"/>
      <c r="Z80" s="412"/>
      <c r="AA80" s="412"/>
      <c r="AB80" s="412"/>
      <c r="AC80" s="412"/>
      <c r="AD80" s="412"/>
      <c r="AE80" s="412"/>
      <c r="AF80" s="412"/>
      <c r="AG80" s="412"/>
      <c r="AH80" s="412"/>
      <c r="AI80" s="412"/>
      <c r="AJ80" s="412"/>
      <c r="AK80" s="412"/>
      <c r="AL80" s="412"/>
      <c r="AM80" s="306"/>
    </row>
    <row r="81" spans="1:40" ht="15.45" outlineLevel="1">
      <c r="B81" s="288" t="s">
        <v>107</v>
      </c>
      <c r="C81" s="289"/>
      <c r="D81" s="290"/>
      <c r="E81" s="290"/>
      <c r="F81" s="290"/>
      <c r="G81" s="290"/>
      <c r="H81" s="290"/>
      <c r="I81" s="290"/>
      <c r="J81" s="290"/>
      <c r="K81" s="290"/>
      <c r="L81" s="290"/>
      <c r="M81" s="290"/>
      <c r="N81" s="290"/>
      <c r="O81" s="290"/>
      <c r="P81" s="289"/>
      <c r="Q81" s="289"/>
      <c r="R81" s="289"/>
      <c r="S81" s="289"/>
      <c r="T81" s="289"/>
      <c r="U81" s="289"/>
      <c r="V81" s="289"/>
      <c r="W81" s="289"/>
      <c r="X81" s="289"/>
      <c r="Y81" s="414"/>
      <c r="Z81" s="414"/>
      <c r="AA81" s="414"/>
      <c r="AB81" s="414"/>
      <c r="AC81" s="414"/>
      <c r="AD81" s="414"/>
      <c r="AE81" s="414"/>
      <c r="AF81" s="414"/>
      <c r="AG81" s="414"/>
      <c r="AH81" s="414"/>
      <c r="AI81" s="414"/>
      <c r="AJ81" s="414"/>
      <c r="AK81" s="414"/>
      <c r="AL81" s="414"/>
      <c r="AM81" s="292"/>
    </row>
    <row r="82" spans="1:40" ht="15" outlineLevel="1">
      <c r="A82" s="522">
        <v>14</v>
      </c>
      <c r="B82" s="315" t="s">
        <v>108</v>
      </c>
      <c r="C82" s="291" t="s">
        <v>25</v>
      </c>
      <c r="D82" s="295">
        <v>9138</v>
      </c>
      <c r="E82" s="295">
        <v>8345</v>
      </c>
      <c r="F82" s="295">
        <v>8212</v>
      </c>
      <c r="G82" s="295">
        <v>8078</v>
      </c>
      <c r="H82" s="295">
        <v>8078</v>
      </c>
      <c r="I82" s="295">
        <v>8078</v>
      </c>
      <c r="J82" s="295">
        <v>8078</v>
      </c>
      <c r="K82" s="295">
        <v>8078</v>
      </c>
      <c r="L82" s="295">
        <v>6833</v>
      </c>
      <c r="M82" s="295">
        <v>6833</v>
      </c>
      <c r="N82" s="295">
        <v>12</v>
      </c>
      <c r="O82" s="295">
        <v>1</v>
      </c>
      <c r="P82" s="295">
        <v>1</v>
      </c>
      <c r="Q82" s="295">
        <v>1</v>
      </c>
      <c r="R82" s="295">
        <v>1</v>
      </c>
      <c r="S82" s="295">
        <v>1</v>
      </c>
      <c r="T82" s="295">
        <v>1</v>
      </c>
      <c r="U82" s="295">
        <v>1</v>
      </c>
      <c r="V82" s="295">
        <v>1</v>
      </c>
      <c r="W82" s="295">
        <v>1</v>
      </c>
      <c r="X82" s="295">
        <v>1</v>
      </c>
      <c r="Y82" s="533">
        <v>1</v>
      </c>
      <c r="Z82" s="410"/>
      <c r="AA82" s="410"/>
      <c r="AB82" s="410"/>
      <c r="AC82" s="410"/>
      <c r="AD82" s="410"/>
      <c r="AE82" s="410"/>
      <c r="AF82" s="410"/>
      <c r="AG82" s="410"/>
      <c r="AH82" s="410"/>
      <c r="AI82" s="410"/>
      <c r="AJ82" s="410"/>
      <c r="AK82" s="410"/>
      <c r="AL82" s="410"/>
      <c r="AM82" s="296">
        <f>SUM(Y82:AL82)</f>
        <v>1</v>
      </c>
    </row>
    <row r="83" spans="1:40" ht="15" outlineLevel="1">
      <c r="B83" s="294" t="s">
        <v>267</v>
      </c>
      <c r="C83" s="291" t="s">
        <v>163</v>
      </c>
      <c r="D83" s="295">
        <v>1231</v>
      </c>
      <c r="E83" s="295">
        <v>1130</v>
      </c>
      <c r="F83" s="295">
        <v>1119</v>
      </c>
      <c r="G83" s="295">
        <v>1108</v>
      </c>
      <c r="H83" s="295">
        <v>1108</v>
      </c>
      <c r="I83" s="295">
        <v>1108</v>
      </c>
      <c r="J83" s="295">
        <v>1108</v>
      </c>
      <c r="K83" s="295">
        <v>1108</v>
      </c>
      <c r="L83" s="295">
        <v>942</v>
      </c>
      <c r="M83" s="295">
        <v>942</v>
      </c>
      <c r="N83" s="295">
        <f>N82</f>
        <v>12</v>
      </c>
      <c r="O83" s="295">
        <v>0</v>
      </c>
      <c r="P83" s="295">
        <v>0</v>
      </c>
      <c r="Q83" s="295">
        <v>0</v>
      </c>
      <c r="R83" s="295">
        <v>0</v>
      </c>
      <c r="S83" s="295">
        <v>0</v>
      </c>
      <c r="T83" s="295">
        <v>0</v>
      </c>
      <c r="U83" s="295">
        <v>0</v>
      </c>
      <c r="V83" s="295">
        <v>0</v>
      </c>
      <c r="W83" s="295">
        <v>0</v>
      </c>
      <c r="X83" s="295">
        <v>0</v>
      </c>
      <c r="Y83" s="411">
        <f>Y82</f>
        <v>1</v>
      </c>
      <c r="Z83" s="411">
        <f t="shared" ref="Z83:AC83" si="103">Z82</f>
        <v>0</v>
      </c>
      <c r="AA83" s="411">
        <f t="shared" si="103"/>
        <v>0</v>
      </c>
      <c r="AB83" s="411">
        <f t="shared" si="103"/>
        <v>0</v>
      </c>
      <c r="AC83" s="411">
        <f t="shared" si="103"/>
        <v>0</v>
      </c>
      <c r="AD83" s="411">
        <f>AD82</f>
        <v>0</v>
      </c>
      <c r="AE83" s="411">
        <f t="shared" ref="AE83" si="104">AE82</f>
        <v>0</v>
      </c>
      <c r="AF83" s="411">
        <f t="shared" ref="AF83" si="105">AF82</f>
        <v>0</v>
      </c>
      <c r="AG83" s="411">
        <f t="shared" ref="AG83" si="106">AG82</f>
        <v>0</v>
      </c>
      <c r="AH83" s="411">
        <f t="shared" ref="AH83" si="107">AH82</f>
        <v>0</v>
      </c>
      <c r="AI83" s="411">
        <f t="shared" ref="AI83" si="108">AI82</f>
        <v>0</v>
      </c>
      <c r="AJ83" s="411">
        <f t="shared" ref="AJ83" si="109">AJ82</f>
        <v>0</v>
      </c>
      <c r="AK83" s="411">
        <f t="shared" ref="AK83" si="110">AK82</f>
        <v>0</v>
      </c>
      <c r="AL83" s="411">
        <f t="shared" ref="AL83" si="111">AL82</f>
        <v>0</v>
      </c>
      <c r="AM83" s="297"/>
    </row>
    <row r="84" spans="1:40" s="515" customFormat="1" ht="15" outlineLevel="1">
      <c r="A84" s="523"/>
      <c r="B84" s="294"/>
      <c r="C84" s="291"/>
      <c r="D84" s="291"/>
      <c r="E84" s="291"/>
      <c r="F84" s="291"/>
      <c r="G84" s="291"/>
      <c r="H84" s="291"/>
      <c r="I84" s="291"/>
      <c r="J84" s="291"/>
      <c r="K84" s="291"/>
      <c r="L84" s="291"/>
      <c r="M84" s="291"/>
      <c r="N84" s="468"/>
      <c r="O84" s="291"/>
      <c r="P84" s="291"/>
      <c r="Q84" s="291"/>
      <c r="R84" s="291"/>
      <c r="S84" s="291"/>
      <c r="T84" s="291"/>
      <c r="U84" s="291"/>
      <c r="V84" s="291"/>
      <c r="W84" s="291"/>
      <c r="X84" s="291"/>
      <c r="Y84" s="411"/>
      <c r="Z84" s="411"/>
      <c r="AA84" s="411"/>
      <c r="AB84" s="411"/>
      <c r="AC84" s="411"/>
      <c r="AD84" s="411"/>
      <c r="AE84" s="411"/>
      <c r="AF84" s="411"/>
      <c r="AG84" s="411"/>
      <c r="AH84" s="411"/>
      <c r="AI84" s="411"/>
      <c r="AJ84" s="411"/>
      <c r="AK84" s="411"/>
      <c r="AL84" s="411"/>
      <c r="AM84" s="516"/>
      <c r="AN84" s="630"/>
    </row>
    <row r="85" spans="1:40" s="309" customFormat="1" ht="15.45" outlineLevel="1">
      <c r="A85" s="523"/>
      <c r="B85" s="288" t="s">
        <v>489</v>
      </c>
      <c r="C85" s="291"/>
      <c r="D85" s="291"/>
      <c r="E85" s="291"/>
      <c r="F85" s="291"/>
      <c r="G85" s="291"/>
      <c r="H85" s="291"/>
      <c r="I85" s="291"/>
      <c r="J85" s="291"/>
      <c r="K85" s="291"/>
      <c r="L85" s="291"/>
      <c r="M85" s="291"/>
      <c r="N85" s="291"/>
      <c r="O85" s="291"/>
      <c r="P85" s="291"/>
      <c r="Q85" s="291"/>
      <c r="R85" s="291"/>
      <c r="S85" s="291"/>
      <c r="T85" s="291"/>
      <c r="U85" s="291"/>
      <c r="V85" s="291"/>
      <c r="W85" s="291"/>
      <c r="X85" s="291"/>
      <c r="Y85" s="412"/>
      <c r="Z85" s="412"/>
      <c r="AA85" s="412"/>
      <c r="AB85" s="412"/>
      <c r="AC85" s="412"/>
      <c r="AD85" s="412"/>
      <c r="AE85" s="416"/>
      <c r="AF85" s="416"/>
      <c r="AG85" s="416"/>
      <c r="AH85" s="416"/>
      <c r="AI85" s="416"/>
      <c r="AJ85" s="416"/>
      <c r="AK85" s="416"/>
      <c r="AL85" s="416"/>
      <c r="AM85" s="517"/>
      <c r="AN85" s="631"/>
    </row>
    <row r="86" spans="1:40" ht="15" hidden="1" outlineLevel="1">
      <c r="A86" s="522">
        <v>15</v>
      </c>
      <c r="B86" s="294" t="s">
        <v>494</v>
      </c>
      <c r="C86" s="291" t="s">
        <v>25</v>
      </c>
      <c r="D86" s="295"/>
      <c r="E86" s="295"/>
      <c r="F86" s="295"/>
      <c r="G86" s="295"/>
      <c r="H86" s="295"/>
      <c r="I86" s="295"/>
      <c r="J86" s="295"/>
      <c r="K86" s="295"/>
      <c r="L86" s="295"/>
      <c r="M86" s="295"/>
      <c r="N86" s="295">
        <v>0</v>
      </c>
      <c r="O86" s="295"/>
      <c r="P86" s="295"/>
      <c r="Q86" s="295"/>
      <c r="R86" s="295"/>
      <c r="S86" s="295"/>
      <c r="T86" s="295"/>
      <c r="U86" s="295"/>
      <c r="V86" s="295"/>
      <c r="W86" s="295"/>
      <c r="X86" s="295"/>
      <c r="Y86" s="410"/>
      <c r="Z86" s="410"/>
      <c r="AA86" s="410"/>
      <c r="AB86" s="410"/>
      <c r="AC86" s="410"/>
      <c r="AD86" s="410"/>
      <c r="AE86" s="410"/>
      <c r="AF86" s="410"/>
      <c r="AG86" s="410"/>
      <c r="AH86" s="410"/>
      <c r="AI86" s="410"/>
      <c r="AJ86" s="410"/>
      <c r="AK86" s="410"/>
      <c r="AL86" s="410"/>
      <c r="AM86" s="296">
        <f>SUM(Y86:AL86)</f>
        <v>0</v>
      </c>
    </row>
    <row r="87" spans="1:40" ht="15" hidden="1" outlineLevel="1">
      <c r="B87" s="294" t="s">
        <v>267</v>
      </c>
      <c r="C87" s="291" t="s">
        <v>163</v>
      </c>
      <c r="D87" s="295"/>
      <c r="E87" s="295"/>
      <c r="F87" s="295"/>
      <c r="G87" s="295"/>
      <c r="H87" s="295"/>
      <c r="I87" s="295"/>
      <c r="J87" s="295"/>
      <c r="K87" s="295"/>
      <c r="L87" s="295"/>
      <c r="M87" s="295"/>
      <c r="N87" s="295">
        <f>N86</f>
        <v>0</v>
      </c>
      <c r="O87" s="295"/>
      <c r="P87" s="295"/>
      <c r="Q87" s="295"/>
      <c r="R87" s="295"/>
      <c r="S87" s="295"/>
      <c r="T87" s="295"/>
      <c r="U87" s="295"/>
      <c r="V87" s="295"/>
      <c r="W87" s="295"/>
      <c r="X87" s="295"/>
      <c r="Y87" s="411">
        <f>Y86</f>
        <v>0</v>
      </c>
      <c r="Z87" s="411">
        <f t="shared" ref="Z87:AC87" si="112">Z86</f>
        <v>0</v>
      </c>
      <c r="AA87" s="411">
        <f t="shared" si="112"/>
        <v>0</v>
      </c>
      <c r="AB87" s="411">
        <f t="shared" si="112"/>
        <v>0</v>
      </c>
      <c r="AC87" s="411">
        <f t="shared" si="112"/>
        <v>0</v>
      </c>
      <c r="AD87" s="411">
        <f>AD86</f>
        <v>0</v>
      </c>
      <c r="AE87" s="411">
        <f t="shared" ref="AE87:AL87" si="113">AE86</f>
        <v>0</v>
      </c>
      <c r="AF87" s="411">
        <f t="shared" si="113"/>
        <v>0</v>
      </c>
      <c r="AG87" s="411">
        <f t="shared" si="113"/>
        <v>0</v>
      </c>
      <c r="AH87" s="411">
        <f t="shared" si="113"/>
        <v>0</v>
      </c>
      <c r="AI87" s="411">
        <f t="shared" si="113"/>
        <v>0</v>
      </c>
      <c r="AJ87" s="411">
        <f t="shared" si="113"/>
        <v>0</v>
      </c>
      <c r="AK87" s="411">
        <f t="shared" si="113"/>
        <v>0</v>
      </c>
      <c r="AL87" s="411">
        <f t="shared" si="113"/>
        <v>0</v>
      </c>
      <c r="AM87" s="297"/>
    </row>
    <row r="88" spans="1:40" ht="15" hidden="1" outlineLevel="1">
      <c r="B88" s="315"/>
      <c r="C88" s="305"/>
      <c r="D88" s="291"/>
      <c r="E88" s="291"/>
      <c r="F88" s="291"/>
      <c r="G88" s="291"/>
      <c r="H88" s="291"/>
      <c r="I88" s="291"/>
      <c r="J88" s="291"/>
      <c r="K88" s="291"/>
      <c r="L88" s="291"/>
      <c r="M88" s="291"/>
      <c r="N88" s="291"/>
      <c r="O88" s="291"/>
      <c r="P88" s="291"/>
      <c r="Q88" s="291"/>
      <c r="R88" s="291"/>
      <c r="S88" s="291"/>
      <c r="T88" s="291"/>
      <c r="U88" s="291"/>
      <c r="V88" s="291"/>
      <c r="W88" s="291"/>
      <c r="X88" s="291"/>
      <c r="Y88" s="412"/>
      <c r="Z88" s="412"/>
      <c r="AA88" s="412"/>
      <c r="AB88" s="412"/>
      <c r="AC88" s="412"/>
      <c r="AD88" s="412"/>
      <c r="AE88" s="412"/>
      <c r="AF88" s="412"/>
      <c r="AG88" s="412"/>
      <c r="AH88" s="412"/>
      <c r="AI88" s="412"/>
      <c r="AJ88" s="412"/>
      <c r="AK88" s="412"/>
      <c r="AL88" s="412"/>
      <c r="AM88" s="306"/>
    </row>
    <row r="89" spans="1:40" s="283" customFormat="1" ht="15" hidden="1" outlineLevel="1">
      <c r="A89" s="522">
        <v>16</v>
      </c>
      <c r="B89" s="324" t="s">
        <v>490</v>
      </c>
      <c r="C89" s="291" t="s">
        <v>25</v>
      </c>
      <c r="D89" s="295"/>
      <c r="E89" s="295"/>
      <c r="F89" s="295"/>
      <c r="G89" s="295"/>
      <c r="H89" s="295"/>
      <c r="I89" s="295"/>
      <c r="J89" s="295"/>
      <c r="K89" s="295"/>
      <c r="L89" s="295"/>
      <c r="M89" s="295"/>
      <c r="N89" s="295">
        <v>0</v>
      </c>
      <c r="O89" s="295"/>
      <c r="P89" s="295"/>
      <c r="Q89" s="295"/>
      <c r="R89" s="295"/>
      <c r="S89" s="295"/>
      <c r="T89" s="295"/>
      <c r="U89" s="295"/>
      <c r="V89" s="295"/>
      <c r="W89" s="295"/>
      <c r="X89" s="295"/>
      <c r="Y89" s="410"/>
      <c r="Z89" s="410"/>
      <c r="AA89" s="410"/>
      <c r="AB89" s="410"/>
      <c r="AC89" s="410"/>
      <c r="AD89" s="410"/>
      <c r="AE89" s="410"/>
      <c r="AF89" s="410"/>
      <c r="AG89" s="410"/>
      <c r="AH89" s="410"/>
      <c r="AI89" s="410"/>
      <c r="AJ89" s="410"/>
      <c r="AK89" s="410"/>
      <c r="AL89" s="410"/>
      <c r="AM89" s="296">
        <f>SUM(Y89:AL89)</f>
        <v>0</v>
      </c>
    </row>
    <row r="90" spans="1:40" s="283" customFormat="1" ht="15" hidden="1" outlineLevel="1">
      <c r="A90" s="522"/>
      <c r="B90" s="324" t="s">
        <v>267</v>
      </c>
      <c r="C90" s="291" t="s">
        <v>163</v>
      </c>
      <c r="D90" s="295"/>
      <c r="E90" s="295"/>
      <c r="F90" s="295"/>
      <c r="G90" s="295"/>
      <c r="H90" s="295"/>
      <c r="I90" s="295"/>
      <c r="J90" s="295"/>
      <c r="K90" s="295"/>
      <c r="L90" s="295"/>
      <c r="M90" s="295"/>
      <c r="N90" s="295">
        <f>N89</f>
        <v>0</v>
      </c>
      <c r="O90" s="295"/>
      <c r="P90" s="295"/>
      <c r="Q90" s="295"/>
      <c r="R90" s="295"/>
      <c r="S90" s="295"/>
      <c r="T90" s="295"/>
      <c r="U90" s="295"/>
      <c r="V90" s="295"/>
      <c r="W90" s="295"/>
      <c r="X90" s="295"/>
      <c r="Y90" s="411">
        <f>Y89</f>
        <v>0</v>
      </c>
      <c r="Z90" s="411">
        <f t="shared" ref="Z90:AC90" si="114">Z89</f>
        <v>0</v>
      </c>
      <c r="AA90" s="411">
        <f t="shared" si="114"/>
        <v>0</v>
      </c>
      <c r="AB90" s="411">
        <f t="shared" si="114"/>
        <v>0</v>
      </c>
      <c r="AC90" s="411">
        <f t="shared" si="114"/>
        <v>0</v>
      </c>
      <c r="AD90" s="411">
        <f>AD89</f>
        <v>0</v>
      </c>
      <c r="AE90" s="411">
        <f t="shared" ref="AE90:AL90" si="115">AE89</f>
        <v>0</v>
      </c>
      <c r="AF90" s="411">
        <f t="shared" si="115"/>
        <v>0</v>
      </c>
      <c r="AG90" s="411">
        <f t="shared" si="115"/>
        <v>0</v>
      </c>
      <c r="AH90" s="411">
        <f t="shared" si="115"/>
        <v>0</v>
      </c>
      <c r="AI90" s="411">
        <f t="shared" si="115"/>
        <v>0</v>
      </c>
      <c r="AJ90" s="411">
        <f t="shared" si="115"/>
        <v>0</v>
      </c>
      <c r="AK90" s="411">
        <f t="shared" si="115"/>
        <v>0</v>
      </c>
      <c r="AL90" s="411">
        <f t="shared" si="115"/>
        <v>0</v>
      </c>
      <c r="AM90" s="297"/>
    </row>
    <row r="91" spans="1:40" s="283" customFormat="1" ht="15" hidden="1" outlineLevel="1">
      <c r="A91" s="522"/>
      <c r="B91" s="324"/>
      <c r="C91" s="291"/>
      <c r="D91" s="291"/>
      <c r="E91" s="291"/>
      <c r="F91" s="291"/>
      <c r="G91" s="291"/>
      <c r="H91" s="291"/>
      <c r="I91" s="291"/>
      <c r="J91" s="291"/>
      <c r="K91" s="291"/>
      <c r="L91" s="291"/>
      <c r="M91" s="291"/>
      <c r="N91" s="291"/>
      <c r="O91" s="291"/>
      <c r="P91" s="291"/>
      <c r="Q91" s="291"/>
      <c r="R91" s="291"/>
      <c r="S91" s="291"/>
      <c r="T91" s="291"/>
      <c r="U91" s="291"/>
      <c r="V91" s="291"/>
      <c r="W91" s="291"/>
      <c r="X91" s="291"/>
      <c r="Y91" s="412"/>
      <c r="Z91" s="412"/>
      <c r="AA91" s="412"/>
      <c r="AB91" s="412"/>
      <c r="AC91" s="412"/>
      <c r="AD91" s="412"/>
      <c r="AE91" s="416"/>
      <c r="AF91" s="416"/>
      <c r="AG91" s="416"/>
      <c r="AH91" s="416"/>
      <c r="AI91" s="416"/>
      <c r="AJ91" s="416"/>
      <c r="AK91" s="416"/>
      <c r="AL91" s="416"/>
      <c r="AM91" s="313"/>
    </row>
    <row r="92" spans="1:40" ht="15.45" hidden="1" outlineLevel="1">
      <c r="B92" s="519" t="s">
        <v>495</v>
      </c>
      <c r="C92" s="320"/>
      <c r="D92" s="290"/>
      <c r="E92" s="289"/>
      <c r="F92" s="289"/>
      <c r="G92" s="289"/>
      <c r="H92" s="289"/>
      <c r="I92" s="289"/>
      <c r="J92" s="289"/>
      <c r="K92" s="289"/>
      <c r="L92" s="289"/>
      <c r="M92" s="289"/>
      <c r="N92" s="290"/>
      <c r="O92" s="289"/>
      <c r="P92" s="289"/>
      <c r="Q92" s="289"/>
      <c r="R92" s="289"/>
      <c r="S92" s="289"/>
      <c r="T92" s="289"/>
      <c r="U92" s="289"/>
      <c r="V92" s="289"/>
      <c r="W92" s="289"/>
      <c r="X92" s="289"/>
      <c r="Y92" s="414"/>
      <c r="Z92" s="414"/>
      <c r="AA92" s="414"/>
      <c r="AB92" s="414"/>
      <c r="AC92" s="414"/>
      <c r="AD92" s="414"/>
      <c r="AE92" s="414"/>
      <c r="AF92" s="414"/>
      <c r="AG92" s="414"/>
      <c r="AH92" s="414"/>
      <c r="AI92" s="414"/>
      <c r="AJ92" s="414"/>
      <c r="AK92" s="414"/>
      <c r="AL92" s="414"/>
      <c r="AM92" s="292"/>
    </row>
    <row r="93" spans="1:40" ht="15" hidden="1" outlineLevel="1">
      <c r="A93" s="522">
        <v>17</v>
      </c>
      <c r="B93" s="520" t="s">
        <v>112</v>
      </c>
      <c r="C93" s="291" t="s">
        <v>25</v>
      </c>
      <c r="D93" s="295"/>
      <c r="E93" s="295"/>
      <c r="F93" s="295"/>
      <c r="G93" s="295"/>
      <c r="H93" s="295"/>
      <c r="I93" s="295"/>
      <c r="J93" s="295"/>
      <c r="K93" s="295"/>
      <c r="L93" s="295"/>
      <c r="M93" s="295"/>
      <c r="N93" s="295">
        <v>12</v>
      </c>
      <c r="O93" s="295"/>
      <c r="P93" s="295"/>
      <c r="Q93" s="295"/>
      <c r="R93" s="295"/>
      <c r="S93" s="295"/>
      <c r="T93" s="295"/>
      <c r="U93" s="295"/>
      <c r="V93" s="295"/>
      <c r="W93" s="295"/>
      <c r="X93" s="295"/>
      <c r="Y93" s="426"/>
      <c r="Z93" s="410"/>
      <c r="AA93" s="410"/>
      <c r="AB93" s="410"/>
      <c r="AC93" s="410"/>
      <c r="AD93" s="410"/>
      <c r="AE93" s="410"/>
      <c r="AF93" s="415"/>
      <c r="AG93" s="415"/>
      <c r="AH93" s="415"/>
      <c r="AI93" s="415"/>
      <c r="AJ93" s="415"/>
      <c r="AK93" s="415"/>
      <c r="AL93" s="415"/>
      <c r="AM93" s="296">
        <f>SUM(Y93:AL93)</f>
        <v>0</v>
      </c>
    </row>
    <row r="94" spans="1:40" ht="15" hidden="1" outlineLevel="1">
      <c r="B94" s="294" t="s">
        <v>267</v>
      </c>
      <c r="C94" s="291" t="s">
        <v>163</v>
      </c>
      <c r="D94" s="295"/>
      <c r="E94" s="295"/>
      <c r="F94" s="295"/>
      <c r="G94" s="295"/>
      <c r="H94" s="295"/>
      <c r="I94" s="295"/>
      <c r="J94" s="295"/>
      <c r="K94" s="295"/>
      <c r="L94" s="295"/>
      <c r="M94" s="295"/>
      <c r="N94" s="295">
        <f>N93</f>
        <v>12</v>
      </c>
      <c r="O94" s="295"/>
      <c r="P94" s="295"/>
      <c r="Q94" s="295"/>
      <c r="R94" s="295"/>
      <c r="S94" s="295"/>
      <c r="T94" s="295"/>
      <c r="U94" s="295"/>
      <c r="V94" s="295"/>
      <c r="W94" s="295"/>
      <c r="X94" s="295"/>
      <c r="Y94" s="411">
        <f>Y93</f>
        <v>0</v>
      </c>
      <c r="Z94" s="411">
        <f t="shared" ref="Z94:AD94" si="116">Z93</f>
        <v>0</v>
      </c>
      <c r="AA94" s="411">
        <f t="shared" si="116"/>
        <v>0</v>
      </c>
      <c r="AB94" s="411">
        <f t="shared" si="116"/>
        <v>0</v>
      </c>
      <c r="AC94" s="411">
        <f t="shared" si="116"/>
        <v>0</v>
      </c>
      <c r="AD94" s="411">
        <f t="shared" si="116"/>
        <v>0</v>
      </c>
      <c r="AE94" s="411">
        <f t="shared" ref="AE94:AL94" si="117">AE93</f>
        <v>0</v>
      </c>
      <c r="AF94" s="411">
        <f t="shared" si="117"/>
        <v>0</v>
      </c>
      <c r="AG94" s="411">
        <f t="shared" si="117"/>
        <v>0</v>
      </c>
      <c r="AH94" s="411">
        <f t="shared" si="117"/>
        <v>0</v>
      </c>
      <c r="AI94" s="411">
        <f t="shared" si="117"/>
        <v>0</v>
      </c>
      <c r="AJ94" s="411">
        <f t="shared" si="117"/>
        <v>0</v>
      </c>
      <c r="AK94" s="411">
        <f t="shared" si="117"/>
        <v>0</v>
      </c>
      <c r="AL94" s="411">
        <f t="shared" si="117"/>
        <v>0</v>
      </c>
      <c r="AM94" s="306"/>
    </row>
    <row r="95" spans="1:40" ht="15" hidden="1" outlineLevel="1">
      <c r="B95" s="294"/>
      <c r="C95" s="291"/>
      <c r="D95" s="291"/>
      <c r="E95" s="291"/>
      <c r="F95" s="291"/>
      <c r="G95" s="291"/>
      <c r="H95" s="291"/>
      <c r="I95" s="291"/>
      <c r="J95" s="291"/>
      <c r="K95" s="291"/>
      <c r="L95" s="291"/>
      <c r="M95" s="291"/>
      <c r="N95" s="291"/>
      <c r="O95" s="291"/>
      <c r="P95" s="291"/>
      <c r="Q95" s="291"/>
      <c r="R95" s="291"/>
      <c r="S95" s="291"/>
      <c r="T95" s="291"/>
      <c r="U95" s="291"/>
      <c r="V95" s="291"/>
      <c r="W95" s="291"/>
      <c r="X95" s="291"/>
      <c r="Y95" s="422"/>
      <c r="Z95" s="425"/>
      <c r="AA95" s="425"/>
      <c r="AB95" s="425"/>
      <c r="AC95" s="425"/>
      <c r="AD95" s="425"/>
      <c r="AE95" s="425"/>
      <c r="AF95" s="425"/>
      <c r="AG95" s="425"/>
      <c r="AH95" s="425"/>
      <c r="AI95" s="425"/>
      <c r="AJ95" s="425"/>
      <c r="AK95" s="425"/>
      <c r="AL95" s="425"/>
      <c r="AM95" s="306"/>
    </row>
    <row r="96" spans="1:40" ht="15" hidden="1" outlineLevel="1">
      <c r="A96" s="522">
        <v>18</v>
      </c>
      <c r="B96" s="520" t="s">
        <v>109</v>
      </c>
      <c r="C96" s="291" t="s">
        <v>25</v>
      </c>
      <c r="D96" s="295"/>
      <c r="E96" s="295"/>
      <c r="F96" s="295"/>
      <c r="G96" s="295"/>
      <c r="H96" s="295"/>
      <c r="I96" s="295"/>
      <c r="J96" s="295"/>
      <c r="K96" s="295"/>
      <c r="L96" s="295"/>
      <c r="M96" s="295"/>
      <c r="N96" s="295">
        <v>12</v>
      </c>
      <c r="O96" s="295"/>
      <c r="P96" s="295"/>
      <c r="Q96" s="295"/>
      <c r="R96" s="295"/>
      <c r="S96" s="295"/>
      <c r="T96" s="295"/>
      <c r="U96" s="295"/>
      <c r="V96" s="295"/>
      <c r="W96" s="295"/>
      <c r="X96" s="295"/>
      <c r="Y96" s="426"/>
      <c r="Z96" s="410"/>
      <c r="AA96" s="410"/>
      <c r="AB96" s="410"/>
      <c r="AC96" s="410"/>
      <c r="AD96" s="410"/>
      <c r="AE96" s="410"/>
      <c r="AF96" s="415"/>
      <c r="AG96" s="415"/>
      <c r="AH96" s="415"/>
      <c r="AI96" s="415"/>
      <c r="AJ96" s="415"/>
      <c r="AK96" s="415"/>
      <c r="AL96" s="415"/>
      <c r="AM96" s="296">
        <f>SUM(Y96:AL96)</f>
        <v>0</v>
      </c>
    </row>
    <row r="97" spans="1:39" ht="15" hidden="1" outlineLevel="1">
      <c r="B97" s="294" t="s">
        <v>267</v>
      </c>
      <c r="C97" s="291" t="s">
        <v>163</v>
      </c>
      <c r="D97" s="295"/>
      <c r="E97" s="295"/>
      <c r="F97" s="295"/>
      <c r="G97" s="295"/>
      <c r="H97" s="295"/>
      <c r="I97" s="295"/>
      <c r="J97" s="295"/>
      <c r="K97" s="295"/>
      <c r="L97" s="295"/>
      <c r="M97" s="295"/>
      <c r="N97" s="295">
        <f>N96</f>
        <v>12</v>
      </c>
      <c r="O97" s="295"/>
      <c r="P97" s="295"/>
      <c r="Q97" s="295"/>
      <c r="R97" s="295"/>
      <c r="S97" s="295"/>
      <c r="T97" s="295"/>
      <c r="U97" s="295"/>
      <c r="V97" s="295"/>
      <c r="W97" s="295"/>
      <c r="X97" s="295"/>
      <c r="Y97" s="411">
        <f>Y96</f>
        <v>0</v>
      </c>
      <c r="Z97" s="411">
        <f t="shared" ref="Z97:AD97" si="118">Z96</f>
        <v>0</v>
      </c>
      <c r="AA97" s="411">
        <f t="shared" si="118"/>
        <v>0</v>
      </c>
      <c r="AB97" s="411">
        <f t="shared" si="118"/>
        <v>0</v>
      </c>
      <c r="AC97" s="411">
        <f t="shared" si="118"/>
        <v>0</v>
      </c>
      <c r="AD97" s="411">
        <f t="shared" si="118"/>
        <v>0</v>
      </c>
      <c r="AE97" s="411">
        <f t="shared" ref="AE97" si="119">AE96</f>
        <v>0</v>
      </c>
      <c r="AF97" s="411">
        <f t="shared" ref="AF97" si="120">AF96</f>
        <v>0</v>
      </c>
      <c r="AG97" s="411">
        <f t="shared" ref="AG97" si="121">AG96</f>
        <v>0</v>
      </c>
      <c r="AH97" s="411">
        <f t="shared" ref="AH97" si="122">AH96</f>
        <v>0</v>
      </c>
      <c r="AI97" s="411">
        <f t="shared" ref="AI97" si="123">AI96</f>
        <v>0</v>
      </c>
      <c r="AJ97" s="411">
        <f t="shared" ref="AJ97" si="124">AJ96</f>
        <v>0</v>
      </c>
      <c r="AK97" s="411">
        <f t="shared" ref="AK97" si="125">AK96</f>
        <v>0</v>
      </c>
      <c r="AL97" s="411">
        <f t="shared" ref="AL97" si="126">AL96</f>
        <v>0</v>
      </c>
      <c r="AM97" s="306"/>
    </row>
    <row r="98" spans="1:39" ht="15" hidden="1" outlineLevel="1">
      <c r="B98" s="322"/>
      <c r="C98" s="291"/>
      <c r="D98" s="291"/>
      <c r="E98" s="291"/>
      <c r="F98" s="291"/>
      <c r="G98" s="291"/>
      <c r="H98" s="291"/>
      <c r="I98" s="291"/>
      <c r="J98" s="291"/>
      <c r="K98" s="291"/>
      <c r="L98" s="291"/>
      <c r="M98" s="291"/>
      <c r="N98" s="291"/>
      <c r="O98" s="291"/>
      <c r="P98" s="291"/>
      <c r="Q98" s="291"/>
      <c r="R98" s="291"/>
      <c r="S98" s="291"/>
      <c r="T98" s="291"/>
      <c r="U98" s="291"/>
      <c r="V98" s="291"/>
      <c r="W98" s="291"/>
      <c r="X98" s="291"/>
      <c r="Y98" s="423"/>
      <c r="Z98" s="424"/>
      <c r="AA98" s="424"/>
      <c r="AB98" s="424"/>
      <c r="AC98" s="424"/>
      <c r="AD98" s="424"/>
      <c r="AE98" s="424"/>
      <c r="AF98" s="424"/>
      <c r="AG98" s="424"/>
      <c r="AH98" s="424"/>
      <c r="AI98" s="424"/>
      <c r="AJ98" s="424"/>
      <c r="AK98" s="424"/>
      <c r="AL98" s="424"/>
      <c r="AM98" s="297"/>
    </row>
    <row r="99" spans="1:39" ht="15" hidden="1" outlineLevel="1">
      <c r="A99" s="522">
        <v>19</v>
      </c>
      <c r="B99" s="520" t="s">
        <v>111</v>
      </c>
      <c r="C99" s="291" t="s">
        <v>25</v>
      </c>
      <c r="D99" s="295"/>
      <c r="E99" s="295"/>
      <c r="F99" s="295"/>
      <c r="G99" s="295"/>
      <c r="H99" s="295"/>
      <c r="I99" s="295"/>
      <c r="J99" s="295"/>
      <c r="K99" s="295"/>
      <c r="L99" s="295"/>
      <c r="M99" s="295"/>
      <c r="N99" s="295">
        <v>12</v>
      </c>
      <c r="O99" s="295"/>
      <c r="P99" s="295"/>
      <c r="Q99" s="295"/>
      <c r="R99" s="295"/>
      <c r="S99" s="295"/>
      <c r="T99" s="295"/>
      <c r="U99" s="295"/>
      <c r="V99" s="295"/>
      <c r="W99" s="295"/>
      <c r="X99" s="295"/>
      <c r="Y99" s="426"/>
      <c r="Z99" s="410"/>
      <c r="AA99" s="410"/>
      <c r="AB99" s="410"/>
      <c r="AC99" s="410"/>
      <c r="AD99" s="410"/>
      <c r="AE99" s="410"/>
      <c r="AF99" s="415"/>
      <c r="AG99" s="415"/>
      <c r="AH99" s="415"/>
      <c r="AI99" s="415"/>
      <c r="AJ99" s="415"/>
      <c r="AK99" s="415"/>
      <c r="AL99" s="415"/>
      <c r="AM99" s="296">
        <f>SUM(Y99:AL99)</f>
        <v>0</v>
      </c>
    </row>
    <row r="100" spans="1:39" ht="15" hidden="1" outlineLevel="1">
      <c r="B100" s="294" t="s">
        <v>267</v>
      </c>
      <c r="C100" s="291" t="s">
        <v>163</v>
      </c>
      <c r="D100" s="295"/>
      <c r="E100" s="295"/>
      <c r="F100" s="295"/>
      <c r="G100" s="295"/>
      <c r="H100" s="295"/>
      <c r="I100" s="295"/>
      <c r="J100" s="295"/>
      <c r="K100" s="295"/>
      <c r="L100" s="295"/>
      <c r="M100" s="295"/>
      <c r="N100" s="295">
        <f>N99</f>
        <v>12</v>
      </c>
      <c r="O100" s="295"/>
      <c r="P100" s="295"/>
      <c r="Q100" s="295"/>
      <c r="R100" s="295"/>
      <c r="S100" s="295"/>
      <c r="T100" s="295"/>
      <c r="U100" s="295"/>
      <c r="V100" s="295"/>
      <c r="W100" s="295"/>
      <c r="X100" s="295"/>
      <c r="Y100" s="411">
        <f>Y99</f>
        <v>0</v>
      </c>
      <c r="Z100" s="411">
        <f t="shared" ref="Z100:AD100" si="127">Z99</f>
        <v>0</v>
      </c>
      <c r="AA100" s="411">
        <f t="shared" si="127"/>
        <v>0</v>
      </c>
      <c r="AB100" s="411">
        <f t="shared" si="127"/>
        <v>0</v>
      </c>
      <c r="AC100" s="411">
        <f t="shared" si="127"/>
        <v>0</v>
      </c>
      <c r="AD100" s="411">
        <f t="shared" si="127"/>
        <v>0</v>
      </c>
      <c r="AE100" s="411">
        <f t="shared" ref="AE100:AL100" si="128">AE99</f>
        <v>0</v>
      </c>
      <c r="AF100" s="411">
        <f t="shared" si="128"/>
        <v>0</v>
      </c>
      <c r="AG100" s="411">
        <f t="shared" si="128"/>
        <v>0</v>
      </c>
      <c r="AH100" s="411">
        <f t="shared" si="128"/>
        <v>0</v>
      </c>
      <c r="AI100" s="411">
        <f t="shared" si="128"/>
        <v>0</v>
      </c>
      <c r="AJ100" s="411">
        <f t="shared" si="128"/>
        <v>0</v>
      </c>
      <c r="AK100" s="411">
        <f t="shared" si="128"/>
        <v>0</v>
      </c>
      <c r="AL100" s="411">
        <f t="shared" si="128"/>
        <v>0</v>
      </c>
      <c r="AM100" s="297"/>
    </row>
    <row r="101" spans="1:39" ht="15" hidden="1" outlineLevel="1">
      <c r="B101" s="322"/>
      <c r="C101" s="291"/>
      <c r="D101" s="291"/>
      <c r="E101" s="291"/>
      <c r="F101" s="291"/>
      <c r="G101" s="291"/>
      <c r="H101" s="291"/>
      <c r="I101" s="291"/>
      <c r="J101" s="291"/>
      <c r="K101" s="291"/>
      <c r="L101" s="291"/>
      <c r="M101" s="291"/>
      <c r="N101" s="291"/>
      <c r="O101" s="291"/>
      <c r="P101" s="291"/>
      <c r="Q101" s="291"/>
      <c r="R101" s="291"/>
      <c r="S101" s="291"/>
      <c r="T101" s="291"/>
      <c r="U101" s="291"/>
      <c r="V101" s="291"/>
      <c r="W101" s="291"/>
      <c r="X101" s="291"/>
      <c r="Y101" s="412"/>
      <c r="Z101" s="412"/>
      <c r="AA101" s="412"/>
      <c r="AB101" s="412"/>
      <c r="AC101" s="412"/>
      <c r="AD101" s="412"/>
      <c r="AE101" s="412"/>
      <c r="AF101" s="412"/>
      <c r="AG101" s="412"/>
      <c r="AH101" s="412"/>
      <c r="AI101" s="412"/>
      <c r="AJ101" s="412"/>
      <c r="AK101" s="412"/>
      <c r="AL101" s="412"/>
      <c r="AM101" s="306"/>
    </row>
    <row r="102" spans="1:39" ht="15" outlineLevel="1">
      <c r="A102" s="522">
        <v>20</v>
      </c>
      <c r="B102" s="520" t="s">
        <v>110</v>
      </c>
      <c r="C102" s="291" t="s">
        <v>25</v>
      </c>
      <c r="D102" s="295">
        <v>262063</v>
      </c>
      <c r="E102" s="295">
        <v>0</v>
      </c>
      <c r="F102" s="295">
        <v>0</v>
      </c>
      <c r="G102" s="295">
        <v>0</v>
      </c>
      <c r="H102" s="295">
        <v>0</v>
      </c>
      <c r="I102" s="295">
        <v>0</v>
      </c>
      <c r="J102" s="295">
        <v>0</v>
      </c>
      <c r="K102" s="295">
        <v>0</v>
      </c>
      <c r="L102" s="295">
        <v>0</v>
      </c>
      <c r="M102" s="295">
        <v>0</v>
      </c>
      <c r="N102" s="295">
        <v>12</v>
      </c>
      <c r="O102" s="295">
        <v>74</v>
      </c>
      <c r="P102" s="295">
        <v>0</v>
      </c>
      <c r="Q102" s="295">
        <v>0</v>
      </c>
      <c r="R102" s="295">
        <v>0</v>
      </c>
      <c r="S102" s="295">
        <v>0</v>
      </c>
      <c r="T102" s="295">
        <v>0</v>
      </c>
      <c r="U102" s="295">
        <v>0</v>
      </c>
      <c r="V102" s="295">
        <v>0</v>
      </c>
      <c r="W102" s="295">
        <v>0</v>
      </c>
      <c r="X102" s="295">
        <v>0</v>
      </c>
      <c r="Y102" s="426">
        <v>1</v>
      </c>
      <c r="Z102" s="410"/>
      <c r="AA102" s="410"/>
      <c r="AB102" s="410"/>
      <c r="AC102" s="410"/>
      <c r="AD102" s="410"/>
      <c r="AE102" s="410"/>
      <c r="AF102" s="415"/>
      <c r="AG102" s="415"/>
      <c r="AH102" s="415"/>
      <c r="AI102" s="415"/>
      <c r="AJ102" s="415"/>
      <c r="AK102" s="415"/>
      <c r="AL102" s="415"/>
      <c r="AM102" s="296">
        <f>SUM(Y102:AL102)</f>
        <v>1</v>
      </c>
    </row>
    <row r="103" spans="1:39" ht="15" outlineLevel="1">
      <c r="B103" s="294" t="s">
        <v>267</v>
      </c>
      <c r="C103" s="291" t="s">
        <v>163</v>
      </c>
      <c r="D103" s="295"/>
      <c r="E103" s="295"/>
      <c r="F103" s="295"/>
      <c r="G103" s="295"/>
      <c r="H103" s="295"/>
      <c r="I103" s="295"/>
      <c r="J103" s="295"/>
      <c r="K103" s="295"/>
      <c r="L103" s="295"/>
      <c r="M103" s="295"/>
      <c r="N103" s="295">
        <f>N102</f>
        <v>12</v>
      </c>
      <c r="O103" s="295"/>
      <c r="P103" s="295"/>
      <c r="Q103" s="295"/>
      <c r="R103" s="295"/>
      <c r="S103" s="295"/>
      <c r="T103" s="295"/>
      <c r="U103" s="295"/>
      <c r="V103" s="295"/>
      <c r="W103" s="295"/>
      <c r="X103" s="295"/>
      <c r="Y103" s="411">
        <f t="shared" ref="Y103:AD103" si="129">Y102</f>
        <v>1</v>
      </c>
      <c r="Z103" s="411">
        <f t="shared" si="129"/>
        <v>0</v>
      </c>
      <c r="AA103" s="411">
        <f t="shared" si="129"/>
        <v>0</v>
      </c>
      <c r="AB103" s="411">
        <f t="shared" si="129"/>
        <v>0</v>
      </c>
      <c r="AC103" s="411">
        <f t="shared" si="129"/>
        <v>0</v>
      </c>
      <c r="AD103" s="411">
        <f t="shared" si="129"/>
        <v>0</v>
      </c>
      <c r="AE103" s="411">
        <f t="shared" ref="AE103:AL103" si="130">AE102</f>
        <v>0</v>
      </c>
      <c r="AF103" s="411">
        <f t="shared" si="130"/>
        <v>0</v>
      </c>
      <c r="AG103" s="411">
        <f t="shared" si="130"/>
        <v>0</v>
      </c>
      <c r="AH103" s="411">
        <f t="shared" si="130"/>
        <v>0</v>
      </c>
      <c r="AI103" s="411">
        <f t="shared" si="130"/>
        <v>0</v>
      </c>
      <c r="AJ103" s="411">
        <f t="shared" si="130"/>
        <v>0</v>
      </c>
      <c r="AK103" s="411">
        <f t="shared" si="130"/>
        <v>0</v>
      </c>
      <c r="AL103" s="411">
        <f t="shared" si="130"/>
        <v>0</v>
      </c>
      <c r="AM103" s="306"/>
    </row>
    <row r="104" spans="1:39" ht="15.45" outlineLevel="1">
      <c r="B104" s="323"/>
      <c r="C104" s="300"/>
      <c r="D104" s="291"/>
      <c r="E104" s="291"/>
      <c r="F104" s="291"/>
      <c r="G104" s="291"/>
      <c r="H104" s="291"/>
      <c r="I104" s="291"/>
      <c r="J104" s="291"/>
      <c r="K104" s="291"/>
      <c r="L104" s="291"/>
      <c r="M104" s="291"/>
      <c r="N104" s="300"/>
      <c r="O104" s="291"/>
      <c r="P104" s="291"/>
      <c r="Q104" s="291"/>
      <c r="R104" s="291"/>
      <c r="S104" s="291"/>
      <c r="T104" s="291"/>
      <c r="U104" s="291"/>
      <c r="V104" s="291"/>
      <c r="W104" s="291"/>
      <c r="X104" s="291"/>
      <c r="Y104" s="412"/>
      <c r="Z104" s="412"/>
      <c r="AA104" s="412"/>
      <c r="AB104" s="412"/>
      <c r="AC104" s="412"/>
      <c r="AD104" s="412"/>
      <c r="AE104" s="412"/>
      <c r="AF104" s="412"/>
      <c r="AG104" s="412"/>
      <c r="AH104" s="412"/>
      <c r="AI104" s="412"/>
      <c r="AJ104" s="412"/>
      <c r="AK104" s="412"/>
      <c r="AL104" s="412"/>
      <c r="AM104" s="306"/>
    </row>
    <row r="105" spans="1:39" ht="15.45" outlineLevel="1">
      <c r="B105" s="518" t="s">
        <v>502</v>
      </c>
      <c r="C105" s="291"/>
      <c r="D105" s="291"/>
      <c r="E105" s="291"/>
      <c r="F105" s="291"/>
      <c r="G105" s="291"/>
      <c r="H105" s="291"/>
      <c r="I105" s="291"/>
      <c r="J105" s="291"/>
      <c r="K105" s="291"/>
      <c r="L105" s="291"/>
      <c r="M105" s="291"/>
      <c r="N105" s="291"/>
      <c r="O105" s="291"/>
      <c r="P105" s="291"/>
      <c r="Q105" s="291"/>
      <c r="R105" s="291"/>
      <c r="S105" s="291"/>
      <c r="T105" s="291"/>
      <c r="U105" s="291"/>
      <c r="V105" s="291"/>
      <c r="W105" s="291"/>
      <c r="X105" s="291"/>
      <c r="Y105" s="422"/>
      <c r="Z105" s="425"/>
      <c r="AA105" s="425"/>
      <c r="AB105" s="425"/>
      <c r="AC105" s="425"/>
      <c r="AD105" s="425"/>
      <c r="AE105" s="425"/>
      <c r="AF105" s="425"/>
      <c r="AG105" s="425"/>
      <c r="AH105" s="425"/>
      <c r="AI105" s="425"/>
      <c r="AJ105" s="425"/>
      <c r="AK105" s="425"/>
      <c r="AL105" s="425"/>
      <c r="AM105" s="306"/>
    </row>
    <row r="106" spans="1:39" ht="15.45" hidden="1" outlineLevel="1">
      <c r="B106" s="288" t="s">
        <v>498</v>
      </c>
      <c r="C106" s="291"/>
      <c r="D106" s="291"/>
      <c r="E106" s="291"/>
      <c r="F106" s="291"/>
      <c r="G106" s="291"/>
      <c r="H106" s="291"/>
      <c r="I106" s="291"/>
      <c r="J106" s="291"/>
      <c r="K106" s="291"/>
      <c r="L106" s="291"/>
      <c r="M106" s="291"/>
      <c r="N106" s="291"/>
      <c r="O106" s="291"/>
      <c r="P106" s="291"/>
      <c r="Q106" s="291"/>
      <c r="R106" s="291"/>
      <c r="S106" s="291"/>
      <c r="T106" s="291"/>
      <c r="U106" s="291"/>
      <c r="V106" s="291"/>
      <c r="W106" s="291"/>
      <c r="X106" s="291"/>
      <c r="Y106" s="422"/>
      <c r="Z106" s="425"/>
      <c r="AA106" s="425"/>
      <c r="AB106" s="425"/>
      <c r="AC106" s="425"/>
      <c r="AD106" s="425"/>
      <c r="AE106" s="425"/>
      <c r="AF106" s="425"/>
      <c r="AG106" s="425"/>
      <c r="AH106" s="425"/>
      <c r="AI106" s="425"/>
      <c r="AJ106" s="425"/>
      <c r="AK106" s="425"/>
      <c r="AL106" s="425"/>
      <c r="AM106" s="306"/>
    </row>
    <row r="107" spans="1:39" ht="15" hidden="1" outlineLevel="1">
      <c r="A107" s="522">
        <v>21</v>
      </c>
      <c r="B107" s="520" t="s">
        <v>113</v>
      </c>
      <c r="C107" s="291" t="s">
        <v>25</v>
      </c>
      <c r="D107" s="295"/>
      <c r="E107" s="295"/>
      <c r="F107" s="295"/>
      <c r="G107" s="295"/>
      <c r="H107" s="295"/>
      <c r="I107" s="295"/>
      <c r="J107" s="295"/>
      <c r="K107" s="295"/>
      <c r="L107" s="295"/>
      <c r="M107" s="295"/>
      <c r="N107" s="291"/>
      <c r="O107" s="295"/>
      <c r="P107" s="295"/>
      <c r="Q107" s="295"/>
      <c r="R107" s="295"/>
      <c r="S107" s="295"/>
      <c r="T107" s="295"/>
      <c r="U107" s="295"/>
      <c r="V107" s="295"/>
      <c r="W107" s="295"/>
      <c r="X107" s="295"/>
      <c r="Y107" s="533"/>
      <c r="Z107" s="410"/>
      <c r="AA107" s="410"/>
      <c r="AB107" s="410"/>
      <c r="AC107" s="410"/>
      <c r="AD107" s="410"/>
      <c r="AE107" s="410"/>
      <c r="AF107" s="410"/>
      <c r="AG107" s="410"/>
      <c r="AH107" s="410"/>
      <c r="AI107" s="410"/>
      <c r="AJ107" s="410"/>
      <c r="AK107" s="410"/>
      <c r="AL107" s="410"/>
      <c r="AM107" s="296">
        <f>SUM(Y107:AL107)</f>
        <v>0</v>
      </c>
    </row>
    <row r="108" spans="1:39" ht="15" hidden="1" outlineLevel="1">
      <c r="B108" s="294" t="s">
        <v>267</v>
      </c>
      <c r="C108" s="291" t="s">
        <v>163</v>
      </c>
      <c r="D108" s="295"/>
      <c r="E108" s="295"/>
      <c r="F108" s="295"/>
      <c r="G108" s="295"/>
      <c r="H108" s="295"/>
      <c r="I108" s="295"/>
      <c r="J108" s="295"/>
      <c r="K108" s="295"/>
      <c r="L108" s="295"/>
      <c r="M108" s="295"/>
      <c r="N108" s="291"/>
      <c r="O108" s="295"/>
      <c r="P108" s="295"/>
      <c r="Q108" s="295"/>
      <c r="R108" s="295"/>
      <c r="S108" s="295"/>
      <c r="T108" s="295"/>
      <c r="U108" s="295"/>
      <c r="V108" s="295"/>
      <c r="W108" s="295"/>
      <c r="X108" s="295"/>
      <c r="Y108" s="411">
        <f>Y107</f>
        <v>0</v>
      </c>
      <c r="Z108" s="411">
        <f t="shared" ref="Z108:AD108" si="131">Z107</f>
        <v>0</v>
      </c>
      <c r="AA108" s="411">
        <f t="shared" si="131"/>
        <v>0</v>
      </c>
      <c r="AB108" s="411">
        <f t="shared" si="131"/>
        <v>0</v>
      </c>
      <c r="AC108" s="411">
        <f t="shared" si="131"/>
        <v>0</v>
      </c>
      <c r="AD108" s="411">
        <f t="shared" si="131"/>
        <v>0</v>
      </c>
      <c r="AE108" s="411">
        <f t="shared" ref="AE108" si="132">AE107</f>
        <v>0</v>
      </c>
      <c r="AF108" s="411">
        <f t="shared" ref="AF108" si="133">AF107</f>
        <v>0</v>
      </c>
      <c r="AG108" s="411">
        <f t="shared" ref="AG108" si="134">AG107</f>
        <v>0</v>
      </c>
      <c r="AH108" s="411">
        <f t="shared" ref="AH108" si="135">AH107</f>
        <v>0</v>
      </c>
      <c r="AI108" s="411">
        <f t="shared" ref="AI108" si="136">AI107</f>
        <v>0</v>
      </c>
      <c r="AJ108" s="411">
        <f t="shared" ref="AJ108" si="137">AJ107</f>
        <v>0</v>
      </c>
      <c r="AK108" s="411">
        <f t="shared" ref="AK108" si="138">AK107</f>
        <v>0</v>
      </c>
      <c r="AL108" s="411">
        <f t="shared" ref="AL108" si="139">AL107</f>
        <v>0</v>
      </c>
      <c r="AM108" s="306"/>
    </row>
    <row r="109" spans="1:39" ht="15" hidden="1" outlineLevel="1">
      <c r="B109" s="294"/>
      <c r="C109" s="291"/>
      <c r="D109" s="291"/>
      <c r="E109" s="291"/>
      <c r="F109" s="291"/>
      <c r="G109" s="291"/>
      <c r="H109" s="291"/>
      <c r="I109" s="291"/>
      <c r="J109" s="291"/>
      <c r="K109" s="291"/>
      <c r="L109" s="291"/>
      <c r="M109" s="291"/>
      <c r="N109" s="291"/>
      <c r="O109" s="291"/>
      <c r="P109" s="291"/>
      <c r="Q109" s="291"/>
      <c r="R109" s="291"/>
      <c r="S109" s="291"/>
      <c r="T109" s="291"/>
      <c r="U109" s="291"/>
      <c r="V109" s="291"/>
      <c r="W109" s="291"/>
      <c r="X109" s="291"/>
      <c r="Y109" s="422"/>
      <c r="Z109" s="425"/>
      <c r="AA109" s="425"/>
      <c r="AB109" s="425"/>
      <c r="AC109" s="425"/>
      <c r="AD109" s="425"/>
      <c r="AE109" s="425"/>
      <c r="AF109" s="425"/>
      <c r="AG109" s="425"/>
      <c r="AH109" s="425"/>
      <c r="AI109" s="425"/>
      <c r="AJ109" s="425"/>
      <c r="AK109" s="425"/>
      <c r="AL109" s="425"/>
      <c r="AM109" s="306"/>
    </row>
    <row r="110" spans="1:39" ht="30" hidden="1" outlineLevel="1">
      <c r="A110" s="522">
        <v>22</v>
      </c>
      <c r="B110" s="520" t="s">
        <v>114</v>
      </c>
      <c r="C110" s="291" t="s">
        <v>25</v>
      </c>
      <c r="D110" s="295"/>
      <c r="E110" s="295"/>
      <c r="F110" s="295"/>
      <c r="G110" s="295"/>
      <c r="H110" s="295"/>
      <c r="I110" s="295"/>
      <c r="J110" s="295"/>
      <c r="K110" s="295"/>
      <c r="L110" s="295"/>
      <c r="M110" s="295"/>
      <c r="N110" s="291"/>
      <c r="O110" s="295"/>
      <c r="P110" s="295"/>
      <c r="Q110" s="295"/>
      <c r="R110" s="295"/>
      <c r="S110" s="295"/>
      <c r="T110" s="295"/>
      <c r="U110" s="295"/>
      <c r="V110" s="295"/>
      <c r="W110" s="295"/>
      <c r="X110" s="295"/>
      <c r="Y110" s="533"/>
      <c r="Z110" s="410"/>
      <c r="AA110" s="410"/>
      <c r="AB110" s="410"/>
      <c r="AC110" s="410"/>
      <c r="AD110" s="410"/>
      <c r="AE110" s="410"/>
      <c r="AF110" s="410"/>
      <c r="AG110" s="410"/>
      <c r="AH110" s="410"/>
      <c r="AI110" s="410"/>
      <c r="AJ110" s="410"/>
      <c r="AK110" s="410"/>
      <c r="AL110" s="410"/>
      <c r="AM110" s="296">
        <f>SUM(Y110:AL110)</f>
        <v>0</v>
      </c>
    </row>
    <row r="111" spans="1:39" ht="15" hidden="1" outlineLevel="1">
      <c r="B111" s="294" t="s">
        <v>267</v>
      </c>
      <c r="C111" s="291" t="s">
        <v>163</v>
      </c>
      <c r="D111" s="295"/>
      <c r="E111" s="295"/>
      <c r="F111" s="295"/>
      <c r="G111" s="295"/>
      <c r="H111" s="295"/>
      <c r="I111" s="295"/>
      <c r="J111" s="295"/>
      <c r="K111" s="295"/>
      <c r="L111" s="295"/>
      <c r="M111" s="295"/>
      <c r="N111" s="291"/>
      <c r="O111" s="295"/>
      <c r="P111" s="295"/>
      <c r="Q111" s="295"/>
      <c r="R111" s="295"/>
      <c r="S111" s="295"/>
      <c r="T111" s="295"/>
      <c r="U111" s="295"/>
      <c r="V111" s="295"/>
      <c r="W111" s="295"/>
      <c r="X111" s="295"/>
      <c r="Y111" s="411">
        <f>Y110</f>
        <v>0</v>
      </c>
      <c r="Z111" s="411">
        <f t="shared" ref="Z111:AD111" si="140">Z110</f>
        <v>0</v>
      </c>
      <c r="AA111" s="411">
        <f t="shared" si="140"/>
        <v>0</v>
      </c>
      <c r="AB111" s="411">
        <f t="shared" si="140"/>
        <v>0</v>
      </c>
      <c r="AC111" s="411">
        <f t="shared" si="140"/>
        <v>0</v>
      </c>
      <c r="AD111" s="411">
        <f t="shared" si="140"/>
        <v>0</v>
      </c>
      <c r="AE111" s="411">
        <f t="shared" ref="AE111" si="141">AE110</f>
        <v>0</v>
      </c>
      <c r="AF111" s="411">
        <f t="shared" ref="AF111" si="142">AF110</f>
        <v>0</v>
      </c>
      <c r="AG111" s="411">
        <f t="shared" ref="AG111" si="143">AG110</f>
        <v>0</v>
      </c>
      <c r="AH111" s="411">
        <f t="shared" ref="AH111" si="144">AH110</f>
        <v>0</v>
      </c>
      <c r="AI111" s="411">
        <f t="shared" ref="AI111" si="145">AI110</f>
        <v>0</v>
      </c>
      <c r="AJ111" s="411">
        <f t="shared" ref="AJ111" si="146">AJ110</f>
        <v>0</v>
      </c>
      <c r="AK111" s="411">
        <f t="shared" ref="AK111" si="147">AK110</f>
        <v>0</v>
      </c>
      <c r="AL111" s="411">
        <f t="shared" ref="AL111" si="148">AL110</f>
        <v>0</v>
      </c>
      <c r="AM111" s="306"/>
    </row>
    <row r="112" spans="1:39" ht="15" hidden="1" outlineLevel="1">
      <c r="B112" s="294"/>
      <c r="C112" s="291"/>
      <c r="D112" s="291"/>
      <c r="E112" s="291"/>
      <c r="F112" s="291"/>
      <c r="G112" s="291"/>
      <c r="H112" s="291"/>
      <c r="I112" s="291"/>
      <c r="J112" s="291"/>
      <c r="K112" s="291"/>
      <c r="L112" s="291"/>
      <c r="M112" s="291"/>
      <c r="N112" s="291"/>
      <c r="O112" s="291"/>
      <c r="P112" s="291"/>
      <c r="Q112" s="291"/>
      <c r="R112" s="291"/>
      <c r="S112" s="291"/>
      <c r="T112" s="291"/>
      <c r="U112" s="291"/>
      <c r="V112" s="291"/>
      <c r="W112" s="291"/>
      <c r="X112" s="291"/>
      <c r="Y112" s="422"/>
      <c r="Z112" s="425"/>
      <c r="AA112" s="425"/>
      <c r="AB112" s="425"/>
      <c r="AC112" s="425"/>
      <c r="AD112" s="425"/>
      <c r="AE112" s="425"/>
      <c r="AF112" s="425"/>
      <c r="AG112" s="425"/>
      <c r="AH112" s="425"/>
      <c r="AI112" s="425"/>
      <c r="AJ112" s="425"/>
      <c r="AK112" s="425"/>
      <c r="AL112" s="425"/>
      <c r="AM112" s="306"/>
    </row>
    <row r="113" spans="1:39" ht="15" hidden="1" outlineLevel="1">
      <c r="A113" s="522">
        <v>23</v>
      </c>
      <c r="B113" s="520" t="s">
        <v>115</v>
      </c>
      <c r="C113" s="291" t="s">
        <v>25</v>
      </c>
      <c r="D113" s="295"/>
      <c r="E113" s="295"/>
      <c r="F113" s="295"/>
      <c r="G113" s="295"/>
      <c r="H113" s="295"/>
      <c r="I113" s="295"/>
      <c r="J113" s="295"/>
      <c r="K113" s="295"/>
      <c r="L113" s="295"/>
      <c r="M113" s="295"/>
      <c r="N113" s="291"/>
      <c r="O113" s="295"/>
      <c r="P113" s="295"/>
      <c r="Q113" s="295"/>
      <c r="R113" s="295"/>
      <c r="S113" s="295"/>
      <c r="T113" s="295"/>
      <c r="U113" s="295"/>
      <c r="V113" s="295"/>
      <c r="W113" s="295"/>
      <c r="X113" s="295"/>
      <c r="Y113" s="410"/>
      <c r="Z113" s="410"/>
      <c r="AA113" s="410"/>
      <c r="AB113" s="410"/>
      <c r="AC113" s="410"/>
      <c r="AD113" s="410"/>
      <c r="AE113" s="410"/>
      <c r="AF113" s="410"/>
      <c r="AG113" s="410"/>
      <c r="AH113" s="410"/>
      <c r="AI113" s="410"/>
      <c r="AJ113" s="410"/>
      <c r="AK113" s="410"/>
      <c r="AL113" s="410"/>
      <c r="AM113" s="296">
        <f>SUM(Y113:AL113)</f>
        <v>0</v>
      </c>
    </row>
    <row r="114" spans="1:39" ht="15" hidden="1" outlineLevel="1">
      <c r="B114" s="294" t="s">
        <v>267</v>
      </c>
      <c r="C114" s="291" t="s">
        <v>163</v>
      </c>
      <c r="D114" s="295"/>
      <c r="E114" s="295"/>
      <c r="F114" s="295"/>
      <c r="G114" s="295"/>
      <c r="H114" s="295"/>
      <c r="I114" s="295"/>
      <c r="J114" s="295"/>
      <c r="K114" s="295"/>
      <c r="L114" s="295"/>
      <c r="M114" s="295"/>
      <c r="N114" s="291"/>
      <c r="O114" s="295"/>
      <c r="P114" s="295"/>
      <c r="Q114" s="295"/>
      <c r="R114" s="295"/>
      <c r="S114" s="295"/>
      <c r="T114" s="295"/>
      <c r="U114" s="295"/>
      <c r="V114" s="295"/>
      <c r="W114" s="295"/>
      <c r="X114" s="295"/>
      <c r="Y114" s="411">
        <f>Y113</f>
        <v>0</v>
      </c>
      <c r="Z114" s="411">
        <f t="shared" ref="Z114:AD114" si="149">Z113</f>
        <v>0</v>
      </c>
      <c r="AA114" s="411">
        <f t="shared" si="149"/>
        <v>0</v>
      </c>
      <c r="AB114" s="411">
        <f t="shared" si="149"/>
        <v>0</v>
      </c>
      <c r="AC114" s="411">
        <f t="shared" si="149"/>
        <v>0</v>
      </c>
      <c r="AD114" s="411">
        <f t="shared" si="149"/>
        <v>0</v>
      </c>
      <c r="AE114" s="411">
        <f t="shared" ref="AE114" si="150">AE113</f>
        <v>0</v>
      </c>
      <c r="AF114" s="411">
        <f t="shared" ref="AF114" si="151">AF113</f>
        <v>0</v>
      </c>
      <c r="AG114" s="411">
        <f t="shared" ref="AG114" si="152">AG113</f>
        <v>0</v>
      </c>
      <c r="AH114" s="411">
        <f t="shared" ref="AH114" si="153">AH113</f>
        <v>0</v>
      </c>
      <c r="AI114" s="411">
        <f t="shared" ref="AI114" si="154">AI113</f>
        <v>0</v>
      </c>
      <c r="AJ114" s="411">
        <f t="shared" ref="AJ114" si="155">AJ113</f>
        <v>0</v>
      </c>
      <c r="AK114" s="411">
        <f t="shared" ref="AK114" si="156">AK113</f>
        <v>0</v>
      </c>
      <c r="AL114" s="411">
        <f t="shared" ref="AL114" si="157">AL113</f>
        <v>0</v>
      </c>
      <c r="AM114" s="306"/>
    </row>
    <row r="115" spans="1:39" ht="15" hidden="1" outlineLevel="1">
      <c r="B115" s="322"/>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422"/>
      <c r="Z115" s="425"/>
      <c r="AA115" s="425"/>
      <c r="AB115" s="425"/>
      <c r="AC115" s="425"/>
      <c r="AD115" s="425"/>
      <c r="AE115" s="425"/>
      <c r="AF115" s="425"/>
      <c r="AG115" s="425"/>
      <c r="AH115" s="425"/>
      <c r="AI115" s="425"/>
      <c r="AJ115" s="425"/>
      <c r="AK115" s="425"/>
      <c r="AL115" s="425"/>
      <c r="AM115" s="306"/>
    </row>
    <row r="116" spans="1:39" ht="15" hidden="1" outlineLevel="1">
      <c r="A116" s="522">
        <v>24</v>
      </c>
      <c r="B116" s="520" t="s">
        <v>116</v>
      </c>
      <c r="C116" s="291" t="s">
        <v>25</v>
      </c>
      <c r="D116" s="295"/>
      <c r="E116" s="295"/>
      <c r="F116" s="295"/>
      <c r="G116" s="295"/>
      <c r="H116" s="295"/>
      <c r="I116" s="295"/>
      <c r="J116" s="295"/>
      <c r="K116" s="295"/>
      <c r="L116" s="295"/>
      <c r="M116" s="295"/>
      <c r="N116" s="291"/>
      <c r="O116" s="295"/>
      <c r="P116" s="295"/>
      <c r="Q116" s="295"/>
      <c r="R116" s="295"/>
      <c r="S116" s="295"/>
      <c r="T116" s="295"/>
      <c r="U116" s="295"/>
      <c r="V116" s="295"/>
      <c r="W116" s="295"/>
      <c r="X116" s="295"/>
      <c r="Y116" s="410"/>
      <c r="Z116" s="410"/>
      <c r="AA116" s="410"/>
      <c r="AB116" s="410"/>
      <c r="AC116" s="410"/>
      <c r="AD116" s="410"/>
      <c r="AE116" s="410"/>
      <c r="AF116" s="410"/>
      <c r="AG116" s="410"/>
      <c r="AH116" s="410"/>
      <c r="AI116" s="410"/>
      <c r="AJ116" s="410"/>
      <c r="AK116" s="410"/>
      <c r="AL116" s="410"/>
      <c r="AM116" s="296">
        <f>SUM(Y116:AL116)</f>
        <v>0</v>
      </c>
    </row>
    <row r="117" spans="1:39" ht="15" hidden="1" outlineLevel="1">
      <c r="B117" s="294" t="s">
        <v>267</v>
      </c>
      <c r="C117" s="291" t="s">
        <v>163</v>
      </c>
      <c r="D117" s="295"/>
      <c r="E117" s="295"/>
      <c r="F117" s="295"/>
      <c r="G117" s="295"/>
      <c r="H117" s="295"/>
      <c r="I117" s="295"/>
      <c r="J117" s="295"/>
      <c r="K117" s="295"/>
      <c r="L117" s="295"/>
      <c r="M117" s="295"/>
      <c r="N117" s="291"/>
      <c r="O117" s="295"/>
      <c r="P117" s="295"/>
      <c r="Q117" s="295"/>
      <c r="R117" s="295"/>
      <c r="S117" s="295"/>
      <c r="T117" s="295"/>
      <c r="U117" s="295"/>
      <c r="V117" s="295"/>
      <c r="W117" s="295"/>
      <c r="X117" s="295"/>
      <c r="Y117" s="411">
        <f>Y116</f>
        <v>0</v>
      </c>
      <c r="Z117" s="411">
        <f t="shared" ref="Z117:AD117" si="158">Z116</f>
        <v>0</v>
      </c>
      <c r="AA117" s="411">
        <f t="shared" si="158"/>
        <v>0</v>
      </c>
      <c r="AB117" s="411">
        <f t="shared" si="158"/>
        <v>0</v>
      </c>
      <c r="AC117" s="411">
        <f t="shared" si="158"/>
        <v>0</v>
      </c>
      <c r="AD117" s="411">
        <f t="shared" si="158"/>
        <v>0</v>
      </c>
      <c r="AE117" s="411">
        <f t="shared" ref="AE117" si="159">AE116</f>
        <v>0</v>
      </c>
      <c r="AF117" s="411">
        <f t="shared" ref="AF117" si="160">AF116</f>
        <v>0</v>
      </c>
      <c r="AG117" s="411">
        <f t="shared" ref="AG117" si="161">AG116</f>
        <v>0</v>
      </c>
      <c r="AH117" s="411">
        <f t="shared" ref="AH117" si="162">AH116</f>
        <v>0</v>
      </c>
      <c r="AI117" s="411">
        <f t="shared" ref="AI117" si="163">AI116</f>
        <v>0</v>
      </c>
      <c r="AJ117" s="411">
        <f t="shared" ref="AJ117" si="164">AJ116</f>
        <v>0</v>
      </c>
      <c r="AK117" s="411">
        <f t="shared" ref="AK117" si="165">AK116</f>
        <v>0</v>
      </c>
      <c r="AL117" s="411">
        <f t="shared" ref="AL117" si="166">AL116</f>
        <v>0</v>
      </c>
      <c r="AM117" s="306"/>
    </row>
    <row r="118" spans="1:39" ht="15" hidden="1" outlineLevel="1">
      <c r="B118" s="294"/>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412"/>
      <c r="Z118" s="425"/>
      <c r="AA118" s="425"/>
      <c r="AB118" s="425"/>
      <c r="AC118" s="425"/>
      <c r="AD118" s="425"/>
      <c r="AE118" s="425"/>
      <c r="AF118" s="425"/>
      <c r="AG118" s="425"/>
      <c r="AH118" s="425"/>
      <c r="AI118" s="425"/>
      <c r="AJ118" s="425"/>
      <c r="AK118" s="425"/>
      <c r="AL118" s="425"/>
      <c r="AM118" s="306"/>
    </row>
    <row r="119" spans="1:39" ht="15.45" outlineLevel="1">
      <c r="B119" s="288" t="s">
        <v>499</v>
      </c>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412"/>
      <c r="Z119" s="425"/>
      <c r="AA119" s="425"/>
      <c r="AB119" s="425"/>
      <c r="AC119" s="425"/>
      <c r="AD119" s="425"/>
      <c r="AE119" s="425"/>
      <c r="AF119" s="425"/>
      <c r="AG119" s="425"/>
      <c r="AH119" s="425"/>
      <c r="AI119" s="425"/>
      <c r="AJ119" s="425"/>
      <c r="AK119" s="425"/>
      <c r="AL119" s="425"/>
      <c r="AM119" s="306"/>
    </row>
    <row r="120" spans="1:39" ht="15" hidden="1" outlineLevel="1">
      <c r="A120" s="522">
        <v>25</v>
      </c>
      <c r="B120" s="520" t="s">
        <v>117</v>
      </c>
      <c r="C120" s="291" t="s">
        <v>25</v>
      </c>
      <c r="D120" s="295"/>
      <c r="E120" s="295"/>
      <c r="F120" s="295"/>
      <c r="G120" s="295"/>
      <c r="H120" s="295"/>
      <c r="I120" s="295"/>
      <c r="J120" s="295"/>
      <c r="K120" s="295"/>
      <c r="L120" s="295"/>
      <c r="M120" s="295"/>
      <c r="N120" s="295">
        <v>12</v>
      </c>
      <c r="O120" s="295"/>
      <c r="P120" s="295"/>
      <c r="Q120" s="295"/>
      <c r="R120" s="295"/>
      <c r="S120" s="295"/>
      <c r="T120" s="295"/>
      <c r="U120" s="295"/>
      <c r="V120" s="295"/>
      <c r="W120" s="295"/>
      <c r="X120" s="295"/>
      <c r="Y120" s="426"/>
      <c r="Z120" s="410"/>
      <c r="AA120" s="410"/>
      <c r="AB120" s="410"/>
      <c r="AC120" s="410"/>
      <c r="AD120" s="410"/>
      <c r="AE120" s="410"/>
      <c r="AF120" s="415"/>
      <c r="AG120" s="415"/>
      <c r="AH120" s="415"/>
      <c r="AI120" s="415"/>
      <c r="AJ120" s="415"/>
      <c r="AK120" s="415"/>
      <c r="AL120" s="415"/>
      <c r="AM120" s="296">
        <f>SUM(Y120:AL120)</f>
        <v>0</v>
      </c>
    </row>
    <row r="121" spans="1:39" ht="15" hidden="1" outlineLevel="1">
      <c r="B121" s="294" t="s">
        <v>267</v>
      </c>
      <c r="C121" s="291" t="s">
        <v>163</v>
      </c>
      <c r="D121" s="295"/>
      <c r="E121" s="295"/>
      <c r="F121" s="295"/>
      <c r="G121" s="295"/>
      <c r="H121" s="295"/>
      <c r="I121" s="295"/>
      <c r="J121" s="295"/>
      <c r="K121" s="295"/>
      <c r="L121" s="295"/>
      <c r="M121" s="295"/>
      <c r="N121" s="295">
        <f>N120</f>
        <v>12</v>
      </c>
      <c r="O121" s="295"/>
      <c r="P121" s="295"/>
      <c r="Q121" s="295"/>
      <c r="R121" s="295"/>
      <c r="S121" s="295"/>
      <c r="T121" s="295"/>
      <c r="U121" s="295"/>
      <c r="V121" s="295"/>
      <c r="W121" s="295"/>
      <c r="X121" s="295"/>
      <c r="Y121" s="411">
        <f>Y120</f>
        <v>0</v>
      </c>
      <c r="Z121" s="411">
        <f t="shared" ref="Z121:AD121" si="167">Z120</f>
        <v>0</v>
      </c>
      <c r="AA121" s="411">
        <f t="shared" si="167"/>
        <v>0</v>
      </c>
      <c r="AB121" s="411">
        <f t="shared" si="167"/>
        <v>0</v>
      </c>
      <c r="AC121" s="411">
        <f t="shared" si="167"/>
        <v>0</v>
      </c>
      <c r="AD121" s="411">
        <f t="shared" si="167"/>
        <v>0</v>
      </c>
      <c r="AE121" s="411">
        <f t="shared" ref="AE121" si="168">AE120</f>
        <v>0</v>
      </c>
      <c r="AF121" s="411">
        <f t="shared" ref="AF121" si="169">AF120</f>
        <v>0</v>
      </c>
      <c r="AG121" s="411">
        <f t="shared" ref="AG121" si="170">AG120</f>
        <v>0</v>
      </c>
      <c r="AH121" s="411">
        <f t="shared" ref="AH121" si="171">AH120</f>
        <v>0</v>
      </c>
      <c r="AI121" s="411">
        <f t="shared" ref="AI121" si="172">AI120</f>
        <v>0</v>
      </c>
      <c r="AJ121" s="411">
        <f t="shared" ref="AJ121" si="173">AJ120</f>
        <v>0</v>
      </c>
      <c r="AK121" s="411">
        <f t="shared" ref="AK121" si="174">AK120</f>
        <v>0</v>
      </c>
      <c r="AL121" s="411">
        <f t="shared" ref="AL121" si="175">AL120</f>
        <v>0</v>
      </c>
      <c r="AM121" s="306"/>
    </row>
    <row r="122" spans="1:39" ht="15" hidden="1" outlineLevel="1">
      <c r="B122" s="294"/>
      <c r="C122" s="291"/>
      <c r="D122" s="291"/>
      <c r="E122" s="291"/>
      <c r="F122" s="291"/>
      <c r="G122" s="291"/>
      <c r="H122" s="291"/>
      <c r="I122" s="291"/>
      <c r="J122" s="291"/>
      <c r="K122" s="291"/>
      <c r="L122" s="291"/>
      <c r="M122" s="291"/>
      <c r="N122" s="291"/>
      <c r="O122" s="291"/>
      <c r="P122" s="291"/>
      <c r="Q122" s="291"/>
      <c r="R122" s="291"/>
      <c r="S122" s="291"/>
      <c r="T122" s="291"/>
      <c r="U122" s="291"/>
      <c r="V122" s="291"/>
      <c r="W122" s="291"/>
      <c r="X122" s="291"/>
      <c r="Y122" s="412"/>
      <c r="Z122" s="425"/>
      <c r="AA122" s="425"/>
      <c r="AB122" s="425"/>
      <c r="AC122" s="425"/>
      <c r="AD122" s="425"/>
      <c r="AE122" s="425"/>
      <c r="AF122" s="425"/>
      <c r="AG122" s="425"/>
      <c r="AH122" s="425"/>
      <c r="AI122" s="425"/>
      <c r="AJ122" s="425"/>
      <c r="AK122" s="425"/>
      <c r="AL122" s="425"/>
      <c r="AM122" s="306"/>
    </row>
    <row r="123" spans="1:39" ht="15" outlineLevel="1">
      <c r="A123" s="522">
        <v>26</v>
      </c>
      <c r="B123" s="520" t="s">
        <v>118</v>
      </c>
      <c r="C123" s="291" t="s">
        <v>25</v>
      </c>
      <c r="D123" s="295"/>
      <c r="E123" s="295"/>
      <c r="F123" s="295"/>
      <c r="G123" s="295"/>
      <c r="H123" s="295"/>
      <c r="I123" s="295"/>
      <c r="J123" s="295"/>
      <c r="K123" s="295"/>
      <c r="L123" s="295"/>
      <c r="M123" s="295"/>
      <c r="N123" s="295">
        <v>12</v>
      </c>
      <c r="O123" s="295"/>
      <c r="P123" s="295"/>
      <c r="Q123" s="295"/>
      <c r="R123" s="295"/>
      <c r="S123" s="295"/>
      <c r="T123" s="295"/>
      <c r="U123" s="295"/>
      <c r="V123" s="295"/>
      <c r="W123" s="295"/>
      <c r="X123" s="295"/>
      <c r="Y123" s="426"/>
      <c r="Z123" s="533">
        <f>'3-a.  Rate Class Allocations'!N27</f>
        <v>0.1096345515641058</v>
      </c>
      <c r="AA123" s="533">
        <f>'3-a.  Rate Class Allocations'!O27</f>
        <v>5.5203455015560843E-3</v>
      </c>
      <c r="AB123" s="410">
        <f>'3-a.  Rate Class Allocations'!P27</f>
        <v>6.2837005381489591E-2</v>
      </c>
      <c r="AC123" s="533">
        <f>'3-a.  Rate Class Allocations'!Q27</f>
        <v>0.53845794180465545</v>
      </c>
      <c r="AD123" s="410"/>
      <c r="AE123" s="410"/>
      <c r="AF123" s="415"/>
      <c r="AG123" s="415"/>
      <c r="AH123" s="415"/>
      <c r="AI123" s="415"/>
      <c r="AJ123" s="415"/>
      <c r="AK123" s="415"/>
      <c r="AL123" s="415"/>
      <c r="AM123" s="296">
        <f>SUM(Y123:AL123)</f>
        <v>0.71644984425180691</v>
      </c>
    </row>
    <row r="124" spans="1:39" ht="15" outlineLevel="1">
      <c r="B124" s="294" t="s">
        <v>267</v>
      </c>
      <c r="C124" s="291" t="s">
        <v>163</v>
      </c>
      <c r="D124" s="295">
        <v>227158</v>
      </c>
      <c r="E124" s="295">
        <v>227158</v>
      </c>
      <c r="F124" s="295">
        <v>227158</v>
      </c>
      <c r="G124" s="295">
        <v>227158</v>
      </c>
      <c r="H124" s="295">
        <v>227158</v>
      </c>
      <c r="I124" s="295">
        <v>227158</v>
      </c>
      <c r="J124" s="295">
        <v>219585</v>
      </c>
      <c r="K124" s="295">
        <v>219585</v>
      </c>
      <c r="L124" s="295">
        <v>216311</v>
      </c>
      <c r="M124" s="295">
        <v>192395</v>
      </c>
      <c r="N124" s="295">
        <f>N123</f>
        <v>12</v>
      </c>
      <c r="O124" s="295">
        <v>44</v>
      </c>
      <c r="P124" s="295">
        <v>44</v>
      </c>
      <c r="Q124" s="295">
        <v>44</v>
      </c>
      <c r="R124" s="295">
        <v>44</v>
      </c>
      <c r="S124" s="295">
        <v>44</v>
      </c>
      <c r="T124" s="295">
        <v>44</v>
      </c>
      <c r="U124" s="295">
        <v>42</v>
      </c>
      <c r="V124" s="295">
        <v>42</v>
      </c>
      <c r="W124" s="295">
        <v>41</v>
      </c>
      <c r="X124" s="295">
        <v>36</v>
      </c>
      <c r="Y124" s="411">
        <f>Y123</f>
        <v>0</v>
      </c>
      <c r="Z124" s="411">
        <f>'3-a.  Rate Class Allocations'!N28</f>
        <v>0.14531548065245309</v>
      </c>
      <c r="AA124" s="411">
        <f>'3-a.  Rate Class Allocations'!O28</f>
        <v>0.72190153843810478</v>
      </c>
      <c r="AB124" s="411">
        <f>'3-a.  Rate Class Allocations'!P28</f>
        <v>6.1300509339437217E-2</v>
      </c>
      <c r="AC124" s="411">
        <f>'3-a.  Rate Class Allocations'!Q28</f>
        <v>0</v>
      </c>
      <c r="AD124" s="411">
        <f t="shared" ref="AD124:AD125" si="176">AD123</f>
        <v>0</v>
      </c>
      <c r="AE124" s="411">
        <f t="shared" ref="AE124:AE125" si="177">AE123</f>
        <v>0</v>
      </c>
      <c r="AF124" s="411">
        <f t="shared" ref="AF124" si="178">AF123</f>
        <v>0</v>
      </c>
      <c r="AG124" s="411">
        <f t="shared" ref="AG124" si="179">AG123</f>
        <v>0</v>
      </c>
      <c r="AH124" s="411">
        <f t="shared" ref="AH124" si="180">AH123</f>
        <v>0</v>
      </c>
      <c r="AI124" s="411">
        <f t="shared" ref="AI124" si="181">AI123</f>
        <v>0</v>
      </c>
      <c r="AJ124" s="411">
        <f t="shared" ref="AJ124" si="182">AJ123</f>
        <v>0</v>
      </c>
      <c r="AK124" s="411">
        <f t="shared" ref="AK124" si="183">AK123</f>
        <v>0</v>
      </c>
      <c r="AL124" s="411">
        <f t="shared" ref="AL124" si="184">AL123</f>
        <v>0</v>
      </c>
      <c r="AM124" s="306"/>
    </row>
    <row r="125" spans="1:39" ht="15" outlineLevel="1">
      <c r="B125" s="783" t="s">
        <v>762</v>
      </c>
      <c r="C125" s="782" t="s">
        <v>163</v>
      </c>
      <c r="D125" s="295">
        <v>2391630</v>
      </c>
      <c r="E125" s="295">
        <v>2391630</v>
      </c>
      <c r="F125" s="295">
        <v>2391630</v>
      </c>
      <c r="G125" s="295">
        <v>2391630</v>
      </c>
      <c r="H125" s="295">
        <v>2391630</v>
      </c>
      <c r="I125" s="295">
        <v>2391630</v>
      </c>
      <c r="J125" s="295">
        <v>2399203</v>
      </c>
      <c r="K125" s="295">
        <v>2399203</v>
      </c>
      <c r="L125" s="295">
        <v>2399203</v>
      </c>
      <c r="M125" s="295">
        <v>2396967</v>
      </c>
      <c r="N125" s="295">
        <f>N124</f>
        <v>12</v>
      </c>
      <c r="O125" s="295">
        <v>104</v>
      </c>
      <c r="P125" s="295">
        <v>104</v>
      </c>
      <c r="Q125" s="295">
        <v>104</v>
      </c>
      <c r="R125" s="295">
        <v>104</v>
      </c>
      <c r="S125" s="295">
        <v>104</v>
      </c>
      <c r="T125" s="295">
        <v>104</v>
      </c>
      <c r="U125" s="295">
        <v>105</v>
      </c>
      <c r="V125" s="295">
        <v>105</v>
      </c>
      <c r="W125" s="295">
        <v>105</v>
      </c>
      <c r="X125" s="295">
        <v>105</v>
      </c>
      <c r="Y125" s="787">
        <f>Y124</f>
        <v>0</v>
      </c>
      <c r="Z125" s="787">
        <f>'3-a.  Rate Class Allocations'!N29</f>
        <v>0</v>
      </c>
      <c r="AA125" s="787">
        <f>'3-a.  Rate Class Allocations'!O29</f>
        <v>0</v>
      </c>
      <c r="AB125" s="787">
        <f>'3-a.  Rate Class Allocations'!P29</f>
        <v>0</v>
      </c>
      <c r="AC125" s="787">
        <f>'3-a.  Rate Class Allocations'!Q29</f>
        <v>1</v>
      </c>
      <c r="AD125" s="787">
        <f t="shared" si="176"/>
        <v>0</v>
      </c>
      <c r="AE125" s="787">
        <f t="shared" si="177"/>
        <v>0</v>
      </c>
      <c r="AF125" s="411"/>
      <c r="AG125" s="411"/>
      <c r="AH125" s="411"/>
      <c r="AI125" s="411"/>
      <c r="AJ125" s="411"/>
      <c r="AK125" s="411"/>
      <c r="AL125" s="411"/>
      <c r="AM125" s="306"/>
    </row>
    <row r="126" spans="1:39" ht="15" hidden="1" outlineLevel="1">
      <c r="B126" s="294"/>
      <c r="C126" s="291"/>
      <c r="D126" s="291"/>
      <c r="E126" s="291"/>
      <c r="F126" s="291"/>
      <c r="G126" s="291"/>
      <c r="H126" s="291"/>
      <c r="I126" s="291"/>
      <c r="J126" s="291"/>
      <c r="K126" s="291"/>
      <c r="L126" s="291"/>
      <c r="M126" s="291"/>
      <c r="N126" s="291"/>
      <c r="O126" s="291"/>
      <c r="P126" s="291"/>
      <c r="Q126" s="291"/>
      <c r="R126" s="291"/>
      <c r="S126" s="291"/>
      <c r="T126" s="291"/>
      <c r="U126" s="291"/>
      <c r="V126" s="291"/>
      <c r="W126" s="291"/>
      <c r="X126" s="291"/>
      <c r="Y126" s="412"/>
      <c r="Z126" s="425"/>
      <c r="AA126" s="425"/>
      <c r="AB126" s="425"/>
      <c r="AC126" s="425"/>
      <c r="AD126" s="425"/>
      <c r="AE126" s="425"/>
      <c r="AF126" s="425"/>
      <c r="AG126" s="425"/>
      <c r="AH126" s="425"/>
      <c r="AI126" s="425"/>
      <c r="AJ126" s="425"/>
      <c r="AK126" s="425"/>
      <c r="AL126" s="425"/>
      <c r="AM126" s="306"/>
    </row>
    <row r="127" spans="1:39" ht="30" hidden="1" outlineLevel="1">
      <c r="A127" s="522">
        <v>27</v>
      </c>
      <c r="B127" s="520" t="s">
        <v>119</v>
      </c>
      <c r="C127" s="291" t="s">
        <v>25</v>
      </c>
      <c r="D127" s="295"/>
      <c r="E127" s="295"/>
      <c r="F127" s="295"/>
      <c r="G127" s="295"/>
      <c r="H127" s="295"/>
      <c r="I127" s="295"/>
      <c r="J127" s="295"/>
      <c r="K127" s="295"/>
      <c r="L127" s="295"/>
      <c r="M127" s="295"/>
      <c r="N127" s="295">
        <v>12</v>
      </c>
      <c r="O127" s="295"/>
      <c r="P127" s="295"/>
      <c r="Q127" s="295"/>
      <c r="R127" s="295"/>
      <c r="S127" s="295"/>
      <c r="T127" s="295"/>
      <c r="U127" s="295"/>
      <c r="V127" s="295"/>
      <c r="W127" s="295"/>
      <c r="X127" s="295"/>
      <c r="Y127" s="426"/>
      <c r="Z127" s="410"/>
      <c r="AA127" s="410"/>
      <c r="AB127" s="410"/>
      <c r="AC127" s="410"/>
      <c r="AD127" s="410"/>
      <c r="AE127" s="410"/>
      <c r="AF127" s="415"/>
      <c r="AG127" s="415"/>
      <c r="AH127" s="415"/>
      <c r="AI127" s="415"/>
      <c r="AJ127" s="415"/>
      <c r="AK127" s="415"/>
      <c r="AL127" s="415"/>
      <c r="AM127" s="296">
        <f>SUM(Y127:AL127)</f>
        <v>0</v>
      </c>
    </row>
    <row r="128" spans="1:39" ht="15" hidden="1" outlineLevel="1">
      <c r="B128" s="294" t="s">
        <v>267</v>
      </c>
      <c r="C128" s="291" t="s">
        <v>163</v>
      </c>
      <c r="D128" s="295"/>
      <c r="E128" s="295"/>
      <c r="F128" s="295"/>
      <c r="G128" s="295"/>
      <c r="H128" s="295"/>
      <c r="I128" s="295"/>
      <c r="J128" s="295"/>
      <c r="K128" s="295"/>
      <c r="L128" s="295"/>
      <c r="M128" s="295"/>
      <c r="N128" s="295">
        <f>N127</f>
        <v>12</v>
      </c>
      <c r="O128" s="295"/>
      <c r="P128" s="295"/>
      <c r="Q128" s="295"/>
      <c r="R128" s="295"/>
      <c r="S128" s="295"/>
      <c r="T128" s="295"/>
      <c r="U128" s="295"/>
      <c r="V128" s="295"/>
      <c r="W128" s="295"/>
      <c r="X128" s="295"/>
      <c r="Y128" s="411">
        <f>Y127</f>
        <v>0</v>
      </c>
      <c r="Z128" s="411">
        <f t="shared" ref="Z128" si="185">Z127</f>
        <v>0</v>
      </c>
      <c r="AA128" s="411">
        <f t="shared" ref="AA128" si="186">AA127</f>
        <v>0</v>
      </c>
      <c r="AB128" s="411">
        <f t="shared" ref="AB128" si="187">AB127</f>
        <v>0</v>
      </c>
      <c r="AC128" s="411">
        <f t="shared" ref="AC128" si="188">AC127</f>
        <v>0</v>
      </c>
      <c r="AD128" s="411">
        <f t="shared" ref="AD128" si="189">AD127</f>
        <v>0</v>
      </c>
      <c r="AE128" s="411">
        <f t="shared" ref="AE128" si="190">AE127</f>
        <v>0</v>
      </c>
      <c r="AF128" s="411">
        <f t="shared" ref="AF128" si="191">AF127</f>
        <v>0</v>
      </c>
      <c r="AG128" s="411">
        <f t="shared" ref="AG128" si="192">AG127</f>
        <v>0</v>
      </c>
      <c r="AH128" s="411">
        <f t="shared" ref="AH128" si="193">AH127</f>
        <v>0</v>
      </c>
      <c r="AI128" s="411">
        <f t="shared" ref="AI128" si="194">AI127</f>
        <v>0</v>
      </c>
      <c r="AJ128" s="411">
        <f t="shared" ref="AJ128" si="195">AJ127</f>
        <v>0</v>
      </c>
      <c r="AK128" s="411">
        <f t="shared" ref="AK128" si="196">AK127</f>
        <v>0</v>
      </c>
      <c r="AL128" s="411">
        <f t="shared" ref="AL128" si="197">AL127</f>
        <v>0</v>
      </c>
      <c r="AM128" s="306"/>
    </row>
    <row r="129" spans="1:39" ht="15" hidden="1" outlineLevel="1">
      <c r="B129" s="294"/>
      <c r="C129" s="291"/>
      <c r="D129" s="291"/>
      <c r="E129" s="291"/>
      <c r="F129" s="291"/>
      <c r="G129" s="291"/>
      <c r="H129" s="291"/>
      <c r="I129" s="291"/>
      <c r="J129" s="291"/>
      <c r="K129" s="291"/>
      <c r="L129" s="291"/>
      <c r="M129" s="291"/>
      <c r="N129" s="291"/>
      <c r="O129" s="291"/>
      <c r="P129" s="291"/>
      <c r="Q129" s="291"/>
      <c r="R129" s="291"/>
      <c r="S129" s="291"/>
      <c r="T129" s="291"/>
      <c r="U129" s="291"/>
      <c r="V129" s="291"/>
      <c r="W129" s="291"/>
      <c r="X129" s="291"/>
      <c r="Y129" s="412"/>
      <c r="Z129" s="425"/>
      <c r="AA129" s="425"/>
      <c r="AB129" s="425"/>
      <c r="AC129" s="425"/>
      <c r="AD129" s="425"/>
      <c r="AE129" s="425"/>
      <c r="AF129" s="425"/>
      <c r="AG129" s="425"/>
      <c r="AH129" s="425"/>
      <c r="AI129" s="425"/>
      <c r="AJ129" s="425"/>
      <c r="AK129" s="425"/>
      <c r="AL129" s="425"/>
      <c r="AM129" s="306"/>
    </row>
    <row r="130" spans="1:39" ht="30" hidden="1" outlineLevel="1">
      <c r="A130" s="522">
        <v>28</v>
      </c>
      <c r="B130" s="520" t="s">
        <v>120</v>
      </c>
      <c r="C130" s="291" t="s">
        <v>25</v>
      </c>
      <c r="D130" s="295"/>
      <c r="E130" s="295"/>
      <c r="F130" s="295"/>
      <c r="G130" s="295"/>
      <c r="H130" s="295"/>
      <c r="I130" s="295"/>
      <c r="J130" s="295"/>
      <c r="K130" s="295"/>
      <c r="L130" s="295"/>
      <c r="M130" s="295"/>
      <c r="N130" s="295">
        <v>12</v>
      </c>
      <c r="O130" s="295"/>
      <c r="P130" s="295"/>
      <c r="Q130" s="295"/>
      <c r="R130" s="295"/>
      <c r="S130" s="295"/>
      <c r="T130" s="295"/>
      <c r="U130" s="295"/>
      <c r="V130" s="295"/>
      <c r="W130" s="295"/>
      <c r="X130" s="295"/>
      <c r="Y130" s="426"/>
      <c r="Z130" s="410"/>
      <c r="AA130" s="410"/>
      <c r="AB130" s="410"/>
      <c r="AC130" s="410"/>
      <c r="AD130" s="410"/>
      <c r="AE130" s="410"/>
      <c r="AF130" s="415"/>
      <c r="AG130" s="415"/>
      <c r="AH130" s="415"/>
      <c r="AI130" s="415"/>
      <c r="AJ130" s="415"/>
      <c r="AK130" s="415"/>
      <c r="AL130" s="415"/>
      <c r="AM130" s="296">
        <f>SUM(Y130:AL130)</f>
        <v>0</v>
      </c>
    </row>
    <row r="131" spans="1:39" ht="15" hidden="1" outlineLevel="1">
      <c r="B131" s="294" t="s">
        <v>267</v>
      </c>
      <c r="C131" s="291" t="s">
        <v>163</v>
      </c>
      <c r="D131" s="295"/>
      <c r="E131" s="295"/>
      <c r="F131" s="295"/>
      <c r="G131" s="295"/>
      <c r="H131" s="295"/>
      <c r="I131" s="295"/>
      <c r="J131" s="295"/>
      <c r="K131" s="295"/>
      <c r="L131" s="295"/>
      <c r="M131" s="295"/>
      <c r="N131" s="295">
        <f>N130</f>
        <v>12</v>
      </c>
      <c r="O131" s="295"/>
      <c r="P131" s="295"/>
      <c r="Q131" s="295"/>
      <c r="R131" s="295"/>
      <c r="S131" s="295"/>
      <c r="T131" s="295"/>
      <c r="U131" s="295"/>
      <c r="V131" s="295"/>
      <c r="W131" s="295"/>
      <c r="X131" s="295"/>
      <c r="Y131" s="411">
        <f>Y130</f>
        <v>0</v>
      </c>
      <c r="Z131" s="411">
        <f t="shared" ref="Z131" si="198">Z130</f>
        <v>0</v>
      </c>
      <c r="AA131" s="411">
        <f t="shared" ref="AA131" si="199">AA130</f>
        <v>0</v>
      </c>
      <c r="AB131" s="411">
        <f t="shared" ref="AB131" si="200">AB130</f>
        <v>0</v>
      </c>
      <c r="AC131" s="411">
        <f t="shared" ref="AC131" si="201">AC130</f>
        <v>0</v>
      </c>
      <c r="AD131" s="411">
        <f t="shared" ref="AD131" si="202">AD130</f>
        <v>0</v>
      </c>
      <c r="AE131" s="411">
        <f t="shared" ref="AE131" si="203">AE130</f>
        <v>0</v>
      </c>
      <c r="AF131" s="411">
        <f t="shared" ref="AF131" si="204">AF130</f>
        <v>0</v>
      </c>
      <c r="AG131" s="411">
        <f t="shared" ref="AG131" si="205">AG130</f>
        <v>0</v>
      </c>
      <c r="AH131" s="411">
        <f t="shared" ref="AH131" si="206">AH130</f>
        <v>0</v>
      </c>
      <c r="AI131" s="411">
        <f t="shared" ref="AI131" si="207">AI130</f>
        <v>0</v>
      </c>
      <c r="AJ131" s="411">
        <f t="shared" ref="AJ131" si="208">AJ130</f>
        <v>0</v>
      </c>
      <c r="AK131" s="411">
        <f t="shared" ref="AK131" si="209">AK130</f>
        <v>0</v>
      </c>
      <c r="AL131" s="411">
        <f t="shared" ref="AL131" si="210">AL130</f>
        <v>0</v>
      </c>
      <c r="AM131" s="306"/>
    </row>
    <row r="132" spans="1:39" ht="15" hidden="1" outlineLevel="1">
      <c r="B132" s="294"/>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412"/>
      <c r="Z132" s="425"/>
      <c r="AA132" s="425"/>
      <c r="AB132" s="425"/>
      <c r="AC132" s="425"/>
      <c r="AD132" s="425"/>
      <c r="AE132" s="425"/>
      <c r="AF132" s="425"/>
      <c r="AG132" s="425"/>
      <c r="AH132" s="425"/>
      <c r="AI132" s="425"/>
      <c r="AJ132" s="425"/>
      <c r="AK132" s="425"/>
      <c r="AL132" s="425"/>
      <c r="AM132" s="306"/>
    </row>
    <row r="133" spans="1:39" ht="30" hidden="1" outlineLevel="1">
      <c r="A133" s="522">
        <v>29</v>
      </c>
      <c r="B133" s="520" t="s">
        <v>121</v>
      </c>
      <c r="C133" s="291" t="s">
        <v>25</v>
      </c>
      <c r="D133" s="295"/>
      <c r="E133" s="295"/>
      <c r="F133" s="295"/>
      <c r="G133" s="295"/>
      <c r="H133" s="295"/>
      <c r="I133" s="295"/>
      <c r="J133" s="295"/>
      <c r="K133" s="295"/>
      <c r="L133" s="295"/>
      <c r="M133" s="295"/>
      <c r="N133" s="295">
        <v>3</v>
      </c>
      <c r="O133" s="295"/>
      <c r="P133" s="295"/>
      <c r="Q133" s="295"/>
      <c r="R133" s="295"/>
      <c r="S133" s="295"/>
      <c r="T133" s="295"/>
      <c r="U133" s="295"/>
      <c r="V133" s="295"/>
      <c r="W133" s="295"/>
      <c r="X133" s="295"/>
      <c r="Y133" s="426"/>
      <c r="Z133" s="410"/>
      <c r="AA133" s="410"/>
      <c r="AB133" s="410"/>
      <c r="AC133" s="410"/>
      <c r="AD133" s="410"/>
      <c r="AE133" s="410"/>
      <c r="AF133" s="415"/>
      <c r="AG133" s="415"/>
      <c r="AH133" s="415"/>
      <c r="AI133" s="415"/>
      <c r="AJ133" s="415"/>
      <c r="AK133" s="415"/>
      <c r="AL133" s="415"/>
      <c r="AM133" s="296">
        <f>SUM(Y133:AL133)</f>
        <v>0</v>
      </c>
    </row>
    <row r="134" spans="1:39" ht="15" hidden="1" outlineLevel="1">
      <c r="B134" s="294" t="s">
        <v>267</v>
      </c>
      <c r="C134" s="291" t="s">
        <v>163</v>
      </c>
      <c r="D134" s="295"/>
      <c r="E134" s="295"/>
      <c r="F134" s="295"/>
      <c r="G134" s="295"/>
      <c r="H134" s="295"/>
      <c r="I134" s="295"/>
      <c r="J134" s="295"/>
      <c r="K134" s="295"/>
      <c r="L134" s="295"/>
      <c r="M134" s="295"/>
      <c r="N134" s="295">
        <f>N133</f>
        <v>3</v>
      </c>
      <c r="O134" s="295"/>
      <c r="P134" s="295"/>
      <c r="Q134" s="295"/>
      <c r="R134" s="295"/>
      <c r="S134" s="295"/>
      <c r="T134" s="295"/>
      <c r="U134" s="295"/>
      <c r="V134" s="295"/>
      <c r="W134" s="295"/>
      <c r="X134" s="295"/>
      <c r="Y134" s="411">
        <f>Y133</f>
        <v>0</v>
      </c>
      <c r="Z134" s="411">
        <f t="shared" ref="Z134" si="211">Z133</f>
        <v>0</v>
      </c>
      <c r="AA134" s="411">
        <f t="shared" ref="AA134" si="212">AA133</f>
        <v>0</v>
      </c>
      <c r="AB134" s="411">
        <f t="shared" ref="AB134" si="213">AB133</f>
        <v>0</v>
      </c>
      <c r="AC134" s="411">
        <f t="shared" ref="AC134" si="214">AC133</f>
        <v>0</v>
      </c>
      <c r="AD134" s="411">
        <f t="shared" ref="AD134" si="215">AD133</f>
        <v>0</v>
      </c>
      <c r="AE134" s="411">
        <f t="shared" ref="AE134" si="216">AE133</f>
        <v>0</v>
      </c>
      <c r="AF134" s="411">
        <f t="shared" ref="AF134" si="217">AF133</f>
        <v>0</v>
      </c>
      <c r="AG134" s="411">
        <f t="shared" ref="AG134" si="218">AG133</f>
        <v>0</v>
      </c>
      <c r="AH134" s="411">
        <f t="shared" ref="AH134" si="219">AH133</f>
        <v>0</v>
      </c>
      <c r="AI134" s="411">
        <f t="shared" ref="AI134" si="220">AI133</f>
        <v>0</v>
      </c>
      <c r="AJ134" s="411">
        <f t="shared" ref="AJ134" si="221">AJ133</f>
        <v>0</v>
      </c>
      <c r="AK134" s="411">
        <f t="shared" ref="AK134" si="222">AK133</f>
        <v>0</v>
      </c>
      <c r="AL134" s="411">
        <f t="shared" ref="AL134" si="223">AL133</f>
        <v>0</v>
      </c>
      <c r="AM134" s="306"/>
    </row>
    <row r="135" spans="1:39" ht="15" hidden="1" outlineLevel="1">
      <c r="B135" s="294"/>
      <c r="C135" s="291"/>
      <c r="D135" s="291"/>
      <c r="E135" s="291"/>
      <c r="F135" s="291"/>
      <c r="G135" s="291"/>
      <c r="H135" s="291"/>
      <c r="I135" s="291"/>
      <c r="J135" s="291"/>
      <c r="K135" s="291"/>
      <c r="L135" s="291"/>
      <c r="M135" s="291"/>
      <c r="N135" s="291"/>
      <c r="O135" s="291"/>
      <c r="P135" s="291"/>
      <c r="Q135" s="291"/>
      <c r="R135" s="291"/>
      <c r="S135" s="291"/>
      <c r="T135" s="291"/>
      <c r="U135" s="291"/>
      <c r="V135" s="291"/>
      <c r="W135" s="291"/>
      <c r="X135" s="291"/>
      <c r="Y135" s="412"/>
      <c r="Z135" s="425"/>
      <c r="AA135" s="425"/>
      <c r="AB135" s="425"/>
      <c r="AC135" s="425"/>
      <c r="AD135" s="425"/>
      <c r="AE135" s="425"/>
      <c r="AF135" s="425"/>
      <c r="AG135" s="425"/>
      <c r="AH135" s="425"/>
      <c r="AI135" s="425"/>
      <c r="AJ135" s="425"/>
      <c r="AK135" s="425"/>
      <c r="AL135" s="425"/>
      <c r="AM135" s="306"/>
    </row>
    <row r="136" spans="1:39" ht="30" hidden="1" outlineLevel="1">
      <c r="A136" s="522">
        <v>30</v>
      </c>
      <c r="B136" s="520" t="s">
        <v>122</v>
      </c>
      <c r="C136" s="291" t="s">
        <v>25</v>
      </c>
      <c r="D136" s="295"/>
      <c r="E136" s="295"/>
      <c r="F136" s="295"/>
      <c r="G136" s="295"/>
      <c r="H136" s="295"/>
      <c r="I136" s="295"/>
      <c r="J136" s="295"/>
      <c r="K136" s="295"/>
      <c r="L136" s="295"/>
      <c r="M136" s="295"/>
      <c r="N136" s="295">
        <v>12</v>
      </c>
      <c r="O136" s="295"/>
      <c r="P136" s="295"/>
      <c r="Q136" s="295"/>
      <c r="R136" s="295"/>
      <c r="S136" s="295"/>
      <c r="T136" s="295"/>
      <c r="U136" s="295"/>
      <c r="V136" s="295"/>
      <c r="W136" s="295"/>
      <c r="X136" s="295"/>
      <c r="Y136" s="426"/>
      <c r="Z136" s="410"/>
      <c r="AA136" s="410"/>
      <c r="AB136" s="410"/>
      <c r="AC136" s="410"/>
      <c r="AD136" s="410"/>
      <c r="AE136" s="410"/>
      <c r="AF136" s="415"/>
      <c r="AG136" s="415"/>
      <c r="AH136" s="415"/>
      <c r="AI136" s="415"/>
      <c r="AJ136" s="415"/>
      <c r="AK136" s="415"/>
      <c r="AL136" s="415"/>
      <c r="AM136" s="296">
        <f>SUM(Y136:AL136)</f>
        <v>0</v>
      </c>
    </row>
    <row r="137" spans="1:39" ht="15" hidden="1" outlineLevel="1">
      <c r="B137" s="294" t="s">
        <v>267</v>
      </c>
      <c r="C137" s="291" t="s">
        <v>163</v>
      </c>
      <c r="D137" s="295"/>
      <c r="E137" s="295"/>
      <c r="F137" s="295"/>
      <c r="G137" s="295"/>
      <c r="H137" s="295"/>
      <c r="I137" s="295"/>
      <c r="J137" s="295"/>
      <c r="K137" s="295"/>
      <c r="L137" s="295"/>
      <c r="M137" s="295"/>
      <c r="N137" s="295">
        <f>N136</f>
        <v>12</v>
      </c>
      <c r="O137" s="295"/>
      <c r="P137" s="295"/>
      <c r="Q137" s="295"/>
      <c r="R137" s="295"/>
      <c r="S137" s="295"/>
      <c r="T137" s="295"/>
      <c r="U137" s="295"/>
      <c r="V137" s="295"/>
      <c r="W137" s="295"/>
      <c r="X137" s="295"/>
      <c r="Y137" s="411">
        <f>Y136</f>
        <v>0</v>
      </c>
      <c r="Z137" s="411">
        <f t="shared" ref="Z137" si="224">Z136</f>
        <v>0</v>
      </c>
      <c r="AA137" s="411">
        <f t="shared" ref="AA137" si="225">AA136</f>
        <v>0</v>
      </c>
      <c r="AB137" s="411">
        <f t="shared" ref="AB137" si="226">AB136</f>
        <v>0</v>
      </c>
      <c r="AC137" s="411">
        <f t="shared" ref="AC137" si="227">AC136</f>
        <v>0</v>
      </c>
      <c r="AD137" s="411">
        <f t="shared" ref="AD137" si="228">AD136</f>
        <v>0</v>
      </c>
      <c r="AE137" s="411">
        <f t="shared" ref="AE137" si="229">AE136</f>
        <v>0</v>
      </c>
      <c r="AF137" s="411">
        <f t="shared" ref="AF137" si="230">AF136</f>
        <v>0</v>
      </c>
      <c r="AG137" s="411">
        <f t="shared" ref="AG137" si="231">AG136</f>
        <v>0</v>
      </c>
      <c r="AH137" s="411">
        <f t="shared" ref="AH137" si="232">AH136</f>
        <v>0</v>
      </c>
      <c r="AI137" s="411">
        <f t="shared" ref="AI137" si="233">AI136</f>
        <v>0</v>
      </c>
      <c r="AJ137" s="411">
        <f t="shared" ref="AJ137" si="234">AJ136</f>
        <v>0</v>
      </c>
      <c r="AK137" s="411">
        <f t="shared" ref="AK137" si="235">AK136</f>
        <v>0</v>
      </c>
      <c r="AL137" s="411">
        <f t="shared" ref="AL137" si="236">AL136</f>
        <v>0</v>
      </c>
      <c r="AM137" s="306"/>
    </row>
    <row r="138" spans="1:39" ht="15" hidden="1" outlineLevel="1">
      <c r="B138" s="294"/>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412"/>
      <c r="Z138" s="425"/>
      <c r="AA138" s="425"/>
      <c r="AB138" s="425"/>
      <c r="AC138" s="425"/>
      <c r="AD138" s="425"/>
      <c r="AE138" s="425"/>
      <c r="AF138" s="425"/>
      <c r="AG138" s="425"/>
      <c r="AH138" s="425"/>
      <c r="AI138" s="425"/>
      <c r="AJ138" s="425"/>
      <c r="AK138" s="425"/>
      <c r="AL138" s="425"/>
      <c r="AM138" s="306"/>
    </row>
    <row r="139" spans="1:39" ht="30" hidden="1" outlineLevel="1">
      <c r="A139" s="522">
        <v>31</v>
      </c>
      <c r="B139" s="520" t="s">
        <v>123</v>
      </c>
      <c r="C139" s="291" t="s">
        <v>25</v>
      </c>
      <c r="D139" s="295"/>
      <c r="E139" s="295"/>
      <c r="F139" s="295"/>
      <c r="G139" s="295"/>
      <c r="H139" s="295"/>
      <c r="I139" s="295"/>
      <c r="J139" s="295"/>
      <c r="K139" s="295"/>
      <c r="L139" s="295"/>
      <c r="M139" s="295"/>
      <c r="N139" s="295">
        <v>12</v>
      </c>
      <c r="O139" s="295"/>
      <c r="P139" s="295"/>
      <c r="Q139" s="295"/>
      <c r="R139" s="295"/>
      <c r="S139" s="295"/>
      <c r="T139" s="295"/>
      <c r="U139" s="295"/>
      <c r="V139" s="295"/>
      <c r="W139" s="295"/>
      <c r="X139" s="295"/>
      <c r="Y139" s="426"/>
      <c r="Z139" s="410"/>
      <c r="AA139" s="410"/>
      <c r="AB139" s="410"/>
      <c r="AC139" s="410"/>
      <c r="AD139" s="410"/>
      <c r="AE139" s="410"/>
      <c r="AF139" s="415"/>
      <c r="AG139" s="415"/>
      <c r="AH139" s="415"/>
      <c r="AI139" s="415"/>
      <c r="AJ139" s="415"/>
      <c r="AK139" s="415"/>
      <c r="AL139" s="415"/>
      <c r="AM139" s="296">
        <f>SUM(Y139:AL139)</f>
        <v>0</v>
      </c>
    </row>
    <row r="140" spans="1:39" ht="15" hidden="1" outlineLevel="1">
      <c r="B140" s="294" t="s">
        <v>267</v>
      </c>
      <c r="C140" s="291" t="s">
        <v>163</v>
      </c>
      <c r="D140" s="295"/>
      <c r="E140" s="295"/>
      <c r="F140" s="295"/>
      <c r="G140" s="295"/>
      <c r="H140" s="295"/>
      <c r="I140" s="295"/>
      <c r="J140" s="295"/>
      <c r="K140" s="295"/>
      <c r="L140" s="295"/>
      <c r="M140" s="295"/>
      <c r="N140" s="295">
        <f>N139</f>
        <v>12</v>
      </c>
      <c r="O140" s="295"/>
      <c r="P140" s="295"/>
      <c r="Q140" s="295"/>
      <c r="R140" s="295"/>
      <c r="S140" s="295"/>
      <c r="T140" s="295"/>
      <c r="U140" s="295"/>
      <c r="V140" s="295"/>
      <c r="W140" s="295"/>
      <c r="X140" s="295"/>
      <c r="Y140" s="411">
        <f>Y139</f>
        <v>0</v>
      </c>
      <c r="Z140" s="411">
        <f t="shared" ref="Z140" si="237">Z139</f>
        <v>0</v>
      </c>
      <c r="AA140" s="411">
        <f t="shared" ref="AA140" si="238">AA139</f>
        <v>0</v>
      </c>
      <c r="AB140" s="411">
        <f t="shared" ref="AB140" si="239">AB139</f>
        <v>0</v>
      </c>
      <c r="AC140" s="411">
        <f t="shared" ref="AC140" si="240">AC139</f>
        <v>0</v>
      </c>
      <c r="AD140" s="411">
        <f t="shared" ref="AD140" si="241">AD139</f>
        <v>0</v>
      </c>
      <c r="AE140" s="411">
        <f t="shared" ref="AE140" si="242">AE139</f>
        <v>0</v>
      </c>
      <c r="AF140" s="411">
        <f t="shared" ref="AF140" si="243">AF139</f>
        <v>0</v>
      </c>
      <c r="AG140" s="411">
        <f t="shared" ref="AG140" si="244">AG139</f>
        <v>0</v>
      </c>
      <c r="AH140" s="411">
        <f t="shared" ref="AH140" si="245">AH139</f>
        <v>0</v>
      </c>
      <c r="AI140" s="411">
        <f t="shared" ref="AI140" si="246">AI139</f>
        <v>0</v>
      </c>
      <c r="AJ140" s="411">
        <f t="shared" ref="AJ140" si="247">AJ139</f>
        <v>0</v>
      </c>
      <c r="AK140" s="411">
        <f t="shared" ref="AK140" si="248">AK139</f>
        <v>0</v>
      </c>
      <c r="AL140" s="411">
        <f t="shared" ref="AL140" si="249">AL139</f>
        <v>0</v>
      </c>
      <c r="AM140" s="306"/>
    </row>
    <row r="141" spans="1:39" ht="15" hidden="1" outlineLevel="1">
      <c r="B141" s="520"/>
      <c r="C141" s="291"/>
      <c r="D141" s="291"/>
      <c r="E141" s="291"/>
      <c r="F141" s="291"/>
      <c r="G141" s="291"/>
      <c r="H141" s="291"/>
      <c r="I141" s="291"/>
      <c r="J141" s="291"/>
      <c r="K141" s="291"/>
      <c r="L141" s="291"/>
      <c r="M141" s="291"/>
      <c r="N141" s="291"/>
      <c r="O141" s="291"/>
      <c r="P141" s="291"/>
      <c r="Q141" s="291"/>
      <c r="R141" s="291"/>
      <c r="S141" s="291"/>
      <c r="T141" s="291"/>
      <c r="U141" s="291"/>
      <c r="V141" s="291"/>
      <c r="W141" s="291"/>
      <c r="X141" s="291"/>
      <c r="Y141" s="412"/>
      <c r="Z141" s="425"/>
      <c r="AA141" s="425"/>
      <c r="AB141" s="425"/>
      <c r="AC141" s="425"/>
      <c r="AD141" s="425"/>
      <c r="AE141" s="425"/>
      <c r="AF141" s="425"/>
      <c r="AG141" s="425"/>
      <c r="AH141" s="425"/>
      <c r="AI141" s="425"/>
      <c r="AJ141" s="425"/>
      <c r="AK141" s="425"/>
      <c r="AL141" s="425"/>
      <c r="AM141" s="306"/>
    </row>
    <row r="142" spans="1:39" ht="15.75" hidden="1" customHeight="1" outlineLevel="1">
      <c r="A142" s="522">
        <v>32</v>
      </c>
      <c r="B142" s="520" t="s">
        <v>124</v>
      </c>
      <c r="C142" s="291" t="s">
        <v>25</v>
      </c>
      <c r="D142" s="295"/>
      <c r="E142" s="295"/>
      <c r="F142" s="295"/>
      <c r="G142" s="295"/>
      <c r="H142" s="295"/>
      <c r="I142" s="295"/>
      <c r="J142" s="295"/>
      <c r="K142" s="295"/>
      <c r="L142" s="295"/>
      <c r="M142" s="295"/>
      <c r="N142" s="295">
        <v>12</v>
      </c>
      <c r="O142" s="295"/>
      <c r="P142" s="295"/>
      <c r="Q142" s="295"/>
      <c r="R142" s="295"/>
      <c r="S142" s="295"/>
      <c r="T142" s="295"/>
      <c r="U142" s="295"/>
      <c r="V142" s="295"/>
      <c r="W142" s="295"/>
      <c r="X142" s="295"/>
      <c r="Y142" s="426"/>
      <c r="Z142" s="410"/>
      <c r="AA142" s="410"/>
      <c r="AB142" s="410"/>
      <c r="AC142" s="410"/>
      <c r="AD142" s="410"/>
      <c r="AE142" s="410"/>
      <c r="AF142" s="415"/>
      <c r="AG142" s="415"/>
      <c r="AH142" s="415"/>
      <c r="AI142" s="415"/>
      <c r="AJ142" s="415"/>
      <c r="AK142" s="415"/>
      <c r="AL142" s="415"/>
      <c r="AM142" s="296">
        <f>SUM(Y142:AL142)</f>
        <v>0</v>
      </c>
    </row>
    <row r="143" spans="1:39" ht="15" hidden="1" outlineLevel="1">
      <c r="B143" s="294" t="s">
        <v>267</v>
      </c>
      <c r="C143" s="291" t="s">
        <v>163</v>
      </c>
      <c r="D143" s="295"/>
      <c r="E143" s="295"/>
      <c r="F143" s="295"/>
      <c r="G143" s="295"/>
      <c r="H143" s="295"/>
      <c r="I143" s="295"/>
      <c r="J143" s="295"/>
      <c r="K143" s="295"/>
      <c r="L143" s="295"/>
      <c r="M143" s="295"/>
      <c r="N143" s="295">
        <f>N142</f>
        <v>12</v>
      </c>
      <c r="O143" s="295"/>
      <c r="P143" s="295"/>
      <c r="Q143" s="295"/>
      <c r="R143" s="295"/>
      <c r="S143" s="295"/>
      <c r="T143" s="295"/>
      <c r="U143" s="295"/>
      <c r="V143" s="295"/>
      <c r="W143" s="295"/>
      <c r="X143" s="295"/>
      <c r="Y143" s="411">
        <f>Y142</f>
        <v>0</v>
      </c>
      <c r="Z143" s="411">
        <f t="shared" ref="Z143" si="250">Z142</f>
        <v>0</v>
      </c>
      <c r="AA143" s="411">
        <f t="shared" ref="AA143" si="251">AA142</f>
        <v>0</v>
      </c>
      <c r="AB143" s="411">
        <f t="shared" ref="AB143" si="252">AB142</f>
        <v>0</v>
      </c>
      <c r="AC143" s="411">
        <f t="shared" ref="AC143" si="253">AC142</f>
        <v>0</v>
      </c>
      <c r="AD143" s="411">
        <f t="shared" ref="AD143" si="254">AD142</f>
        <v>0</v>
      </c>
      <c r="AE143" s="411">
        <f t="shared" ref="AE143" si="255">AE142</f>
        <v>0</v>
      </c>
      <c r="AF143" s="411">
        <f t="shared" ref="AF143" si="256">AF142</f>
        <v>0</v>
      </c>
      <c r="AG143" s="411">
        <f t="shared" ref="AG143" si="257">AG142</f>
        <v>0</v>
      </c>
      <c r="AH143" s="411">
        <f t="shared" ref="AH143" si="258">AH142</f>
        <v>0</v>
      </c>
      <c r="AI143" s="411">
        <f t="shared" ref="AI143" si="259">AI142</f>
        <v>0</v>
      </c>
      <c r="AJ143" s="411">
        <f t="shared" ref="AJ143" si="260">AJ142</f>
        <v>0</v>
      </c>
      <c r="AK143" s="411">
        <f t="shared" ref="AK143" si="261">AK142</f>
        <v>0</v>
      </c>
      <c r="AL143" s="411">
        <f t="shared" ref="AL143" si="262">AL142</f>
        <v>0</v>
      </c>
      <c r="AM143" s="306"/>
    </row>
    <row r="144" spans="1:39" ht="15" hidden="1" outlineLevel="1">
      <c r="B144" s="520"/>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412"/>
      <c r="Z144" s="425"/>
      <c r="AA144" s="425"/>
      <c r="AB144" s="425"/>
      <c r="AC144" s="425"/>
      <c r="AD144" s="425"/>
      <c r="AE144" s="425"/>
      <c r="AF144" s="425"/>
      <c r="AG144" s="425"/>
      <c r="AH144" s="425"/>
      <c r="AI144" s="425"/>
      <c r="AJ144" s="425"/>
      <c r="AK144" s="425"/>
      <c r="AL144" s="425"/>
      <c r="AM144" s="306"/>
    </row>
    <row r="145" spans="1:39" ht="15.45" hidden="1" outlineLevel="1">
      <c r="B145" s="288" t="s">
        <v>500</v>
      </c>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412"/>
      <c r="Z145" s="425"/>
      <c r="AA145" s="425"/>
      <c r="AB145" s="425"/>
      <c r="AC145" s="425"/>
      <c r="AD145" s="425"/>
      <c r="AE145" s="425"/>
      <c r="AF145" s="425"/>
      <c r="AG145" s="425"/>
      <c r="AH145" s="425"/>
      <c r="AI145" s="425"/>
      <c r="AJ145" s="425"/>
      <c r="AK145" s="425"/>
      <c r="AL145" s="425"/>
      <c r="AM145" s="306"/>
    </row>
    <row r="146" spans="1:39" ht="15" hidden="1" outlineLevel="1">
      <c r="A146" s="522">
        <v>33</v>
      </c>
      <c r="B146" s="520" t="s">
        <v>125</v>
      </c>
      <c r="C146" s="291" t="s">
        <v>25</v>
      </c>
      <c r="D146" s="295"/>
      <c r="E146" s="295"/>
      <c r="F146" s="295"/>
      <c r="G146" s="295"/>
      <c r="H146" s="295"/>
      <c r="I146" s="295"/>
      <c r="J146" s="295"/>
      <c r="K146" s="295"/>
      <c r="L146" s="295"/>
      <c r="M146" s="295"/>
      <c r="N146" s="295">
        <v>0</v>
      </c>
      <c r="O146" s="295"/>
      <c r="P146" s="295"/>
      <c r="Q146" s="295"/>
      <c r="R146" s="295"/>
      <c r="S146" s="295"/>
      <c r="T146" s="295"/>
      <c r="U146" s="295"/>
      <c r="V146" s="295"/>
      <c r="W146" s="295"/>
      <c r="X146" s="295"/>
      <c r="Y146" s="426"/>
      <c r="Z146" s="410"/>
      <c r="AA146" s="410"/>
      <c r="AB146" s="410"/>
      <c r="AC146" s="410"/>
      <c r="AD146" s="410"/>
      <c r="AE146" s="410"/>
      <c r="AF146" s="415"/>
      <c r="AG146" s="415"/>
      <c r="AH146" s="415"/>
      <c r="AI146" s="415"/>
      <c r="AJ146" s="415"/>
      <c r="AK146" s="415"/>
      <c r="AL146" s="415"/>
      <c r="AM146" s="296">
        <f>SUM(Y146:AL146)</f>
        <v>0</v>
      </c>
    </row>
    <row r="147" spans="1:39" ht="15" hidden="1" outlineLevel="1">
      <c r="B147" s="294" t="s">
        <v>267</v>
      </c>
      <c r="C147" s="291" t="s">
        <v>163</v>
      </c>
      <c r="D147" s="295"/>
      <c r="E147" s="295"/>
      <c r="F147" s="295"/>
      <c r="G147" s="295"/>
      <c r="H147" s="295"/>
      <c r="I147" s="295"/>
      <c r="J147" s="295"/>
      <c r="K147" s="295"/>
      <c r="L147" s="295"/>
      <c r="M147" s="295"/>
      <c r="N147" s="295">
        <f>N146</f>
        <v>0</v>
      </c>
      <c r="O147" s="295"/>
      <c r="P147" s="295"/>
      <c r="Q147" s="295"/>
      <c r="R147" s="295"/>
      <c r="S147" s="295"/>
      <c r="T147" s="295"/>
      <c r="U147" s="295"/>
      <c r="V147" s="295"/>
      <c r="W147" s="295"/>
      <c r="X147" s="295"/>
      <c r="Y147" s="411">
        <f>Y146</f>
        <v>0</v>
      </c>
      <c r="Z147" s="411">
        <f t="shared" ref="Z147" si="263">Z146</f>
        <v>0</v>
      </c>
      <c r="AA147" s="411">
        <f t="shared" ref="AA147" si="264">AA146</f>
        <v>0</v>
      </c>
      <c r="AB147" s="411">
        <f t="shared" ref="AB147" si="265">AB146</f>
        <v>0</v>
      </c>
      <c r="AC147" s="411">
        <f t="shared" ref="AC147" si="266">AC146</f>
        <v>0</v>
      </c>
      <c r="AD147" s="411">
        <f t="shared" ref="AD147" si="267">AD146</f>
        <v>0</v>
      </c>
      <c r="AE147" s="411">
        <f t="shared" ref="AE147" si="268">AE146</f>
        <v>0</v>
      </c>
      <c r="AF147" s="411">
        <f t="shared" ref="AF147" si="269">AF146</f>
        <v>0</v>
      </c>
      <c r="AG147" s="411">
        <f t="shared" ref="AG147" si="270">AG146</f>
        <v>0</v>
      </c>
      <c r="AH147" s="411">
        <f t="shared" ref="AH147" si="271">AH146</f>
        <v>0</v>
      </c>
      <c r="AI147" s="411">
        <f t="shared" ref="AI147" si="272">AI146</f>
        <v>0</v>
      </c>
      <c r="AJ147" s="411">
        <f t="shared" ref="AJ147" si="273">AJ146</f>
        <v>0</v>
      </c>
      <c r="AK147" s="411">
        <f t="shared" ref="AK147" si="274">AK146</f>
        <v>0</v>
      </c>
      <c r="AL147" s="411">
        <f t="shared" ref="AL147" si="275">AL146</f>
        <v>0</v>
      </c>
      <c r="AM147" s="306"/>
    </row>
    <row r="148" spans="1:39" ht="15" hidden="1" outlineLevel="1">
      <c r="B148" s="520"/>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412"/>
      <c r="Z148" s="425"/>
      <c r="AA148" s="425"/>
      <c r="AB148" s="425"/>
      <c r="AC148" s="425"/>
      <c r="AD148" s="425"/>
      <c r="AE148" s="425"/>
      <c r="AF148" s="425"/>
      <c r="AG148" s="425"/>
      <c r="AH148" s="425"/>
      <c r="AI148" s="425"/>
      <c r="AJ148" s="425"/>
      <c r="AK148" s="425"/>
      <c r="AL148" s="425"/>
      <c r="AM148" s="306"/>
    </row>
    <row r="149" spans="1:39" ht="15" hidden="1" outlineLevel="1">
      <c r="A149" s="522">
        <v>34</v>
      </c>
      <c r="B149" s="520" t="s">
        <v>126</v>
      </c>
      <c r="C149" s="291" t="s">
        <v>25</v>
      </c>
      <c r="D149" s="295"/>
      <c r="E149" s="295"/>
      <c r="F149" s="295"/>
      <c r="G149" s="295"/>
      <c r="H149" s="295"/>
      <c r="I149" s="295"/>
      <c r="J149" s="295"/>
      <c r="K149" s="295"/>
      <c r="L149" s="295"/>
      <c r="M149" s="295"/>
      <c r="N149" s="295">
        <v>0</v>
      </c>
      <c r="O149" s="295"/>
      <c r="P149" s="295"/>
      <c r="Q149" s="295"/>
      <c r="R149" s="295"/>
      <c r="S149" s="295"/>
      <c r="T149" s="295"/>
      <c r="U149" s="295"/>
      <c r="V149" s="295"/>
      <c r="W149" s="295"/>
      <c r="X149" s="295"/>
      <c r="Y149" s="426"/>
      <c r="Z149" s="410"/>
      <c r="AA149" s="410"/>
      <c r="AB149" s="410"/>
      <c r="AC149" s="410"/>
      <c r="AD149" s="410"/>
      <c r="AE149" s="410"/>
      <c r="AF149" s="415"/>
      <c r="AG149" s="415"/>
      <c r="AH149" s="415"/>
      <c r="AI149" s="415"/>
      <c r="AJ149" s="415"/>
      <c r="AK149" s="415"/>
      <c r="AL149" s="415"/>
      <c r="AM149" s="296">
        <f>SUM(Y149:AL149)</f>
        <v>0</v>
      </c>
    </row>
    <row r="150" spans="1:39" ht="15" hidden="1" outlineLevel="1">
      <c r="B150" s="294" t="s">
        <v>267</v>
      </c>
      <c r="C150" s="291" t="s">
        <v>163</v>
      </c>
      <c r="D150" s="295"/>
      <c r="E150" s="295"/>
      <c r="F150" s="295"/>
      <c r="G150" s="295"/>
      <c r="H150" s="295"/>
      <c r="I150" s="295"/>
      <c r="J150" s="295"/>
      <c r="K150" s="295"/>
      <c r="L150" s="295"/>
      <c r="M150" s="295"/>
      <c r="N150" s="295">
        <f>N149</f>
        <v>0</v>
      </c>
      <c r="O150" s="295"/>
      <c r="P150" s="295"/>
      <c r="Q150" s="295"/>
      <c r="R150" s="295"/>
      <c r="S150" s="295"/>
      <c r="T150" s="295"/>
      <c r="U150" s="295"/>
      <c r="V150" s="295"/>
      <c r="W150" s="295"/>
      <c r="X150" s="295"/>
      <c r="Y150" s="411">
        <f>Y149</f>
        <v>0</v>
      </c>
      <c r="Z150" s="411">
        <f t="shared" ref="Z150" si="276">Z149</f>
        <v>0</v>
      </c>
      <c r="AA150" s="411">
        <f t="shared" ref="AA150" si="277">AA149</f>
        <v>0</v>
      </c>
      <c r="AB150" s="411">
        <f t="shared" ref="AB150" si="278">AB149</f>
        <v>0</v>
      </c>
      <c r="AC150" s="411">
        <f t="shared" ref="AC150" si="279">AC149</f>
        <v>0</v>
      </c>
      <c r="AD150" s="411">
        <f t="shared" ref="AD150" si="280">AD149</f>
        <v>0</v>
      </c>
      <c r="AE150" s="411">
        <f t="shared" ref="AE150" si="281">AE149</f>
        <v>0</v>
      </c>
      <c r="AF150" s="411">
        <f t="shared" ref="AF150" si="282">AF149</f>
        <v>0</v>
      </c>
      <c r="AG150" s="411">
        <f t="shared" ref="AG150" si="283">AG149</f>
        <v>0</v>
      </c>
      <c r="AH150" s="411">
        <f t="shared" ref="AH150" si="284">AH149</f>
        <v>0</v>
      </c>
      <c r="AI150" s="411">
        <f t="shared" ref="AI150" si="285">AI149</f>
        <v>0</v>
      </c>
      <c r="AJ150" s="411">
        <f t="shared" ref="AJ150" si="286">AJ149</f>
        <v>0</v>
      </c>
      <c r="AK150" s="411">
        <f t="shared" ref="AK150" si="287">AK149</f>
        <v>0</v>
      </c>
      <c r="AL150" s="411">
        <f t="shared" ref="AL150" si="288">AL149</f>
        <v>0</v>
      </c>
      <c r="AM150" s="306"/>
    </row>
    <row r="151" spans="1:39" ht="15" hidden="1" outlineLevel="1">
      <c r="B151" s="520"/>
      <c r="C151" s="291"/>
      <c r="D151" s="291"/>
      <c r="E151" s="291"/>
      <c r="F151" s="291"/>
      <c r="G151" s="291"/>
      <c r="H151" s="291"/>
      <c r="I151" s="291"/>
      <c r="J151" s="291"/>
      <c r="K151" s="291"/>
      <c r="L151" s="291"/>
      <c r="M151" s="291"/>
      <c r="N151" s="291"/>
      <c r="O151" s="291"/>
      <c r="P151" s="291"/>
      <c r="Q151" s="291"/>
      <c r="R151" s="291"/>
      <c r="S151" s="291"/>
      <c r="T151" s="291"/>
      <c r="U151" s="291"/>
      <c r="V151" s="291"/>
      <c r="W151" s="291"/>
      <c r="X151" s="291"/>
      <c r="Y151" s="412"/>
      <c r="Z151" s="425"/>
      <c r="AA151" s="425"/>
      <c r="AB151" s="425"/>
      <c r="AC151" s="425"/>
      <c r="AD151" s="425"/>
      <c r="AE151" s="425"/>
      <c r="AF151" s="425"/>
      <c r="AG151" s="425"/>
      <c r="AH151" s="425"/>
      <c r="AI151" s="425"/>
      <c r="AJ151" s="425"/>
      <c r="AK151" s="425"/>
      <c r="AL151" s="425"/>
      <c r="AM151" s="306"/>
    </row>
    <row r="152" spans="1:39" ht="15" hidden="1" outlineLevel="1">
      <c r="A152" s="522">
        <v>35</v>
      </c>
      <c r="B152" s="520" t="s">
        <v>127</v>
      </c>
      <c r="C152" s="291" t="s">
        <v>25</v>
      </c>
      <c r="D152" s="295"/>
      <c r="E152" s="295"/>
      <c r="F152" s="295"/>
      <c r="G152" s="295"/>
      <c r="H152" s="295"/>
      <c r="I152" s="295"/>
      <c r="J152" s="295"/>
      <c r="K152" s="295"/>
      <c r="L152" s="295"/>
      <c r="M152" s="295"/>
      <c r="N152" s="295">
        <v>0</v>
      </c>
      <c r="O152" s="295"/>
      <c r="P152" s="295"/>
      <c r="Q152" s="295"/>
      <c r="R152" s="295"/>
      <c r="S152" s="295"/>
      <c r="T152" s="295"/>
      <c r="U152" s="295"/>
      <c r="V152" s="295"/>
      <c r="W152" s="295"/>
      <c r="X152" s="295"/>
      <c r="Y152" s="426"/>
      <c r="Z152" s="410"/>
      <c r="AA152" s="410"/>
      <c r="AB152" s="410"/>
      <c r="AC152" s="410"/>
      <c r="AD152" s="410"/>
      <c r="AE152" s="410"/>
      <c r="AF152" s="415"/>
      <c r="AG152" s="415"/>
      <c r="AH152" s="415"/>
      <c r="AI152" s="415"/>
      <c r="AJ152" s="415"/>
      <c r="AK152" s="415"/>
      <c r="AL152" s="415"/>
      <c r="AM152" s="296">
        <f>SUM(Y152:AL152)</f>
        <v>0</v>
      </c>
    </row>
    <row r="153" spans="1:39" ht="15" hidden="1" outlineLevel="1">
      <c r="B153" s="294" t="s">
        <v>267</v>
      </c>
      <c r="C153" s="291" t="s">
        <v>163</v>
      </c>
      <c r="D153" s="295"/>
      <c r="E153" s="295"/>
      <c r="F153" s="295"/>
      <c r="G153" s="295"/>
      <c r="H153" s="295"/>
      <c r="I153" s="295"/>
      <c r="J153" s="295"/>
      <c r="K153" s="295"/>
      <c r="L153" s="295"/>
      <c r="M153" s="295"/>
      <c r="N153" s="295">
        <f>N152</f>
        <v>0</v>
      </c>
      <c r="O153" s="295"/>
      <c r="P153" s="295"/>
      <c r="Q153" s="295"/>
      <c r="R153" s="295"/>
      <c r="S153" s="295"/>
      <c r="T153" s="295"/>
      <c r="U153" s="295"/>
      <c r="V153" s="295"/>
      <c r="W153" s="295"/>
      <c r="X153" s="295"/>
      <c r="Y153" s="411">
        <f>Y152</f>
        <v>0</v>
      </c>
      <c r="Z153" s="411">
        <f t="shared" ref="Z153" si="289">Z152</f>
        <v>0</v>
      </c>
      <c r="AA153" s="411">
        <f t="shared" ref="AA153" si="290">AA152</f>
        <v>0</v>
      </c>
      <c r="AB153" s="411">
        <f t="shared" ref="AB153" si="291">AB152</f>
        <v>0</v>
      </c>
      <c r="AC153" s="411">
        <f t="shared" ref="AC153" si="292">AC152</f>
        <v>0</v>
      </c>
      <c r="AD153" s="411">
        <f t="shared" ref="AD153" si="293">AD152</f>
        <v>0</v>
      </c>
      <c r="AE153" s="411">
        <f t="shared" ref="AE153" si="294">AE152</f>
        <v>0</v>
      </c>
      <c r="AF153" s="411">
        <f t="shared" ref="AF153" si="295">AF152</f>
        <v>0</v>
      </c>
      <c r="AG153" s="411">
        <f t="shared" ref="AG153" si="296">AG152</f>
        <v>0</v>
      </c>
      <c r="AH153" s="411">
        <f t="shared" ref="AH153" si="297">AH152</f>
        <v>0</v>
      </c>
      <c r="AI153" s="411">
        <f t="shared" ref="AI153" si="298">AI152</f>
        <v>0</v>
      </c>
      <c r="AJ153" s="411">
        <f t="shared" ref="AJ153" si="299">AJ152</f>
        <v>0</v>
      </c>
      <c r="AK153" s="411">
        <f t="shared" ref="AK153" si="300">AK152</f>
        <v>0</v>
      </c>
      <c r="AL153" s="411">
        <f t="shared" ref="AL153" si="301">AL152</f>
        <v>0</v>
      </c>
      <c r="AM153" s="306"/>
    </row>
    <row r="154" spans="1:39" ht="15" hidden="1" outlineLevel="1">
      <c r="B154" s="294"/>
      <c r="C154" s="291"/>
      <c r="D154" s="291"/>
      <c r="E154" s="291"/>
      <c r="F154" s="291"/>
      <c r="G154" s="291"/>
      <c r="H154" s="291"/>
      <c r="I154" s="291"/>
      <c r="J154" s="291"/>
      <c r="K154" s="291"/>
      <c r="L154" s="291"/>
      <c r="M154" s="291"/>
      <c r="N154" s="291"/>
      <c r="O154" s="291"/>
      <c r="P154" s="291"/>
      <c r="Q154" s="291"/>
      <c r="R154" s="291"/>
      <c r="S154" s="291"/>
      <c r="T154" s="291"/>
      <c r="U154" s="291"/>
      <c r="V154" s="291"/>
      <c r="W154" s="291"/>
      <c r="X154" s="291"/>
      <c r="Y154" s="412"/>
      <c r="Z154" s="425"/>
      <c r="AA154" s="425"/>
      <c r="AB154" s="425"/>
      <c r="AC154" s="425"/>
      <c r="AD154" s="425"/>
      <c r="AE154" s="425"/>
      <c r="AF154" s="425"/>
      <c r="AG154" s="425"/>
      <c r="AH154" s="425"/>
      <c r="AI154" s="425"/>
      <c r="AJ154" s="425"/>
      <c r="AK154" s="425"/>
      <c r="AL154" s="425"/>
      <c r="AM154" s="306"/>
    </row>
    <row r="155" spans="1:39" ht="15.45" hidden="1" outlineLevel="1">
      <c r="B155" s="288" t="s">
        <v>501</v>
      </c>
      <c r="C155" s="291"/>
      <c r="D155" s="291"/>
      <c r="E155" s="291"/>
      <c r="F155" s="291"/>
      <c r="G155" s="291"/>
      <c r="H155" s="291"/>
      <c r="I155" s="291"/>
      <c r="J155" s="291"/>
      <c r="K155" s="291"/>
      <c r="L155" s="291"/>
      <c r="M155" s="291"/>
      <c r="N155" s="291"/>
      <c r="O155" s="291"/>
      <c r="P155" s="291"/>
      <c r="Q155" s="291"/>
      <c r="R155" s="291"/>
      <c r="S155" s="291"/>
      <c r="T155" s="291"/>
      <c r="U155" s="291"/>
      <c r="V155" s="291"/>
      <c r="W155" s="291"/>
      <c r="X155" s="291"/>
      <c r="Y155" s="412"/>
      <c r="Z155" s="425"/>
      <c r="AA155" s="425"/>
      <c r="AB155" s="425"/>
      <c r="AC155" s="425"/>
      <c r="AD155" s="425"/>
      <c r="AE155" s="425"/>
      <c r="AF155" s="425"/>
      <c r="AG155" s="425"/>
      <c r="AH155" s="425"/>
      <c r="AI155" s="425"/>
      <c r="AJ155" s="425"/>
      <c r="AK155" s="425"/>
      <c r="AL155" s="425"/>
      <c r="AM155" s="306"/>
    </row>
    <row r="156" spans="1:39" ht="45" hidden="1" outlineLevel="1">
      <c r="A156" s="522">
        <v>36</v>
      </c>
      <c r="B156" s="520" t="s">
        <v>128</v>
      </c>
      <c r="C156" s="291" t="s">
        <v>25</v>
      </c>
      <c r="D156" s="295"/>
      <c r="E156" s="295"/>
      <c r="F156" s="295"/>
      <c r="G156" s="295"/>
      <c r="H156" s="295"/>
      <c r="I156" s="295"/>
      <c r="J156" s="295"/>
      <c r="K156" s="295"/>
      <c r="L156" s="295"/>
      <c r="M156" s="295"/>
      <c r="N156" s="295">
        <v>12</v>
      </c>
      <c r="O156" s="295"/>
      <c r="P156" s="295"/>
      <c r="Q156" s="295"/>
      <c r="R156" s="295"/>
      <c r="S156" s="295"/>
      <c r="T156" s="295"/>
      <c r="U156" s="295"/>
      <c r="V156" s="295"/>
      <c r="W156" s="295"/>
      <c r="X156" s="295"/>
      <c r="Y156" s="426"/>
      <c r="Z156" s="410"/>
      <c r="AA156" s="410"/>
      <c r="AB156" s="410"/>
      <c r="AC156" s="410"/>
      <c r="AD156" s="410"/>
      <c r="AE156" s="410"/>
      <c r="AF156" s="415"/>
      <c r="AG156" s="415"/>
      <c r="AH156" s="415"/>
      <c r="AI156" s="415"/>
      <c r="AJ156" s="415"/>
      <c r="AK156" s="415"/>
      <c r="AL156" s="415"/>
      <c r="AM156" s="296">
        <f>SUM(Y156:AL156)</f>
        <v>0</v>
      </c>
    </row>
    <row r="157" spans="1:39" ht="15" hidden="1" outlineLevel="1">
      <c r="B157" s="294" t="s">
        <v>267</v>
      </c>
      <c r="C157" s="291" t="s">
        <v>163</v>
      </c>
      <c r="D157" s="295"/>
      <c r="E157" s="295"/>
      <c r="F157" s="295"/>
      <c r="G157" s="295"/>
      <c r="H157" s="295"/>
      <c r="I157" s="295"/>
      <c r="J157" s="295"/>
      <c r="K157" s="295"/>
      <c r="L157" s="295"/>
      <c r="M157" s="295"/>
      <c r="N157" s="295">
        <f>N156</f>
        <v>12</v>
      </c>
      <c r="O157" s="295"/>
      <c r="P157" s="295"/>
      <c r="Q157" s="295"/>
      <c r="R157" s="295"/>
      <c r="S157" s="295"/>
      <c r="T157" s="295"/>
      <c r="U157" s="295"/>
      <c r="V157" s="295"/>
      <c r="W157" s="295"/>
      <c r="X157" s="295"/>
      <c r="Y157" s="411">
        <f>Y156</f>
        <v>0</v>
      </c>
      <c r="Z157" s="411">
        <f t="shared" ref="Z157" si="302">Z156</f>
        <v>0</v>
      </c>
      <c r="AA157" s="411">
        <f t="shared" ref="AA157" si="303">AA156</f>
        <v>0</v>
      </c>
      <c r="AB157" s="411">
        <f t="shared" ref="AB157" si="304">AB156</f>
        <v>0</v>
      </c>
      <c r="AC157" s="411">
        <f t="shared" ref="AC157" si="305">AC156</f>
        <v>0</v>
      </c>
      <c r="AD157" s="411">
        <f t="shared" ref="AD157" si="306">AD156</f>
        <v>0</v>
      </c>
      <c r="AE157" s="411">
        <f t="shared" ref="AE157" si="307">AE156</f>
        <v>0</v>
      </c>
      <c r="AF157" s="411">
        <f t="shared" ref="AF157" si="308">AF156</f>
        <v>0</v>
      </c>
      <c r="AG157" s="411">
        <f t="shared" ref="AG157" si="309">AG156</f>
        <v>0</v>
      </c>
      <c r="AH157" s="411">
        <f t="shared" ref="AH157" si="310">AH156</f>
        <v>0</v>
      </c>
      <c r="AI157" s="411">
        <f t="shared" ref="AI157" si="311">AI156</f>
        <v>0</v>
      </c>
      <c r="AJ157" s="411">
        <f t="shared" ref="AJ157" si="312">AJ156</f>
        <v>0</v>
      </c>
      <c r="AK157" s="411">
        <f t="shared" ref="AK157" si="313">AK156</f>
        <v>0</v>
      </c>
      <c r="AL157" s="411">
        <f t="shared" ref="AL157" si="314">AL156</f>
        <v>0</v>
      </c>
      <c r="AM157" s="306"/>
    </row>
    <row r="158" spans="1:39" ht="15" hidden="1" outlineLevel="1">
      <c r="B158" s="520"/>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412"/>
      <c r="Z158" s="425"/>
      <c r="AA158" s="425"/>
      <c r="AB158" s="425"/>
      <c r="AC158" s="425"/>
      <c r="AD158" s="425"/>
      <c r="AE158" s="425"/>
      <c r="AF158" s="425"/>
      <c r="AG158" s="425"/>
      <c r="AH158" s="425"/>
      <c r="AI158" s="425"/>
      <c r="AJ158" s="425"/>
      <c r="AK158" s="425"/>
      <c r="AL158" s="425"/>
      <c r="AM158" s="306"/>
    </row>
    <row r="159" spans="1:39" ht="30" hidden="1" outlineLevel="1">
      <c r="A159" s="522">
        <v>37</v>
      </c>
      <c r="B159" s="520" t="s">
        <v>129</v>
      </c>
      <c r="C159" s="291" t="s">
        <v>25</v>
      </c>
      <c r="D159" s="295"/>
      <c r="E159" s="295"/>
      <c r="F159" s="295"/>
      <c r="G159" s="295"/>
      <c r="H159" s="295"/>
      <c r="I159" s="295"/>
      <c r="J159" s="295"/>
      <c r="K159" s="295"/>
      <c r="L159" s="295"/>
      <c r="M159" s="295"/>
      <c r="N159" s="295">
        <v>12</v>
      </c>
      <c r="O159" s="295"/>
      <c r="P159" s="295"/>
      <c r="Q159" s="295"/>
      <c r="R159" s="295"/>
      <c r="S159" s="295"/>
      <c r="T159" s="295"/>
      <c r="U159" s="295"/>
      <c r="V159" s="295"/>
      <c r="W159" s="295"/>
      <c r="X159" s="295"/>
      <c r="Y159" s="426"/>
      <c r="Z159" s="410"/>
      <c r="AA159" s="410"/>
      <c r="AB159" s="410"/>
      <c r="AC159" s="410"/>
      <c r="AD159" s="410"/>
      <c r="AE159" s="410"/>
      <c r="AF159" s="415"/>
      <c r="AG159" s="415"/>
      <c r="AH159" s="415"/>
      <c r="AI159" s="415"/>
      <c r="AJ159" s="415"/>
      <c r="AK159" s="415"/>
      <c r="AL159" s="415"/>
      <c r="AM159" s="296">
        <f>SUM(Y159:AL159)</f>
        <v>0</v>
      </c>
    </row>
    <row r="160" spans="1:39" ht="15" hidden="1" outlineLevel="1">
      <c r="B160" s="294" t="s">
        <v>267</v>
      </c>
      <c r="C160" s="291" t="s">
        <v>163</v>
      </c>
      <c r="D160" s="295"/>
      <c r="E160" s="295"/>
      <c r="F160" s="295"/>
      <c r="G160" s="295"/>
      <c r="H160" s="295"/>
      <c r="I160" s="295"/>
      <c r="J160" s="295"/>
      <c r="K160" s="295"/>
      <c r="L160" s="295"/>
      <c r="M160" s="295"/>
      <c r="N160" s="295">
        <f>N159</f>
        <v>12</v>
      </c>
      <c r="O160" s="295"/>
      <c r="P160" s="295"/>
      <c r="Q160" s="295"/>
      <c r="R160" s="295"/>
      <c r="S160" s="295"/>
      <c r="T160" s="295"/>
      <c r="U160" s="295"/>
      <c r="V160" s="295"/>
      <c r="W160" s="295"/>
      <c r="X160" s="295"/>
      <c r="Y160" s="411">
        <f>Y159</f>
        <v>0</v>
      </c>
      <c r="Z160" s="411">
        <f t="shared" ref="Z160" si="315">Z159</f>
        <v>0</v>
      </c>
      <c r="AA160" s="411">
        <f t="shared" ref="AA160" si="316">AA159</f>
        <v>0</v>
      </c>
      <c r="AB160" s="411">
        <f t="shared" ref="AB160" si="317">AB159</f>
        <v>0</v>
      </c>
      <c r="AC160" s="411">
        <f t="shared" ref="AC160" si="318">AC159</f>
        <v>0</v>
      </c>
      <c r="AD160" s="411">
        <f t="shared" ref="AD160" si="319">AD159</f>
        <v>0</v>
      </c>
      <c r="AE160" s="411">
        <f t="shared" ref="AE160" si="320">AE159</f>
        <v>0</v>
      </c>
      <c r="AF160" s="411">
        <f t="shared" ref="AF160" si="321">AF159</f>
        <v>0</v>
      </c>
      <c r="AG160" s="411">
        <f t="shared" ref="AG160" si="322">AG159</f>
        <v>0</v>
      </c>
      <c r="AH160" s="411">
        <f t="shared" ref="AH160" si="323">AH159</f>
        <v>0</v>
      </c>
      <c r="AI160" s="411">
        <f t="shared" ref="AI160" si="324">AI159</f>
        <v>0</v>
      </c>
      <c r="AJ160" s="411">
        <f t="shared" ref="AJ160" si="325">AJ159</f>
        <v>0</v>
      </c>
      <c r="AK160" s="411">
        <f t="shared" ref="AK160" si="326">AK159</f>
        <v>0</v>
      </c>
      <c r="AL160" s="411">
        <f t="shared" ref="AL160" si="327">AL159</f>
        <v>0</v>
      </c>
      <c r="AM160" s="306"/>
    </row>
    <row r="161" spans="1:39" ht="15" hidden="1" outlineLevel="1">
      <c r="B161" s="520"/>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412"/>
      <c r="Z161" s="425"/>
      <c r="AA161" s="425"/>
      <c r="AB161" s="425"/>
      <c r="AC161" s="425"/>
      <c r="AD161" s="425"/>
      <c r="AE161" s="425"/>
      <c r="AF161" s="425"/>
      <c r="AG161" s="425"/>
      <c r="AH161" s="425"/>
      <c r="AI161" s="425"/>
      <c r="AJ161" s="425"/>
      <c r="AK161" s="425"/>
      <c r="AL161" s="425"/>
      <c r="AM161" s="306"/>
    </row>
    <row r="162" spans="1:39" ht="15" hidden="1" outlineLevel="1">
      <c r="A162" s="522">
        <v>38</v>
      </c>
      <c r="B162" s="520" t="s">
        <v>130</v>
      </c>
      <c r="C162" s="291" t="s">
        <v>25</v>
      </c>
      <c r="D162" s="295"/>
      <c r="E162" s="295"/>
      <c r="F162" s="295"/>
      <c r="G162" s="295"/>
      <c r="H162" s="295"/>
      <c r="I162" s="295"/>
      <c r="J162" s="295"/>
      <c r="K162" s="295"/>
      <c r="L162" s="295"/>
      <c r="M162" s="295"/>
      <c r="N162" s="295">
        <v>12</v>
      </c>
      <c r="O162" s="295"/>
      <c r="P162" s="295"/>
      <c r="Q162" s="295"/>
      <c r="R162" s="295"/>
      <c r="S162" s="295"/>
      <c r="T162" s="295"/>
      <c r="U162" s="295"/>
      <c r="V162" s="295"/>
      <c r="W162" s="295"/>
      <c r="X162" s="295"/>
      <c r="Y162" s="426"/>
      <c r="Z162" s="410"/>
      <c r="AA162" s="410"/>
      <c r="AB162" s="410"/>
      <c r="AC162" s="410"/>
      <c r="AD162" s="410"/>
      <c r="AE162" s="410"/>
      <c r="AF162" s="415"/>
      <c r="AG162" s="415"/>
      <c r="AH162" s="415"/>
      <c r="AI162" s="415"/>
      <c r="AJ162" s="415"/>
      <c r="AK162" s="415"/>
      <c r="AL162" s="415"/>
      <c r="AM162" s="296">
        <f>SUM(Y162:AL162)</f>
        <v>0</v>
      </c>
    </row>
    <row r="163" spans="1:39" ht="15" hidden="1" outlineLevel="1">
      <c r="B163" s="294" t="s">
        <v>267</v>
      </c>
      <c r="C163" s="291" t="s">
        <v>163</v>
      </c>
      <c r="D163" s="295"/>
      <c r="E163" s="295"/>
      <c r="F163" s="295"/>
      <c r="G163" s="295"/>
      <c r="H163" s="295"/>
      <c r="I163" s="295"/>
      <c r="J163" s="295"/>
      <c r="K163" s="295"/>
      <c r="L163" s="295"/>
      <c r="M163" s="295"/>
      <c r="N163" s="295">
        <f>N162</f>
        <v>12</v>
      </c>
      <c r="O163" s="295"/>
      <c r="P163" s="295"/>
      <c r="Q163" s="295"/>
      <c r="R163" s="295"/>
      <c r="S163" s="295"/>
      <c r="T163" s="295"/>
      <c r="U163" s="295"/>
      <c r="V163" s="295"/>
      <c r="W163" s="295"/>
      <c r="X163" s="295"/>
      <c r="Y163" s="411">
        <f>Y162</f>
        <v>0</v>
      </c>
      <c r="Z163" s="411">
        <f t="shared" ref="Z163" si="328">Z162</f>
        <v>0</v>
      </c>
      <c r="AA163" s="411">
        <f t="shared" ref="AA163" si="329">AA162</f>
        <v>0</v>
      </c>
      <c r="AB163" s="411">
        <f t="shared" ref="AB163" si="330">AB162</f>
        <v>0</v>
      </c>
      <c r="AC163" s="411">
        <f t="shared" ref="AC163" si="331">AC162</f>
        <v>0</v>
      </c>
      <c r="AD163" s="411">
        <f t="shared" ref="AD163" si="332">AD162</f>
        <v>0</v>
      </c>
      <c r="AE163" s="411">
        <f t="shared" ref="AE163" si="333">AE162</f>
        <v>0</v>
      </c>
      <c r="AF163" s="411">
        <f t="shared" ref="AF163" si="334">AF162</f>
        <v>0</v>
      </c>
      <c r="AG163" s="411">
        <f t="shared" ref="AG163" si="335">AG162</f>
        <v>0</v>
      </c>
      <c r="AH163" s="411">
        <f t="shared" ref="AH163" si="336">AH162</f>
        <v>0</v>
      </c>
      <c r="AI163" s="411">
        <f t="shared" ref="AI163" si="337">AI162</f>
        <v>0</v>
      </c>
      <c r="AJ163" s="411">
        <f t="shared" ref="AJ163" si="338">AJ162</f>
        <v>0</v>
      </c>
      <c r="AK163" s="411">
        <f t="shared" ref="AK163" si="339">AK162</f>
        <v>0</v>
      </c>
      <c r="AL163" s="411">
        <f t="shared" ref="AL163" si="340">AL162</f>
        <v>0</v>
      </c>
      <c r="AM163" s="306"/>
    </row>
    <row r="164" spans="1:39" ht="15" hidden="1" outlineLevel="1">
      <c r="B164" s="520"/>
      <c r="C164" s="291"/>
      <c r="D164" s="291"/>
      <c r="E164" s="291"/>
      <c r="F164" s="291"/>
      <c r="G164" s="291"/>
      <c r="H164" s="291"/>
      <c r="I164" s="291"/>
      <c r="J164" s="291"/>
      <c r="K164" s="291"/>
      <c r="L164" s="291"/>
      <c r="M164" s="291"/>
      <c r="N164" s="291"/>
      <c r="O164" s="291"/>
      <c r="P164" s="291"/>
      <c r="Q164" s="291"/>
      <c r="R164" s="291"/>
      <c r="S164" s="291"/>
      <c r="T164" s="291"/>
      <c r="U164" s="291"/>
      <c r="V164" s="291"/>
      <c r="W164" s="291"/>
      <c r="X164" s="291"/>
      <c r="Y164" s="412"/>
      <c r="Z164" s="425"/>
      <c r="AA164" s="425"/>
      <c r="AB164" s="425"/>
      <c r="AC164" s="425"/>
      <c r="AD164" s="425"/>
      <c r="AE164" s="425"/>
      <c r="AF164" s="425"/>
      <c r="AG164" s="425"/>
      <c r="AH164" s="425"/>
      <c r="AI164" s="425"/>
      <c r="AJ164" s="425"/>
      <c r="AK164" s="425"/>
      <c r="AL164" s="425"/>
      <c r="AM164" s="306"/>
    </row>
    <row r="165" spans="1:39" ht="30" hidden="1" outlineLevel="1">
      <c r="A165" s="522">
        <v>39</v>
      </c>
      <c r="B165" s="520" t="s">
        <v>131</v>
      </c>
      <c r="C165" s="291" t="s">
        <v>25</v>
      </c>
      <c r="D165" s="295"/>
      <c r="E165" s="295"/>
      <c r="F165" s="295"/>
      <c r="G165" s="295"/>
      <c r="H165" s="295"/>
      <c r="I165" s="295"/>
      <c r="J165" s="295"/>
      <c r="K165" s="295"/>
      <c r="L165" s="295"/>
      <c r="M165" s="295"/>
      <c r="N165" s="295">
        <v>12</v>
      </c>
      <c r="O165" s="295"/>
      <c r="P165" s="295"/>
      <c r="Q165" s="295"/>
      <c r="R165" s="295"/>
      <c r="S165" s="295"/>
      <c r="T165" s="295"/>
      <c r="U165" s="295"/>
      <c r="V165" s="295"/>
      <c r="W165" s="295"/>
      <c r="X165" s="295"/>
      <c r="Y165" s="426"/>
      <c r="Z165" s="410"/>
      <c r="AA165" s="410"/>
      <c r="AB165" s="410"/>
      <c r="AC165" s="410"/>
      <c r="AD165" s="410"/>
      <c r="AE165" s="410"/>
      <c r="AF165" s="415"/>
      <c r="AG165" s="415"/>
      <c r="AH165" s="415"/>
      <c r="AI165" s="415"/>
      <c r="AJ165" s="415"/>
      <c r="AK165" s="415"/>
      <c r="AL165" s="415"/>
      <c r="AM165" s="296">
        <f>SUM(Y165:AL165)</f>
        <v>0</v>
      </c>
    </row>
    <row r="166" spans="1:39" ht="15" hidden="1" outlineLevel="1">
      <c r="B166" s="294" t="s">
        <v>267</v>
      </c>
      <c r="C166" s="291" t="s">
        <v>163</v>
      </c>
      <c r="D166" s="295"/>
      <c r="E166" s="295"/>
      <c r="F166" s="295"/>
      <c r="G166" s="295"/>
      <c r="H166" s="295"/>
      <c r="I166" s="295"/>
      <c r="J166" s="295"/>
      <c r="K166" s="295"/>
      <c r="L166" s="295"/>
      <c r="M166" s="295"/>
      <c r="N166" s="295">
        <f>N165</f>
        <v>12</v>
      </c>
      <c r="O166" s="295"/>
      <c r="P166" s="295"/>
      <c r="Q166" s="295"/>
      <c r="R166" s="295"/>
      <c r="S166" s="295"/>
      <c r="T166" s="295"/>
      <c r="U166" s="295"/>
      <c r="V166" s="295"/>
      <c r="W166" s="295"/>
      <c r="X166" s="295"/>
      <c r="Y166" s="411">
        <f>Y165</f>
        <v>0</v>
      </c>
      <c r="Z166" s="411">
        <f t="shared" ref="Z166" si="341">Z165</f>
        <v>0</v>
      </c>
      <c r="AA166" s="411">
        <f t="shared" ref="AA166" si="342">AA165</f>
        <v>0</v>
      </c>
      <c r="AB166" s="411">
        <f t="shared" ref="AB166" si="343">AB165</f>
        <v>0</v>
      </c>
      <c r="AC166" s="411">
        <f t="shared" ref="AC166" si="344">AC165</f>
        <v>0</v>
      </c>
      <c r="AD166" s="411">
        <f t="shared" ref="AD166" si="345">AD165</f>
        <v>0</v>
      </c>
      <c r="AE166" s="411">
        <f t="shared" ref="AE166" si="346">AE165</f>
        <v>0</v>
      </c>
      <c r="AF166" s="411">
        <f t="shared" ref="AF166" si="347">AF165</f>
        <v>0</v>
      </c>
      <c r="AG166" s="411">
        <f t="shared" ref="AG166" si="348">AG165</f>
        <v>0</v>
      </c>
      <c r="AH166" s="411">
        <f t="shared" ref="AH166" si="349">AH165</f>
        <v>0</v>
      </c>
      <c r="AI166" s="411">
        <f t="shared" ref="AI166" si="350">AI165</f>
        <v>0</v>
      </c>
      <c r="AJ166" s="411">
        <f t="shared" ref="AJ166" si="351">AJ165</f>
        <v>0</v>
      </c>
      <c r="AK166" s="411">
        <f t="shared" ref="AK166" si="352">AK165</f>
        <v>0</v>
      </c>
      <c r="AL166" s="411">
        <f t="shared" ref="AL166" si="353">AL165</f>
        <v>0</v>
      </c>
      <c r="AM166" s="306"/>
    </row>
    <row r="167" spans="1:39" ht="15" hidden="1" outlineLevel="1">
      <c r="B167" s="520"/>
      <c r="C167" s="291"/>
      <c r="D167" s="291"/>
      <c r="E167" s="291"/>
      <c r="F167" s="291"/>
      <c r="G167" s="291"/>
      <c r="H167" s="291"/>
      <c r="I167" s="291"/>
      <c r="J167" s="291"/>
      <c r="K167" s="291"/>
      <c r="L167" s="291"/>
      <c r="M167" s="291"/>
      <c r="N167" s="291"/>
      <c r="O167" s="291"/>
      <c r="P167" s="291"/>
      <c r="Q167" s="291"/>
      <c r="R167" s="291"/>
      <c r="S167" s="291"/>
      <c r="T167" s="291"/>
      <c r="U167" s="291"/>
      <c r="V167" s="291"/>
      <c r="W167" s="291"/>
      <c r="X167" s="291"/>
      <c r="Y167" s="412"/>
      <c r="Z167" s="425"/>
      <c r="AA167" s="425"/>
      <c r="AB167" s="425"/>
      <c r="AC167" s="425"/>
      <c r="AD167" s="425"/>
      <c r="AE167" s="425"/>
      <c r="AF167" s="425"/>
      <c r="AG167" s="425"/>
      <c r="AH167" s="425"/>
      <c r="AI167" s="425"/>
      <c r="AJ167" s="425"/>
      <c r="AK167" s="425"/>
      <c r="AL167" s="425"/>
      <c r="AM167" s="306"/>
    </row>
    <row r="168" spans="1:39" ht="30" hidden="1" outlineLevel="1">
      <c r="A168" s="522">
        <v>40</v>
      </c>
      <c r="B168" s="520" t="s">
        <v>132</v>
      </c>
      <c r="C168" s="291" t="s">
        <v>25</v>
      </c>
      <c r="D168" s="295"/>
      <c r="E168" s="295"/>
      <c r="F168" s="295"/>
      <c r="G168" s="295"/>
      <c r="H168" s="295"/>
      <c r="I168" s="295"/>
      <c r="J168" s="295"/>
      <c r="K168" s="295"/>
      <c r="L168" s="295"/>
      <c r="M168" s="295"/>
      <c r="N168" s="295">
        <v>12</v>
      </c>
      <c r="O168" s="295"/>
      <c r="P168" s="295"/>
      <c r="Q168" s="295"/>
      <c r="R168" s="295"/>
      <c r="S168" s="295"/>
      <c r="T168" s="295"/>
      <c r="U168" s="295"/>
      <c r="V168" s="295"/>
      <c r="W168" s="295"/>
      <c r="X168" s="295"/>
      <c r="Y168" s="426"/>
      <c r="Z168" s="410"/>
      <c r="AA168" s="410"/>
      <c r="AB168" s="410"/>
      <c r="AC168" s="410"/>
      <c r="AD168" s="410"/>
      <c r="AE168" s="410"/>
      <c r="AF168" s="415"/>
      <c r="AG168" s="415"/>
      <c r="AH168" s="415"/>
      <c r="AI168" s="415"/>
      <c r="AJ168" s="415"/>
      <c r="AK168" s="415"/>
      <c r="AL168" s="415"/>
      <c r="AM168" s="296">
        <f>SUM(Y168:AL168)</f>
        <v>0</v>
      </c>
    </row>
    <row r="169" spans="1:39" ht="15" hidden="1" outlineLevel="1">
      <c r="B169" s="294" t="s">
        <v>267</v>
      </c>
      <c r="C169" s="291" t="s">
        <v>163</v>
      </c>
      <c r="D169" s="295"/>
      <c r="E169" s="295"/>
      <c r="F169" s="295"/>
      <c r="G169" s="295"/>
      <c r="H169" s="295"/>
      <c r="I169" s="295"/>
      <c r="J169" s="295"/>
      <c r="K169" s="295"/>
      <c r="L169" s="295"/>
      <c r="M169" s="295"/>
      <c r="N169" s="295">
        <f>N168</f>
        <v>12</v>
      </c>
      <c r="O169" s="295"/>
      <c r="P169" s="295"/>
      <c r="Q169" s="295"/>
      <c r="R169" s="295"/>
      <c r="S169" s="295"/>
      <c r="T169" s="295"/>
      <c r="U169" s="295"/>
      <c r="V169" s="295"/>
      <c r="W169" s="295"/>
      <c r="X169" s="295"/>
      <c r="Y169" s="411">
        <f>Y168</f>
        <v>0</v>
      </c>
      <c r="Z169" s="411">
        <f t="shared" ref="Z169" si="354">Z168</f>
        <v>0</v>
      </c>
      <c r="AA169" s="411">
        <f t="shared" ref="AA169" si="355">AA168</f>
        <v>0</v>
      </c>
      <c r="AB169" s="411">
        <f t="shared" ref="AB169" si="356">AB168</f>
        <v>0</v>
      </c>
      <c r="AC169" s="411">
        <f t="shared" ref="AC169" si="357">AC168</f>
        <v>0</v>
      </c>
      <c r="AD169" s="411">
        <f t="shared" ref="AD169" si="358">AD168</f>
        <v>0</v>
      </c>
      <c r="AE169" s="411">
        <f t="shared" ref="AE169" si="359">AE168</f>
        <v>0</v>
      </c>
      <c r="AF169" s="411">
        <f t="shared" ref="AF169" si="360">AF168</f>
        <v>0</v>
      </c>
      <c r="AG169" s="411">
        <f t="shared" ref="AG169" si="361">AG168</f>
        <v>0</v>
      </c>
      <c r="AH169" s="411">
        <f t="shared" ref="AH169" si="362">AH168</f>
        <v>0</v>
      </c>
      <c r="AI169" s="411">
        <f t="shared" ref="AI169" si="363">AI168</f>
        <v>0</v>
      </c>
      <c r="AJ169" s="411">
        <f t="shared" ref="AJ169" si="364">AJ168</f>
        <v>0</v>
      </c>
      <c r="AK169" s="411">
        <f t="shared" ref="AK169" si="365">AK168</f>
        <v>0</v>
      </c>
      <c r="AL169" s="411">
        <f t="shared" ref="AL169" si="366">AL168</f>
        <v>0</v>
      </c>
      <c r="AM169" s="306"/>
    </row>
    <row r="170" spans="1:39" ht="15" hidden="1" outlineLevel="1">
      <c r="B170" s="520"/>
      <c r="C170" s="291"/>
      <c r="D170" s="291"/>
      <c r="E170" s="291"/>
      <c r="F170" s="291"/>
      <c r="G170" s="291"/>
      <c r="H170" s="291"/>
      <c r="I170" s="291"/>
      <c r="J170" s="291"/>
      <c r="K170" s="291"/>
      <c r="L170" s="291"/>
      <c r="M170" s="291"/>
      <c r="N170" s="291"/>
      <c r="O170" s="291"/>
      <c r="P170" s="291"/>
      <c r="Q170" s="291"/>
      <c r="R170" s="291"/>
      <c r="S170" s="291"/>
      <c r="T170" s="291"/>
      <c r="U170" s="291"/>
      <c r="V170" s="291"/>
      <c r="W170" s="291"/>
      <c r="X170" s="291"/>
      <c r="Y170" s="412"/>
      <c r="Z170" s="425"/>
      <c r="AA170" s="425"/>
      <c r="AB170" s="425"/>
      <c r="AC170" s="425"/>
      <c r="AD170" s="425"/>
      <c r="AE170" s="425"/>
      <c r="AF170" s="425"/>
      <c r="AG170" s="425"/>
      <c r="AH170" s="425"/>
      <c r="AI170" s="425"/>
      <c r="AJ170" s="425"/>
      <c r="AK170" s="425"/>
      <c r="AL170" s="425"/>
      <c r="AM170" s="306"/>
    </row>
    <row r="171" spans="1:39" ht="45" hidden="1" outlineLevel="1">
      <c r="A171" s="522">
        <v>41</v>
      </c>
      <c r="B171" s="520" t="s">
        <v>133</v>
      </c>
      <c r="C171" s="291" t="s">
        <v>25</v>
      </c>
      <c r="D171" s="295"/>
      <c r="E171" s="295"/>
      <c r="F171" s="295"/>
      <c r="G171" s="295"/>
      <c r="H171" s="295"/>
      <c r="I171" s="295"/>
      <c r="J171" s="295"/>
      <c r="K171" s="295"/>
      <c r="L171" s="295"/>
      <c r="M171" s="295"/>
      <c r="N171" s="295">
        <v>12</v>
      </c>
      <c r="O171" s="295"/>
      <c r="P171" s="295"/>
      <c r="Q171" s="295"/>
      <c r="R171" s="295"/>
      <c r="S171" s="295"/>
      <c r="T171" s="295"/>
      <c r="U171" s="295"/>
      <c r="V171" s="295"/>
      <c r="W171" s="295"/>
      <c r="X171" s="295"/>
      <c r="Y171" s="426"/>
      <c r="Z171" s="410"/>
      <c r="AA171" s="410"/>
      <c r="AB171" s="410"/>
      <c r="AC171" s="410"/>
      <c r="AD171" s="410"/>
      <c r="AE171" s="410"/>
      <c r="AF171" s="415"/>
      <c r="AG171" s="415"/>
      <c r="AH171" s="415"/>
      <c r="AI171" s="415"/>
      <c r="AJ171" s="415"/>
      <c r="AK171" s="415"/>
      <c r="AL171" s="415"/>
      <c r="AM171" s="296">
        <f>SUM(Y171:AL171)</f>
        <v>0</v>
      </c>
    </row>
    <row r="172" spans="1:39" ht="15" hidden="1" outlineLevel="1">
      <c r="B172" s="294" t="s">
        <v>267</v>
      </c>
      <c r="C172" s="291" t="s">
        <v>163</v>
      </c>
      <c r="D172" s="295"/>
      <c r="E172" s="295"/>
      <c r="F172" s="295"/>
      <c r="G172" s="295"/>
      <c r="H172" s="295"/>
      <c r="I172" s="295"/>
      <c r="J172" s="295"/>
      <c r="K172" s="295"/>
      <c r="L172" s="295"/>
      <c r="M172" s="295"/>
      <c r="N172" s="295">
        <f>N171</f>
        <v>12</v>
      </c>
      <c r="O172" s="295"/>
      <c r="P172" s="295"/>
      <c r="Q172" s="295"/>
      <c r="R172" s="295"/>
      <c r="S172" s="295"/>
      <c r="T172" s="295"/>
      <c r="U172" s="295"/>
      <c r="V172" s="295"/>
      <c r="W172" s="295"/>
      <c r="X172" s="295"/>
      <c r="Y172" s="411">
        <f>Y171</f>
        <v>0</v>
      </c>
      <c r="Z172" s="411">
        <f t="shared" ref="Z172" si="367">Z171</f>
        <v>0</v>
      </c>
      <c r="AA172" s="411">
        <f t="shared" ref="AA172" si="368">AA171</f>
        <v>0</v>
      </c>
      <c r="AB172" s="411">
        <f t="shared" ref="AB172" si="369">AB171</f>
        <v>0</v>
      </c>
      <c r="AC172" s="411">
        <f t="shared" ref="AC172" si="370">AC171</f>
        <v>0</v>
      </c>
      <c r="AD172" s="411">
        <f t="shared" ref="AD172" si="371">AD171</f>
        <v>0</v>
      </c>
      <c r="AE172" s="411">
        <f t="shared" ref="AE172" si="372">AE171</f>
        <v>0</v>
      </c>
      <c r="AF172" s="411">
        <f t="shared" ref="AF172" si="373">AF171</f>
        <v>0</v>
      </c>
      <c r="AG172" s="411">
        <f t="shared" ref="AG172" si="374">AG171</f>
        <v>0</v>
      </c>
      <c r="AH172" s="411">
        <f t="shared" ref="AH172" si="375">AH171</f>
        <v>0</v>
      </c>
      <c r="AI172" s="411">
        <f t="shared" ref="AI172" si="376">AI171</f>
        <v>0</v>
      </c>
      <c r="AJ172" s="411">
        <f t="shared" ref="AJ172" si="377">AJ171</f>
        <v>0</v>
      </c>
      <c r="AK172" s="411">
        <f t="shared" ref="AK172" si="378">AK171</f>
        <v>0</v>
      </c>
      <c r="AL172" s="411">
        <f t="shared" ref="AL172" si="379">AL171</f>
        <v>0</v>
      </c>
      <c r="AM172" s="306"/>
    </row>
    <row r="173" spans="1:39" ht="15" hidden="1" outlineLevel="1">
      <c r="B173" s="520"/>
      <c r="C173" s="291"/>
      <c r="D173" s="291"/>
      <c r="E173" s="291"/>
      <c r="F173" s="291"/>
      <c r="G173" s="291"/>
      <c r="H173" s="291"/>
      <c r="I173" s="291"/>
      <c r="J173" s="291"/>
      <c r="K173" s="291"/>
      <c r="L173" s="291"/>
      <c r="M173" s="291"/>
      <c r="N173" s="291"/>
      <c r="O173" s="291"/>
      <c r="P173" s="291"/>
      <c r="Q173" s="291"/>
      <c r="R173" s="291"/>
      <c r="S173" s="291"/>
      <c r="T173" s="291"/>
      <c r="U173" s="291"/>
      <c r="V173" s="291"/>
      <c r="W173" s="291"/>
      <c r="X173" s="291"/>
      <c r="Y173" s="412"/>
      <c r="Z173" s="425"/>
      <c r="AA173" s="425"/>
      <c r="AB173" s="425"/>
      <c r="AC173" s="425"/>
      <c r="AD173" s="425"/>
      <c r="AE173" s="425"/>
      <c r="AF173" s="425"/>
      <c r="AG173" s="425"/>
      <c r="AH173" s="425"/>
      <c r="AI173" s="425"/>
      <c r="AJ173" s="425"/>
      <c r="AK173" s="425"/>
      <c r="AL173" s="425"/>
      <c r="AM173" s="306"/>
    </row>
    <row r="174" spans="1:39" ht="30" hidden="1" outlineLevel="1">
      <c r="A174" s="522">
        <v>42</v>
      </c>
      <c r="B174" s="520" t="s">
        <v>134</v>
      </c>
      <c r="C174" s="291" t="s">
        <v>25</v>
      </c>
      <c r="D174" s="295"/>
      <c r="E174" s="295"/>
      <c r="F174" s="295"/>
      <c r="G174" s="295"/>
      <c r="H174" s="295"/>
      <c r="I174" s="295"/>
      <c r="J174" s="295"/>
      <c r="K174" s="295"/>
      <c r="L174" s="295"/>
      <c r="M174" s="295"/>
      <c r="N174" s="291"/>
      <c r="O174" s="295"/>
      <c r="P174" s="295"/>
      <c r="Q174" s="295"/>
      <c r="R174" s="295"/>
      <c r="S174" s="295"/>
      <c r="T174" s="295"/>
      <c r="U174" s="295"/>
      <c r="V174" s="295"/>
      <c r="W174" s="295"/>
      <c r="X174" s="295"/>
      <c r="Y174" s="426"/>
      <c r="Z174" s="410"/>
      <c r="AA174" s="410"/>
      <c r="AB174" s="410"/>
      <c r="AC174" s="410"/>
      <c r="AD174" s="410"/>
      <c r="AE174" s="410"/>
      <c r="AF174" s="415"/>
      <c r="AG174" s="415"/>
      <c r="AH174" s="415"/>
      <c r="AI174" s="415"/>
      <c r="AJ174" s="415"/>
      <c r="AK174" s="415"/>
      <c r="AL174" s="415"/>
      <c r="AM174" s="296">
        <f>SUM(Y174:AL174)</f>
        <v>0</v>
      </c>
    </row>
    <row r="175" spans="1:39" ht="15" hidden="1" outlineLevel="1">
      <c r="B175" s="294" t="s">
        <v>267</v>
      </c>
      <c r="C175" s="291" t="s">
        <v>163</v>
      </c>
      <c r="D175" s="295"/>
      <c r="E175" s="295"/>
      <c r="F175" s="295"/>
      <c r="G175" s="295"/>
      <c r="H175" s="295"/>
      <c r="I175" s="295"/>
      <c r="J175" s="295"/>
      <c r="K175" s="295"/>
      <c r="L175" s="295"/>
      <c r="M175" s="295"/>
      <c r="N175" s="468"/>
      <c r="O175" s="295"/>
      <c r="P175" s="295"/>
      <c r="Q175" s="295"/>
      <c r="R175" s="295"/>
      <c r="S175" s="295"/>
      <c r="T175" s="295"/>
      <c r="U175" s="295"/>
      <c r="V175" s="295"/>
      <c r="W175" s="295"/>
      <c r="X175" s="295"/>
      <c r="Y175" s="411">
        <f>Y174</f>
        <v>0</v>
      </c>
      <c r="Z175" s="411">
        <f t="shared" ref="Z175" si="380">Z174</f>
        <v>0</v>
      </c>
      <c r="AA175" s="411">
        <f t="shared" ref="AA175" si="381">AA174</f>
        <v>0</v>
      </c>
      <c r="AB175" s="411">
        <f t="shared" ref="AB175" si="382">AB174</f>
        <v>0</v>
      </c>
      <c r="AC175" s="411">
        <f t="shared" ref="AC175" si="383">AC174</f>
        <v>0</v>
      </c>
      <c r="AD175" s="411">
        <f t="shared" ref="AD175" si="384">AD174</f>
        <v>0</v>
      </c>
      <c r="AE175" s="411">
        <f t="shared" ref="AE175" si="385">AE174</f>
        <v>0</v>
      </c>
      <c r="AF175" s="411">
        <f t="shared" ref="AF175" si="386">AF174</f>
        <v>0</v>
      </c>
      <c r="AG175" s="411">
        <f t="shared" ref="AG175" si="387">AG174</f>
        <v>0</v>
      </c>
      <c r="AH175" s="411">
        <f t="shared" ref="AH175" si="388">AH174</f>
        <v>0</v>
      </c>
      <c r="AI175" s="411">
        <f t="shared" ref="AI175" si="389">AI174</f>
        <v>0</v>
      </c>
      <c r="AJ175" s="411">
        <f t="shared" ref="AJ175" si="390">AJ174</f>
        <v>0</v>
      </c>
      <c r="AK175" s="411">
        <f t="shared" ref="AK175" si="391">AK174</f>
        <v>0</v>
      </c>
      <c r="AL175" s="411">
        <f t="shared" ref="AL175" si="392">AL174</f>
        <v>0</v>
      </c>
      <c r="AM175" s="306"/>
    </row>
    <row r="176" spans="1:39" ht="15" hidden="1" outlineLevel="1">
      <c r="B176" s="520"/>
      <c r="C176" s="291"/>
      <c r="D176" s="291"/>
      <c r="E176" s="291"/>
      <c r="F176" s="291"/>
      <c r="G176" s="291"/>
      <c r="H176" s="291"/>
      <c r="I176" s="291"/>
      <c r="J176" s="291"/>
      <c r="K176" s="291"/>
      <c r="L176" s="291"/>
      <c r="M176" s="291"/>
      <c r="N176" s="291"/>
      <c r="O176" s="291"/>
      <c r="P176" s="291"/>
      <c r="Q176" s="291"/>
      <c r="R176" s="291"/>
      <c r="S176" s="291"/>
      <c r="T176" s="291"/>
      <c r="U176" s="291"/>
      <c r="V176" s="291"/>
      <c r="W176" s="291"/>
      <c r="X176" s="291"/>
      <c r="Y176" s="412"/>
      <c r="Z176" s="425"/>
      <c r="AA176" s="425"/>
      <c r="AB176" s="425"/>
      <c r="AC176" s="425"/>
      <c r="AD176" s="425"/>
      <c r="AE176" s="425"/>
      <c r="AF176" s="425"/>
      <c r="AG176" s="425"/>
      <c r="AH176" s="425"/>
      <c r="AI176" s="425"/>
      <c r="AJ176" s="425"/>
      <c r="AK176" s="425"/>
      <c r="AL176" s="425"/>
      <c r="AM176" s="306"/>
    </row>
    <row r="177" spans="1:39" ht="15" hidden="1" outlineLevel="1">
      <c r="A177" s="522">
        <v>43</v>
      </c>
      <c r="B177" s="520" t="s">
        <v>135</v>
      </c>
      <c r="C177" s="291" t="s">
        <v>25</v>
      </c>
      <c r="D177" s="295"/>
      <c r="E177" s="295"/>
      <c r="F177" s="295"/>
      <c r="G177" s="295"/>
      <c r="H177" s="295"/>
      <c r="I177" s="295"/>
      <c r="J177" s="295"/>
      <c r="K177" s="295"/>
      <c r="L177" s="295"/>
      <c r="M177" s="295"/>
      <c r="N177" s="295">
        <v>12</v>
      </c>
      <c r="O177" s="295"/>
      <c r="P177" s="295"/>
      <c r="Q177" s="295"/>
      <c r="R177" s="295"/>
      <c r="S177" s="295"/>
      <c r="T177" s="295"/>
      <c r="U177" s="295"/>
      <c r="V177" s="295"/>
      <c r="W177" s="295"/>
      <c r="X177" s="295"/>
      <c r="Y177" s="426"/>
      <c r="Z177" s="410"/>
      <c r="AA177" s="410"/>
      <c r="AB177" s="410"/>
      <c r="AC177" s="410"/>
      <c r="AD177" s="410"/>
      <c r="AE177" s="410"/>
      <c r="AF177" s="415"/>
      <c r="AG177" s="415"/>
      <c r="AH177" s="415"/>
      <c r="AI177" s="415"/>
      <c r="AJ177" s="415"/>
      <c r="AK177" s="415"/>
      <c r="AL177" s="415"/>
      <c r="AM177" s="296">
        <f>SUM(Y177:AL177)</f>
        <v>0</v>
      </c>
    </row>
    <row r="178" spans="1:39" ht="15" hidden="1" outlineLevel="1">
      <c r="B178" s="294" t="s">
        <v>267</v>
      </c>
      <c r="C178" s="291" t="s">
        <v>163</v>
      </c>
      <c r="D178" s="295"/>
      <c r="E178" s="295"/>
      <c r="F178" s="295"/>
      <c r="G178" s="295"/>
      <c r="H178" s="295"/>
      <c r="I178" s="295"/>
      <c r="J178" s="295"/>
      <c r="K178" s="295"/>
      <c r="L178" s="295"/>
      <c r="M178" s="295"/>
      <c r="N178" s="295">
        <f>N177</f>
        <v>12</v>
      </c>
      <c r="O178" s="295"/>
      <c r="P178" s="295"/>
      <c r="Q178" s="295"/>
      <c r="R178" s="295"/>
      <c r="S178" s="295"/>
      <c r="T178" s="295"/>
      <c r="U178" s="295"/>
      <c r="V178" s="295"/>
      <c r="W178" s="295"/>
      <c r="X178" s="295"/>
      <c r="Y178" s="411">
        <f>Y177</f>
        <v>0</v>
      </c>
      <c r="Z178" s="411">
        <f t="shared" ref="Z178" si="393">Z177</f>
        <v>0</v>
      </c>
      <c r="AA178" s="411">
        <f t="shared" ref="AA178" si="394">AA177</f>
        <v>0</v>
      </c>
      <c r="AB178" s="411">
        <f t="shared" ref="AB178" si="395">AB177</f>
        <v>0</v>
      </c>
      <c r="AC178" s="411">
        <f t="shared" ref="AC178" si="396">AC177</f>
        <v>0</v>
      </c>
      <c r="AD178" s="411">
        <f t="shared" ref="AD178" si="397">AD177</f>
        <v>0</v>
      </c>
      <c r="AE178" s="411">
        <f t="shared" ref="AE178" si="398">AE177</f>
        <v>0</v>
      </c>
      <c r="AF178" s="411">
        <f t="shared" ref="AF178" si="399">AF177</f>
        <v>0</v>
      </c>
      <c r="AG178" s="411">
        <f t="shared" ref="AG178" si="400">AG177</f>
        <v>0</v>
      </c>
      <c r="AH178" s="411">
        <f t="shared" ref="AH178" si="401">AH177</f>
        <v>0</v>
      </c>
      <c r="AI178" s="411">
        <f t="shared" ref="AI178" si="402">AI177</f>
        <v>0</v>
      </c>
      <c r="AJ178" s="411">
        <f t="shared" ref="AJ178" si="403">AJ177</f>
        <v>0</v>
      </c>
      <c r="AK178" s="411">
        <f t="shared" ref="AK178" si="404">AK177</f>
        <v>0</v>
      </c>
      <c r="AL178" s="411">
        <f t="shared" ref="AL178" si="405">AL177</f>
        <v>0</v>
      </c>
      <c r="AM178" s="306"/>
    </row>
    <row r="179" spans="1:39" ht="15" hidden="1" outlineLevel="1">
      <c r="B179" s="520"/>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412"/>
      <c r="Z179" s="425"/>
      <c r="AA179" s="425"/>
      <c r="AB179" s="425"/>
      <c r="AC179" s="425"/>
      <c r="AD179" s="425"/>
      <c r="AE179" s="425"/>
      <c r="AF179" s="425"/>
      <c r="AG179" s="425"/>
      <c r="AH179" s="425"/>
      <c r="AI179" s="425"/>
      <c r="AJ179" s="425"/>
      <c r="AK179" s="425"/>
      <c r="AL179" s="425"/>
      <c r="AM179" s="306"/>
    </row>
    <row r="180" spans="1:39" ht="45" hidden="1" outlineLevel="1">
      <c r="A180" s="522">
        <v>44</v>
      </c>
      <c r="B180" s="520" t="s">
        <v>136</v>
      </c>
      <c r="C180" s="291" t="s">
        <v>25</v>
      </c>
      <c r="D180" s="295"/>
      <c r="E180" s="295"/>
      <c r="F180" s="295"/>
      <c r="G180" s="295"/>
      <c r="H180" s="295"/>
      <c r="I180" s="295"/>
      <c r="J180" s="295"/>
      <c r="K180" s="295"/>
      <c r="L180" s="295"/>
      <c r="M180" s="295"/>
      <c r="N180" s="295">
        <v>12</v>
      </c>
      <c r="O180" s="295"/>
      <c r="P180" s="295"/>
      <c r="Q180" s="295"/>
      <c r="R180" s="295"/>
      <c r="S180" s="295"/>
      <c r="T180" s="295"/>
      <c r="U180" s="295"/>
      <c r="V180" s="295"/>
      <c r="W180" s="295"/>
      <c r="X180" s="295"/>
      <c r="Y180" s="426"/>
      <c r="Z180" s="410"/>
      <c r="AA180" s="410"/>
      <c r="AB180" s="410"/>
      <c r="AC180" s="410"/>
      <c r="AD180" s="410"/>
      <c r="AE180" s="410"/>
      <c r="AF180" s="415"/>
      <c r="AG180" s="415"/>
      <c r="AH180" s="415"/>
      <c r="AI180" s="415"/>
      <c r="AJ180" s="415"/>
      <c r="AK180" s="415"/>
      <c r="AL180" s="415"/>
      <c r="AM180" s="296">
        <f>SUM(Y180:AL180)</f>
        <v>0</v>
      </c>
    </row>
    <row r="181" spans="1:39" ht="15" hidden="1" outlineLevel="1">
      <c r="B181" s="294" t="s">
        <v>267</v>
      </c>
      <c r="C181" s="291" t="s">
        <v>163</v>
      </c>
      <c r="D181" s="295"/>
      <c r="E181" s="295"/>
      <c r="F181" s="295"/>
      <c r="G181" s="295"/>
      <c r="H181" s="295"/>
      <c r="I181" s="295"/>
      <c r="J181" s="295"/>
      <c r="K181" s="295"/>
      <c r="L181" s="295"/>
      <c r="M181" s="295"/>
      <c r="N181" s="295">
        <f>N180</f>
        <v>12</v>
      </c>
      <c r="O181" s="295"/>
      <c r="P181" s="295"/>
      <c r="Q181" s="295"/>
      <c r="R181" s="295"/>
      <c r="S181" s="295"/>
      <c r="T181" s="295"/>
      <c r="U181" s="295"/>
      <c r="V181" s="295"/>
      <c r="W181" s="295"/>
      <c r="X181" s="295"/>
      <c r="Y181" s="411">
        <f>Y180</f>
        <v>0</v>
      </c>
      <c r="Z181" s="411">
        <f t="shared" ref="Z181" si="406">Z180</f>
        <v>0</v>
      </c>
      <c r="AA181" s="411">
        <f t="shared" ref="AA181" si="407">AA180</f>
        <v>0</v>
      </c>
      <c r="AB181" s="411">
        <f t="shared" ref="AB181" si="408">AB180</f>
        <v>0</v>
      </c>
      <c r="AC181" s="411">
        <f t="shared" ref="AC181" si="409">AC180</f>
        <v>0</v>
      </c>
      <c r="AD181" s="411">
        <f t="shared" ref="AD181" si="410">AD180</f>
        <v>0</v>
      </c>
      <c r="AE181" s="411">
        <f t="shared" ref="AE181" si="411">AE180</f>
        <v>0</v>
      </c>
      <c r="AF181" s="411">
        <f t="shared" ref="AF181" si="412">AF180</f>
        <v>0</v>
      </c>
      <c r="AG181" s="411">
        <f t="shared" ref="AG181" si="413">AG180</f>
        <v>0</v>
      </c>
      <c r="AH181" s="411">
        <f t="shared" ref="AH181" si="414">AH180</f>
        <v>0</v>
      </c>
      <c r="AI181" s="411">
        <f t="shared" ref="AI181" si="415">AI180</f>
        <v>0</v>
      </c>
      <c r="AJ181" s="411">
        <f t="shared" ref="AJ181" si="416">AJ180</f>
        <v>0</v>
      </c>
      <c r="AK181" s="411">
        <f t="shared" ref="AK181" si="417">AK180</f>
        <v>0</v>
      </c>
      <c r="AL181" s="411">
        <f t="shared" ref="AL181" si="418">AL180</f>
        <v>0</v>
      </c>
      <c r="AM181" s="306"/>
    </row>
    <row r="182" spans="1:39" ht="15" hidden="1" outlineLevel="1">
      <c r="B182" s="520"/>
      <c r="C182" s="291"/>
      <c r="D182" s="291"/>
      <c r="E182" s="291"/>
      <c r="F182" s="291"/>
      <c r="G182" s="291"/>
      <c r="H182" s="291"/>
      <c r="I182" s="291"/>
      <c r="J182" s="291"/>
      <c r="K182" s="291"/>
      <c r="L182" s="291"/>
      <c r="M182" s="291"/>
      <c r="N182" s="291"/>
      <c r="O182" s="291"/>
      <c r="P182" s="291"/>
      <c r="Q182" s="291"/>
      <c r="R182" s="291"/>
      <c r="S182" s="291"/>
      <c r="T182" s="291"/>
      <c r="U182" s="291"/>
      <c r="V182" s="291"/>
      <c r="W182" s="291"/>
      <c r="X182" s="291"/>
      <c r="Y182" s="412"/>
      <c r="Z182" s="425"/>
      <c r="AA182" s="425"/>
      <c r="AB182" s="425"/>
      <c r="AC182" s="425"/>
      <c r="AD182" s="425"/>
      <c r="AE182" s="425"/>
      <c r="AF182" s="425"/>
      <c r="AG182" s="425"/>
      <c r="AH182" s="425"/>
      <c r="AI182" s="425"/>
      <c r="AJ182" s="425"/>
      <c r="AK182" s="425"/>
      <c r="AL182" s="425"/>
      <c r="AM182" s="306"/>
    </row>
    <row r="183" spans="1:39" ht="30" hidden="1" outlineLevel="1">
      <c r="A183" s="522">
        <v>45</v>
      </c>
      <c r="B183" s="520" t="s">
        <v>137</v>
      </c>
      <c r="C183" s="291" t="s">
        <v>25</v>
      </c>
      <c r="D183" s="295"/>
      <c r="E183" s="295"/>
      <c r="F183" s="295"/>
      <c r="G183" s="295"/>
      <c r="H183" s="295"/>
      <c r="I183" s="295"/>
      <c r="J183" s="295"/>
      <c r="K183" s="295"/>
      <c r="L183" s="295"/>
      <c r="M183" s="295"/>
      <c r="N183" s="295">
        <v>12</v>
      </c>
      <c r="O183" s="295"/>
      <c r="P183" s="295"/>
      <c r="Q183" s="295"/>
      <c r="R183" s="295"/>
      <c r="S183" s="295"/>
      <c r="T183" s="295"/>
      <c r="U183" s="295"/>
      <c r="V183" s="295"/>
      <c r="W183" s="295"/>
      <c r="X183" s="295"/>
      <c r="Y183" s="426"/>
      <c r="Z183" s="410"/>
      <c r="AA183" s="410"/>
      <c r="AB183" s="410"/>
      <c r="AC183" s="410"/>
      <c r="AD183" s="410"/>
      <c r="AE183" s="410"/>
      <c r="AF183" s="415"/>
      <c r="AG183" s="415"/>
      <c r="AH183" s="415"/>
      <c r="AI183" s="415"/>
      <c r="AJ183" s="415"/>
      <c r="AK183" s="415"/>
      <c r="AL183" s="415"/>
      <c r="AM183" s="296">
        <f>SUM(Y183:AL183)</f>
        <v>0</v>
      </c>
    </row>
    <row r="184" spans="1:39" ht="15" hidden="1" outlineLevel="1">
      <c r="B184" s="294" t="s">
        <v>267</v>
      </c>
      <c r="C184" s="291" t="s">
        <v>163</v>
      </c>
      <c r="D184" s="295"/>
      <c r="E184" s="295"/>
      <c r="F184" s="295"/>
      <c r="G184" s="295"/>
      <c r="H184" s="295"/>
      <c r="I184" s="295"/>
      <c r="J184" s="295"/>
      <c r="K184" s="295"/>
      <c r="L184" s="295"/>
      <c r="M184" s="295"/>
      <c r="N184" s="295">
        <f>N183</f>
        <v>12</v>
      </c>
      <c r="O184" s="295"/>
      <c r="P184" s="295"/>
      <c r="Q184" s="295"/>
      <c r="R184" s="295"/>
      <c r="S184" s="295"/>
      <c r="T184" s="295"/>
      <c r="U184" s="295"/>
      <c r="V184" s="295"/>
      <c r="W184" s="295"/>
      <c r="X184" s="295"/>
      <c r="Y184" s="411">
        <f>Y183</f>
        <v>0</v>
      </c>
      <c r="Z184" s="411">
        <f t="shared" ref="Z184" si="419">Z183</f>
        <v>0</v>
      </c>
      <c r="AA184" s="411">
        <f t="shared" ref="AA184" si="420">AA183</f>
        <v>0</v>
      </c>
      <c r="AB184" s="411">
        <f t="shared" ref="AB184" si="421">AB183</f>
        <v>0</v>
      </c>
      <c r="AC184" s="411">
        <f t="shared" ref="AC184" si="422">AC183</f>
        <v>0</v>
      </c>
      <c r="AD184" s="411">
        <f t="shared" ref="AD184" si="423">AD183</f>
        <v>0</v>
      </c>
      <c r="AE184" s="411">
        <f t="shared" ref="AE184" si="424">AE183</f>
        <v>0</v>
      </c>
      <c r="AF184" s="411">
        <f t="shared" ref="AF184" si="425">AF183</f>
        <v>0</v>
      </c>
      <c r="AG184" s="411">
        <f t="shared" ref="AG184" si="426">AG183</f>
        <v>0</v>
      </c>
      <c r="AH184" s="411">
        <f t="shared" ref="AH184" si="427">AH183</f>
        <v>0</v>
      </c>
      <c r="AI184" s="411">
        <f t="shared" ref="AI184" si="428">AI183</f>
        <v>0</v>
      </c>
      <c r="AJ184" s="411">
        <f t="shared" ref="AJ184" si="429">AJ183</f>
        <v>0</v>
      </c>
      <c r="AK184" s="411">
        <f t="shared" ref="AK184" si="430">AK183</f>
        <v>0</v>
      </c>
      <c r="AL184" s="411">
        <f t="shared" ref="AL184" si="431">AL183</f>
        <v>0</v>
      </c>
      <c r="AM184" s="306"/>
    </row>
    <row r="185" spans="1:39" ht="15" hidden="1" outlineLevel="1">
      <c r="B185" s="520"/>
      <c r="C185" s="291"/>
      <c r="D185" s="291"/>
      <c r="E185" s="291"/>
      <c r="F185" s="291"/>
      <c r="G185" s="291"/>
      <c r="H185" s="291"/>
      <c r="I185" s="291"/>
      <c r="J185" s="291"/>
      <c r="K185" s="291"/>
      <c r="L185" s="291"/>
      <c r="M185" s="291"/>
      <c r="N185" s="291"/>
      <c r="O185" s="291"/>
      <c r="P185" s="291"/>
      <c r="Q185" s="291"/>
      <c r="R185" s="291"/>
      <c r="S185" s="291"/>
      <c r="T185" s="291"/>
      <c r="U185" s="291"/>
      <c r="V185" s="291"/>
      <c r="W185" s="291"/>
      <c r="X185" s="291"/>
      <c r="Y185" s="412"/>
      <c r="Z185" s="425"/>
      <c r="AA185" s="425"/>
      <c r="AB185" s="425"/>
      <c r="AC185" s="425"/>
      <c r="AD185" s="425"/>
      <c r="AE185" s="425"/>
      <c r="AF185" s="425"/>
      <c r="AG185" s="425"/>
      <c r="AH185" s="425"/>
      <c r="AI185" s="425"/>
      <c r="AJ185" s="425"/>
      <c r="AK185" s="425"/>
      <c r="AL185" s="425"/>
      <c r="AM185" s="306"/>
    </row>
    <row r="186" spans="1:39" ht="30" hidden="1" outlineLevel="1">
      <c r="A186" s="522">
        <v>46</v>
      </c>
      <c r="B186" s="520" t="s">
        <v>138</v>
      </c>
      <c r="C186" s="291" t="s">
        <v>25</v>
      </c>
      <c r="D186" s="295"/>
      <c r="E186" s="295"/>
      <c r="F186" s="295"/>
      <c r="G186" s="295"/>
      <c r="H186" s="295"/>
      <c r="I186" s="295"/>
      <c r="J186" s="295"/>
      <c r="K186" s="295"/>
      <c r="L186" s="295"/>
      <c r="M186" s="295"/>
      <c r="N186" s="295">
        <v>12</v>
      </c>
      <c r="O186" s="295"/>
      <c r="P186" s="295"/>
      <c r="Q186" s="295"/>
      <c r="R186" s="295"/>
      <c r="S186" s="295"/>
      <c r="T186" s="295"/>
      <c r="U186" s="295"/>
      <c r="V186" s="295"/>
      <c r="W186" s="295"/>
      <c r="X186" s="295"/>
      <c r="Y186" s="426"/>
      <c r="Z186" s="410"/>
      <c r="AA186" s="410"/>
      <c r="AB186" s="410"/>
      <c r="AC186" s="410"/>
      <c r="AD186" s="410"/>
      <c r="AE186" s="410"/>
      <c r="AF186" s="415"/>
      <c r="AG186" s="415"/>
      <c r="AH186" s="415"/>
      <c r="AI186" s="415"/>
      <c r="AJ186" s="415"/>
      <c r="AK186" s="415"/>
      <c r="AL186" s="415"/>
      <c r="AM186" s="296">
        <f>SUM(Y186:AL186)</f>
        <v>0</v>
      </c>
    </row>
    <row r="187" spans="1:39" ht="15" hidden="1" outlineLevel="1">
      <c r="B187" s="294" t="s">
        <v>267</v>
      </c>
      <c r="C187" s="291" t="s">
        <v>163</v>
      </c>
      <c r="D187" s="295"/>
      <c r="E187" s="295"/>
      <c r="F187" s="295"/>
      <c r="G187" s="295"/>
      <c r="H187" s="295"/>
      <c r="I187" s="295"/>
      <c r="J187" s="295"/>
      <c r="K187" s="295"/>
      <c r="L187" s="295"/>
      <c r="M187" s="295"/>
      <c r="N187" s="295">
        <f>N186</f>
        <v>12</v>
      </c>
      <c r="O187" s="295"/>
      <c r="P187" s="295"/>
      <c r="Q187" s="295"/>
      <c r="R187" s="295"/>
      <c r="S187" s="295"/>
      <c r="T187" s="295"/>
      <c r="U187" s="295"/>
      <c r="V187" s="295"/>
      <c r="W187" s="295"/>
      <c r="X187" s="295"/>
      <c r="Y187" s="411">
        <f>Y186</f>
        <v>0</v>
      </c>
      <c r="Z187" s="411">
        <f t="shared" ref="Z187" si="432">Z186</f>
        <v>0</v>
      </c>
      <c r="AA187" s="411">
        <f t="shared" ref="AA187" si="433">AA186</f>
        <v>0</v>
      </c>
      <c r="AB187" s="411">
        <f t="shared" ref="AB187" si="434">AB186</f>
        <v>0</v>
      </c>
      <c r="AC187" s="411">
        <f t="shared" ref="AC187" si="435">AC186</f>
        <v>0</v>
      </c>
      <c r="AD187" s="411">
        <f t="shared" ref="AD187" si="436">AD186</f>
        <v>0</v>
      </c>
      <c r="AE187" s="411">
        <f t="shared" ref="AE187" si="437">AE186</f>
        <v>0</v>
      </c>
      <c r="AF187" s="411">
        <f t="shared" ref="AF187" si="438">AF186</f>
        <v>0</v>
      </c>
      <c r="AG187" s="411">
        <f t="shared" ref="AG187" si="439">AG186</f>
        <v>0</v>
      </c>
      <c r="AH187" s="411">
        <f t="shared" ref="AH187" si="440">AH186</f>
        <v>0</v>
      </c>
      <c r="AI187" s="411">
        <f t="shared" ref="AI187" si="441">AI186</f>
        <v>0</v>
      </c>
      <c r="AJ187" s="411">
        <f t="shared" ref="AJ187" si="442">AJ186</f>
        <v>0</v>
      </c>
      <c r="AK187" s="411">
        <f t="shared" ref="AK187" si="443">AK186</f>
        <v>0</v>
      </c>
      <c r="AL187" s="411">
        <f t="shared" ref="AL187" si="444">AL186</f>
        <v>0</v>
      </c>
      <c r="AM187" s="306"/>
    </row>
    <row r="188" spans="1:39" ht="15" hidden="1" outlineLevel="1">
      <c r="B188" s="520"/>
      <c r="C188" s="291"/>
      <c r="D188" s="291"/>
      <c r="E188" s="291"/>
      <c r="F188" s="291"/>
      <c r="G188" s="291"/>
      <c r="H188" s="291"/>
      <c r="I188" s="291"/>
      <c r="J188" s="291"/>
      <c r="K188" s="291"/>
      <c r="L188" s="291"/>
      <c r="M188" s="291"/>
      <c r="N188" s="291"/>
      <c r="O188" s="291"/>
      <c r="P188" s="291"/>
      <c r="Q188" s="291"/>
      <c r="R188" s="291"/>
      <c r="S188" s="291"/>
      <c r="T188" s="291"/>
      <c r="U188" s="291"/>
      <c r="V188" s="291"/>
      <c r="W188" s="291"/>
      <c r="X188" s="291"/>
      <c r="Y188" s="412"/>
      <c r="Z188" s="425"/>
      <c r="AA188" s="425"/>
      <c r="AB188" s="425"/>
      <c r="AC188" s="425"/>
      <c r="AD188" s="425"/>
      <c r="AE188" s="425"/>
      <c r="AF188" s="425"/>
      <c r="AG188" s="425"/>
      <c r="AH188" s="425"/>
      <c r="AI188" s="425"/>
      <c r="AJ188" s="425"/>
      <c r="AK188" s="425"/>
      <c r="AL188" s="425"/>
      <c r="AM188" s="306"/>
    </row>
    <row r="189" spans="1:39" ht="30" hidden="1" outlineLevel="1">
      <c r="A189" s="522">
        <v>47</v>
      </c>
      <c r="B189" s="520" t="s">
        <v>139</v>
      </c>
      <c r="C189" s="291" t="s">
        <v>25</v>
      </c>
      <c r="D189" s="295"/>
      <c r="E189" s="295"/>
      <c r="F189" s="295"/>
      <c r="G189" s="295"/>
      <c r="H189" s="295"/>
      <c r="I189" s="295"/>
      <c r="J189" s="295"/>
      <c r="K189" s="295"/>
      <c r="L189" s="295"/>
      <c r="M189" s="295"/>
      <c r="N189" s="295">
        <v>12</v>
      </c>
      <c r="O189" s="295"/>
      <c r="P189" s="295"/>
      <c r="Q189" s="295"/>
      <c r="R189" s="295"/>
      <c r="S189" s="295"/>
      <c r="T189" s="295"/>
      <c r="U189" s="295"/>
      <c r="V189" s="295"/>
      <c r="W189" s="295"/>
      <c r="X189" s="295"/>
      <c r="Y189" s="426"/>
      <c r="Z189" s="410"/>
      <c r="AA189" s="410"/>
      <c r="AB189" s="410"/>
      <c r="AC189" s="410"/>
      <c r="AD189" s="410"/>
      <c r="AE189" s="410"/>
      <c r="AF189" s="415"/>
      <c r="AG189" s="415"/>
      <c r="AH189" s="415"/>
      <c r="AI189" s="415"/>
      <c r="AJ189" s="415"/>
      <c r="AK189" s="415"/>
      <c r="AL189" s="415"/>
      <c r="AM189" s="296">
        <f>SUM(Y189:AL189)</f>
        <v>0</v>
      </c>
    </row>
    <row r="190" spans="1:39" ht="15" hidden="1" outlineLevel="1">
      <c r="B190" s="294" t="s">
        <v>267</v>
      </c>
      <c r="C190" s="291" t="s">
        <v>163</v>
      </c>
      <c r="D190" s="295"/>
      <c r="E190" s="295"/>
      <c r="F190" s="295"/>
      <c r="G190" s="295"/>
      <c r="H190" s="295"/>
      <c r="I190" s="295"/>
      <c r="J190" s="295"/>
      <c r="K190" s="295"/>
      <c r="L190" s="295"/>
      <c r="M190" s="295"/>
      <c r="N190" s="295">
        <f>N189</f>
        <v>12</v>
      </c>
      <c r="O190" s="295"/>
      <c r="P190" s="295"/>
      <c r="Q190" s="295"/>
      <c r="R190" s="295"/>
      <c r="S190" s="295"/>
      <c r="T190" s="295"/>
      <c r="U190" s="295"/>
      <c r="V190" s="295"/>
      <c r="W190" s="295"/>
      <c r="X190" s="295"/>
      <c r="Y190" s="411">
        <f>Y189</f>
        <v>0</v>
      </c>
      <c r="Z190" s="411">
        <f t="shared" ref="Z190" si="445">Z189</f>
        <v>0</v>
      </c>
      <c r="AA190" s="411">
        <f t="shared" ref="AA190" si="446">AA189</f>
        <v>0</v>
      </c>
      <c r="AB190" s="411">
        <f t="shared" ref="AB190" si="447">AB189</f>
        <v>0</v>
      </c>
      <c r="AC190" s="411">
        <f t="shared" ref="AC190" si="448">AC189</f>
        <v>0</v>
      </c>
      <c r="AD190" s="411">
        <f t="shared" ref="AD190" si="449">AD189</f>
        <v>0</v>
      </c>
      <c r="AE190" s="411">
        <f t="shared" ref="AE190" si="450">AE189</f>
        <v>0</v>
      </c>
      <c r="AF190" s="411">
        <f t="shared" ref="AF190" si="451">AF189</f>
        <v>0</v>
      </c>
      <c r="AG190" s="411">
        <f t="shared" ref="AG190" si="452">AG189</f>
        <v>0</v>
      </c>
      <c r="AH190" s="411">
        <f t="shared" ref="AH190" si="453">AH189</f>
        <v>0</v>
      </c>
      <c r="AI190" s="411">
        <f t="shared" ref="AI190" si="454">AI189</f>
        <v>0</v>
      </c>
      <c r="AJ190" s="411">
        <f t="shared" ref="AJ190" si="455">AJ189</f>
        <v>0</v>
      </c>
      <c r="AK190" s="411">
        <f t="shared" ref="AK190" si="456">AK189</f>
        <v>0</v>
      </c>
      <c r="AL190" s="411">
        <f t="shared" ref="AL190" si="457">AL189</f>
        <v>0</v>
      </c>
      <c r="AM190" s="306"/>
    </row>
    <row r="191" spans="1:39" ht="15" hidden="1" outlineLevel="1">
      <c r="B191" s="520"/>
      <c r="C191" s="291"/>
      <c r="D191" s="291"/>
      <c r="E191" s="291"/>
      <c r="F191" s="291"/>
      <c r="G191" s="291"/>
      <c r="H191" s="291"/>
      <c r="I191" s="291"/>
      <c r="J191" s="291"/>
      <c r="K191" s="291"/>
      <c r="L191" s="291"/>
      <c r="M191" s="291"/>
      <c r="N191" s="291"/>
      <c r="O191" s="291"/>
      <c r="P191" s="291"/>
      <c r="Q191" s="291"/>
      <c r="R191" s="291"/>
      <c r="S191" s="291"/>
      <c r="T191" s="291"/>
      <c r="U191" s="291"/>
      <c r="V191" s="291"/>
      <c r="W191" s="291"/>
      <c r="X191" s="291"/>
      <c r="Y191" s="412"/>
      <c r="Z191" s="425"/>
      <c r="AA191" s="425"/>
      <c r="AB191" s="425"/>
      <c r="AC191" s="425"/>
      <c r="AD191" s="425"/>
      <c r="AE191" s="425"/>
      <c r="AF191" s="425"/>
      <c r="AG191" s="425"/>
      <c r="AH191" s="425"/>
      <c r="AI191" s="425"/>
      <c r="AJ191" s="425"/>
      <c r="AK191" s="425"/>
      <c r="AL191" s="425"/>
      <c r="AM191" s="306"/>
    </row>
    <row r="192" spans="1:39" ht="30" hidden="1" outlineLevel="1">
      <c r="A192" s="522">
        <v>48</v>
      </c>
      <c r="B192" s="520" t="s">
        <v>140</v>
      </c>
      <c r="C192" s="291" t="s">
        <v>25</v>
      </c>
      <c r="D192" s="295"/>
      <c r="E192" s="295"/>
      <c r="F192" s="295"/>
      <c r="G192" s="295"/>
      <c r="H192" s="295"/>
      <c r="I192" s="295"/>
      <c r="J192" s="295"/>
      <c r="K192" s="295"/>
      <c r="L192" s="295"/>
      <c r="M192" s="295"/>
      <c r="N192" s="295">
        <v>12</v>
      </c>
      <c r="O192" s="295"/>
      <c r="P192" s="295"/>
      <c r="Q192" s="295"/>
      <c r="R192" s="295"/>
      <c r="S192" s="295"/>
      <c r="T192" s="295"/>
      <c r="U192" s="295"/>
      <c r="V192" s="295"/>
      <c r="W192" s="295"/>
      <c r="X192" s="295"/>
      <c r="Y192" s="426"/>
      <c r="Z192" s="410"/>
      <c r="AA192" s="410"/>
      <c r="AB192" s="410"/>
      <c r="AC192" s="410"/>
      <c r="AD192" s="410"/>
      <c r="AE192" s="410"/>
      <c r="AF192" s="415"/>
      <c r="AG192" s="415"/>
      <c r="AH192" s="415"/>
      <c r="AI192" s="415"/>
      <c r="AJ192" s="415"/>
      <c r="AK192" s="415"/>
      <c r="AL192" s="415"/>
      <c r="AM192" s="296">
        <f>SUM(Y192:AL192)</f>
        <v>0</v>
      </c>
    </row>
    <row r="193" spans="1:39" ht="15" hidden="1" outlineLevel="1">
      <c r="B193" s="294" t="s">
        <v>267</v>
      </c>
      <c r="C193" s="291" t="s">
        <v>163</v>
      </c>
      <c r="D193" s="295"/>
      <c r="E193" s="295"/>
      <c r="F193" s="295"/>
      <c r="G193" s="295"/>
      <c r="H193" s="295"/>
      <c r="I193" s="295"/>
      <c r="J193" s="295"/>
      <c r="K193" s="295"/>
      <c r="L193" s="295"/>
      <c r="M193" s="295"/>
      <c r="N193" s="295">
        <f>N192</f>
        <v>12</v>
      </c>
      <c r="O193" s="295"/>
      <c r="P193" s="295"/>
      <c r="Q193" s="295"/>
      <c r="R193" s="295"/>
      <c r="S193" s="295"/>
      <c r="T193" s="295"/>
      <c r="U193" s="295"/>
      <c r="V193" s="295"/>
      <c r="W193" s="295"/>
      <c r="X193" s="295"/>
      <c r="Y193" s="411">
        <f>Y192</f>
        <v>0</v>
      </c>
      <c r="Z193" s="411">
        <f t="shared" ref="Z193" si="458">Z192</f>
        <v>0</v>
      </c>
      <c r="AA193" s="411">
        <f t="shared" ref="AA193" si="459">AA192</f>
        <v>0</v>
      </c>
      <c r="AB193" s="411">
        <f t="shared" ref="AB193" si="460">AB192</f>
        <v>0</v>
      </c>
      <c r="AC193" s="411">
        <f t="shared" ref="AC193" si="461">AC192</f>
        <v>0</v>
      </c>
      <c r="AD193" s="411">
        <f t="shared" ref="AD193" si="462">AD192</f>
        <v>0</v>
      </c>
      <c r="AE193" s="411">
        <f t="shared" ref="AE193" si="463">AE192</f>
        <v>0</v>
      </c>
      <c r="AF193" s="411">
        <f t="shared" ref="AF193" si="464">AF192</f>
        <v>0</v>
      </c>
      <c r="AG193" s="411">
        <f t="shared" ref="AG193" si="465">AG192</f>
        <v>0</v>
      </c>
      <c r="AH193" s="411">
        <f t="shared" ref="AH193" si="466">AH192</f>
        <v>0</v>
      </c>
      <c r="AI193" s="411">
        <f t="shared" ref="AI193" si="467">AI192</f>
        <v>0</v>
      </c>
      <c r="AJ193" s="411">
        <f t="shared" ref="AJ193" si="468">AJ192</f>
        <v>0</v>
      </c>
      <c r="AK193" s="411">
        <f t="shared" ref="AK193" si="469">AK192</f>
        <v>0</v>
      </c>
      <c r="AL193" s="411">
        <f t="shared" ref="AL193" si="470">AL192</f>
        <v>0</v>
      </c>
      <c r="AM193" s="306"/>
    </row>
    <row r="194" spans="1:39" ht="15" hidden="1" outlineLevel="1">
      <c r="B194" s="520"/>
      <c r="C194" s="291"/>
      <c r="D194" s="291"/>
      <c r="E194" s="291"/>
      <c r="F194" s="291"/>
      <c r="G194" s="291"/>
      <c r="H194" s="291"/>
      <c r="I194" s="291"/>
      <c r="J194" s="291"/>
      <c r="K194" s="291"/>
      <c r="L194" s="291"/>
      <c r="M194" s="291"/>
      <c r="N194" s="291"/>
      <c r="O194" s="291"/>
      <c r="P194" s="291"/>
      <c r="Q194" s="291"/>
      <c r="R194" s="291"/>
      <c r="S194" s="291"/>
      <c r="T194" s="291"/>
      <c r="U194" s="291"/>
      <c r="V194" s="291"/>
      <c r="W194" s="291"/>
      <c r="X194" s="291"/>
      <c r="Y194" s="412"/>
      <c r="Z194" s="425"/>
      <c r="AA194" s="425"/>
      <c r="AB194" s="425"/>
      <c r="AC194" s="425"/>
      <c r="AD194" s="425"/>
      <c r="AE194" s="425"/>
      <c r="AF194" s="425"/>
      <c r="AG194" s="425"/>
      <c r="AH194" s="425"/>
      <c r="AI194" s="425"/>
      <c r="AJ194" s="425"/>
      <c r="AK194" s="425"/>
      <c r="AL194" s="425"/>
      <c r="AM194" s="306"/>
    </row>
    <row r="195" spans="1:39" ht="30" hidden="1" outlineLevel="1">
      <c r="A195" s="522">
        <v>49</v>
      </c>
      <c r="B195" s="520" t="s">
        <v>141</v>
      </c>
      <c r="C195" s="291" t="s">
        <v>25</v>
      </c>
      <c r="D195" s="295"/>
      <c r="E195" s="295"/>
      <c r="F195" s="295"/>
      <c r="G195" s="295"/>
      <c r="H195" s="295"/>
      <c r="I195" s="295"/>
      <c r="J195" s="295"/>
      <c r="K195" s="295"/>
      <c r="L195" s="295"/>
      <c r="M195" s="295"/>
      <c r="N195" s="295">
        <v>12</v>
      </c>
      <c r="O195" s="295"/>
      <c r="P195" s="295"/>
      <c r="Q195" s="295"/>
      <c r="R195" s="295"/>
      <c r="S195" s="295"/>
      <c r="T195" s="295"/>
      <c r="U195" s="295"/>
      <c r="V195" s="295"/>
      <c r="W195" s="295"/>
      <c r="X195" s="295"/>
      <c r="Y195" s="426"/>
      <c r="Z195" s="410"/>
      <c r="AA195" s="410"/>
      <c r="AB195" s="410"/>
      <c r="AC195" s="410"/>
      <c r="AD195" s="410"/>
      <c r="AE195" s="410"/>
      <c r="AF195" s="415"/>
      <c r="AG195" s="415"/>
      <c r="AH195" s="415"/>
      <c r="AI195" s="415"/>
      <c r="AJ195" s="415"/>
      <c r="AK195" s="415"/>
      <c r="AL195" s="415"/>
      <c r="AM195" s="296">
        <f>SUM(Y195:AL195)</f>
        <v>0</v>
      </c>
    </row>
    <row r="196" spans="1:39" ht="15" hidden="1" outlineLevel="1">
      <c r="B196" s="294" t="s">
        <v>267</v>
      </c>
      <c r="C196" s="291" t="s">
        <v>163</v>
      </c>
      <c r="D196" s="295"/>
      <c r="E196" s="295"/>
      <c r="F196" s="295"/>
      <c r="G196" s="295"/>
      <c r="H196" s="295"/>
      <c r="I196" s="295"/>
      <c r="J196" s="295"/>
      <c r="K196" s="295"/>
      <c r="L196" s="295"/>
      <c r="M196" s="295"/>
      <c r="N196" s="295">
        <f>N195</f>
        <v>12</v>
      </c>
      <c r="O196" s="295"/>
      <c r="P196" s="295"/>
      <c r="Q196" s="295"/>
      <c r="R196" s="295"/>
      <c r="S196" s="295"/>
      <c r="T196" s="295"/>
      <c r="U196" s="295"/>
      <c r="V196" s="295"/>
      <c r="W196" s="295"/>
      <c r="X196" s="295"/>
      <c r="Y196" s="411">
        <f>Y195</f>
        <v>0</v>
      </c>
      <c r="Z196" s="411">
        <f t="shared" ref="Z196" si="471">Z195</f>
        <v>0</v>
      </c>
      <c r="AA196" s="411">
        <f t="shared" ref="AA196" si="472">AA195</f>
        <v>0</v>
      </c>
      <c r="AB196" s="411">
        <f t="shared" ref="AB196" si="473">AB195</f>
        <v>0</v>
      </c>
      <c r="AC196" s="411">
        <f t="shared" ref="AC196" si="474">AC195</f>
        <v>0</v>
      </c>
      <c r="AD196" s="411">
        <f t="shared" ref="AD196" si="475">AD195</f>
        <v>0</v>
      </c>
      <c r="AE196" s="411">
        <f t="shared" ref="AE196" si="476">AE195</f>
        <v>0</v>
      </c>
      <c r="AF196" s="411">
        <f t="shared" ref="AF196" si="477">AF195</f>
        <v>0</v>
      </c>
      <c r="AG196" s="411">
        <f t="shared" ref="AG196" si="478">AG195</f>
        <v>0</v>
      </c>
      <c r="AH196" s="411">
        <f t="shared" ref="AH196" si="479">AH195</f>
        <v>0</v>
      </c>
      <c r="AI196" s="411">
        <f t="shared" ref="AI196" si="480">AI195</f>
        <v>0</v>
      </c>
      <c r="AJ196" s="411">
        <f t="shared" ref="AJ196" si="481">AJ195</f>
        <v>0</v>
      </c>
      <c r="AK196" s="411">
        <f t="shared" ref="AK196" si="482">AK195</f>
        <v>0</v>
      </c>
      <c r="AL196" s="411">
        <f t="shared" ref="AL196" si="483">AL195</f>
        <v>0</v>
      </c>
      <c r="AM196" s="306"/>
    </row>
    <row r="197" spans="1:39" ht="15" hidden="1" outlineLevel="1">
      <c r="B197" s="294"/>
      <c r="C197" s="305"/>
      <c r="D197" s="291"/>
      <c r="E197" s="291"/>
      <c r="F197" s="291"/>
      <c r="G197" s="291"/>
      <c r="H197" s="291"/>
      <c r="I197" s="291"/>
      <c r="J197" s="291"/>
      <c r="K197" s="291"/>
      <c r="L197" s="291"/>
      <c r="M197" s="291"/>
      <c r="N197" s="291"/>
      <c r="O197" s="291"/>
      <c r="P197" s="291"/>
      <c r="Q197" s="291"/>
      <c r="R197" s="291"/>
      <c r="S197" s="291"/>
      <c r="T197" s="291"/>
      <c r="U197" s="291"/>
      <c r="V197" s="291"/>
      <c r="W197" s="291"/>
      <c r="X197" s="291"/>
      <c r="Y197" s="301"/>
      <c r="Z197" s="301"/>
      <c r="AA197" s="301"/>
      <c r="AB197" s="301"/>
      <c r="AC197" s="301"/>
      <c r="AD197" s="301"/>
      <c r="AE197" s="301"/>
      <c r="AF197" s="301"/>
      <c r="AG197" s="301"/>
      <c r="AH197" s="301"/>
      <c r="AI197" s="301"/>
      <c r="AJ197" s="301"/>
      <c r="AK197" s="301"/>
      <c r="AL197" s="301"/>
      <c r="AM197" s="306"/>
    </row>
    <row r="198" spans="1:39" ht="15.45">
      <c r="B198" s="327" t="s">
        <v>271</v>
      </c>
      <c r="C198" s="329"/>
      <c r="D198" s="329">
        <f>SUM(D38:D196)</f>
        <v>13285414</v>
      </c>
      <c r="E198" s="329"/>
      <c r="F198" s="329"/>
      <c r="G198" s="329"/>
      <c r="H198" s="329"/>
      <c r="I198" s="329"/>
      <c r="J198" s="329"/>
      <c r="K198" s="329"/>
      <c r="L198" s="329"/>
      <c r="M198" s="329"/>
      <c r="N198" s="329"/>
      <c r="O198" s="329">
        <f>SUM(O38:O196)</f>
        <v>1800</v>
      </c>
      <c r="P198" s="329"/>
      <c r="Q198" s="329"/>
      <c r="R198" s="329"/>
      <c r="S198" s="329"/>
      <c r="T198" s="329"/>
      <c r="U198" s="329"/>
      <c r="V198" s="329"/>
      <c r="W198" s="329"/>
      <c r="X198" s="329"/>
      <c r="Y198" s="329">
        <f>IF(Y36="kWh",SUMPRODUCT(D38:D196,Y38:Y196))</f>
        <v>2249235</v>
      </c>
      <c r="Z198" s="329">
        <f>IF(Z36="kWh",SUMPRODUCT(D38:D196,Z38:Z196))</f>
        <v>1264314.6151958632</v>
      </c>
      <c r="AA198" s="329">
        <f>IF(AA36="kw",SUMPRODUCT(N38:N196,O38:O196,AA38:AA196),SUMPRODUCT(D38:D196,AA38:AA196))</f>
        <v>470.99062595406235</v>
      </c>
      <c r="AB198" s="329">
        <f>IF(AB36="kw",SUMPRODUCT(N38:N196,O38:O196,AB38:AB196),SUMPRODUCT(D38:D196,AB38:AB196))</f>
        <v>870.86366874181999</v>
      </c>
      <c r="AC198" s="329">
        <f>IF(AC36="kw",SUMPRODUCT(N38:N196,O38:O196,AC38:AC196),SUMPRODUCT(D38:D196,AC38:AC196))</f>
        <v>8433.1827754413225</v>
      </c>
      <c r="AD198" s="329">
        <f>IF(AD36="kw",SUMPRODUCT(N38:N196,O38:O196,AD38:AD196),SUMPRODUCT(D38:D196,AD38:AD196))</f>
        <v>0</v>
      </c>
      <c r="AE198" s="329">
        <f>IF(AE36="kw",SUMPRODUCT(N38:N196,O38:O196,AE38:AE196),SUMPRODUCT(D38:D196,AE38:AE196))</f>
        <v>0</v>
      </c>
      <c r="AF198" s="329">
        <f>IF(AF36="kw",SUMPRODUCT(N38:N196,O38:O196,AF38:AF196),SUMPRODUCT(D38:D196,AF38:AF196))</f>
        <v>0</v>
      </c>
      <c r="AG198" s="329">
        <f>IF(AG36="kw",SUMPRODUCT(N38:N196,O38:O196,AG38:AG196),SUMPRODUCT(D38:D196,AG38:AG196))</f>
        <v>0</v>
      </c>
      <c r="AH198" s="329">
        <f>IF(AH36="kw",SUMPRODUCT(N38:N196,O38:O196,AH38:AH196),SUMPRODUCT(D38:D196,AH38:AH196))</f>
        <v>0</v>
      </c>
      <c r="AI198" s="329">
        <f>IF(AI36="kw",SUMPRODUCT(N38:N196,O38:O196,AI38:AI196),SUMPRODUCT(D38:D196,AI38:AI196))</f>
        <v>0</v>
      </c>
      <c r="AJ198" s="329">
        <f>IF(AJ36="kw",SUMPRODUCT(N38:N196,O38:O196,AJ38:AJ196),SUMPRODUCT(D38:D196,AJ38:AJ196))</f>
        <v>0</v>
      </c>
      <c r="AK198" s="329">
        <f>IF(AK36="kw",SUMPRODUCT(N38:N196,O38:O196,AK38:AK196),SUMPRODUCT(D38:D196,AK38:AK196))</f>
        <v>0</v>
      </c>
      <c r="AL198" s="329">
        <f>IF(AL36="kw",SUMPRODUCT(N38:N196,O38:O196,AL38:AL196),SUMPRODUCT(D38:D196,AL38:AL196))</f>
        <v>0</v>
      </c>
      <c r="AM198" s="330"/>
    </row>
    <row r="199" spans="1:39" ht="15.45">
      <c r="B199" s="391" t="s">
        <v>272</v>
      </c>
      <c r="C199" s="392"/>
      <c r="D199" s="392"/>
      <c r="E199" s="392"/>
      <c r="F199" s="392"/>
      <c r="G199" s="392"/>
      <c r="H199" s="392"/>
      <c r="I199" s="392"/>
      <c r="J199" s="392"/>
      <c r="K199" s="392"/>
      <c r="L199" s="392"/>
      <c r="M199" s="392"/>
      <c r="N199" s="392"/>
      <c r="O199" s="392"/>
      <c r="P199" s="392"/>
      <c r="Q199" s="392"/>
      <c r="R199" s="392"/>
      <c r="S199" s="392"/>
      <c r="T199" s="392"/>
      <c r="U199" s="392"/>
      <c r="V199" s="392"/>
      <c r="W199" s="392"/>
      <c r="X199" s="392"/>
      <c r="Y199" s="392">
        <f>HLOOKUP(Y35,'2. LRAMVA Threshold'!$B$42:$Q$53,7,FALSE)</f>
        <v>1227764</v>
      </c>
      <c r="Z199" s="392">
        <f>HLOOKUP(Z35,'2. LRAMVA Threshold'!$B$42:$Q$53,7,FALSE)</f>
        <v>363580</v>
      </c>
      <c r="AA199" s="392">
        <f>HLOOKUP(AA35,'2. LRAMVA Threshold'!$B$42:$Q$53,7,FALSE)</f>
        <v>2451</v>
      </c>
      <c r="AB199" s="392">
        <f>HLOOKUP(AB35,'2. LRAMVA Threshold'!$B$42:$Q$53,7,FALSE)</f>
        <v>1053</v>
      </c>
      <c r="AC199" s="392">
        <f>HLOOKUP(AC35,'2. LRAMVA Threshold'!$B$42:$Q$53,7,FALSE)</f>
        <v>750</v>
      </c>
      <c r="AD199" s="392">
        <f>HLOOKUP(AD35,'2. LRAMVA Threshold'!$B$42:$Q$53,7,FALSE)</f>
        <v>0</v>
      </c>
      <c r="AE199" s="392">
        <f>HLOOKUP(AE35,'2. LRAMVA Threshold'!$B$42:$Q$53,7,FALSE)</f>
        <v>0</v>
      </c>
      <c r="AF199" s="392">
        <f>HLOOKUP(AF35,'2. LRAMVA Threshold'!$B$42:$Q$53,7,FALSE)</f>
        <v>0</v>
      </c>
      <c r="AG199" s="392">
        <f>HLOOKUP(AG35,'2. LRAMVA Threshold'!$B$42:$Q$53,7,FALSE)</f>
        <v>0</v>
      </c>
      <c r="AH199" s="392">
        <f>HLOOKUP(AH35,'2. LRAMVA Threshold'!$B$42:$Q$53,7,FALSE)</f>
        <v>0</v>
      </c>
      <c r="AI199" s="392">
        <f>HLOOKUP(AI35,'2. LRAMVA Threshold'!$B$42:$Q$53,7,FALSE)</f>
        <v>0</v>
      </c>
      <c r="AJ199" s="392">
        <f>HLOOKUP(AJ35,'2. LRAMVA Threshold'!$B$42:$Q$53,7,FALSE)</f>
        <v>0</v>
      </c>
      <c r="AK199" s="392">
        <f>HLOOKUP(AK35,'2. LRAMVA Threshold'!$B$42:$Q$53,7,FALSE)</f>
        <v>0</v>
      </c>
      <c r="AL199" s="392">
        <f>HLOOKUP(AL35,'2. LRAMVA Threshold'!$B$42:$Q$53,7,FALSE)</f>
        <v>0</v>
      </c>
      <c r="AM199" s="393"/>
    </row>
    <row r="200" spans="1:39" ht="15">
      <c r="B200" s="521"/>
      <c r="C200" s="432"/>
      <c r="D200" s="433"/>
      <c r="E200" s="433"/>
      <c r="F200" s="433"/>
      <c r="G200" s="433"/>
      <c r="H200" s="433"/>
      <c r="I200" s="433"/>
      <c r="J200" s="433"/>
      <c r="K200" s="433"/>
      <c r="L200" s="433"/>
      <c r="M200" s="433"/>
      <c r="N200" s="433"/>
      <c r="O200" s="434"/>
      <c r="P200" s="433"/>
      <c r="Q200" s="433"/>
      <c r="R200" s="433"/>
      <c r="S200" s="435"/>
      <c r="T200" s="435"/>
      <c r="U200" s="435"/>
      <c r="V200" s="435"/>
      <c r="W200" s="433"/>
      <c r="X200" s="433"/>
      <c r="Y200" s="436"/>
      <c r="Z200" s="436"/>
      <c r="AA200" s="436"/>
      <c r="AB200" s="436"/>
      <c r="AC200" s="436"/>
      <c r="AD200" s="436"/>
      <c r="AE200" s="436"/>
      <c r="AF200" s="399"/>
      <c r="AG200" s="399"/>
      <c r="AH200" s="399"/>
      <c r="AI200" s="399"/>
      <c r="AJ200" s="399"/>
      <c r="AK200" s="399"/>
      <c r="AL200" s="399"/>
      <c r="AM200" s="400"/>
    </row>
    <row r="201" spans="1:39" ht="15">
      <c r="B201" s="324" t="s">
        <v>168</v>
      </c>
      <c r="C201" s="338"/>
      <c r="D201" s="338"/>
      <c r="E201" s="376"/>
      <c r="F201" s="376"/>
      <c r="G201" s="376"/>
      <c r="H201" s="376"/>
      <c r="I201" s="376"/>
      <c r="J201" s="376"/>
      <c r="K201" s="376"/>
      <c r="L201" s="376"/>
      <c r="M201" s="376"/>
      <c r="N201" s="376"/>
      <c r="O201" s="291"/>
      <c r="P201" s="340"/>
      <c r="Q201" s="340"/>
      <c r="R201" s="340"/>
      <c r="S201" s="339"/>
      <c r="T201" s="339"/>
      <c r="U201" s="339"/>
      <c r="V201" s="339"/>
      <c r="W201" s="340"/>
      <c r="X201" s="340"/>
      <c r="Y201" s="341">
        <f>HLOOKUP(Y$35,'3.  Distribution Rates'!$C$122:$P$133,7,FALSE)</f>
        <v>1.43E-2</v>
      </c>
      <c r="Z201" s="341">
        <f>HLOOKUP(Z$35,'3.  Distribution Rates'!$C$122:$P$133,7,FALSE)</f>
        <v>1.7299999999999999E-2</v>
      </c>
      <c r="AA201" s="341">
        <f>HLOOKUP(AA$35,'3.  Distribution Rates'!$C$122:$P$133,7,FALSE)</f>
        <v>2.5880000000000001</v>
      </c>
      <c r="AB201" s="341">
        <f>HLOOKUP(AB$35,'3.  Distribution Rates'!$C$122:$P$133,7,FALSE)</f>
        <v>2.8222999999999998</v>
      </c>
      <c r="AC201" s="341">
        <f>HLOOKUP(AC$35,'3.  Distribution Rates'!$C$122:$P$133,7,FALSE)</f>
        <v>2.2359</v>
      </c>
      <c r="AD201" s="341">
        <f>HLOOKUP(AD$35,'3.  Distribution Rates'!$C$122:$P$133,7,FALSE)</f>
        <v>1.6400000000000001E-2</v>
      </c>
      <c r="AE201" s="341">
        <f>HLOOKUP(AE$35,'3.  Distribution Rates'!$C$122:$P$133,7,FALSE)</f>
        <v>18.3553</v>
      </c>
      <c r="AF201" s="341">
        <f>HLOOKUP(AF$35,'3.  Distribution Rates'!$C$122:$P$133,7,FALSE)</f>
        <v>8.8803999999999998</v>
      </c>
      <c r="AG201" s="341">
        <f>HLOOKUP(AG$35,'3.  Distribution Rates'!$C$122:$P$133,7,FALSE)</f>
        <v>0</v>
      </c>
      <c r="AH201" s="341">
        <f>HLOOKUP(AH$35,'3.  Distribution Rates'!$C$122:$P$133,7,FALSE)</f>
        <v>0</v>
      </c>
      <c r="AI201" s="341">
        <f>HLOOKUP(AI$35,'3.  Distribution Rates'!$C$122:$P$133,7,FALSE)</f>
        <v>0</v>
      </c>
      <c r="AJ201" s="341">
        <f>HLOOKUP(AJ$35,'3.  Distribution Rates'!$C$122:$P$133,7,FALSE)</f>
        <v>0</v>
      </c>
      <c r="AK201" s="341">
        <f>HLOOKUP(AK$35,'3.  Distribution Rates'!$C$122:$P$133,7,FALSE)</f>
        <v>0</v>
      </c>
      <c r="AL201" s="341">
        <f>HLOOKUP(AL$35,'3.  Distribution Rates'!$C$122:$P$133,7,FALSE)</f>
        <v>0</v>
      </c>
      <c r="AM201" s="348"/>
    </row>
    <row r="202" spans="1:39" ht="15">
      <c r="B202" s="324" t="s">
        <v>149</v>
      </c>
      <c r="C202" s="345"/>
      <c r="D202" s="309"/>
      <c r="E202" s="279"/>
      <c r="F202" s="279"/>
      <c r="G202" s="279"/>
      <c r="H202" s="279"/>
      <c r="I202" s="279"/>
      <c r="J202" s="279"/>
      <c r="K202" s="279"/>
      <c r="L202" s="279"/>
      <c r="M202" s="279"/>
      <c r="N202" s="279"/>
      <c r="O202" s="291"/>
      <c r="P202" s="279"/>
      <c r="Q202" s="279"/>
      <c r="R202" s="279"/>
      <c r="S202" s="309"/>
      <c r="T202" s="309"/>
      <c r="U202" s="309"/>
      <c r="V202" s="309"/>
      <c r="W202" s="279"/>
      <c r="X202" s="279"/>
      <c r="Y202" s="378">
        <f>'4.  2011-2014 LRAM'!Y138*Y201</f>
        <v>7226.4165862873188</v>
      </c>
      <c r="Z202" s="378">
        <f>'4.  2011-2014 LRAM'!Z138*Z201</f>
        <v>4197.7131258959771</v>
      </c>
      <c r="AA202" s="378">
        <f>'4.  2011-2014 LRAM'!AA138*AA201</f>
        <v>15942.08</v>
      </c>
      <c r="AB202" s="378">
        <f>'4.  2011-2014 LRAM'!AB138*AB201</f>
        <v>6096.1679999999997</v>
      </c>
      <c r="AC202" s="378">
        <f>'4.  2011-2014 LRAM'!AC138*AC201</f>
        <v>438.2364</v>
      </c>
      <c r="AD202" s="378">
        <f>'4.  2011-2014 LRAM'!AD138*AD201</f>
        <v>0</v>
      </c>
      <c r="AE202" s="378">
        <f>'4.  2011-2014 LRAM'!AE138*AE201</f>
        <v>0</v>
      </c>
      <c r="AF202" s="378">
        <f>'4.  2011-2014 LRAM'!AF138*AF201</f>
        <v>0</v>
      </c>
      <c r="AG202" s="378">
        <f>'4.  2011-2014 LRAM'!AG138*AG201</f>
        <v>0</v>
      </c>
      <c r="AH202" s="378">
        <f>'4.  2011-2014 LRAM'!AH138*AH201</f>
        <v>0</v>
      </c>
      <c r="AI202" s="378">
        <f>'4.  2011-2014 LRAM'!AI138*AI201</f>
        <v>0</v>
      </c>
      <c r="AJ202" s="378">
        <f>'4.  2011-2014 LRAM'!AJ138*AJ201</f>
        <v>0</v>
      </c>
      <c r="AK202" s="378">
        <f>'4.  2011-2014 LRAM'!AK138*AK201</f>
        <v>0</v>
      </c>
      <c r="AL202" s="378">
        <f>'4.  2011-2014 LRAM'!AL138*AL201</f>
        <v>0</v>
      </c>
      <c r="AM202" s="629">
        <f>SUM(Y202:AL202)</f>
        <v>33900.614112183299</v>
      </c>
    </row>
    <row r="203" spans="1:39" ht="15">
      <c r="B203" s="324" t="s">
        <v>150</v>
      </c>
      <c r="C203" s="345"/>
      <c r="D203" s="309"/>
      <c r="E203" s="279"/>
      <c r="F203" s="279"/>
      <c r="G203" s="279"/>
      <c r="H203" s="279"/>
      <c r="I203" s="279"/>
      <c r="J203" s="279"/>
      <c r="K203" s="279"/>
      <c r="L203" s="279"/>
      <c r="M203" s="279"/>
      <c r="N203" s="279"/>
      <c r="O203" s="291"/>
      <c r="P203" s="279"/>
      <c r="Q203" s="279"/>
      <c r="R203" s="279"/>
      <c r="S203" s="309"/>
      <c r="T203" s="309"/>
      <c r="U203" s="309"/>
      <c r="V203" s="309"/>
      <c r="W203" s="279"/>
      <c r="X203" s="279"/>
      <c r="Y203" s="378">
        <f>'4.  2011-2014 LRAM'!Y267*Y201</f>
        <v>3072.4127115697515</v>
      </c>
      <c r="Z203" s="378">
        <f>'4.  2011-2014 LRAM'!Z267*Z201</f>
        <v>5571.5944809097246</v>
      </c>
      <c r="AA203" s="378">
        <f>'4.  2011-2014 LRAM'!AA267*AA201</f>
        <v>5129.4159999999993</v>
      </c>
      <c r="AB203" s="378">
        <f>'4.  2011-2014 LRAM'!AB267*AB201</f>
        <v>1492.9966999999997</v>
      </c>
      <c r="AC203" s="378">
        <f>'4.  2011-2014 LRAM'!AC267*AC201</f>
        <v>80.492399999999989</v>
      </c>
      <c r="AD203" s="378">
        <f>'4.  2011-2014 LRAM'!AD267*AD201</f>
        <v>0</v>
      </c>
      <c r="AE203" s="378">
        <f>'4.  2011-2014 LRAM'!AE267*AE201</f>
        <v>0</v>
      </c>
      <c r="AF203" s="378">
        <f>'4.  2011-2014 LRAM'!AF267*AF201</f>
        <v>0</v>
      </c>
      <c r="AG203" s="378">
        <f>'4.  2011-2014 LRAM'!AG267*AG201</f>
        <v>0</v>
      </c>
      <c r="AH203" s="378">
        <f>'4.  2011-2014 LRAM'!AH267*AH201</f>
        <v>0</v>
      </c>
      <c r="AI203" s="378">
        <f>'4.  2011-2014 LRAM'!AI267*AI201</f>
        <v>0</v>
      </c>
      <c r="AJ203" s="378">
        <f>'4.  2011-2014 LRAM'!AJ267*AJ201</f>
        <v>0</v>
      </c>
      <c r="AK203" s="378">
        <f>'4.  2011-2014 LRAM'!AK267*AK201</f>
        <v>0</v>
      </c>
      <c r="AL203" s="378">
        <f>'4.  2011-2014 LRAM'!AL267*AL201</f>
        <v>0</v>
      </c>
      <c r="AM203" s="629">
        <f>SUM(Y203:AL203)</f>
        <v>15346.912292479474</v>
      </c>
    </row>
    <row r="204" spans="1:39" ht="15">
      <c r="B204" s="324" t="s">
        <v>151</v>
      </c>
      <c r="C204" s="345"/>
      <c r="D204" s="309"/>
      <c r="E204" s="279"/>
      <c r="F204" s="279"/>
      <c r="G204" s="279"/>
      <c r="H204" s="279"/>
      <c r="I204" s="279"/>
      <c r="J204" s="279"/>
      <c r="K204" s="279"/>
      <c r="L204" s="279"/>
      <c r="M204" s="279"/>
      <c r="N204" s="279"/>
      <c r="O204" s="291"/>
      <c r="P204" s="279"/>
      <c r="Q204" s="279"/>
      <c r="R204" s="279"/>
      <c r="S204" s="309"/>
      <c r="T204" s="309"/>
      <c r="U204" s="309"/>
      <c r="V204" s="309"/>
      <c r="W204" s="279"/>
      <c r="X204" s="279"/>
      <c r="Y204" s="378">
        <f>'4.  2011-2014 LRAM'!Y396*Y201</f>
        <v>5118.6905282296548</v>
      </c>
      <c r="Z204" s="378">
        <f>'4.  2011-2014 LRAM'!Z396*Z201</f>
        <v>7381.4285256757212</v>
      </c>
      <c r="AA204" s="378">
        <f>'4.  2011-2014 LRAM'!AA396*AA201</f>
        <v>9219.0645924628807</v>
      </c>
      <c r="AB204" s="378">
        <f>'4.  2011-2014 LRAM'!AB396*AB201</f>
        <v>1035.5133261619849</v>
      </c>
      <c r="AC204" s="378">
        <f>'4.  2011-2014 LRAM'!AC396*AC201</f>
        <v>1345.8958451020032</v>
      </c>
      <c r="AD204" s="378">
        <f>'4.  2011-2014 LRAM'!AD396*AD201</f>
        <v>0</v>
      </c>
      <c r="AE204" s="378">
        <f>'4.  2011-2014 LRAM'!AE396*AE201</f>
        <v>0</v>
      </c>
      <c r="AF204" s="378">
        <f>'4.  2011-2014 LRAM'!AF396*AF201</f>
        <v>0</v>
      </c>
      <c r="AG204" s="378">
        <f>'4.  2011-2014 LRAM'!AG396*AG201</f>
        <v>0</v>
      </c>
      <c r="AH204" s="378">
        <f>'4.  2011-2014 LRAM'!AH396*AH201</f>
        <v>0</v>
      </c>
      <c r="AI204" s="378">
        <f>'4.  2011-2014 LRAM'!AI396*AI201</f>
        <v>0</v>
      </c>
      <c r="AJ204" s="378">
        <f>'4.  2011-2014 LRAM'!AJ396*AJ201</f>
        <v>0</v>
      </c>
      <c r="AK204" s="378">
        <f>'4.  2011-2014 LRAM'!AK396*AK201</f>
        <v>0</v>
      </c>
      <c r="AL204" s="378">
        <f>'4.  2011-2014 LRAM'!AL396*AL201</f>
        <v>0</v>
      </c>
      <c r="AM204" s="629">
        <f>SUM(Y204:AL204)</f>
        <v>24100.592817632245</v>
      </c>
    </row>
    <row r="205" spans="1:39" ht="15">
      <c r="B205" s="324" t="s">
        <v>152</v>
      </c>
      <c r="C205" s="345"/>
      <c r="D205" s="309"/>
      <c r="E205" s="279"/>
      <c r="F205" s="279"/>
      <c r="G205" s="279"/>
      <c r="H205" s="279"/>
      <c r="I205" s="279"/>
      <c r="J205" s="279"/>
      <c r="K205" s="279"/>
      <c r="L205" s="279"/>
      <c r="M205" s="279"/>
      <c r="N205" s="279"/>
      <c r="O205" s="291"/>
      <c r="P205" s="279"/>
      <c r="Q205" s="279"/>
      <c r="R205" s="279"/>
      <c r="S205" s="309"/>
      <c r="T205" s="309"/>
      <c r="U205" s="309"/>
      <c r="V205" s="309"/>
      <c r="W205" s="279"/>
      <c r="X205" s="279"/>
      <c r="Y205" s="378">
        <f>'4.  2011-2014 LRAM'!Y526*Y201</f>
        <v>21260.399406318185</v>
      </c>
      <c r="Z205" s="378">
        <f>'4.  2011-2014 LRAM'!Z526*Z201</f>
        <v>9344.5619673799993</v>
      </c>
      <c r="AA205" s="378">
        <f>'4.  2011-2014 LRAM'!AA526*AA201</f>
        <v>9069.3953942291209</v>
      </c>
      <c r="AB205" s="378">
        <f>'4.  2011-2014 LRAM'!AB526*AB201</f>
        <v>1332.1255999999998</v>
      </c>
      <c r="AC205" s="378">
        <f>'4.  2011-2014 LRAM'!AC526*AC201</f>
        <v>0</v>
      </c>
      <c r="AD205" s="378">
        <f>'4.  2011-2014 LRAM'!AD526*AD201</f>
        <v>0</v>
      </c>
      <c r="AE205" s="378">
        <f>'4.  2011-2014 LRAM'!AE526*AE201</f>
        <v>0</v>
      </c>
      <c r="AF205" s="378">
        <f>'4.  2011-2014 LRAM'!AF526*AF201</f>
        <v>0</v>
      </c>
      <c r="AG205" s="378">
        <f>'4.  2011-2014 LRAM'!AG526*AG201</f>
        <v>0</v>
      </c>
      <c r="AH205" s="378">
        <f>'4.  2011-2014 LRAM'!AH526*AH201</f>
        <v>0</v>
      </c>
      <c r="AI205" s="378">
        <f>'4.  2011-2014 LRAM'!AI526*AI201</f>
        <v>0</v>
      </c>
      <c r="AJ205" s="378">
        <f>'4.  2011-2014 LRAM'!AJ526*AJ201</f>
        <v>0</v>
      </c>
      <c r="AK205" s="378">
        <f>'4.  2011-2014 LRAM'!AK526*AK201</f>
        <v>0</v>
      </c>
      <c r="AL205" s="378">
        <f>'4.  2011-2014 LRAM'!AL526*AL201</f>
        <v>0</v>
      </c>
      <c r="AM205" s="629">
        <f>SUM(Y205:AL205)</f>
        <v>41006.482367927303</v>
      </c>
    </row>
    <row r="206" spans="1:39" ht="15">
      <c r="B206" s="324" t="s">
        <v>153</v>
      </c>
      <c r="C206" s="345"/>
      <c r="D206" s="309"/>
      <c r="E206" s="279"/>
      <c r="F206" s="279"/>
      <c r="G206" s="279"/>
      <c r="H206" s="279"/>
      <c r="I206" s="279"/>
      <c r="J206" s="279"/>
      <c r="K206" s="279"/>
      <c r="L206" s="279"/>
      <c r="M206" s="279"/>
      <c r="N206" s="279"/>
      <c r="O206" s="291"/>
      <c r="P206" s="279"/>
      <c r="Q206" s="279"/>
      <c r="R206" s="279"/>
      <c r="S206" s="309"/>
      <c r="T206" s="309"/>
      <c r="U206" s="309"/>
      <c r="V206" s="309"/>
      <c r="W206" s="279"/>
      <c r="X206" s="279"/>
      <c r="Y206" s="378">
        <f>Y198*Y201</f>
        <v>32164.0605</v>
      </c>
      <c r="Z206" s="378">
        <f>Z198*Z201</f>
        <v>21872.642842888432</v>
      </c>
      <c r="AA206" s="378">
        <f>AA198*AA201</f>
        <v>1218.9237399691135</v>
      </c>
      <c r="AB206" s="378">
        <f t="shared" ref="AB206:AL206" si="484">AB198*AB201</f>
        <v>2457.8385322900385</v>
      </c>
      <c r="AC206" s="378">
        <f t="shared" si="484"/>
        <v>18855.753367609253</v>
      </c>
      <c r="AD206" s="378">
        <f t="shared" si="484"/>
        <v>0</v>
      </c>
      <c r="AE206" s="378">
        <f t="shared" si="484"/>
        <v>0</v>
      </c>
      <c r="AF206" s="378">
        <f t="shared" si="484"/>
        <v>0</v>
      </c>
      <c r="AG206" s="378">
        <f t="shared" si="484"/>
        <v>0</v>
      </c>
      <c r="AH206" s="378">
        <f t="shared" si="484"/>
        <v>0</v>
      </c>
      <c r="AI206" s="378">
        <f t="shared" si="484"/>
        <v>0</v>
      </c>
      <c r="AJ206" s="378">
        <f t="shared" si="484"/>
        <v>0</v>
      </c>
      <c r="AK206" s="378">
        <f t="shared" si="484"/>
        <v>0</v>
      </c>
      <c r="AL206" s="378">
        <f t="shared" si="484"/>
        <v>0</v>
      </c>
      <c r="AM206" s="629">
        <f>SUM(Y206:AL206)</f>
        <v>76569.218982756836</v>
      </c>
    </row>
    <row r="207" spans="1:39" ht="15.45">
      <c r="B207" s="349" t="s">
        <v>268</v>
      </c>
      <c r="C207" s="345"/>
      <c r="D207" s="336"/>
      <c r="E207" s="334"/>
      <c r="F207" s="334"/>
      <c r="G207" s="334"/>
      <c r="H207" s="334"/>
      <c r="I207" s="334"/>
      <c r="J207" s="334"/>
      <c r="K207" s="334"/>
      <c r="L207" s="334"/>
      <c r="M207" s="334"/>
      <c r="N207" s="334"/>
      <c r="O207" s="300"/>
      <c r="P207" s="334"/>
      <c r="Q207" s="334"/>
      <c r="R207" s="334"/>
      <c r="S207" s="336"/>
      <c r="T207" s="336"/>
      <c r="U207" s="336"/>
      <c r="V207" s="336"/>
      <c r="W207" s="334"/>
      <c r="X207" s="334"/>
      <c r="Y207" s="346">
        <f>SUM(Y202:Y206)</f>
        <v>68841.9797324049</v>
      </c>
      <c r="Z207" s="346">
        <f>SUM(Z202:Z206)</f>
        <v>48367.940942749854</v>
      </c>
      <c r="AA207" s="346">
        <f t="shared" ref="AA207:AE207" si="485">SUM(AA202:AA206)</f>
        <v>40578.879726661115</v>
      </c>
      <c r="AB207" s="346">
        <f t="shared" si="485"/>
        <v>12414.642158452021</v>
      </c>
      <c r="AC207" s="346">
        <f t="shared" si="485"/>
        <v>20720.378012711255</v>
      </c>
      <c r="AD207" s="346">
        <f t="shared" si="485"/>
        <v>0</v>
      </c>
      <c r="AE207" s="346">
        <f t="shared" si="485"/>
        <v>0</v>
      </c>
      <c r="AF207" s="346">
        <f>SUM(AF202:AF206)</f>
        <v>0</v>
      </c>
      <c r="AG207" s="346">
        <f>SUM(AG202:AG206)</f>
        <v>0</v>
      </c>
      <c r="AH207" s="346">
        <f t="shared" ref="AH207:AL207" si="486">SUM(AH202:AH206)</f>
        <v>0</v>
      </c>
      <c r="AI207" s="346">
        <f t="shared" si="486"/>
        <v>0</v>
      </c>
      <c r="AJ207" s="346">
        <f t="shared" si="486"/>
        <v>0</v>
      </c>
      <c r="AK207" s="346">
        <f t="shared" si="486"/>
        <v>0</v>
      </c>
      <c r="AL207" s="346">
        <f t="shared" si="486"/>
        <v>0</v>
      </c>
      <c r="AM207" s="407">
        <f>SUM(AM202:AM206)</f>
        <v>190923.82057297917</v>
      </c>
    </row>
    <row r="208" spans="1:39" ht="15.45">
      <c r="B208" s="349" t="s">
        <v>269</v>
      </c>
      <c r="C208" s="345"/>
      <c r="D208" s="350"/>
      <c r="E208" s="334"/>
      <c r="F208" s="334"/>
      <c r="G208" s="334"/>
      <c r="H208" s="334"/>
      <c r="I208" s="334"/>
      <c r="J208" s="334"/>
      <c r="K208" s="334"/>
      <c r="L208" s="334"/>
      <c r="M208" s="334"/>
      <c r="N208" s="334"/>
      <c r="O208" s="300"/>
      <c r="P208" s="334"/>
      <c r="Q208" s="334"/>
      <c r="R208" s="334"/>
      <c r="S208" s="336"/>
      <c r="T208" s="336"/>
      <c r="U208" s="336"/>
      <c r="V208" s="336"/>
      <c r="W208" s="334"/>
      <c r="X208" s="334"/>
      <c r="Y208" s="347">
        <f>Y199*Y201</f>
        <v>17557.0252</v>
      </c>
      <c r="Z208" s="347">
        <f t="shared" ref="Z208:AE208" si="487">Z199*Z201</f>
        <v>6289.9340000000002</v>
      </c>
      <c r="AA208" s="347">
        <f t="shared" si="487"/>
        <v>6343.1880000000001</v>
      </c>
      <c r="AB208" s="347">
        <f t="shared" si="487"/>
        <v>2971.8818999999999</v>
      </c>
      <c r="AC208" s="347">
        <f t="shared" si="487"/>
        <v>1676.925</v>
      </c>
      <c r="AD208" s="347">
        <f t="shared" si="487"/>
        <v>0</v>
      </c>
      <c r="AE208" s="347">
        <f t="shared" si="487"/>
        <v>0</v>
      </c>
      <c r="AF208" s="347">
        <f>AF199*AF201</f>
        <v>0</v>
      </c>
      <c r="AG208" s="347">
        <f t="shared" ref="AG208:AL208" si="488">AG199*AG201</f>
        <v>0</v>
      </c>
      <c r="AH208" s="347">
        <f t="shared" si="488"/>
        <v>0</v>
      </c>
      <c r="AI208" s="347">
        <f t="shared" si="488"/>
        <v>0</v>
      </c>
      <c r="AJ208" s="347">
        <f t="shared" si="488"/>
        <v>0</v>
      </c>
      <c r="AK208" s="347">
        <f t="shared" si="488"/>
        <v>0</v>
      </c>
      <c r="AL208" s="347">
        <f t="shared" si="488"/>
        <v>0</v>
      </c>
      <c r="AM208" s="407">
        <f>SUM(Y208:AL208)</f>
        <v>34838.954100000003</v>
      </c>
    </row>
    <row r="209" spans="1:39" ht="15.45">
      <c r="B209" s="349" t="s">
        <v>270</v>
      </c>
      <c r="C209" s="345"/>
      <c r="D209" s="350"/>
      <c r="E209" s="334"/>
      <c r="F209" s="334"/>
      <c r="G209" s="334"/>
      <c r="H209" s="334"/>
      <c r="I209" s="334"/>
      <c r="J209" s="334"/>
      <c r="K209" s="334"/>
      <c r="L209" s="334"/>
      <c r="M209" s="334"/>
      <c r="N209" s="334"/>
      <c r="O209" s="300"/>
      <c r="P209" s="334"/>
      <c r="Q209" s="334"/>
      <c r="R209" s="334"/>
      <c r="S209" s="350"/>
      <c r="T209" s="350"/>
      <c r="U209" s="350"/>
      <c r="V209" s="350"/>
      <c r="W209" s="334"/>
      <c r="X209" s="334"/>
      <c r="Y209" s="351"/>
      <c r="Z209" s="351"/>
      <c r="AA209" s="351"/>
      <c r="AB209" s="351"/>
      <c r="AC209" s="351"/>
      <c r="AD209" s="351"/>
      <c r="AE209" s="351"/>
      <c r="AF209" s="351"/>
      <c r="AG209" s="351"/>
      <c r="AH209" s="351"/>
      <c r="AI209" s="351"/>
      <c r="AJ209" s="351"/>
      <c r="AK209" s="351"/>
      <c r="AL209" s="351"/>
      <c r="AM209" s="407">
        <f>AM207-AM208</f>
        <v>156084.86647297916</v>
      </c>
    </row>
    <row r="210" spans="1:39" ht="15">
      <c r="B210" s="324"/>
      <c r="C210" s="350"/>
      <c r="D210" s="350"/>
      <c r="E210" s="334"/>
      <c r="F210" s="334"/>
      <c r="G210" s="334"/>
      <c r="H210" s="334"/>
      <c r="I210" s="334"/>
      <c r="J210" s="334"/>
      <c r="K210" s="334"/>
      <c r="L210" s="334"/>
      <c r="M210" s="334"/>
      <c r="N210" s="334"/>
      <c r="O210" s="300"/>
      <c r="P210" s="334"/>
      <c r="Q210" s="334"/>
      <c r="R210" s="334"/>
      <c r="S210" s="350"/>
      <c r="T210" s="345"/>
      <c r="U210" s="350"/>
      <c r="V210" s="350"/>
      <c r="W210" s="334"/>
      <c r="X210" s="334"/>
      <c r="Y210" s="352"/>
      <c r="Z210" s="352"/>
      <c r="AA210" s="352"/>
      <c r="AB210" s="352"/>
      <c r="AC210" s="352"/>
      <c r="AD210" s="352"/>
      <c r="AE210" s="352"/>
      <c r="AF210" s="352"/>
      <c r="AG210" s="352"/>
      <c r="AH210" s="352"/>
      <c r="AI210" s="352"/>
      <c r="AJ210" s="352"/>
      <c r="AK210" s="352"/>
      <c r="AL210" s="352"/>
      <c r="AM210" s="348"/>
    </row>
    <row r="211" spans="1:39" ht="15">
      <c r="B211" s="294" t="s">
        <v>144</v>
      </c>
      <c r="C211" s="304"/>
      <c r="D211" s="279"/>
      <c r="E211" s="279"/>
      <c r="F211" s="279"/>
      <c r="G211" s="279"/>
      <c r="H211" s="279"/>
      <c r="I211" s="279"/>
      <c r="J211" s="279"/>
      <c r="K211" s="279"/>
      <c r="L211" s="279"/>
      <c r="M211" s="279"/>
      <c r="N211" s="279"/>
      <c r="O211" s="357"/>
      <c r="P211" s="279"/>
      <c r="Q211" s="279"/>
      <c r="R211" s="279"/>
      <c r="S211" s="304"/>
      <c r="T211" s="309"/>
      <c r="U211" s="309"/>
      <c r="V211" s="279"/>
      <c r="W211" s="279"/>
      <c r="X211" s="309"/>
      <c r="Y211" s="291">
        <f>SUMPRODUCT(E38:E196,Y38:Y196)</f>
        <v>1972797</v>
      </c>
      <c r="Z211" s="291">
        <f>SUMPRODUCT(E38:E196,Z38:Z196)</f>
        <v>1264314.6151958632</v>
      </c>
      <c r="AA211" s="291">
        <f>IF(AA36="kw",SUMPRODUCT(N38:N196,P38:P196,AA38:AA196),SUMPRODUCT(E38:E196,AA38:AA196))</f>
        <v>470.99062595406235</v>
      </c>
      <c r="AB211" s="291">
        <f>IF(AB36="kw",SUMPRODUCT(N38:N196,P38:P196,AB38:AB196),SUMPRODUCT(E38:E196,AB38:AB196))</f>
        <v>870.86366874181999</v>
      </c>
      <c r="AC211" s="291">
        <f>IF(AC36="kw",SUMPRODUCT(N38:N196,P38:P196,AC38:AC196),SUMPRODUCT(E38:E196,AC38:AC196))</f>
        <v>8433.1827754413225</v>
      </c>
      <c r="AD211" s="291">
        <f>IF(AD36="kw",SUMPRODUCT(N38:N196,P38:P196,AD38:AD196),SUMPRODUCT(E38:E196,AD38:AD196))</f>
        <v>0</v>
      </c>
      <c r="AE211" s="291">
        <f>IF(AE36="kw",SUMPRODUCT(N38:N196,P38:P196,AE38:AE196),SUMPRODUCT(E38:E196,AE38:AE196))</f>
        <v>0</v>
      </c>
      <c r="AF211" s="291">
        <f>IF(AF36="kw",SUMPRODUCT(N38:N196,P38:P196,AF38:AF196),SUMPRODUCT(E38:E196,AF38:AF196))</f>
        <v>0</v>
      </c>
      <c r="AG211" s="291">
        <f>IF(AG36="kw",SUMPRODUCT(N38:N196,P38:P196,AG38:AG196),SUMPRODUCT(E38:E196,AG38:AG196))</f>
        <v>0</v>
      </c>
      <c r="AH211" s="291">
        <f>IF(AH36="kw",SUMPRODUCT(N38:N196,P38:P196,AH38:AH196),SUMPRODUCT(E38:E196,AH38:AH196))</f>
        <v>0</v>
      </c>
      <c r="AI211" s="291">
        <f>IF(AI36="kw",SUMPRODUCT(N38:N196,P38:P196,AI38:AI196),SUMPRODUCT(E38:E196,AI38:AI196))</f>
        <v>0</v>
      </c>
      <c r="AJ211" s="291">
        <f>IF(AJ36="kw",SUMPRODUCT(N38:N196,P38:P196,AJ38:AJ196),SUMPRODUCT(E38:E196,AJ38:AJ196))</f>
        <v>0</v>
      </c>
      <c r="AK211" s="291">
        <f>IF(AK36="kw",SUMPRODUCT(N38:N196,P38:P196,AK38:AK196),SUMPRODUCT(E38:E196,AK38:AK196))</f>
        <v>0</v>
      </c>
      <c r="AL211" s="291">
        <f>IF(AL36="kw",SUMPRODUCT(N38:N196,P38:P196,AL38:AL196),SUMPRODUCT(E38:E196,AL38:AL196))</f>
        <v>0</v>
      </c>
      <c r="AM211" s="348"/>
    </row>
    <row r="212" spans="1:39" ht="15">
      <c r="B212" s="294" t="s">
        <v>145</v>
      </c>
      <c r="C212" s="304"/>
      <c r="D212" s="279"/>
      <c r="E212" s="279"/>
      <c r="F212" s="279"/>
      <c r="G212" s="279"/>
      <c r="H212" s="279"/>
      <c r="I212" s="279"/>
      <c r="J212" s="279"/>
      <c r="K212" s="279"/>
      <c r="L212" s="279"/>
      <c r="M212" s="279"/>
      <c r="N212" s="279"/>
      <c r="O212" s="357"/>
      <c r="P212" s="279"/>
      <c r="Q212" s="279"/>
      <c r="R212" s="279"/>
      <c r="S212" s="304"/>
      <c r="T212" s="309"/>
      <c r="U212" s="309"/>
      <c r="V212" s="279"/>
      <c r="W212" s="279"/>
      <c r="X212" s="309"/>
      <c r="Y212" s="291">
        <f>SUMPRODUCT(F38:F196,Y38:Y196)</f>
        <v>1972653</v>
      </c>
      <c r="Z212" s="291">
        <f>SUMPRODUCT(F38:F196,Z38:Z196)</f>
        <v>1281665.9474204304</v>
      </c>
      <c r="AA212" s="291">
        <f>IF(AA36="kw",SUMPRODUCT(N38:N196,Q38:Q196,AA38:AA196),SUMPRODUCT(F38:F196,AA38:AA196))</f>
        <v>470.5931610779503</v>
      </c>
      <c r="AB212" s="291">
        <f>IF(AB36="kw",SUMPRODUCT(N38:N196,Q38:Q196,AB38:AB196),SUMPRODUCT(F38:F196,AB38:AB196))</f>
        <v>866.33940435435272</v>
      </c>
      <c r="AC212" s="291">
        <f>IF(AC36="kw",SUMPRODUCT(N38:N196,Q38:Q196,AC38:AC196),SUMPRODUCT(F38:F196,AC38:AC196))</f>
        <v>8394.4138036313871</v>
      </c>
      <c r="AD212" s="291">
        <f>IF(AD36="kw",SUMPRODUCT(N38:N196,Q38:Q196,AD38:AD196),SUMPRODUCT(F38:F196,AD38:AD196))</f>
        <v>0</v>
      </c>
      <c r="AE212" s="291">
        <f>IF(AE36="kw",SUMPRODUCT(N38:N196,Q38:Q196,AE38:AE196),SUMPRODUCT(F38:F196,AE38:AE196))</f>
        <v>0</v>
      </c>
      <c r="AF212" s="291">
        <f>IF(AF36="kw",SUMPRODUCT(N38:N196,Q38:Q196,AF38:AF196),SUMPRODUCT(F38:F196,AF38:AF196))</f>
        <v>0</v>
      </c>
      <c r="AG212" s="291">
        <f>IF(AG36="kw",SUMPRODUCT(N38:N196,Q38:Q196,AG38:AG196),SUMPRODUCT(F38:F196,AG38:AG196))</f>
        <v>0</v>
      </c>
      <c r="AH212" s="291">
        <f>IF(AH36="kw",SUMPRODUCT(N38:N196,Q38:Q196,AH38:AH196),SUMPRODUCT(F38:F196,AH38:AH196))</f>
        <v>0</v>
      </c>
      <c r="AI212" s="291">
        <f>IF(AI36="kw",SUMPRODUCT(N38:N196,Q38:Q196,AI38:AI196),SUMPRODUCT(F38:F196,AI38:AI196))</f>
        <v>0</v>
      </c>
      <c r="AJ212" s="291">
        <f>IF(AJ36="kw",SUMPRODUCT(N38:N196,Q38:Q196,AJ38:AJ196),SUMPRODUCT(F38:F196,AJ38:AJ196))</f>
        <v>0</v>
      </c>
      <c r="AK212" s="291">
        <f>IF(AK36="kw",SUMPRODUCT(N38:N196,Q38:Q196,AK38:AK196),SUMPRODUCT(F38:F196,AK38:AK196))</f>
        <v>0</v>
      </c>
      <c r="AL212" s="291">
        <f>IF(AL36="kw",SUMPRODUCT(N38:N196,Q38:Q196,AL38:AL196),SUMPRODUCT(F38:F196,AL38:AL196))</f>
        <v>0</v>
      </c>
      <c r="AM212" s="337"/>
    </row>
    <row r="213" spans="1:39" ht="15">
      <c r="B213" s="294" t="s">
        <v>146</v>
      </c>
      <c r="C213" s="304"/>
      <c r="D213" s="279"/>
      <c r="E213" s="279"/>
      <c r="F213" s="279"/>
      <c r="G213" s="279"/>
      <c r="H213" s="279"/>
      <c r="I213" s="279"/>
      <c r="J213" s="279"/>
      <c r="K213" s="279"/>
      <c r="L213" s="279"/>
      <c r="M213" s="279"/>
      <c r="N213" s="279"/>
      <c r="O213" s="357"/>
      <c r="P213" s="279"/>
      <c r="Q213" s="279"/>
      <c r="R213" s="279"/>
      <c r="S213" s="304"/>
      <c r="T213" s="309"/>
      <c r="U213" s="309"/>
      <c r="V213" s="279"/>
      <c r="W213" s="279"/>
      <c r="X213" s="309"/>
      <c r="Y213" s="291">
        <f>SUMPRODUCT(G38:G196,Y38:Y196)</f>
        <v>1972508</v>
      </c>
      <c r="Z213" s="291">
        <f>SUMPRODUCT(G38:G196,Z38:Z196)</f>
        <v>1285118.9474204304</v>
      </c>
      <c r="AA213" s="291">
        <f>IF(AA36="kw",SUMPRODUCT(N38:N196,R38:R196,AA38:AA196),SUMPRODUCT(G38:G196,AA38:AA196))</f>
        <v>470.5931610779503</v>
      </c>
      <c r="AB213" s="291">
        <f>IF(AB36="kw",SUMPRODUCT(N38:N196,R38:R196,AB38:AB196),SUMPRODUCT(G38:G196,AB38:AB196))</f>
        <v>866.33940435435272</v>
      </c>
      <c r="AC213" s="291">
        <f>IF(AC36="kw",SUMPRODUCT(N38:N196,R38:R196,AC38:AC196),SUMPRODUCT(G38:G196,AC38:AC196))</f>
        <v>8394.4138036313871</v>
      </c>
      <c r="AD213" s="291">
        <f>IF(AD36="kw",SUMPRODUCT(N38:N196,R38:R196,AD38:AD196),SUMPRODUCT(G38:G196,AD38:AD196))</f>
        <v>0</v>
      </c>
      <c r="AE213" s="291">
        <f>IF(AE36="kw",SUMPRODUCT(N38:N196,R38:R196,AE38:AE196),SUMPRODUCT(G38:G196,AE38:AE196))</f>
        <v>0</v>
      </c>
      <c r="AF213" s="291">
        <f>IF(AF36="kw",SUMPRODUCT(N38:N196,R38:R196,AF38:AF196),SUMPRODUCT(G38:G196,AF38:AF196))</f>
        <v>0</v>
      </c>
      <c r="AG213" s="291">
        <f>IF(AG36="kw",SUMPRODUCT(N38:N196,R38:R196,AG38:AG196),SUMPRODUCT(G38:G196,AG38:AG196))</f>
        <v>0</v>
      </c>
      <c r="AH213" s="291">
        <f>IF(AH36="kw",SUMPRODUCT(N38:N196,R38:R196,AH38:AH196),SUMPRODUCT(G38:G196,AH38:AH196))</f>
        <v>0</v>
      </c>
      <c r="AI213" s="291">
        <f>IF(AI36="kw",SUMPRODUCT(N38:N196,R38:R196,AI38:AI196),SUMPRODUCT(G38:G196,AI38:AI196))</f>
        <v>0</v>
      </c>
      <c r="AJ213" s="291">
        <f>IF(AJ36="kw",SUMPRODUCT(N38:N196,R38:R196,AJ38:AJ196),SUMPRODUCT(G38:G196,AJ38:AJ196))</f>
        <v>0</v>
      </c>
      <c r="AK213" s="291">
        <f>IF(AK36="kw",SUMPRODUCT(N38:N196,R38:R196,AK38:AK196),SUMPRODUCT(G38:G196,AK38:AK196))</f>
        <v>0</v>
      </c>
      <c r="AL213" s="291">
        <f>IF(AL36="kw",SUMPRODUCT(N38:N196,R38:R196,AL38:AL196),SUMPRODUCT(G38:G196,AL38:AL196))</f>
        <v>0</v>
      </c>
      <c r="AM213" s="337"/>
    </row>
    <row r="214" spans="1:39" ht="15">
      <c r="B214" s="294" t="s">
        <v>147</v>
      </c>
      <c r="C214" s="304"/>
      <c r="D214" s="279"/>
      <c r="E214" s="279"/>
      <c r="F214" s="279"/>
      <c r="G214" s="279"/>
      <c r="H214" s="279"/>
      <c r="I214" s="279"/>
      <c r="J214" s="279"/>
      <c r="K214" s="279"/>
      <c r="L214" s="279"/>
      <c r="M214" s="279"/>
      <c r="N214" s="279"/>
      <c r="O214" s="357"/>
      <c r="P214" s="279"/>
      <c r="Q214" s="279"/>
      <c r="R214" s="279"/>
      <c r="S214" s="304"/>
      <c r="T214" s="309"/>
      <c r="U214" s="309"/>
      <c r="V214" s="279"/>
      <c r="W214" s="279"/>
      <c r="X214" s="309"/>
      <c r="Y214" s="291">
        <f>SUMPRODUCT(H38:H196,Y38:Y196)</f>
        <v>1968944</v>
      </c>
      <c r="Z214" s="291">
        <f>SUMPRODUCT(H38:H196,Z38:Z196)</f>
        <v>1212192.9474204304</v>
      </c>
      <c r="AA214" s="291">
        <f>IF(AA36="kw",SUMPRODUCT(N38:N196,S38:S196,AA38:AA196),SUMPRODUCT(H38:H196,AA38:AA196))</f>
        <v>470.5931610779503</v>
      </c>
      <c r="AB214" s="291">
        <f>IF(AB36="kw",SUMPRODUCT(N38:N196,S38:S196,AB38:AB196),SUMPRODUCT(H38:H196,AB38:AB196))</f>
        <v>866.33940435435272</v>
      </c>
      <c r="AC214" s="291">
        <f>IF(AC36="kw",SUMPRODUCT(N38:N196,S38:S196,AC38:AC196),SUMPRODUCT(H38:H196,AC38:AC196))</f>
        <v>8394.4138036313871</v>
      </c>
      <c r="AD214" s="291">
        <f>IF(AD36="kw",SUMPRODUCT(N38:N196,S38:S196,AD38:AD196),SUMPRODUCT(H38:H196,AD38:AD196))</f>
        <v>0</v>
      </c>
      <c r="AE214" s="291">
        <f>IF(AE36="kw",SUMPRODUCT(N38:N196,S38:S196,AE38:AE196),SUMPRODUCT(H38:H196,AE38:AE196))</f>
        <v>0</v>
      </c>
      <c r="AF214" s="291">
        <f>IF(AF36="kw",SUMPRODUCT(N38:N196,S38:S196,AF38:AF196),SUMPRODUCT(H38:H196,AF38:AF196))</f>
        <v>0</v>
      </c>
      <c r="AG214" s="291">
        <f>IF(AG36="kw",SUMPRODUCT(N38:N196,S38:S196,AG38:AG196),SUMPRODUCT(H38:H196,AG38:AG196))</f>
        <v>0</v>
      </c>
      <c r="AH214" s="291">
        <f>IF(AH36="kw",SUMPRODUCT(N38:N196,S38:S196,AH38:AH196),SUMPRODUCT(H38:H196,AH38:AH196))</f>
        <v>0</v>
      </c>
      <c r="AI214" s="291">
        <f>IF(AI36="kw",SUMPRODUCT(N38:N196,S38:S196,AI38:AI196),SUMPRODUCT(H38:H196,AI38:AI196))</f>
        <v>0</v>
      </c>
      <c r="AJ214" s="291">
        <f>IF(AJ36="kw",SUMPRODUCT(N38:N196,S38:S196,AJ38:AJ196),SUMPRODUCT(H38:H196,AJ38:AJ196))</f>
        <v>0</v>
      </c>
      <c r="AK214" s="291">
        <f>IF(AK36="kw",SUMPRODUCT(N38:N196,S38:S196,AK38:AK196),SUMPRODUCT(H38:H196,AK38:AK196))</f>
        <v>0</v>
      </c>
      <c r="AL214" s="291">
        <f>IF(AL36="kw",SUMPRODUCT(N38:N196,S38:S196,AL38:AL196),SUMPRODUCT(H38:H196,AL38:AL196))</f>
        <v>0</v>
      </c>
      <c r="AM214" s="337"/>
    </row>
    <row r="215" spans="1:39" ht="15">
      <c r="B215" s="437" t="s">
        <v>148</v>
      </c>
      <c r="C215" s="364"/>
      <c r="D215" s="384"/>
      <c r="E215" s="384"/>
      <c r="F215" s="384"/>
      <c r="G215" s="384"/>
      <c r="H215" s="384"/>
      <c r="I215" s="384"/>
      <c r="J215" s="384"/>
      <c r="K215" s="384"/>
      <c r="L215" s="384"/>
      <c r="M215" s="384"/>
      <c r="N215" s="384"/>
      <c r="O215" s="383"/>
      <c r="P215" s="384"/>
      <c r="Q215" s="384"/>
      <c r="R215" s="384"/>
      <c r="S215" s="364"/>
      <c r="T215" s="385"/>
      <c r="U215" s="385"/>
      <c r="V215" s="384"/>
      <c r="W215" s="384"/>
      <c r="X215" s="385"/>
      <c r="Y215" s="326">
        <f>SUMPRODUCT(I38:I196,Y38:Y196)</f>
        <v>1964874</v>
      </c>
      <c r="Z215" s="326">
        <f>SUMPRODUCT(I38:I196,Z38:Z196)</f>
        <v>1210086.867684884</v>
      </c>
      <c r="AA215" s="326">
        <f>IF(AA36="kw",SUMPRODUCT(N38:N196,T38:T196,AA38:AA196),SUMPRODUCT(I38:I196,AA38:AA196))</f>
        <v>470.19569620183825</v>
      </c>
      <c r="AB215" s="326">
        <f>IF(AB36="kw",SUMPRODUCT(N38:N196,T38:T196,AB38:AB196),SUMPRODUCT(I38:I196,AB38:AB196))</f>
        <v>861.81513996688545</v>
      </c>
      <c r="AC215" s="326">
        <f>IF(AC36="kw",SUMPRODUCT(N38:N196,T38:T196,AC38:AC196),SUMPRODUCT(I38:I196,AC38:AC196))</f>
        <v>8355.6448318214516</v>
      </c>
      <c r="AD215" s="326">
        <f>IF(AD36="kw",SUMPRODUCT(N38:N196,T38:T196,AD38:AD196),SUMPRODUCT(I38:I196,AD38:AD196))</f>
        <v>0</v>
      </c>
      <c r="AE215" s="326">
        <f>IF(AE36="kw",SUMPRODUCT(N38:N196,T38:T196,AE38:AE196),SUMPRODUCT(I38:I196,AE38:AE196))</f>
        <v>0</v>
      </c>
      <c r="AF215" s="326">
        <f>IF(AF36="kw",SUMPRODUCT(N38:N196,T38:T196,AF38:AF196),SUMPRODUCT(I38:I196,AF38:AF196))</f>
        <v>0</v>
      </c>
      <c r="AG215" s="326">
        <f>IF(AG36="kw",SUMPRODUCT(N38:N196,T38:T196,AG38:AG196),SUMPRODUCT(I38:I196,AG38:AG196))</f>
        <v>0</v>
      </c>
      <c r="AH215" s="326">
        <f>IF(AH36="kw",SUMPRODUCT(N38:N196,T38:T196,AH38:AH196),SUMPRODUCT(I38:I196,AH38:AH196))</f>
        <v>0</v>
      </c>
      <c r="AI215" s="326">
        <f>IF(AI36="kw",SUMPRODUCT(N38:N196,T38:T196,AI38:AI196),SUMPRODUCT(I38:I196,AI38:AI196))</f>
        <v>0</v>
      </c>
      <c r="AJ215" s="326">
        <f>IF(AJ36="kw",SUMPRODUCT(N38:N196,T38:T196,AJ38:AJ196),SUMPRODUCT(I38:I196,AJ38:AJ196))</f>
        <v>0</v>
      </c>
      <c r="AK215" s="326">
        <f>IF(AK36="kw",SUMPRODUCT(N38:N196,T38:T196,AK38:AK196),SUMPRODUCT(I38:I196,AK38:AK196))</f>
        <v>0</v>
      </c>
      <c r="AL215" s="326">
        <f>IF(AL36="kw",SUMPRODUCT(N38:N196,T38:T196,AL38:AL196),SUMPRODUCT(I38:I196,AL38:AL196))</f>
        <v>0</v>
      </c>
      <c r="AM215" s="386"/>
    </row>
    <row r="216" spans="1:39" ht="20.25" customHeight="1">
      <c r="B216" s="368" t="s">
        <v>586</v>
      </c>
      <c r="C216" s="387"/>
      <c r="D216" s="388"/>
      <c r="E216" s="388"/>
      <c r="F216" s="388"/>
      <c r="G216" s="388"/>
      <c r="H216" s="388"/>
      <c r="I216" s="388"/>
      <c r="J216" s="388"/>
      <c r="K216" s="388"/>
      <c r="L216" s="388"/>
      <c r="M216" s="388"/>
      <c r="N216" s="388"/>
      <c r="O216" s="388"/>
      <c r="P216" s="388"/>
      <c r="Q216" s="388"/>
      <c r="R216" s="388"/>
      <c r="S216" s="371"/>
      <c r="T216" s="372"/>
      <c r="U216" s="388"/>
      <c r="V216" s="388"/>
      <c r="W216" s="388"/>
      <c r="X216" s="388"/>
      <c r="Y216" s="409"/>
      <c r="Z216" s="409"/>
      <c r="AA216" s="409"/>
      <c r="AB216" s="409"/>
      <c r="AC216" s="409"/>
      <c r="AD216" s="409"/>
      <c r="AE216" s="409"/>
      <c r="AF216" s="409"/>
      <c r="AG216" s="409"/>
      <c r="AH216" s="409"/>
      <c r="AI216" s="409"/>
      <c r="AJ216" s="409"/>
      <c r="AK216" s="409"/>
      <c r="AL216" s="409"/>
      <c r="AM216" s="389"/>
    </row>
    <row r="217" spans="1:39" ht="15.9">
      <c r="B217" s="438"/>
    </row>
    <row r="218" spans="1:39" ht="15.9">
      <c r="B218" s="438"/>
    </row>
    <row r="219" spans="1:39" ht="15.45">
      <c r="B219" s="280" t="s">
        <v>273</v>
      </c>
      <c r="C219" s="281"/>
      <c r="D219" s="590" t="s">
        <v>525</v>
      </c>
      <c r="E219" s="253"/>
      <c r="F219" s="590"/>
      <c r="G219" s="253"/>
      <c r="H219" s="253"/>
      <c r="I219" s="253"/>
      <c r="J219" s="253"/>
      <c r="K219" s="253"/>
      <c r="L219" s="253"/>
      <c r="M219" s="253"/>
      <c r="N219" s="253"/>
      <c r="O219" s="281"/>
      <c r="P219" s="253"/>
      <c r="Q219" s="253"/>
      <c r="R219" s="253"/>
      <c r="S219" s="253"/>
      <c r="T219" s="253"/>
      <c r="U219" s="253"/>
      <c r="V219" s="253"/>
      <c r="W219" s="253"/>
      <c r="X219" s="253"/>
      <c r="Y219" s="270"/>
      <c r="Z219" s="267"/>
      <c r="AA219" s="267"/>
      <c r="AB219" s="267"/>
      <c r="AC219" s="267"/>
      <c r="AD219" s="267"/>
      <c r="AE219" s="267"/>
      <c r="AF219" s="267"/>
      <c r="AG219" s="267"/>
      <c r="AH219" s="267"/>
      <c r="AI219" s="267"/>
      <c r="AJ219" s="267"/>
      <c r="AK219" s="267"/>
      <c r="AL219" s="267"/>
      <c r="AM219" s="282"/>
    </row>
    <row r="220" spans="1:39" ht="34.5" customHeight="1">
      <c r="B220" s="924" t="s">
        <v>211</v>
      </c>
      <c r="C220" s="926" t="s">
        <v>33</v>
      </c>
      <c r="D220" s="284" t="s">
        <v>421</v>
      </c>
      <c r="E220" s="928" t="s">
        <v>209</v>
      </c>
      <c r="F220" s="929"/>
      <c r="G220" s="929"/>
      <c r="H220" s="929"/>
      <c r="I220" s="929"/>
      <c r="J220" s="929"/>
      <c r="K220" s="929"/>
      <c r="L220" s="929"/>
      <c r="M220" s="930"/>
      <c r="N220" s="934" t="s">
        <v>213</v>
      </c>
      <c r="O220" s="284" t="s">
        <v>422</v>
      </c>
      <c r="P220" s="928" t="s">
        <v>212</v>
      </c>
      <c r="Q220" s="929"/>
      <c r="R220" s="929"/>
      <c r="S220" s="929"/>
      <c r="T220" s="929"/>
      <c r="U220" s="929"/>
      <c r="V220" s="929"/>
      <c r="W220" s="929"/>
      <c r="X220" s="930"/>
      <c r="Y220" s="931" t="s">
        <v>243</v>
      </c>
      <c r="Z220" s="932"/>
      <c r="AA220" s="932"/>
      <c r="AB220" s="932"/>
      <c r="AC220" s="932"/>
      <c r="AD220" s="932"/>
      <c r="AE220" s="932"/>
      <c r="AF220" s="932"/>
      <c r="AG220" s="932"/>
      <c r="AH220" s="932"/>
      <c r="AI220" s="932"/>
      <c r="AJ220" s="932"/>
      <c r="AK220" s="932"/>
      <c r="AL220" s="932"/>
      <c r="AM220" s="933"/>
    </row>
    <row r="221" spans="1:39" ht="60.75" customHeight="1">
      <c r="B221" s="925"/>
      <c r="C221" s="927"/>
      <c r="D221" s="285">
        <v>2016</v>
      </c>
      <c r="E221" s="285">
        <v>2017</v>
      </c>
      <c r="F221" s="285">
        <v>2018</v>
      </c>
      <c r="G221" s="285">
        <v>2019</v>
      </c>
      <c r="H221" s="285">
        <v>2020</v>
      </c>
      <c r="I221" s="285">
        <v>2021</v>
      </c>
      <c r="J221" s="285">
        <v>2022</v>
      </c>
      <c r="K221" s="285">
        <v>2023</v>
      </c>
      <c r="L221" s="285">
        <v>2024</v>
      </c>
      <c r="M221" s="285">
        <v>2025</v>
      </c>
      <c r="N221" s="935"/>
      <c r="O221" s="285">
        <v>2016</v>
      </c>
      <c r="P221" s="285">
        <v>2017</v>
      </c>
      <c r="Q221" s="285">
        <v>2018</v>
      </c>
      <c r="R221" s="285">
        <v>2019</v>
      </c>
      <c r="S221" s="285">
        <v>2020</v>
      </c>
      <c r="T221" s="285">
        <v>2021</v>
      </c>
      <c r="U221" s="285">
        <v>2022</v>
      </c>
      <c r="V221" s="285">
        <v>2023</v>
      </c>
      <c r="W221" s="285">
        <v>2024</v>
      </c>
      <c r="X221" s="285">
        <v>2025</v>
      </c>
      <c r="Y221" s="285" t="str">
        <f>'1.  LRAMVA Summary'!D52</f>
        <v>Residential</v>
      </c>
      <c r="Z221" s="285" t="str">
        <f>'1.  LRAMVA Summary'!E52</f>
        <v>GS&lt;50 kW</v>
      </c>
      <c r="AA221" s="285" t="str">
        <f>'1.  LRAMVA Summary'!F52</f>
        <v>GS 50 to 999 kW</v>
      </c>
      <c r="AB221" s="285" t="str">
        <f>'1.  LRAMVA Summary'!G52</f>
        <v>GS 1,000 to 4,999 kW</v>
      </c>
      <c r="AC221" s="285" t="str">
        <f>'1.  LRAMVA Summary'!H52</f>
        <v>Large Use</v>
      </c>
      <c r="AD221" s="285" t="str">
        <f>'1.  LRAMVA Summary'!I52</f>
        <v>Unmetered Scattered Load</v>
      </c>
      <c r="AE221" s="285" t="str">
        <f>'1.  LRAMVA Summary'!J52</f>
        <v>Sentinel Lighting</v>
      </c>
      <c r="AF221" s="285" t="str">
        <f>'1.  LRAMVA Summary'!K52</f>
        <v>Street Lighting</v>
      </c>
      <c r="AG221" s="285" t="str">
        <f>'1.  LRAMVA Summary'!L52</f>
        <v/>
      </c>
      <c r="AH221" s="285" t="str">
        <f>'1.  LRAMVA Summary'!M52</f>
        <v/>
      </c>
      <c r="AI221" s="285" t="str">
        <f>'1.  LRAMVA Summary'!N52</f>
        <v/>
      </c>
      <c r="AJ221" s="285" t="str">
        <f>'1.  LRAMVA Summary'!O52</f>
        <v/>
      </c>
      <c r="AK221" s="285" t="str">
        <f>'1.  LRAMVA Summary'!P52</f>
        <v/>
      </c>
      <c r="AL221" s="285" t="str">
        <f>'1.  LRAMVA Summary'!Q52</f>
        <v/>
      </c>
      <c r="AM221" s="287" t="str">
        <f>'1.  LRAMVA Summary'!R52</f>
        <v>Total</v>
      </c>
    </row>
    <row r="222" spans="1:39" ht="15.75" hidden="1" customHeight="1">
      <c r="B222" s="518" t="s">
        <v>503</v>
      </c>
      <c r="C222" s="289"/>
      <c r="D222" s="289"/>
      <c r="E222" s="289"/>
      <c r="F222" s="289"/>
      <c r="G222" s="289"/>
      <c r="H222" s="289"/>
      <c r="I222" s="289"/>
      <c r="J222" s="289"/>
      <c r="K222" s="289"/>
      <c r="L222" s="289"/>
      <c r="M222" s="289"/>
      <c r="N222" s="290"/>
      <c r="O222" s="289"/>
      <c r="P222" s="289"/>
      <c r="Q222" s="289"/>
      <c r="R222" s="289"/>
      <c r="S222" s="289"/>
      <c r="T222" s="289"/>
      <c r="U222" s="289"/>
      <c r="V222" s="289"/>
      <c r="W222" s="289"/>
      <c r="X222" s="289"/>
      <c r="Y222" s="291" t="str">
        <f>'1.  LRAMVA Summary'!D53</f>
        <v>kWh</v>
      </c>
      <c r="Z222" s="291" t="str">
        <f>'1.  LRAMVA Summary'!E53</f>
        <v>kWh</v>
      </c>
      <c r="AA222" s="291" t="str">
        <f>'1.  LRAMVA Summary'!F53</f>
        <v>kW</v>
      </c>
      <c r="AB222" s="291" t="str">
        <f>'1.  LRAMVA Summary'!G53</f>
        <v>kW</v>
      </c>
      <c r="AC222" s="291" t="str">
        <f>'1.  LRAMVA Summary'!H53</f>
        <v>kW</v>
      </c>
      <c r="AD222" s="291" t="str">
        <f>'1.  LRAMVA Summary'!I53</f>
        <v>kWh</v>
      </c>
      <c r="AE222" s="291" t="str">
        <f>'1.  LRAMVA Summary'!J53</f>
        <v>kW</v>
      </c>
      <c r="AF222" s="291" t="str">
        <f>'1.  LRAMVA Summary'!K53</f>
        <v>kW</v>
      </c>
      <c r="AG222" s="291">
        <f>'1.  LRAMVA Summary'!L53</f>
        <v>0</v>
      </c>
      <c r="AH222" s="291">
        <f>'1.  LRAMVA Summary'!M53</f>
        <v>0</v>
      </c>
      <c r="AI222" s="291">
        <f>'1.  LRAMVA Summary'!N53</f>
        <v>0</v>
      </c>
      <c r="AJ222" s="291">
        <f>'1.  LRAMVA Summary'!O53</f>
        <v>0</v>
      </c>
      <c r="AK222" s="291">
        <f>'1.  LRAMVA Summary'!P53</f>
        <v>0</v>
      </c>
      <c r="AL222" s="291">
        <f>'1.  LRAMVA Summary'!Q53</f>
        <v>0</v>
      </c>
      <c r="AM222" s="292"/>
    </row>
    <row r="223" spans="1:39" ht="15.45" hidden="1" outlineLevel="1">
      <c r="B223" s="288" t="s">
        <v>496</v>
      </c>
      <c r="C223" s="289"/>
      <c r="D223" s="289"/>
      <c r="E223" s="289"/>
      <c r="F223" s="289"/>
      <c r="G223" s="289"/>
      <c r="H223" s="289"/>
      <c r="I223" s="289"/>
      <c r="J223" s="289"/>
      <c r="K223" s="289"/>
      <c r="L223" s="289"/>
      <c r="M223" s="289"/>
      <c r="N223" s="290"/>
      <c r="O223" s="289"/>
      <c r="P223" s="289"/>
      <c r="Q223" s="289"/>
      <c r="R223" s="289"/>
      <c r="S223" s="289"/>
      <c r="T223" s="289"/>
      <c r="U223" s="289"/>
      <c r="V223" s="289"/>
      <c r="W223" s="289"/>
      <c r="X223" s="289"/>
      <c r="Y223" s="291"/>
      <c r="Z223" s="291"/>
      <c r="AA223" s="291"/>
      <c r="AB223" s="291"/>
      <c r="AC223" s="291"/>
      <c r="AD223" s="291"/>
      <c r="AE223" s="291"/>
      <c r="AF223" s="291"/>
      <c r="AG223" s="291"/>
      <c r="AH223" s="291"/>
      <c r="AI223" s="291"/>
      <c r="AJ223" s="291"/>
      <c r="AK223" s="291"/>
      <c r="AL223" s="291"/>
      <c r="AM223" s="292"/>
    </row>
    <row r="224" spans="1:39" ht="15" hidden="1" outlineLevel="1">
      <c r="A224" s="522">
        <v>1</v>
      </c>
      <c r="B224" s="520" t="s">
        <v>95</v>
      </c>
      <c r="C224" s="291" t="s">
        <v>25</v>
      </c>
      <c r="D224" s="295"/>
      <c r="E224" s="295"/>
      <c r="F224" s="295"/>
      <c r="G224" s="295"/>
      <c r="H224" s="295"/>
      <c r="I224" s="295"/>
      <c r="J224" s="295"/>
      <c r="K224" s="295"/>
      <c r="L224" s="295"/>
      <c r="M224" s="295"/>
      <c r="N224" s="291"/>
      <c r="O224" s="295"/>
      <c r="P224" s="295"/>
      <c r="Q224" s="295"/>
      <c r="R224" s="295"/>
      <c r="S224" s="295"/>
      <c r="T224" s="295"/>
      <c r="U224" s="295"/>
      <c r="V224" s="295"/>
      <c r="W224" s="295"/>
      <c r="X224" s="295"/>
      <c r="Y224" s="410"/>
      <c r="Z224" s="410"/>
      <c r="AA224" s="410"/>
      <c r="AB224" s="410"/>
      <c r="AC224" s="410"/>
      <c r="AD224" s="410"/>
      <c r="AE224" s="410"/>
      <c r="AF224" s="410"/>
      <c r="AG224" s="410"/>
      <c r="AH224" s="410"/>
      <c r="AI224" s="410"/>
      <c r="AJ224" s="410"/>
      <c r="AK224" s="410"/>
      <c r="AL224" s="410"/>
      <c r="AM224" s="296">
        <f>SUM(Y224:AL224)</f>
        <v>0</v>
      </c>
    </row>
    <row r="225" spans="1:39" ht="15" hidden="1" outlineLevel="1">
      <c r="B225" s="294" t="s">
        <v>289</v>
      </c>
      <c r="C225" s="291" t="s">
        <v>163</v>
      </c>
      <c r="D225" s="295"/>
      <c r="E225" s="295"/>
      <c r="F225" s="295"/>
      <c r="G225" s="295"/>
      <c r="H225" s="295"/>
      <c r="I225" s="295"/>
      <c r="J225" s="295"/>
      <c r="K225" s="295"/>
      <c r="L225" s="295"/>
      <c r="M225" s="295"/>
      <c r="N225" s="468"/>
      <c r="O225" s="295"/>
      <c r="P225" s="295"/>
      <c r="Q225" s="295"/>
      <c r="R225" s="295"/>
      <c r="S225" s="295"/>
      <c r="T225" s="295"/>
      <c r="U225" s="295"/>
      <c r="V225" s="295"/>
      <c r="W225" s="295"/>
      <c r="X225" s="295"/>
      <c r="Y225" s="411">
        <f>Y224</f>
        <v>0</v>
      </c>
      <c r="Z225" s="411">
        <f t="shared" ref="Z225" si="489">Z224</f>
        <v>0</v>
      </c>
      <c r="AA225" s="411">
        <f t="shared" ref="AA225" si="490">AA224</f>
        <v>0</v>
      </c>
      <c r="AB225" s="411">
        <f t="shared" ref="AB225" si="491">AB224</f>
        <v>0</v>
      </c>
      <c r="AC225" s="411">
        <f t="shared" ref="AC225" si="492">AC224</f>
        <v>0</v>
      </c>
      <c r="AD225" s="411">
        <f t="shared" ref="AD225" si="493">AD224</f>
        <v>0</v>
      </c>
      <c r="AE225" s="411">
        <f t="shared" ref="AE225" si="494">AE224</f>
        <v>0</v>
      </c>
      <c r="AF225" s="411">
        <f t="shared" ref="AF225" si="495">AF224</f>
        <v>0</v>
      </c>
      <c r="AG225" s="411">
        <f t="shared" ref="AG225" si="496">AG224</f>
        <v>0</v>
      </c>
      <c r="AH225" s="411">
        <f t="shared" ref="AH225" si="497">AH224</f>
        <v>0</v>
      </c>
      <c r="AI225" s="411">
        <f t="shared" ref="AI225" si="498">AI224</f>
        <v>0</v>
      </c>
      <c r="AJ225" s="411">
        <f t="shared" ref="AJ225" si="499">AJ224</f>
        <v>0</v>
      </c>
      <c r="AK225" s="411">
        <f t="shared" ref="AK225" si="500">AK224</f>
        <v>0</v>
      </c>
      <c r="AL225" s="411">
        <f t="shared" ref="AL225" si="501">AL224</f>
        <v>0</v>
      </c>
      <c r="AM225" s="297"/>
    </row>
    <row r="226" spans="1:39" ht="15.45" hidden="1" outlineLevel="1">
      <c r="B226" s="298"/>
      <c r="C226" s="299"/>
      <c r="D226" s="299"/>
      <c r="E226" s="299"/>
      <c r="F226" s="299"/>
      <c r="G226" s="299"/>
      <c r="H226" s="299"/>
      <c r="I226" s="299"/>
      <c r="J226" s="299"/>
      <c r="K226" s="299"/>
      <c r="L226" s="299"/>
      <c r="M226" s="299"/>
      <c r="N226" s="300"/>
      <c r="O226" s="299"/>
      <c r="P226" s="299"/>
      <c r="Q226" s="299"/>
      <c r="R226" s="299"/>
      <c r="S226" s="299"/>
      <c r="T226" s="299"/>
      <c r="U226" s="299"/>
      <c r="V226" s="299"/>
      <c r="W226" s="299"/>
      <c r="X226" s="299"/>
      <c r="Y226" s="412"/>
      <c r="Z226" s="413"/>
      <c r="AA226" s="413"/>
      <c r="AB226" s="413"/>
      <c r="AC226" s="413"/>
      <c r="AD226" s="413"/>
      <c r="AE226" s="413"/>
      <c r="AF226" s="413"/>
      <c r="AG226" s="413"/>
      <c r="AH226" s="413"/>
      <c r="AI226" s="413"/>
      <c r="AJ226" s="413"/>
      <c r="AK226" s="413"/>
      <c r="AL226" s="413"/>
      <c r="AM226" s="302"/>
    </row>
    <row r="227" spans="1:39" ht="15" hidden="1" outlineLevel="1">
      <c r="A227" s="522">
        <v>2</v>
      </c>
      <c r="B227" s="520" t="s">
        <v>96</v>
      </c>
      <c r="C227" s="291" t="s">
        <v>25</v>
      </c>
      <c r="D227" s="295"/>
      <c r="E227" s="295"/>
      <c r="F227" s="295"/>
      <c r="G227" s="295"/>
      <c r="H227" s="295"/>
      <c r="I227" s="295"/>
      <c r="J227" s="295"/>
      <c r="K227" s="295"/>
      <c r="L227" s="295"/>
      <c r="M227" s="295"/>
      <c r="N227" s="291"/>
      <c r="O227" s="295"/>
      <c r="P227" s="295"/>
      <c r="Q227" s="295"/>
      <c r="R227" s="295"/>
      <c r="S227" s="295"/>
      <c r="T227" s="295"/>
      <c r="U227" s="295"/>
      <c r="V227" s="295"/>
      <c r="W227" s="295"/>
      <c r="X227" s="295"/>
      <c r="Y227" s="410"/>
      <c r="Z227" s="410"/>
      <c r="AA227" s="410"/>
      <c r="AB227" s="410"/>
      <c r="AC227" s="410"/>
      <c r="AD227" s="410"/>
      <c r="AE227" s="410"/>
      <c r="AF227" s="410"/>
      <c r="AG227" s="410"/>
      <c r="AH227" s="410"/>
      <c r="AI227" s="410"/>
      <c r="AJ227" s="410"/>
      <c r="AK227" s="410"/>
      <c r="AL227" s="410"/>
      <c r="AM227" s="296">
        <f>SUM(Y227:AL227)</f>
        <v>0</v>
      </c>
    </row>
    <row r="228" spans="1:39" ht="15" hidden="1" outlineLevel="1">
      <c r="B228" s="294" t="s">
        <v>289</v>
      </c>
      <c r="C228" s="291" t="s">
        <v>163</v>
      </c>
      <c r="D228" s="295"/>
      <c r="E228" s="295"/>
      <c r="F228" s="295"/>
      <c r="G228" s="295"/>
      <c r="H228" s="295"/>
      <c r="I228" s="295"/>
      <c r="J228" s="295"/>
      <c r="K228" s="295"/>
      <c r="L228" s="295"/>
      <c r="M228" s="295"/>
      <c r="N228" s="468"/>
      <c r="O228" s="295"/>
      <c r="P228" s="295"/>
      <c r="Q228" s="295"/>
      <c r="R228" s="295"/>
      <c r="S228" s="295"/>
      <c r="T228" s="295"/>
      <c r="U228" s="295"/>
      <c r="V228" s="295"/>
      <c r="W228" s="295"/>
      <c r="X228" s="295"/>
      <c r="Y228" s="411">
        <f>Y227</f>
        <v>0</v>
      </c>
      <c r="Z228" s="411">
        <f t="shared" ref="Z228" si="502">Z227</f>
        <v>0</v>
      </c>
      <c r="AA228" s="411">
        <f t="shared" ref="AA228" si="503">AA227</f>
        <v>0</v>
      </c>
      <c r="AB228" s="411">
        <f t="shared" ref="AB228" si="504">AB227</f>
        <v>0</v>
      </c>
      <c r="AC228" s="411">
        <f t="shared" ref="AC228" si="505">AC227</f>
        <v>0</v>
      </c>
      <c r="AD228" s="411">
        <f t="shared" ref="AD228" si="506">AD227</f>
        <v>0</v>
      </c>
      <c r="AE228" s="411">
        <f t="shared" ref="AE228" si="507">AE227</f>
        <v>0</v>
      </c>
      <c r="AF228" s="411">
        <f t="shared" ref="AF228" si="508">AF227</f>
        <v>0</v>
      </c>
      <c r="AG228" s="411">
        <f t="shared" ref="AG228" si="509">AG227</f>
        <v>0</v>
      </c>
      <c r="AH228" s="411">
        <f t="shared" ref="AH228" si="510">AH227</f>
        <v>0</v>
      </c>
      <c r="AI228" s="411">
        <f t="shared" ref="AI228" si="511">AI227</f>
        <v>0</v>
      </c>
      <c r="AJ228" s="411">
        <f t="shared" ref="AJ228" si="512">AJ227</f>
        <v>0</v>
      </c>
      <c r="AK228" s="411">
        <f t="shared" ref="AK228" si="513">AK227</f>
        <v>0</v>
      </c>
      <c r="AL228" s="411">
        <f t="shared" ref="AL228" si="514">AL227</f>
        <v>0</v>
      </c>
      <c r="AM228" s="297"/>
    </row>
    <row r="229" spans="1:39" ht="15.45" hidden="1" outlineLevel="1">
      <c r="B229" s="298"/>
      <c r="C229" s="299"/>
      <c r="D229" s="304"/>
      <c r="E229" s="304"/>
      <c r="F229" s="304"/>
      <c r="G229" s="304"/>
      <c r="H229" s="304"/>
      <c r="I229" s="304"/>
      <c r="J229" s="304"/>
      <c r="K229" s="304"/>
      <c r="L229" s="304"/>
      <c r="M229" s="304"/>
      <c r="N229" s="300"/>
      <c r="O229" s="304"/>
      <c r="P229" s="304"/>
      <c r="Q229" s="304"/>
      <c r="R229" s="304"/>
      <c r="S229" s="304"/>
      <c r="T229" s="304"/>
      <c r="U229" s="304"/>
      <c r="V229" s="304"/>
      <c r="W229" s="304"/>
      <c r="X229" s="304"/>
      <c r="Y229" s="412"/>
      <c r="Z229" s="413"/>
      <c r="AA229" s="413"/>
      <c r="AB229" s="413"/>
      <c r="AC229" s="413"/>
      <c r="AD229" s="413"/>
      <c r="AE229" s="413"/>
      <c r="AF229" s="413"/>
      <c r="AG229" s="413"/>
      <c r="AH229" s="413"/>
      <c r="AI229" s="413"/>
      <c r="AJ229" s="413"/>
      <c r="AK229" s="413"/>
      <c r="AL229" s="413"/>
      <c r="AM229" s="302"/>
    </row>
    <row r="230" spans="1:39" ht="15" hidden="1" outlineLevel="1">
      <c r="A230" s="522">
        <v>3</v>
      </c>
      <c r="B230" s="520" t="s">
        <v>97</v>
      </c>
      <c r="C230" s="291" t="s">
        <v>25</v>
      </c>
      <c r="D230" s="295"/>
      <c r="E230" s="295"/>
      <c r="F230" s="295"/>
      <c r="G230" s="295"/>
      <c r="H230" s="295"/>
      <c r="I230" s="295"/>
      <c r="J230" s="295"/>
      <c r="K230" s="295"/>
      <c r="L230" s="295"/>
      <c r="M230" s="295"/>
      <c r="N230" s="291"/>
      <c r="O230" s="295"/>
      <c r="P230" s="295"/>
      <c r="Q230" s="295"/>
      <c r="R230" s="295"/>
      <c r="S230" s="295"/>
      <c r="T230" s="295"/>
      <c r="U230" s="295"/>
      <c r="V230" s="295"/>
      <c r="W230" s="295"/>
      <c r="X230" s="295"/>
      <c r="Y230" s="410"/>
      <c r="Z230" s="410"/>
      <c r="AA230" s="410"/>
      <c r="AB230" s="410"/>
      <c r="AC230" s="410"/>
      <c r="AD230" s="410"/>
      <c r="AE230" s="410"/>
      <c r="AF230" s="410"/>
      <c r="AG230" s="410"/>
      <c r="AH230" s="410"/>
      <c r="AI230" s="410"/>
      <c r="AJ230" s="410"/>
      <c r="AK230" s="410"/>
      <c r="AL230" s="410"/>
      <c r="AM230" s="296">
        <f>SUM(Y230:AL230)</f>
        <v>0</v>
      </c>
    </row>
    <row r="231" spans="1:39" ht="15" hidden="1" outlineLevel="1">
      <c r="B231" s="294" t="s">
        <v>289</v>
      </c>
      <c r="C231" s="291" t="s">
        <v>163</v>
      </c>
      <c r="D231" s="295"/>
      <c r="E231" s="295"/>
      <c r="F231" s="295"/>
      <c r="G231" s="295"/>
      <c r="H231" s="295"/>
      <c r="I231" s="295"/>
      <c r="J231" s="295"/>
      <c r="K231" s="295"/>
      <c r="L231" s="295"/>
      <c r="M231" s="295"/>
      <c r="N231" s="468"/>
      <c r="O231" s="295"/>
      <c r="P231" s="295"/>
      <c r="Q231" s="295"/>
      <c r="R231" s="295"/>
      <c r="S231" s="295"/>
      <c r="T231" s="295"/>
      <c r="U231" s="295"/>
      <c r="V231" s="295"/>
      <c r="W231" s="295"/>
      <c r="X231" s="295"/>
      <c r="Y231" s="411">
        <f>Y230</f>
        <v>0</v>
      </c>
      <c r="Z231" s="411">
        <f t="shared" ref="Z231" si="515">Z230</f>
        <v>0</v>
      </c>
      <c r="AA231" s="411">
        <f t="shared" ref="AA231" si="516">AA230</f>
        <v>0</v>
      </c>
      <c r="AB231" s="411">
        <f t="shared" ref="AB231" si="517">AB230</f>
        <v>0</v>
      </c>
      <c r="AC231" s="411">
        <f t="shared" ref="AC231" si="518">AC230</f>
        <v>0</v>
      </c>
      <c r="AD231" s="411">
        <f t="shared" ref="AD231" si="519">AD230</f>
        <v>0</v>
      </c>
      <c r="AE231" s="411">
        <f t="shared" ref="AE231" si="520">AE230</f>
        <v>0</v>
      </c>
      <c r="AF231" s="411">
        <f t="shared" ref="AF231" si="521">AF230</f>
        <v>0</v>
      </c>
      <c r="AG231" s="411">
        <f t="shared" ref="AG231" si="522">AG230</f>
        <v>0</v>
      </c>
      <c r="AH231" s="411">
        <f t="shared" ref="AH231" si="523">AH230</f>
        <v>0</v>
      </c>
      <c r="AI231" s="411">
        <f t="shared" ref="AI231" si="524">AI230</f>
        <v>0</v>
      </c>
      <c r="AJ231" s="411">
        <f t="shared" ref="AJ231" si="525">AJ230</f>
        <v>0</v>
      </c>
      <c r="AK231" s="411">
        <f t="shared" ref="AK231" si="526">AK230</f>
        <v>0</v>
      </c>
      <c r="AL231" s="411">
        <f t="shared" ref="AL231" si="527">AL230</f>
        <v>0</v>
      </c>
      <c r="AM231" s="297"/>
    </row>
    <row r="232" spans="1:39" ht="15" hidden="1" outlineLevel="1">
      <c r="B232" s="294"/>
      <c r="C232" s="305"/>
      <c r="D232" s="291"/>
      <c r="E232" s="291"/>
      <c r="F232" s="291"/>
      <c r="G232" s="291"/>
      <c r="H232" s="291"/>
      <c r="I232" s="291"/>
      <c r="J232" s="291"/>
      <c r="K232" s="291"/>
      <c r="L232" s="291"/>
      <c r="M232" s="291"/>
      <c r="N232" s="291"/>
      <c r="O232" s="291"/>
      <c r="P232" s="291"/>
      <c r="Q232" s="291"/>
      <c r="R232" s="291"/>
      <c r="S232" s="291"/>
      <c r="T232" s="291"/>
      <c r="U232" s="291"/>
      <c r="V232" s="291"/>
      <c r="W232" s="291"/>
      <c r="X232" s="291"/>
      <c r="Y232" s="412"/>
      <c r="Z232" s="412"/>
      <c r="AA232" s="412"/>
      <c r="AB232" s="412"/>
      <c r="AC232" s="412"/>
      <c r="AD232" s="412"/>
      <c r="AE232" s="412"/>
      <c r="AF232" s="412"/>
      <c r="AG232" s="412"/>
      <c r="AH232" s="412"/>
      <c r="AI232" s="412"/>
      <c r="AJ232" s="412"/>
      <c r="AK232" s="412"/>
      <c r="AL232" s="412"/>
      <c r="AM232" s="306"/>
    </row>
    <row r="233" spans="1:39" ht="15" hidden="1" outlineLevel="1">
      <c r="A233" s="522">
        <v>4</v>
      </c>
      <c r="B233" s="520" t="s">
        <v>669</v>
      </c>
      <c r="C233" s="291" t="s">
        <v>25</v>
      </c>
      <c r="D233" s="295"/>
      <c r="E233" s="295"/>
      <c r="F233" s="295"/>
      <c r="G233" s="295"/>
      <c r="H233" s="295"/>
      <c r="I233" s="295"/>
      <c r="J233" s="295"/>
      <c r="K233" s="295"/>
      <c r="L233" s="295"/>
      <c r="M233" s="295"/>
      <c r="N233" s="291"/>
      <c r="O233" s="295"/>
      <c r="P233" s="295"/>
      <c r="Q233" s="295"/>
      <c r="R233" s="295"/>
      <c r="S233" s="295"/>
      <c r="T233" s="295"/>
      <c r="U233" s="295"/>
      <c r="V233" s="295"/>
      <c r="W233" s="295"/>
      <c r="X233" s="295"/>
      <c r="Y233" s="410"/>
      <c r="Z233" s="410"/>
      <c r="AA233" s="410"/>
      <c r="AB233" s="410"/>
      <c r="AC233" s="410"/>
      <c r="AD233" s="410"/>
      <c r="AE233" s="410"/>
      <c r="AF233" s="410"/>
      <c r="AG233" s="410"/>
      <c r="AH233" s="410"/>
      <c r="AI233" s="410"/>
      <c r="AJ233" s="410"/>
      <c r="AK233" s="410"/>
      <c r="AL233" s="410"/>
      <c r="AM233" s="296">
        <f>SUM(Y233:AL233)</f>
        <v>0</v>
      </c>
    </row>
    <row r="234" spans="1:39" ht="15" hidden="1" outlineLevel="1">
      <c r="B234" s="294" t="s">
        <v>289</v>
      </c>
      <c r="C234" s="291" t="s">
        <v>163</v>
      </c>
      <c r="D234" s="295"/>
      <c r="E234" s="295"/>
      <c r="F234" s="295"/>
      <c r="G234" s="295"/>
      <c r="H234" s="295"/>
      <c r="I234" s="295"/>
      <c r="J234" s="295"/>
      <c r="K234" s="295"/>
      <c r="L234" s="295"/>
      <c r="M234" s="295"/>
      <c r="N234" s="468"/>
      <c r="O234" s="295"/>
      <c r="P234" s="295"/>
      <c r="Q234" s="295"/>
      <c r="R234" s="295"/>
      <c r="S234" s="295"/>
      <c r="T234" s="295"/>
      <c r="U234" s="295"/>
      <c r="V234" s="295"/>
      <c r="W234" s="295"/>
      <c r="X234" s="295"/>
      <c r="Y234" s="411">
        <f>Y233</f>
        <v>0</v>
      </c>
      <c r="Z234" s="411">
        <f t="shared" ref="Z234" si="528">Z233</f>
        <v>0</v>
      </c>
      <c r="AA234" s="411">
        <f t="shared" ref="AA234" si="529">AA233</f>
        <v>0</v>
      </c>
      <c r="AB234" s="411">
        <f t="shared" ref="AB234" si="530">AB233</f>
        <v>0</v>
      </c>
      <c r="AC234" s="411">
        <f t="shared" ref="AC234" si="531">AC233</f>
        <v>0</v>
      </c>
      <c r="AD234" s="411">
        <f t="shared" ref="AD234" si="532">AD233</f>
        <v>0</v>
      </c>
      <c r="AE234" s="411">
        <f t="shared" ref="AE234" si="533">AE233</f>
        <v>0</v>
      </c>
      <c r="AF234" s="411">
        <f t="shared" ref="AF234" si="534">AF233</f>
        <v>0</v>
      </c>
      <c r="AG234" s="411">
        <f t="shared" ref="AG234" si="535">AG233</f>
        <v>0</v>
      </c>
      <c r="AH234" s="411">
        <f t="shared" ref="AH234" si="536">AH233</f>
        <v>0</v>
      </c>
      <c r="AI234" s="411">
        <f t="shared" ref="AI234" si="537">AI233</f>
        <v>0</v>
      </c>
      <c r="AJ234" s="411">
        <f t="shared" ref="AJ234" si="538">AJ233</f>
        <v>0</v>
      </c>
      <c r="AK234" s="411">
        <f t="shared" ref="AK234" si="539">AK233</f>
        <v>0</v>
      </c>
      <c r="AL234" s="411">
        <f t="shared" ref="AL234" si="540">AL233</f>
        <v>0</v>
      </c>
      <c r="AM234" s="297"/>
    </row>
    <row r="235" spans="1:39" ht="15" hidden="1" outlineLevel="1">
      <c r="B235" s="294"/>
      <c r="C235" s="305"/>
      <c r="D235" s="304"/>
      <c r="E235" s="304"/>
      <c r="F235" s="304"/>
      <c r="G235" s="304"/>
      <c r="H235" s="304"/>
      <c r="I235" s="304"/>
      <c r="J235" s="304"/>
      <c r="K235" s="304"/>
      <c r="L235" s="304"/>
      <c r="M235" s="304"/>
      <c r="N235" s="291"/>
      <c r="O235" s="304"/>
      <c r="P235" s="304"/>
      <c r="Q235" s="304"/>
      <c r="R235" s="304"/>
      <c r="S235" s="304"/>
      <c r="T235" s="304"/>
      <c r="U235" s="304"/>
      <c r="V235" s="304"/>
      <c r="W235" s="304"/>
      <c r="X235" s="304"/>
      <c r="Y235" s="412"/>
      <c r="Z235" s="412"/>
      <c r="AA235" s="412"/>
      <c r="AB235" s="412"/>
      <c r="AC235" s="412"/>
      <c r="AD235" s="412"/>
      <c r="AE235" s="412"/>
      <c r="AF235" s="412"/>
      <c r="AG235" s="412"/>
      <c r="AH235" s="412"/>
      <c r="AI235" s="412"/>
      <c r="AJ235" s="412"/>
      <c r="AK235" s="412"/>
      <c r="AL235" s="412"/>
      <c r="AM235" s="306"/>
    </row>
    <row r="236" spans="1:39" ht="30" hidden="1" outlineLevel="1">
      <c r="A236" s="522">
        <v>5</v>
      </c>
      <c r="B236" s="520" t="s">
        <v>98</v>
      </c>
      <c r="C236" s="291" t="s">
        <v>25</v>
      </c>
      <c r="D236" s="295"/>
      <c r="E236" s="295"/>
      <c r="F236" s="295"/>
      <c r="G236" s="295"/>
      <c r="H236" s="295"/>
      <c r="I236" s="295"/>
      <c r="J236" s="295"/>
      <c r="K236" s="295"/>
      <c r="L236" s="295"/>
      <c r="M236" s="295"/>
      <c r="N236" s="291"/>
      <c r="O236" s="295"/>
      <c r="P236" s="295"/>
      <c r="Q236" s="295"/>
      <c r="R236" s="295"/>
      <c r="S236" s="295"/>
      <c r="T236" s="295"/>
      <c r="U236" s="295"/>
      <c r="V236" s="295"/>
      <c r="W236" s="295"/>
      <c r="X236" s="295"/>
      <c r="Y236" s="410"/>
      <c r="Z236" s="410"/>
      <c r="AA236" s="410"/>
      <c r="AB236" s="410"/>
      <c r="AC236" s="410"/>
      <c r="AD236" s="410"/>
      <c r="AE236" s="410"/>
      <c r="AF236" s="410"/>
      <c r="AG236" s="410"/>
      <c r="AH236" s="410"/>
      <c r="AI236" s="410"/>
      <c r="AJ236" s="410"/>
      <c r="AK236" s="410"/>
      <c r="AL236" s="410"/>
      <c r="AM236" s="296">
        <f>SUM(Y236:AL236)</f>
        <v>0</v>
      </c>
    </row>
    <row r="237" spans="1:39" ht="15" hidden="1" outlineLevel="1">
      <c r="B237" s="294" t="s">
        <v>289</v>
      </c>
      <c r="C237" s="291" t="s">
        <v>163</v>
      </c>
      <c r="D237" s="295"/>
      <c r="E237" s="295"/>
      <c r="F237" s="295"/>
      <c r="G237" s="295"/>
      <c r="H237" s="295"/>
      <c r="I237" s="295"/>
      <c r="J237" s="295"/>
      <c r="K237" s="295"/>
      <c r="L237" s="295"/>
      <c r="M237" s="295"/>
      <c r="N237" s="468"/>
      <c r="O237" s="295"/>
      <c r="P237" s="295"/>
      <c r="Q237" s="295"/>
      <c r="R237" s="295"/>
      <c r="S237" s="295"/>
      <c r="T237" s="295"/>
      <c r="U237" s="295"/>
      <c r="V237" s="295"/>
      <c r="W237" s="295"/>
      <c r="X237" s="295"/>
      <c r="Y237" s="411">
        <f>Y236</f>
        <v>0</v>
      </c>
      <c r="Z237" s="411">
        <f t="shared" ref="Z237" si="541">Z236</f>
        <v>0</v>
      </c>
      <c r="AA237" s="411">
        <f t="shared" ref="AA237" si="542">AA236</f>
        <v>0</v>
      </c>
      <c r="AB237" s="411">
        <f t="shared" ref="AB237" si="543">AB236</f>
        <v>0</v>
      </c>
      <c r="AC237" s="411">
        <f t="shared" ref="AC237" si="544">AC236</f>
        <v>0</v>
      </c>
      <c r="AD237" s="411">
        <f t="shared" ref="AD237" si="545">AD236</f>
        <v>0</v>
      </c>
      <c r="AE237" s="411">
        <f t="shared" ref="AE237" si="546">AE236</f>
        <v>0</v>
      </c>
      <c r="AF237" s="411">
        <f t="shared" ref="AF237" si="547">AF236</f>
        <v>0</v>
      </c>
      <c r="AG237" s="411">
        <f t="shared" ref="AG237" si="548">AG236</f>
        <v>0</v>
      </c>
      <c r="AH237" s="411">
        <f t="shared" ref="AH237" si="549">AH236</f>
        <v>0</v>
      </c>
      <c r="AI237" s="411">
        <f t="shared" ref="AI237" si="550">AI236</f>
        <v>0</v>
      </c>
      <c r="AJ237" s="411">
        <f t="shared" ref="AJ237" si="551">AJ236</f>
        <v>0</v>
      </c>
      <c r="AK237" s="411">
        <f t="shared" ref="AK237" si="552">AK236</f>
        <v>0</v>
      </c>
      <c r="AL237" s="411">
        <f t="shared" ref="AL237" si="553">AL236</f>
        <v>0</v>
      </c>
      <c r="AM237" s="297"/>
    </row>
    <row r="238" spans="1:39" ht="15" hidden="1" outlineLevel="1">
      <c r="B238" s="294"/>
      <c r="C238" s="291"/>
      <c r="D238" s="291"/>
      <c r="E238" s="291"/>
      <c r="F238" s="291"/>
      <c r="G238" s="291"/>
      <c r="H238" s="291"/>
      <c r="I238" s="291"/>
      <c r="J238" s="291"/>
      <c r="K238" s="291"/>
      <c r="L238" s="291"/>
      <c r="M238" s="291"/>
      <c r="N238" s="291"/>
      <c r="O238" s="291"/>
      <c r="P238" s="291"/>
      <c r="Q238" s="291"/>
      <c r="R238" s="291"/>
      <c r="S238" s="291"/>
      <c r="T238" s="291"/>
      <c r="U238" s="291"/>
      <c r="V238" s="291"/>
      <c r="W238" s="291"/>
      <c r="X238" s="291"/>
      <c r="Y238" s="422"/>
      <c r="Z238" s="423"/>
      <c r="AA238" s="423"/>
      <c r="AB238" s="423"/>
      <c r="AC238" s="423"/>
      <c r="AD238" s="423"/>
      <c r="AE238" s="423"/>
      <c r="AF238" s="423"/>
      <c r="AG238" s="423"/>
      <c r="AH238" s="423"/>
      <c r="AI238" s="423"/>
      <c r="AJ238" s="423"/>
      <c r="AK238" s="423"/>
      <c r="AL238" s="423"/>
      <c r="AM238" s="297"/>
    </row>
    <row r="239" spans="1:39" ht="15.45" hidden="1" outlineLevel="1">
      <c r="B239" s="319" t="s">
        <v>497</v>
      </c>
      <c r="C239" s="289"/>
      <c r="D239" s="289"/>
      <c r="E239" s="289"/>
      <c r="F239" s="289"/>
      <c r="G239" s="289"/>
      <c r="H239" s="289"/>
      <c r="I239" s="289"/>
      <c r="J239" s="289"/>
      <c r="K239" s="289"/>
      <c r="L239" s="289"/>
      <c r="M239" s="289"/>
      <c r="N239" s="290"/>
      <c r="O239" s="289"/>
      <c r="P239" s="289"/>
      <c r="Q239" s="289"/>
      <c r="R239" s="289"/>
      <c r="S239" s="289"/>
      <c r="T239" s="289"/>
      <c r="U239" s="289"/>
      <c r="V239" s="289"/>
      <c r="W239" s="289"/>
      <c r="X239" s="289"/>
      <c r="Y239" s="414"/>
      <c r="Z239" s="414"/>
      <c r="AA239" s="414"/>
      <c r="AB239" s="414"/>
      <c r="AC239" s="414"/>
      <c r="AD239" s="414"/>
      <c r="AE239" s="414"/>
      <c r="AF239" s="414"/>
      <c r="AG239" s="414"/>
      <c r="AH239" s="414"/>
      <c r="AI239" s="414"/>
      <c r="AJ239" s="414"/>
      <c r="AK239" s="414"/>
      <c r="AL239" s="414"/>
      <c r="AM239" s="292"/>
    </row>
    <row r="240" spans="1:39" ht="15" hidden="1" outlineLevel="1">
      <c r="A240" s="522">
        <v>6</v>
      </c>
      <c r="B240" s="520" t="s">
        <v>99</v>
      </c>
      <c r="C240" s="291" t="s">
        <v>25</v>
      </c>
      <c r="D240" s="295"/>
      <c r="E240" s="295"/>
      <c r="F240" s="295"/>
      <c r="G240" s="295"/>
      <c r="H240" s="295"/>
      <c r="I240" s="295"/>
      <c r="J240" s="295"/>
      <c r="K240" s="295"/>
      <c r="L240" s="295"/>
      <c r="M240" s="295"/>
      <c r="N240" s="295">
        <v>12</v>
      </c>
      <c r="O240" s="295"/>
      <c r="P240" s="295"/>
      <c r="Q240" s="295"/>
      <c r="R240" s="295"/>
      <c r="S240" s="295"/>
      <c r="T240" s="295"/>
      <c r="U240" s="295"/>
      <c r="V240" s="295"/>
      <c r="W240" s="295"/>
      <c r="X240" s="295"/>
      <c r="Y240" s="415"/>
      <c r="Z240" s="410"/>
      <c r="AA240" s="410"/>
      <c r="AB240" s="410"/>
      <c r="AC240" s="410"/>
      <c r="AD240" s="410"/>
      <c r="AE240" s="410"/>
      <c r="AF240" s="415"/>
      <c r="AG240" s="415"/>
      <c r="AH240" s="415"/>
      <c r="AI240" s="415"/>
      <c r="AJ240" s="415"/>
      <c r="AK240" s="415"/>
      <c r="AL240" s="415"/>
      <c r="AM240" s="296">
        <f>SUM(Y240:AL240)</f>
        <v>0</v>
      </c>
    </row>
    <row r="241" spans="1:39" ht="15" hidden="1" outlineLevel="1">
      <c r="B241" s="294" t="s">
        <v>289</v>
      </c>
      <c r="C241" s="291" t="s">
        <v>163</v>
      </c>
      <c r="D241" s="295"/>
      <c r="E241" s="295"/>
      <c r="F241" s="295"/>
      <c r="G241" s="295"/>
      <c r="H241" s="295"/>
      <c r="I241" s="295"/>
      <c r="J241" s="295"/>
      <c r="K241" s="295"/>
      <c r="L241" s="295"/>
      <c r="M241" s="295"/>
      <c r="N241" s="295">
        <f>N240</f>
        <v>12</v>
      </c>
      <c r="O241" s="295"/>
      <c r="P241" s="295"/>
      <c r="Q241" s="295"/>
      <c r="R241" s="295"/>
      <c r="S241" s="295"/>
      <c r="T241" s="295"/>
      <c r="U241" s="295"/>
      <c r="V241" s="295"/>
      <c r="W241" s="295"/>
      <c r="X241" s="295"/>
      <c r="Y241" s="411">
        <f>Y240</f>
        <v>0</v>
      </c>
      <c r="Z241" s="411">
        <f t="shared" ref="Z241" si="554">Z240</f>
        <v>0</v>
      </c>
      <c r="AA241" s="411">
        <f t="shared" ref="AA241" si="555">AA240</f>
        <v>0</v>
      </c>
      <c r="AB241" s="411">
        <f t="shared" ref="AB241" si="556">AB240</f>
        <v>0</v>
      </c>
      <c r="AC241" s="411">
        <f t="shared" ref="AC241" si="557">AC240</f>
        <v>0</v>
      </c>
      <c r="AD241" s="411">
        <f t="shared" ref="AD241" si="558">AD240</f>
        <v>0</v>
      </c>
      <c r="AE241" s="411">
        <f t="shared" ref="AE241" si="559">AE240</f>
        <v>0</v>
      </c>
      <c r="AF241" s="411">
        <f t="shared" ref="AF241" si="560">AF240</f>
        <v>0</v>
      </c>
      <c r="AG241" s="411">
        <f t="shared" ref="AG241" si="561">AG240</f>
        <v>0</v>
      </c>
      <c r="AH241" s="411">
        <f t="shared" ref="AH241" si="562">AH240</f>
        <v>0</v>
      </c>
      <c r="AI241" s="411">
        <f t="shared" ref="AI241" si="563">AI240</f>
        <v>0</v>
      </c>
      <c r="AJ241" s="411">
        <f t="shared" ref="AJ241" si="564">AJ240</f>
        <v>0</v>
      </c>
      <c r="AK241" s="411">
        <f t="shared" ref="AK241" si="565">AK240</f>
        <v>0</v>
      </c>
      <c r="AL241" s="411">
        <f t="shared" ref="AL241" si="566">AL240</f>
        <v>0</v>
      </c>
      <c r="AM241" s="311"/>
    </row>
    <row r="242" spans="1:39" ht="15" hidden="1" outlineLevel="1">
      <c r="B242" s="310"/>
      <c r="C242" s="312"/>
      <c r="D242" s="291"/>
      <c r="E242" s="291"/>
      <c r="F242" s="291"/>
      <c r="G242" s="291"/>
      <c r="H242" s="291"/>
      <c r="I242" s="291"/>
      <c r="J242" s="291"/>
      <c r="K242" s="291"/>
      <c r="L242" s="291"/>
      <c r="M242" s="291"/>
      <c r="N242" s="291"/>
      <c r="O242" s="291"/>
      <c r="P242" s="291"/>
      <c r="Q242" s="291"/>
      <c r="R242" s="291"/>
      <c r="S242" s="291"/>
      <c r="T242" s="291"/>
      <c r="U242" s="291"/>
      <c r="V242" s="291"/>
      <c r="W242" s="291"/>
      <c r="X242" s="291"/>
      <c r="Y242" s="416"/>
      <c r="Z242" s="416"/>
      <c r="AA242" s="416"/>
      <c r="AB242" s="416"/>
      <c r="AC242" s="416"/>
      <c r="AD242" s="416"/>
      <c r="AE242" s="416"/>
      <c r="AF242" s="416"/>
      <c r="AG242" s="416"/>
      <c r="AH242" s="416"/>
      <c r="AI242" s="416"/>
      <c r="AJ242" s="416"/>
      <c r="AK242" s="416"/>
      <c r="AL242" s="416"/>
      <c r="AM242" s="313"/>
    </row>
    <row r="243" spans="1:39" ht="30" hidden="1" outlineLevel="1">
      <c r="A243" s="522">
        <v>7</v>
      </c>
      <c r="B243" s="520" t="s">
        <v>100</v>
      </c>
      <c r="C243" s="291" t="s">
        <v>25</v>
      </c>
      <c r="D243" s="295"/>
      <c r="E243" s="295"/>
      <c r="F243" s="295"/>
      <c r="G243" s="295"/>
      <c r="H243" s="295"/>
      <c r="I243" s="295"/>
      <c r="J243" s="295"/>
      <c r="K243" s="295"/>
      <c r="L243" s="295"/>
      <c r="M243" s="295"/>
      <c r="N243" s="295">
        <v>12</v>
      </c>
      <c r="O243" s="295"/>
      <c r="P243" s="295"/>
      <c r="Q243" s="295"/>
      <c r="R243" s="295"/>
      <c r="S243" s="295"/>
      <c r="T243" s="295"/>
      <c r="U243" s="295"/>
      <c r="V243" s="295"/>
      <c r="W243" s="295"/>
      <c r="X243" s="295"/>
      <c r="Y243" s="415"/>
      <c r="Z243" s="410"/>
      <c r="AA243" s="410"/>
      <c r="AB243" s="410"/>
      <c r="AC243" s="410"/>
      <c r="AD243" s="410"/>
      <c r="AE243" s="410"/>
      <c r="AF243" s="415"/>
      <c r="AG243" s="415"/>
      <c r="AH243" s="415"/>
      <c r="AI243" s="415"/>
      <c r="AJ243" s="415"/>
      <c r="AK243" s="415"/>
      <c r="AL243" s="415"/>
      <c r="AM243" s="296">
        <f>SUM(Y243:AL243)</f>
        <v>0</v>
      </c>
    </row>
    <row r="244" spans="1:39" ht="15" hidden="1" outlineLevel="1">
      <c r="B244" s="294" t="s">
        <v>289</v>
      </c>
      <c r="C244" s="291" t="s">
        <v>163</v>
      </c>
      <c r="D244" s="295"/>
      <c r="E244" s="295"/>
      <c r="F244" s="295"/>
      <c r="G244" s="295"/>
      <c r="H244" s="295"/>
      <c r="I244" s="295"/>
      <c r="J244" s="295"/>
      <c r="K244" s="295"/>
      <c r="L244" s="295"/>
      <c r="M244" s="295"/>
      <c r="N244" s="295">
        <f>N243</f>
        <v>12</v>
      </c>
      <c r="O244" s="295"/>
      <c r="P244" s="295"/>
      <c r="Q244" s="295"/>
      <c r="R244" s="295"/>
      <c r="S244" s="295"/>
      <c r="T244" s="295"/>
      <c r="U244" s="295"/>
      <c r="V244" s="295"/>
      <c r="W244" s="295"/>
      <c r="X244" s="295"/>
      <c r="Y244" s="411">
        <f>Y243</f>
        <v>0</v>
      </c>
      <c r="Z244" s="411">
        <f t="shared" ref="Z244" si="567">Z243</f>
        <v>0</v>
      </c>
      <c r="AA244" s="411">
        <f t="shared" ref="AA244" si="568">AA243</f>
        <v>0</v>
      </c>
      <c r="AB244" s="411">
        <f t="shared" ref="AB244" si="569">AB243</f>
        <v>0</v>
      </c>
      <c r="AC244" s="411">
        <f t="shared" ref="AC244" si="570">AC243</f>
        <v>0</v>
      </c>
      <c r="AD244" s="411">
        <f t="shared" ref="AD244" si="571">AD243</f>
        <v>0</v>
      </c>
      <c r="AE244" s="411">
        <f t="shared" ref="AE244" si="572">AE243</f>
        <v>0</v>
      </c>
      <c r="AF244" s="411">
        <f t="shared" ref="AF244" si="573">AF243</f>
        <v>0</v>
      </c>
      <c r="AG244" s="411">
        <f t="shared" ref="AG244" si="574">AG243</f>
        <v>0</v>
      </c>
      <c r="AH244" s="411">
        <f t="shared" ref="AH244" si="575">AH243</f>
        <v>0</v>
      </c>
      <c r="AI244" s="411">
        <f t="shared" ref="AI244" si="576">AI243</f>
        <v>0</v>
      </c>
      <c r="AJ244" s="411">
        <f t="shared" ref="AJ244" si="577">AJ243</f>
        <v>0</v>
      </c>
      <c r="AK244" s="411">
        <f t="shared" ref="AK244" si="578">AK243</f>
        <v>0</v>
      </c>
      <c r="AL244" s="411">
        <f t="shared" ref="AL244" si="579">AL243</f>
        <v>0</v>
      </c>
      <c r="AM244" s="311"/>
    </row>
    <row r="245" spans="1:39" ht="15" hidden="1" outlineLevel="1">
      <c r="B245" s="314"/>
      <c r="C245" s="312"/>
      <c r="D245" s="291"/>
      <c r="E245" s="291"/>
      <c r="F245" s="291"/>
      <c r="G245" s="291"/>
      <c r="H245" s="291"/>
      <c r="I245" s="291"/>
      <c r="J245" s="291"/>
      <c r="K245" s="291"/>
      <c r="L245" s="291"/>
      <c r="M245" s="291"/>
      <c r="N245" s="291"/>
      <c r="O245" s="291"/>
      <c r="P245" s="291"/>
      <c r="Q245" s="291"/>
      <c r="R245" s="291"/>
      <c r="S245" s="291"/>
      <c r="T245" s="291"/>
      <c r="U245" s="291"/>
      <c r="V245" s="291"/>
      <c r="W245" s="291"/>
      <c r="X245" s="291"/>
      <c r="Y245" s="416"/>
      <c r="Z245" s="417"/>
      <c r="AA245" s="416"/>
      <c r="AB245" s="416"/>
      <c r="AC245" s="416"/>
      <c r="AD245" s="416"/>
      <c r="AE245" s="416"/>
      <c r="AF245" s="416"/>
      <c r="AG245" s="416"/>
      <c r="AH245" s="416"/>
      <c r="AI245" s="416"/>
      <c r="AJ245" s="416"/>
      <c r="AK245" s="416"/>
      <c r="AL245" s="416"/>
      <c r="AM245" s="313"/>
    </row>
    <row r="246" spans="1:39" ht="30" hidden="1" outlineLevel="1">
      <c r="A246" s="522">
        <v>8</v>
      </c>
      <c r="B246" s="520" t="s">
        <v>101</v>
      </c>
      <c r="C246" s="291" t="s">
        <v>25</v>
      </c>
      <c r="D246" s="295"/>
      <c r="E246" s="295"/>
      <c r="F246" s="295"/>
      <c r="G246" s="295"/>
      <c r="H246" s="295"/>
      <c r="I246" s="295"/>
      <c r="J246" s="295"/>
      <c r="K246" s="295"/>
      <c r="L246" s="295"/>
      <c r="M246" s="295"/>
      <c r="N246" s="295">
        <v>12</v>
      </c>
      <c r="O246" s="295"/>
      <c r="P246" s="295"/>
      <c r="Q246" s="295"/>
      <c r="R246" s="295"/>
      <c r="S246" s="295"/>
      <c r="T246" s="295"/>
      <c r="U246" s="295"/>
      <c r="V246" s="295"/>
      <c r="W246" s="295"/>
      <c r="X246" s="295"/>
      <c r="Y246" s="415"/>
      <c r="Z246" s="410"/>
      <c r="AA246" s="410"/>
      <c r="AB246" s="410"/>
      <c r="AC246" s="410"/>
      <c r="AD246" s="410"/>
      <c r="AE246" s="410"/>
      <c r="AF246" s="415"/>
      <c r="AG246" s="415"/>
      <c r="AH246" s="415"/>
      <c r="AI246" s="415"/>
      <c r="AJ246" s="415"/>
      <c r="AK246" s="415"/>
      <c r="AL246" s="415"/>
      <c r="AM246" s="296">
        <f>SUM(Y246:AL246)</f>
        <v>0</v>
      </c>
    </row>
    <row r="247" spans="1:39" ht="15" hidden="1" outlineLevel="1">
      <c r="B247" s="294" t="s">
        <v>289</v>
      </c>
      <c r="C247" s="291" t="s">
        <v>163</v>
      </c>
      <c r="D247" s="295"/>
      <c r="E247" s="295"/>
      <c r="F247" s="295"/>
      <c r="G247" s="295"/>
      <c r="H247" s="295"/>
      <c r="I247" s="295"/>
      <c r="J247" s="295"/>
      <c r="K247" s="295"/>
      <c r="L247" s="295"/>
      <c r="M247" s="295"/>
      <c r="N247" s="295">
        <f>N246</f>
        <v>12</v>
      </c>
      <c r="O247" s="295"/>
      <c r="P247" s="295"/>
      <c r="Q247" s="295"/>
      <c r="R247" s="295"/>
      <c r="S247" s="295"/>
      <c r="T247" s="295"/>
      <c r="U247" s="295"/>
      <c r="V247" s="295"/>
      <c r="W247" s="295"/>
      <c r="X247" s="295"/>
      <c r="Y247" s="411">
        <f>Y246</f>
        <v>0</v>
      </c>
      <c r="Z247" s="411">
        <f t="shared" ref="Z247" si="580">Z246</f>
        <v>0</v>
      </c>
      <c r="AA247" s="411">
        <f t="shared" ref="AA247" si="581">AA246</f>
        <v>0</v>
      </c>
      <c r="AB247" s="411">
        <f t="shared" ref="AB247" si="582">AB246</f>
        <v>0</v>
      </c>
      <c r="AC247" s="411">
        <f t="shared" ref="AC247" si="583">AC246</f>
        <v>0</v>
      </c>
      <c r="AD247" s="411">
        <f t="shared" ref="AD247" si="584">AD246</f>
        <v>0</v>
      </c>
      <c r="AE247" s="411">
        <f t="shared" ref="AE247" si="585">AE246</f>
        <v>0</v>
      </c>
      <c r="AF247" s="411">
        <f t="shared" ref="AF247" si="586">AF246</f>
        <v>0</v>
      </c>
      <c r="AG247" s="411">
        <f t="shared" ref="AG247" si="587">AG246</f>
        <v>0</v>
      </c>
      <c r="AH247" s="411">
        <f t="shared" ref="AH247" si="588">AH246</f>
        <v>0</v>
      </c>
      <c r="AI247" s="411">
        <f t="shared" ref="AI247" si="589">AI246</f>
        <v>0</v>
      </c>
      <c r="AJ247" s="411">
        <f t="shared" ref="AJ247" si="590">AJ246</f>
        <v>0</v>
      </c>
      <c r="AK247" s="411">
        <f t="shared" ref="AK247" si="591">AK246</f>
        <v>0</v>
      </c>
      <c r="AL247" s="411">
        <f t="shared" ref="AL247" si="592">AL246</f>
        <v>0</v>
      </c>
      <c r="AM247" s="311"/>
    </row>
    <row r="248" spans="1:39" ht="15" hidden="1" outlineLevel="1">
      <c r="B248" s="314"/>
      <c r="C248" s="312"/>
      <c r="D248" s="316"/>
      <c r="E248" s="316"/>
      <c r="F248" s="316"/>
      <c r="G248" s="316"/>
      <c r="H248" s="316"/>
      <c r="I248" s="316"/>
      <c r="J248" s="316"/>
      <c r="K248" s="316"/>
      <c r="L248" s="316"/>
      <c r="M248" s="316"/>
      <c r="N248" s="291"/>
      <c r="O248" s="316"/>
      <c r="P248" s="316"/>
      <c r="Q248" s="316"/>
      <c r="R248" s="316"/>
      <c r="S248" s="316"/>
      <c r="T248" s="316"/>
      <c r="U248" s="316"/>
      <c r="V248" s="316"/>
      <c r="W248" s="316"/>
      <c r="X248" s="316"/>
      <c r="Y248" s="416"/>
      <c r="Z248" s="417"/>
      <c r="AA248" s="416"/>
      <c r="AB248" s="416"/>
      <c r="AC248" s="416"/>
      <c r="AD248" s="416"/>
      <c r="AE248" s="416"/>
      <c r="AF248" s="416"/>
      <c r="AG248" s="416"/>
      <c r="AH248" s="416"/>
      <c r="AI248" s="416"/>
      <c r="AJ248" s="416"/>
      <c r="AK248" s="416"/>
      <c r="AL248" s="416"/>
      <c r="AM248" s="313"/>
    </row>
    <row r="249" spans="1:39" ht="30" hidden="1" outlineLevel="1">
      <c r="A249" s="522">
        <v>9</v>
      </c>
      <c r="B249" s="520" t="s">
        <v>102</v>
      </c>
      <c r="C249" s="291" t="s">
        <v>25</v>
      </c>
      <c r="D249" s="295"/>
      <c r="E249" s="295"/>
      <c r="F249" s="295"/>
      <c r="G249" s="295"/>
      <c r="H249" s="295"/>
      <c r="I249" s="295"/>
      <c r="J249" s="295"/>
      <c r="K249" s="295"/>
      <c r="L249" s="295"/>
      <c r="M249" s="295"/>
      <c r="N249" s="295">
        <v>12</v>
      </c>
      <c r="O249" s="295"/>
      <c r="P249" s="295"/>
      <c r="Q249" s="295"/>
      <c r="R249" s="295"/>
      <c r="S249" s="295"/>
      <c r="T249" s="295"/>
      <c r="U249" s="295"/>
      <c r="V249" s="295"/>
      <c r="W249" s="295"/>
      <c r="X249" s="295"/>
      <c r="Y249" s="415"/>
      <c r="Z249" s="410"/>
      <c r="AA249" s="410"/>
      <c r="AB249" s="410"/>
      <c r="AC249" s="410"/>
      <c r="AD249" s="410"/>
      <c r="AE249" s="410"/>
      <c r="AF249" s="415"/>
      <c r="AG249" s="415"/>
      <c r="AH249" s="415"/>
      <c r="AI249" s="415"/>
      <c r="AJ249" s="415"/>
      <c r="AK249" s="415"/>
      <c r="AL249" s="415"/>
      <c r="AM249" s="296">
        <f>SUM(Y249:AL249)</f>
        <v>0</v>
      </c>
    </row>
    <row r="250" spans="1:39" ht="15" hidden="1" outlineLevel="1">
      <c r="B250" s="294" t="s">
        <v>289</v>
      </c>
      <c r="C250" s="291" t="s">
        <v>163</v>
      </c>
      <c r="D250" s="295"/>
      <c r="E250" s="295"/>
      <c r="F250" s="295"/>
      <c r="G250" s="295"/>
      <c r="H250" s="295"/>
      <c r="I250" s="295"/>
      <c r="J250" s="295"/>
      <c r="K250" s="295"/>
      <c r="L250" s="295"/>
      <c r="M250" s="295"/>
      <c r="N250" s="295">
        <f>N249</f>
        <v>12</v>
      </c>
      <c r="O250" s="295"/>
      <c r="P250" s="295"/>
      <c r="Q250" s="295"/>
      <c r="R250" s="295"/>
      <c r="S250" s="295"/>
      <c r="T250" s="295"/>
      <c r="U250" s="295"/>
      <c r="V250" s="295"/>
      <c r="W250" s="295"/>
      <c r="X250" s="295"/>
      <c r="Y250" s="411">
        <f>Y249</f>
        <v>0</v>
      </c>
      <c r="Z250" s="411">
        <f t="shared" ref="Z250" si="593">Z249</f>
        <v>0</v>
      </c>
      <c r="AA250" s="411">
        <f t="shared" ref="AA250" si="594">AA249</f>
        <v>0</v>
      </c>
      <c r="AB250" s="411">
        <f t="shared" ref="AB250" si="595">AB249</f>
        <v>0</v>
      </c>
      <c r="AC250" s="411">
        <f t="shared" ref="AC250" si="596">AC249</f>
        <v>0</v>
      </c>
      <c r="AD250" s="411">
        <f t="shared" ref="AD250" si="597">AD249</f>
        <v>0</v>
      </c>
      <c r="AE250" s="411">
        <f t="shared" ref="AE250" si="598">AE249</f>
        <v>0</v>
      </c>
      <c r="AF250" s="411">
        <f t="shared" ref="AF250" si="599">AF249</f>
        <v>0</v>
      </c>
      <c r="AG250" s="411">
        <f t="shared" ref="AG250" si="600">AG249</f>
        <v>0</v>
      </c>
      <c r="AH250" s="411">
        <f t="shared" ref="AH250" si="601">AH249</f>
        <v>0</v>
      </c>
      <c r="AI250" s="411">
        <f t="shared" ref="AI250" si="602">AI249</f>
        <v>0</v>
      </c>
      <c r="AJ250" s="411">
        <f t="shared" ref="AJ250" si="603">AJ249</f>
        <v>0</v>
      </c>
      <c r="AK250" s="411">
        <f t="shared" ref="AK250" si="604">AK249</f>
        <v>0</v>
      </c>
      <c r="AL250" s="411">
        <f t="shared" ref="AL250" si="605">AL249</f>
        <v>0</v>
      </c>
      <c r="AM250" s="311"/>
    </row>
    <row r="251" spans="1:39" ht="15" hidden="1" outlineLevel="1">
      <c r="B251" s="314"/>
      <c r="C251" s="312"/>
      <c r="D251" s="316"/>
      <c r="E251" s="316"/>
      <c r="F251" s="316"/>
      <c r="G251" s="316"/>
      <c r="H251" s="316"/>
      <c r="I251" s="316"/>
      <c r="J251" s="316"/>
      <c r="K251" s="316"/>
      <c r="L251" s="316"/>
      <c r="M251" s="316"/>
      <c r="N251" s="291"/>
      <c r="O251" s="316"/>
      <c r="P251" s="316"/>
      <c r="Q251" s="316"/>
      <c r="R251" s="316"/>
      <c r="S251" s="316"/>
      <c r="T251" s="316"/>
      <c r="U251" s="316"/>
      <c r="V251" s="316"/>
      <c r="W251" s="316"/>
      <c r="X251" s="316"/>
      <c r="Y251" s="416"/>
      <c r="Z251" s="416"/>
      <c r="AA251" s="416"/>
      <c r="AB251" s="416"/>
      <c r="AC251" s="416"/>
      <c r="AD251" s="416"/>
      <c r="AE251" s="416"/>
      <c r="AF251" s="416"/>
      <c r="AG251" s="416"/>
      <c r="AH251" s="416"/>
      <c r="AI251" s="416"/>
      <c r="AJ251" s="416"/>
      <c r="AK251" s="416"/>
      <c r="AL251" s="416"/>
      <c r="AM251" s="313"/>
    </row>
    <row r="252" spans="1:39" ht="30" hidden="1" outlineLevel="1">
      <c r="A252" s="522">
        <v>10</v>
      </c>
      <c r="B252" s="520" t="s">
        <v>103</v>
      </c>
      <c r="C252" s="291" t="s">
        <v>25</v>
      </c>
      <c r="D252" s="295"/>
      <c r="E252" s="295"/>
      <c r="F252" s="295"/>
      <c r="G252" s="295"/>
      <c r="H252" s="295"/>
      <c r="I252" s="295"/>
      <c r="J252" s="295"/>
      <c r="K252" s="295"/>
      <c r="L252" s="295"/>
      <c r="M252" s="295"/>
      <c r="N252" s="295">
        <v>3</v>
      </c>
      <c r="O252" s="295"/>
      <c r="P252" s="295"/>
      <c r="Q252" s="295"/>
      <c r="R252" s="295"/>
      <c r="S252" s="295"/>
      <c r="T252" s="295"/>
      <c r="U252" s="295"/>
      <c r="V252" s="295"/>
      <c r="W252" s="295"/>
      <c r="X252" s="295"/>
      <c r="Y252" s="415"/>
      <c r="Z252" s="410"/>
      <c r="AA252" s="410"/>
      <c r="AB252" s="410"/>
      <c r="AC252" s="410"/>
      <c r="AD252" s="410"/>
      <c r="AE252" s="410"/>
      <c r="AF252" s="415"/>
      <c r="AG252" s="415"/>
      <c r="AH252" s="415"/>
      <c r="AI252" s="415"/>
      <c r="AJ252" s="415"/>
      <c r="AK252" s="415"/>
      <c r="AL252" s="415"/>
      <c r="AM252" s="296">
        <f>SUM(Y252:AL252)</f>
        <v>0</v>
      </c>
    </row>
    <row r="253" spans="1:39" ht="15" hidden="1" outlineLevel="1">
      <c r="B253" s="294" t="s">
        <v>289</v>
      </c>
      <c r="C253" s="291" t="s">
        <v>163</v>
      </c>
      <c r="D253" s="295"/>
      <c r="E253" s="295"/>
      <c r="F253" s="295"/>
      <c r="G253" s="295"/>
      <c r="H253" s="295"/>
      <c r="I253" s="295"/>
      <c r="J253" s="295"/>
      <c r="K253" s="295"/>
      <c r="L253" s="295"/>
      <c r="M253" s="295"/>
      <c r="N253" s="295">
        <f>N252</f>
        <v>3</v>
      </c>
      <c r="O253" s="295"/>
      <c r="P253" s="295"/>
      <c r="Q253" s="295"/>
      <c r="R253" s="295"/>
      <c r="S253" s="295"/>
      <c r="T253" s="295"/>
      <c r="U253" s="295"/>
      <c r="V253" s="295"/>
      <c r="W253" s="295"/>
      <c r="X253" s="295"/>
      <c r="Y253" s="411">
        <f>Y252</f>
        <v>0</v>
      </c>
      <c r="Z253" s="411">
        <f t="shared" ref="Z253" si="606">Z252</f>
        <v>0</v>
      </c>
      <c r="AA253" s="411">
        <f t="shared" ref="AA253" si="607">AA252</f>
        <v>0</v>
      </c>
      <c r="AB253" s="411">
        <f t="shared" ref="AB253" si="608">AB252</f>
        <v>0</v>
      </c>
      <c r="AC253" s="411">
        <f t="shared" ref="AC253" si="609">AC252</f>
        <v>0</v>
      </c>
      <c r="AD253" s="411">
        <f t="shared" ref="AD253" si="610">AD252</f>
        <v>0</v>
      </c>
      <c r="AE253" s="411">
        <f t="shared" ref="AE253" si="611">AE252</f>
        <v>0</v>
      </c>
      <c r="AF253" s="411">
        <f t="shared" ref="AF253" si="612">AF252</f>
        <v>0</v>
      </c>
      <c r="AG253" s="411">
        <f t="shared" ref="AG253" si="613">AG252</f>
        <v>0</v>
      </c>
      <c r="AH253" s="411">
        <f t="shared" ref="AH253" si="614">AH252</f>
        <v>0</v>
      </c>
      <c r="AI253" s="411">
        <f t="shared" ref="AI253" si="615">AI252</f>
        <v>0</v>
      </c>
      <c r="AJ253" s="411">
        <f t="shared" ref="AJ253" si="616">AJ252</f>
        <v>0</v>
      </c>
      <c r="AK253" s="411">
        <f t="shared" ref="AK253" si="617">AK252</f>
        <v>0</v>
      </c>
      <c r="AL253" s="411">
        <f t="shared" ref="AL253" si="618">AL252</f>
        <v>0</v>
      </c>
      <c r="AM253" s="311"/>
    </row>
    <row r="254" spans="1:39" ht="15" hidden="1" outlineLevel="1">
      <c r="B254" s="314"/>
      <c r="C254" s="312"/>
      <c r="D254" s="316"/>
      <c r="E254" s="316"/>
      <c r="F254" s="316"/>
      <c r="G254" s="316"/>
      <c r="H254" s="316"/>
      <c r="I254" s="316"/>
      <c r="J254" s="316"/>
      <c r="K254" s="316"/>
      <c r="L254" s="316"/>
      <c r="M254" s="316"/>
      <c r="N254" s="291"/>
      <c r="O254" s="316"/>
      <c r="P254" s="316"/>
      <c r="Q254" s="316"/>
      <c r="R254" s="316"/>
      <c r="S254" s="316"/>
      <c r="T254" s="316"/>
      <c r="U254" s="316"/>
      <c r="V254" s="316"/>
      <c r="W254" s="316"/>
      <c r="X254" s="316"/>
      <c r="Y254" s="416"/>
      <c r="Z254" s="417"/>
      <c r="AA254" s="416"/>
      <c r="AB254" s="416"/>
      <c r="AC254" s="416"/>
      <c r="AD254" s="416"/>
      <c r="AE254" s="416"/>
      <c r="AF254" s="416"/>
      <c r="AG254" s="416"/>
      <c r="AH254" s="416"/>
      <c r="AI254" s="416"/>
      <c r="AJ254" s="416"/>
      <c r="AK254" s="416"/>
      <c r="AL254" s="416"/>
      <c r="AM254" s="313"/>
    </row>
    <row r="255" spans="1:39" ht="15.45" hidden="1" outlineLevel="1">
      <c r="B255" s="288" t="s">
        <v>10</v>
      </c>
      <c r="C255" s="289"/>
      <c r="D255" s="289"/>
      <c r="E255" s="289"/>
      <c r="F255" s="289"/>
      <c r="G255" s="289"/>
      <c r="H255" s="289"/>
      <c r="I255" s="289"/>
      <c r="J255" s="289"/>
      <c r="K255" s="289"/>
      <c r="L255" s="289"/>
      <c r="M255" s="289"/>
      <c r="N255" s="290"/>
      <c r="O255" s="289"/>
      <c r="P255" s="289"/>
      <c r="Q255" s="289"/>
      <c r="R255" s="289"/>
      <c r="S255" s="289"/>
      <c r="T255" s="289"/>
      <c r="U255" s="289"/>
      <c r="V255" s="289"/>
      <c r="W255" s="289"/>
      <c r="X255" s="289"/>
      <c r="Y255" s="414"/>
      <c r="Z255" s="414"/>
      <c r="AA255" s="414"/>
      <c r="AB255" s="414"/>
      <c r="AC255" s="414"/>
      <c r="AD255" s="414"/>
      <c r="AE255" s="414"/>
      <c r="AF255" s="414"/>
      <c r="AG255" s="414"/>
      <c r="AH255" s="414"/>
      <c r="AI255" s="414"/>
      <c r="AJ255" s="414"/>
      <c r="AK255" s="414"/>
      <c r="AL255" s="414"/>
      <c r="AM255" s="292"/>
    </row>
    <row r="256" spans="1:39" ht="30" hidden="1" outlineLevel="1">
      <c r="A256" s="522">
        <v>11</v>
      </c>
      <c r="B256" s="520" t="s">
        <v>104</v>
      </c>
      <c r="C256" s="291" t="s">
        <v>25</v>
      </c>
      <c r="D256" s="295"/>
      <c r="E256" s="295"/>
      <c r="F256" s="295"/>
      <c r="G256" s="295"/>
      <c r="H256" s="295"/>
      <c r="I256" s="295"/>
      <c r="J256" s="295"/>
      <c r="K256" s="295"/>
      <c r="L256" s="295"/>
      <c r="M256" s="295"/>
      <c r="N256" s="295">
        <v>12</v>
      </c>
      <c r="O256" s="295"/>
      <c r="P256" s="295"/>
      <c r="Q256" s="295"/>
      <c r="R256" s="295"/>
      <c r="S256" s="295"/>
      <c r="T256" s="295"/>
      <c r="U256" s="295"/>
      <c r="V256" s="295"/>
      <c r="W256" s="295"/>
      <c r="X256" s="295"/>
      <c r="Y256" s="426"/>
      <c r="Z256" s="410"/>
      <c r="AA256" s="410"/>
      <c r="AB256" s="410"/>
      <c r="AC256" s="410"/>
      <c r="AD256" s="410"/>
      <c r="AE256" s="410"/>
      <c r="AF256" s="415"/>
      <c r="AG256" s="415"/>
      <c r="AH256" s="415"/>
      <c r="AI256" s="415"/>
      <c r="AJ256" s="415"/>
      <c r="AK256" s="415"/>
      <c r="AL256" s="415"/>
      <c r="AM256" s="296">
        <f>SUM(Y256:AL256)</f>
        <v>0</v>
      </c>
    </row>
    <row r="257" spans="1:40" ht="15" hidden="1" outlineLevel="1">
      <c r="B257" s="294" t="s">
        <v>289</v>
      </c>
      <c r="C257" s="291" t="s">
        <v>163</v>
      </c>
      <c r="D257" s="295"/>
      <c r="E257" s="295"/>
      <c r="F257" s="295"/>
      <c r="G257" s="295"/>
      <c r="H257" s="295"/>
      <c r="I257" s="295"/>
      <c r="J257" s="295"/>
      <c r="K257" s="295"/>
      <c r="L257" s="295"/>
      <c r="M257" s="295"/>
      <c r="N257" s="295">
        <f>N256</f>
        <v>12</v>
      </c>
      <c r="O257" s="295"/>
      <c r="P257" s="295"/>
      <c r="Q257" s="295"/>
      <c r="R257" s="295"/>
      <c r="S257" s="295"/>
      <c r="T257" s="295"/>
      <c r="U257" s="295"/>
      <c r="V257" s="295"/>
      <c r="W257" s="295"/>
      <c r="X257" s="295"/>
      <c r="Y257" s="411">
        <f>Y256</f>
        <v>0</v>
      </c>
      <c r="Z257" s="411">
        <f t="shared" ref="Z257" si="619">Z256</f>
        <v>0</v>
      </c>
      <c r="AA257" s="411">
        <f t="shared" ref="AA257" si="620">AA256</f>
        <v>0</v>
      </c>
      <c r="AB257" s="411">
        <f t="shared" ref="AB257" si="621">AB256</f>
        <v>0</v>
      </c>
      <c r="AC257" s="411">
        <f t="shared" ref="AC257" si="622">AC256</f>
        <v>0</v>
      </c>
      <c r="AD257" s="411">
        <f t="shared" ref="AD257" si="623">AD256</f>
        <v>0</v>
      </c>
      <c r="AE257" s="411">
        <f t="shared" ref="AE257" si="624">AE256</f>
        <v>0</v>
      </c>
      <c r="AF257" s="411">
        <f t="shared" ref="AF257" si="625">AF256</f>
        <v>0</v>
      </c>
      <c r="AG257" s="411">
        <f t="shared" ref="AG257" si="626">AG256</f>
        <v>0</v>
      </c>
      <c r="AH257" s="411">
        <f t="shared" ref="AH257" si="627">AH256</f>
        <v>0</v>
      </c>
      <c r="AI257" s="411">
        <f t="shared" ref="AI257" si="628">AI256</f>
        <v>0</v>
      </c>
      <c r="AJ257" s="411">
        <f t="shared" ref="AJ257" si="629">AJ256</f>
        <v>0</v>
      </c>
      <c r="AK257" s="411">
        <f t="shared" ref="AK257" si="630">AK256</f>
        <v>0</v>
      </c>
      <c r="AL257" s="411">
        <f t="shared" ref="AL257" si="631">AL256</f>
        <v>0</v>
      </c>
      <c r="AM257" s="297"/>
    </row>
    <row r="258" spans="1:40" ht="15" hidden="1" outlineLevel="1">
      <c r="B258" s="315"/>
      <c r="C258" s="305"/>
      <c r="D258" s="291"/>
      <c r="E258" s="291"/>
      <c r="F258" s="291"/>
      <c r="G258" s="291"/>
      <c r="H258" s="291"/>
      <c r="I258" s="291"/>
      <c r="J258" s="291"/>
      <c r="K258" s="291"/>
      <c r="L258" s="291"/>
      <c r="M258" s="291"/>
      <c r="N258" s="291"/>
      <c r="O258" s="291"/>
      <c r="P258" s="291"/>
      <c r="Q258" s="291"/>
      <c r="R258" s="291"/>
      <c r="S258" s="291"/>
      <c r="T258" s="291"/>
      <c r="U258" s="291"/>
      <c r="V258" s="291"/>
      <c r="W258" s="291"/>
      <c r="X258" s="291"/>
      <c r="Y258" s="412"/>
      <c r="Z258" s="421"/>
      <c r="AA258" s="421"/>
      <c r="AB258" s="421"/>
      <c r="AC258" s="421"/>
      <c r="AD258" s="421"/>
      <c r="AE258" s="421"/>
      <c r="AF258" s="421"/>
      <c r="AG258" s="421"/>
      <c r="AH258" s="421"/>
      <c r="AI258" s="421"/>
      <c r="AJ258" s="421"/>
      <c r="AK258" s="421"/>
      <c r="AL258" s="421"/>
      <c r="AM258" s="306"/>
    </row>
    <row r="259" spans="1:40" ht="30" hidden="1" outlineLevel="1">
      <c r="A259" s="522">
        <v>12</v>
      </c>
      <c r="B259" s="520" t="s">
        <v>105</v>
      </c>
      <c r="C259" s="291" t="s">
        <v>25</v>
      </c>
      <c r="D259" s="295"/>
      <c r="E259" s="295"/>
      <c r="F259" s="295"/>
      <c r="G259" s="295"/>
      <c r="H259" s="295"/>
      <c r="I259" s="295"/>
      <c r="J259" s="295"/>
      <c r="K259" s="295"/>
      <c r="L259" s="295"/>
      <c r="M259" s="295"/>
      <c r="N259" s="295">
        <v>12</v>
      </c>
      <c r="O259" s="295"/>
      <c r="P259" s="295"/>
      <c r="Q259" s="295"/>
      <c r="R259" s="295"/>
      <c r="S259" s="295"/>
      <c r="T259" s="295"/>
      <c r="U259" s="295"/>
      <c r="V259" s="295"/>
      <c r="W259" s="295"/>
      <c r="X259" s="295"/>
      <c r="Y259" s="410"/>
      <c r="Z259" s="410"/>
      <c r="AA259" s="410"/>
      <c r="AB259" s="410"/>
      <c r="AC259" s="410"/>
      <c r="AD259" s="410"/>
      <c r="AE259" s="410"/>
      <c r="AF259" s="415"/>
      <c r="AG259" s="415"/>
      <c r="AH259" s="415"/>
      <c r="AI259" s="415"/>
      <c r="AJ259" s="415"/>
      <c r="AK259" s="415"/>
      <c r="AL259" s="415"/>
      <c r="AM259" s="296">
        <f>SUM(Y259:AL259)</f>
        <v>0</v>
      </c>
    </row>
    <row r="260" spans="1:40" ht="15" hidden="1" outlineLevel="1">
      <c r="B260" s="294" t="s">
        <v>289</v>
      </c>
      <c r="C260" s="291" t="s">
        <v>163</v>
      </c>
      <c r="D260" s="295"/>
      <c r="E260" s="295"/>
      <c r="F260" s="295"/>
      <c r="G260" s="295"/>
      <c r="H260" s="295"/>
      <c r="I260" s="295"/>
      <c r="J260" s="295"/>
      <c r="K260" s="295"/>
      <c r="L260" s="295"/>
      <c r="M260" s="295"/>
      <c r="N260" s="295">
        <f>N259</f>
        <v>12</v>
      </c>
      <c r="O260" s="295"/>
      <c r="P260" s="295"/>
      <c r="Q260" s="295"/>
      <c r="R260" s="295"/>
      <c r="S260" s="295"/>
      <c r="T260" s="295"/>
      <c r="U260" s="295"/>
      <c r="V260" s="295"/>
      <c r="W260" s="295"/>
      <c r="X260" s="295"/>
      <c r="Y260" s="411">
        <f>Y259</f>
        <v>0</v>
      </c>
      <c r="Z260" s="411">
        <f t="shared" ref="Z260" si="632">Z259</f>
        <v>0</v>
      </c>
      <c r="AA260" s="411">
        <f t="shared" ref="AA260" si="633">AA259</f>
        <v>0</v>
      </c>
      <c r="AB260" s="411">
        <f t="shared" ref="AB260" si="634">AB259</f>
        <v>0</v>
      </c>
      <c r="AC260" s="411">
        <f t="shared" ref="AC260" si="635">AC259</f>
        <v>0</v>
      </c>
      <c r="AD260" s="411">
        <f t="shared" ref="AD260" si="636">AD259</f>
        <v>0</v>
      </c>
      <c r="AE260" s="411">
        <f t="shared" ref="AE260" si="637">AE259</f>
        <v>0</v>
      </c>
      <c r="AF260" s="411">
        <f t="shared" ref="AF260" si="638">AF259</f>
        <v>0</v>
      </c>
      <c r="AG260" s="411">
        <f t="shared" ref="AG260" si="639">AG259</f>
        <v>0</v>
      </c>
      <c r="AH260" s="411">
        <f t="shared" ref="AH260" si="640">AH259</f>
        <v>0</v>
      </c>
      <c r="AI260" s="411">
        <f t="shared" ref="AI260" si="641">AI259</f>
        <v>0</v>
      </c>
      <c r="AJ260" s="411">
        <f t="shared" ref="AJ260" si="642">AJ259</f>
        <v>0</v>
      </c>
      <c r="AK260" s="411">
        <f t="shared" ref="AK260" si="643">AK259</f>
        <v>0</v>
      </c>
      <c r="AL260" s="411">
        <f t="shared" ref="AL260" si="644">AL259</f>
        <v>0</v>
      </c>
      <c r="AM260" s="297"/>
    </row>
    <row r="261" spans="1:40" ht="15" hidden="1" outlineLevel="1">
      <c r="B261" s="315"/>
      <c r="C261" s="305"/>
      <c r="D261" s="291"/>
      <c r="E261" s="291"/>
      <c r="F261" s="291"/>
      <c r="G261" s="291"/>
      <c r="H261" s="291"/>
      <c r="I261" s="291"/>
      <c r="J261" s="291"/>
      <c r="K261" s="291"/>
      <c r="L261" s="291"/>
      <c r="M261" s="291"/>
      <c r="N261" s="291"/>
      <c r="O261" s="291"/>
      <c r="P261" s="291"/>
      <c r="Q261" s="291"/>
      <c r="R261" s="291"/>
      <c r="S261" s="291"/>
      <c r="T261" s="291"/>
      <c r="U261" s="291"/>
      <c r="V261" s="291"/>
      <c r="W261" s="291"/>
      <c r="X261" s="291"/>
      <c r="Y261" s="422"/>
      <c r="Z261" s="422"/>
      <c r="AA261" s="412"/>
      <c r="AB261" s="412"/>
      <c r="AC261" s="412"/>
      <c r="AD261" s="412"/>
      <c r="AE261" s="412"/>
      <c r="AF261" s="412"/>
      <c r="AG261" s="412"/>
      <c r="AH261" s="412"/>
      <c r="AI261" s="412"/>
      <c r="AJ261" s="412"/>
      <c r="AK261" s="412"/>
      <c r="AL261" s="412"/>
      <c r="AM261" s="306"/>
    </row>
    <row r="262" spans="1:40" ht="30" hidden="1" outlineLevel="1">
      <c r="A262" s="522">
        <v>13</v>
      </c>
      <c r="B262" s="520" t="s">
        <v>106</v>
      </c>
      <c r="C262" s="291" t="s">
        <v>25</v>
      </c>
      <c r="D262" s="295"/>
      <c r="E262" s="295"/>
      <c r="F262" s="295"/>
      <c r="G262" s="295"/>
      <c r="H262" s="295"/>
      <c r="I262" s="295"/>
      <c r="J262" s="295"/>
      <c r="K262" s="295"/>
      <c r="L262" s="295"/>
      <c r="M262" s="295"/>
      <c r="N262" s="295">
        <v>12</v>
      </c>
      <c r="O262" s="295"/>
      <c r="P262" s="295"/>
      <c r="Q262" s="295"/>
      <c r="R262" s="295"/>
      <c r="S262" s="295"/>
      <c r="T262" s="295"/>
      <c r="U262" s="295"/>
      <c r="V262" s="295"/>
      <c r="W262" s="295"/>
      <c r="X262" s="295"/>
      <c r="Y262" s="410"/>
      <c r="Z262" s="410"/>
      <c r="AA262" s="410"/>
      <c r="AB262" s="410"/>
      <c r="AC262" s="410"/>
      <c r="AD262" s="410"/>
      <c r="AE262" s="410"/>
      <c r="AF262" s="415"/>
      <c r="AG262" s="415"/>
      <c r="AH262" s="415"/>
      <c r="AI262" s="415"/>
      <c r="AJ262" s="415"/>
      <c r="AK262" s="415"/>
      <c r="AL262" s="415"/>
      <c r="AM262" s="296">
        <f>SUM(Y262:AL262)</f>
        <v>0</v>
      </c>
    </row>
    <row r="263" spans="1:40" ht="15" hidden="1" outlineLevel="1">
      <c r="B263" s="294" t="s">
        <v>289</v>
      </c>
      <c r="C263" s="291" t="s">
        <v>163</v>
      </c>
      <c r="D263" s="295"/>
      <c r="E263" s="295"/>
      <c r="F263" s="295"/>
      <c r="G263" s="295"/>
      <c r="H263" s="295"/>
      <c r="I263" s="295"/>
      <c r="J263" s="295"/>
      <c r="K263" s="295"/>
      <c r="L263" s="295"/>
      <c r="M263" s="295"/>
      <c r="N263" s="295">
        <f>N262</f>
        <v>12</v>
      </c>
      <c r="O263" s="295"/>
      <c r="P263" s="295"/>
      <c r="Q263" s="295"/>
      <c r="R263" s="295"/>
      <c r="S263" s="295"/>
      <c r="T263" s="295"/>
      <c r="U263" s="295"/>
      <c r="V263" s="295"/>
      <c r="W263" s="295"/>
      <c r="X263" s="295"/>
      <c r="Y263" s="411">
        <f>Y262</f>
        <v>0</v>
      </c>
      <c r="Z263" s="411">
        <f t="shared" ref="Z263" si="645">Z262</f>
        <v>0</v>
      </c>
      <c r="AA263" s="411">
        <f t="shared" ref="AA263" si="646">AA262</f>
        <v>0</v>
      </c>
      <c r="AB263" s="411">
        <f t="shared" ref="AB263" si="647">AB262</f>
        <v>0</v>
      </c>
      <c r="AC263" s="411">
        <f t="shared" ref="AC263" si="648">AC262</f>
        <v>0</v>
      </c>
      <c r="AD263" s="411">
        <f t="shared" ref="AD263" si="649">AD262</f>
        <v>0</v>
      </c>
      <c r="AE263" s="411">
        <f t="shared" ref="AE263" si="650">AE262</f>
        <v>0</v>
      </c>
      <c r="AF263" s="411">
        <f t="shared" ref="AF263" si="651">AF262</f>
        <v>0</v>
      </c>
      <c r="AG263" s="411">
        <f t="shared" ref="AG263" si="652">AG262</f>
        <v>0</v>
      </c>
      <c r="AH263" s="411">
        <f t="shared" ref="AH263" si="653">AH262</f>
        <v>0</v>
      </c>
      <c r="AI263" s="411">
        <f t="shared" ref="AI263" si="654">AI262</f>
        <v>0</v>
      </c>
      <c r="AJ263" s="411">
        <f t="shared" ref="AJ263" si="655">AJ262</f>
        <v>0</v>
      </c>
      <c r="AK263" s="411">
        <f t="shared" ref="AK263" si="656">AK262</f>
        <v>0</v>
      </c>
      <c r="AL263" s="411">
        <f t="shared" ref="AL263" si="657">AL262</f>
        <v>0</v>
      </c>
      <c r="AM263" s="306"/>
    </row>
    <row r="264" spans="1:40" ht="15" hidden="1" outlineLevel="1">
      <c r="B264" s="315"/>
      <c r="C264" s="305"/>
      <c r="D264" s="291"/>
      <c r="E264" s="291"/>
      <c r="F264" s="291"/>
      <c r="G264" s="291"/>
      <c r="H264" s="291"/>
      <c r="I264" s="291"/>
      <c r="J264" s="291"/>
      <c r="K264" s="291"/>
      <c r="L264" s="291"/>
      <c r="M264" s="291"/>
      <c r="N264" s="291"/>
      <c r="O264" s="291"/>
      <c r="P264" s="291"/>
      <c r="Q264" s="291"/>
      <c r="R264" s="291"/>
      <c r="S264" s="291"/>
      <c r="T264" s="291"/>
      <c r="U264" s="291"/>
      <c r="V264" s="291"/>
      <c r="W264" s="291"/>
      <c r="X264" s="291"/>
      <c r="Y264" s="412"/>
      <c r="Z264" s="412"/>
      <c r="AA264" s="412"/>
      <c r="AB264" s="412"/>
      <c r="AC264" s="412"/>
      <c r="AD264" s="412"/>
      <c r="AE264" s="412"/>
      <c r="AF264" s="412"/>
      <c r="AG264" s="412"/>
      <c r="AH264" s="412"/>
      <c r="AI264" s="412"/>
      <c r="AJ264" s="412"/>
      <c r="AK264" s="412"/>
      <c r="AL264" s="412"/>
      <c r="AM264" s="306"/>
    </row>
    <row r="265" spans="1:40" ht="15.45" hidden="1" outlineLevel="1">
      <c r="B265" s="288" t="s">
        <v>107</v>
      </c>
      <c r="C265" s="289"/>
      <c r="D265" s="290"/>
      <c r="E265" s="290"/>
      <c r="F265" s="290"/>
      <c r="G265" s="290"/>
      <c r="H265" s="290"/>
      <c r="I265" s="290"/>
      <c r="J265" s="290"/>
      <c r="K265" s="290"/>
      <c r="L265" s="290"/>
      <c r="M265" s="290"/>
      <c r="N265" s="290"/>
      <c r="O265" s="290"/>
      <c r="P265" s="289"/>
      <c r="Q265" s="289"/>
      <c r="R265" s="289"/>
      <c r="S265" s="289"/>
      <c r="T265" s="289"/>
      <c r="U265" s="289"/>
      <c r="V265" s="289"/>
      <c r="W265" s="289"/>
      <c r="X265" s="289"/>
      <c r="Y265" s="414"/>
      <c r="Z265" s="414"/>
      <c r="AA265" s="414"/>
      <c r="AB265" s="414"/>
      <c r="AC265" s="414"/>
      <c r="AD265" s="414"/>
      <c r="AE265" s="414"/>
      <c r="AF265" s="414"/>
      <c r="AG265" s="414"/>
      <c r="AH265" s="414"/>
      <c r="AI265" s="414"/>
      <c r="AJ265" s="414"/>
      <c r="AK265" s="414"/>
      <c r="AL265" s="414"/>
      <c r="AM265" s="292"/>
    </row>
    <row r="266" spans="1:40" ht="15" hidden="1" outlineLevel="1">
      <c r="A266" s="522">
        <v>14</v>
      </c>
      <c r="B266" s="315" t="s">
        <v>108</v>
      </c>
      <c r="C266" s="291" t="s">
        <v>25</v>
      </c>
      <c r="D266" s="295"/>
      <c r="E266" s="295"/>
      <c r="F266" s="295"/>
      <c r="G266" s="295"/>
      <c r="H266" s="295"/>
      <c r="I266" s="295"/>
      <c r="J266" s="295"/>
      <c r="K266" s="295"/>
      <c r="L266" s="295"/>
      <c r="M266" s="295"/>
      <c r="N266" s="295">
        <v>12</v>
      </c>
      <c r="O266" s="295"/>
      <c r="P266" s="295"/>
      <c r="Q266" s="295"/>
      <c r="R266" s="295"/>
      <c r="S266" s="295"/>
      <c r="T266" s="295"/>
      <c r="U266" s="295"/>
      <c r="V266" s="295"/>
      <c r="W266" s="295"/>
      <c r="X266" s="295"/>
      <c r="Y266" s="410"/>
      <c r="Z266" s="410"/>
      <c r="AA266" s="410"/>
      <c r="AB266" s="410"/>
      <c r="AC266" s="410"/>
      <c r="AD266" s="410"/>
      <c r="AE266" s="410"/>
      <c r="AF266" s="410"/>
      <c r="AG266" s="410"/>
      <c r="AH266" s="410"/>
      <c r="AI266" s="410"/>
      <c r="AJ266" s="410"/>
      <c r="AK266" s="410"/>
      <c r="AL266" s="410"/>
      <c r="AM266" s="296">
        <f>SUM(Y266:AL266)</f>
        <v>0</v>
      </c>
    </row>
    <row r="267" spans="1:40" ht="15" hidden="1" outlineLevel="1">
      <c r="B267" s="294" t="s">
        <v>289</v>
      </c>
      <c r="C267" s="291" t="s">
        <v>163</v>
      </c>
      <c r="D267" s="295"/>
      <c r="E267" s="295"/>
      <c r="F267" s="295"/>
      <c r="G267" s="295"/>
      <c r="H267" s="295"/>
      <c r="I267" s="295"/>
      <c r="J267" s="295"/>
      <c r="K267" s="295"/>
      <c r="L267" s="295"/>
      <c r="M267" s="295"/>
      <c r="N267" s="295">
        <f>N266</f>
        <v>12</v>
      </c>
      <c r="O267" s="295"/>
      <c r="P267" s="295"/>
      <c r="Q267" s="295"/>
      <c r="R267" s="295"/>
      <c r="S267" s="295"/>
      <c r="T267" s="295"/>
      <c r="U267" s="295"/>
      <c r="V267" s="295"/>
      <c r="W267" s="295"/>
      <c r="X267" s="295"/>
      <c r="Y267" s="411">
        <f>Y266</f>
        <v>0</v>
      </c>
      <c r="Z267" s="411">
        <f t="shared" ref="Z267" si="658">Z266</f>
        <v>0</v>
      </c>
      <c r="AA267" s="411">
        <f t="shared" ref="AA267" si="659">AA266</f>
        <v>0</v>
      </c>
      <c r="AB267" s="411">
        <f t="shared" ref="AB267" si="660">AB266</f>
        <v>0</v>
      </c>
      <c r="AC267" s="411">
        <f t="shared" ref="AC267" si="661">AC266</f>
        <v>0</v>
      </c>
      <c r="AD267" s="411">
        <f t="shared" ref="AD267" si="662">AD266</f>
        <v>0</v>
      </c>
      <c r="AE267" s="411">
        <f t="shared" ref="AE267" si="663">AE266</f>
        <v>0</v>
      </c>
      <c r="AF267" s="411">
        <f t="shared" ref="AF267" si="664">AF266</f>
        <v>0</v>
      </c>
      <c r="AG267" s="411">
        <f t="shared" ref="AG267" si="665">AG266</f>
        <v>0</v>
      </c>
      <c r="AH267" s="411">
        <f t="shared" ref="AH267" si="666">AH266</f>
        <v>0</v>
      </c>
      <c r="AI267" s="411">
        <f t="shared" ref="AI267" si="667">AI266</f>
        <v>0</v>
      </c>
      <c r="AJ267" s="411">
        <f t="shared" ref="AJ267" si="668">AJ266</f>
        <v>0</v>
      </c>
      <c r="AK267" s="411">
        <f t="shared" ref="AK267" si="669">AK266</f>
        <v>0</v>
      </c>
      <c r="AL267" s="411">
        <f t="shared" ref="AL267" si="670">AL266</f>
        <v>0</v>
      </c>
      <c r="AM267" s="297"/>
    </row>
    <row r="268" spans="1:40" ht="15" hidden="1" outlineLevel="1">
      <c r="A268" s="523"/>
      <c r="B268" s="315"/>
      <c r="C268" s="305"/>
      <c r="D268" s="291"/>
      <c r="E268" s="291"/>
      <c r="F268" s="291"/>
      <c r="G268" s="291"/>
      <c r="H268" s="291"/>
      <c r="I268" s="291"/>
      <c r="J268" s="291"/>
      <c r="K268" s="291"/>
      <c r="L268" s="291"/>
      <c r="M268" s="291"/>
      <c r="N268" s="468"/>
      <c r="O268" s="291"/>
      <c r="P268" s="291"/>
      <c r="Q268" s="291"/>
      <c r="R268" s="291"/>
      <c r="S268" s="291"/>
      <c r="T268" s="291"/>
      <c r="U268" s="291"/>
      <c r="V268" s="291"/>
      <c r="W268" s="291"/>
      <c r="X268" s="291"/>
      <c r="Y268" s="412"/>
      <c r="Z268" s="412"/>
      <c r="AA268" s="412"/>
      <c r="AB268" s="412"/>
      <c r="AC268" s="412"/>
      <c r="AD268" s="412"/>
      <c r="AE268" s="412"/>
      <c r="AF268" s="412"/>
      <c r="AG268" s="412"/>
      <c r="AH268" s="412"/>
      <c r="AI268" s="412"/>
      <c r="AJ268" s="412"/>
      <c r="AK268" s="412"/>
      <c r="AL268" s="412"/>
      <c r="AM268" s="301"/>
      <c r="AN268" s="630"/>
    </row>
    <row r="269" spans="1:40" s="309" customFormat="1" ht="15.45" hidden="1" outlineLevel="1">
      <c r="A269" s="523"/>
      <c r="B269" s="288" t="s">
        <v>489</v>
      </c>
      <c r="C269" s="291"/>
      <c r="D269" s="291"/>
      <c r="E269" s="291"/>
      <c r="F269" s="291"/>
      <c r="G269" s="291"/>
      <c r="H269" s="291"/>
      <c r="I269" s="291"/>
      <c r="J269" s="291"/>
      <c r="K269" s="291"/>
      <c r="L269" s="291"/>
      <c r="M269" s="291"/>
      <c r="N269" s="291"/>
      <c r="O269" s="291"/>
      <c r="P269" s="291"/>
      <c r="Q269" s="291"/>
      <c r="R269" s="291"/>
      <c r="S269" s="291"/>
      <c r="T269" s="291"/>
      <c r="U269" s="291"/>
      <c r="V269" s="291"/>
      <c r="W269" s="291"/>
      <c r="X269" s="291"/>
      <c r="Y269" s="412"/>
      <c r="Z269" s="412"/>
      <c r="AA269" s="412"/>
      <c r="AB269" s="412"/>
      <c r="AC269" s="412"/>
      <c r="AD269" s="412"/>
      <c r="AE269" s="416"/>
      <c r="AF269" s="416"/>
      <c r="AG269" s="416"/>
      <c r="AH269" s="416"/>
      <c r="AI269" s="416"/>
      <c r="AJ269" s="416"/>
      <c r="AK269" s="416"/>
      <c r="AL269" s="416"/>
      <c r="AM269" s="517"/>
      <c r="AN269" s="631"/>
    </row>
    <row r="270" spans="1:40" ht="15" hidden="1" outlineLevel="1">
      <c r="A270" s="522">
        <v>15</v>
      </c>
      <c r="B270" s="294" t="s">
        <v>494</v>
      </c>
      <c r="C270" s="291" t="s">
        <v>25</v>
      </c>
      <c r="D270" s="295"/>
      <c r="E270" s="295"/>
      <c r="F270" s="295"/>
      <c r="G270" s="295"/>
      <c r="H270" s="295"/>
      <c r="I270" s="295"/>
      <c r="J270" s="295"/>
      <c r="K270" s="295"/>
      <c r="L270" s="295"/>
      <c r="M270" s="295"/>
      <c r="N270" s="295">
        <v>0</v>
      </c>
      <c r="O270" s="295"/>
      <c r="P270" s="295"/>
      <c r="Q270" s="295"/>
      <c r="R270" s="295"/>
      <c r="S270" s="295"/>
      <c r="T270" s="295"/>
      <c r="U270" s="295"/>
      <c r="V270" s="295"/>
      <c r="W270" s="295"/>
      <c r="X270" s="295"/>
      <c r="Y270" s="410"/>
      <c r="Z270" s="410"/>
      <c r="AA270" s="410"/>
      <c r="AB270" s="410"/>
      <c r="AC270" s="410"/>
      <c r="AD270" s="410"/>
      <c r="AE270" s="410"/>
      <c r="AF270" s="410"/>
      <c r="AG270" s="410"/>
      <c r="AH270" s="410"/>
      <c r="AI270" s="410"/>
      <c r="AJ270" s="410"/>
      <c r="AK270" s="410"/>
      <c r="AL270" s="410"/>
      <c r="AM270" s="296">
        <f>SUM(Y270:AL270)</f>
        <v>0</v>
      </c>
    </row>
    <row r="271" spans="1:40" ht="15" hidden="1" outlineLevel="1">
      <c r="B271" s="294" t="s">
        <v>289</v>
      </c>
      <c r="C271" s="291" t="s">
        <v>163</v>
      </c>
      <c r="D271" s="295"/>
      <c r="E271" s="295"/>
      <c r="F271" s="295"/>
      <c r="G271" s="295"/>
      <c r="H271" s="295"/>
      <c r="I271" s="295"/>
      <c r="J271" s="295"/>
      <c r="K271" s="295"/>
      <c r="L271" s="295"/>
      <c r="M271" s="295"/>
      <c r="N271" s="295">
        <f>N270</f>
        <v>0</v>
      </c>
      <c r="O271" s="295"/>
      <c r="P271" s="295"/>
      <c r="Q271" s="295"/>
      <c r="R271" s="295"/>
      <c r="S271" s="295"/>
      <c r="T271" s="295"/>
      <c r="U271" s="295"/>
      <c r="V271" s="295"/>
      <c r="W271" s="295"/>
      <c r="X271" s="295"/>
      <c r="Y271" s="411">
        <f>Y270</f>
        <v>0</v>
      </c>
      <c r="Z271" s="411">
        <f t="shared" ref="Z271:AL271" si="671">Z270</f>
        <v>0</v>
      </c>
      <c r="AA271" s="411">
        <f t="shared" si="671"/>
        <v>0</v>
      </c>
      <c r="AB271" s="411">
        <f t="shared" si="671"/>
        <v>0</v>
      </c>
      <c r="AC271" s="411">
        <f t="shared" si="671"/>
        <v>0</v>
      </c>
      <c r="AD271" s="411">
        <f t="shared" si="671"/>
        <v>0</v>
      </c>
      <c r="AE271" s="411">
        <f t="shared" si="671"/>
        <v>0</v>
      </c>
      <c r="AF271" s="411">
        <f t="shared" si="671"/>
        <v>0</v>
      </c>
      <c r="AG271" s="411">
        <f t="shared" si="671"/>
        <v>0</v>
      </c>
      <c r="AH271" s="411">
        <f t="shared" si="671"/>
        <v>0</v>
      </c>
      <c r="AI271" s="411">
        <f t="shared" si="671"/>
        <v>0</v>
      </c>
      <c r="AJ271" s="411">
        <f t="shared" si="671"/>
        <v>0</v>
      </c>
      <c r="AK271" s="411">
        <f t="shared" si="671"/>
        <v>0</v>
      </c>
      <c r="AL271" s="411">
        <f t="shared" si="671"/>
        <v>0</v>
      </c>
      <c r="AM271" s="297"/>
    </row>
    <row r="272" spans="1:40" ht="15" hidden="1" outlineLevel="1">
      <c r="B272" s="315"/>
      <c r="C272" s="305"/>
      <c r="D272" s="291"/>
      <c r="E272" s="291"/>
      <c r="F272" s="291"/>
      <c r="G272" s="291"/>
      <c r="H272" s="291"/>
      <c r="I272" s="291"/>
      <c r="J272" s="291"/>
      <c r="K272" s="291"/>
      <c r="L272" s="291"/>
      <c r="M272" s="291"/>
      <c r="N272" s="291"/>
      <c r="O272" s="291"/>
      <c r="P272" s="291"/>
      <c r="Q272" s="291"/>
      <c r="R272" s="291"/>
      <c r="S272" s="291"/>
      <c r="T272" s="291"/>
      <c r="U272" s="291"/>
      <c r="V272" s="291"/>
      <c r="W272" s="291"/>
      <c r="X272" s="291"/>
      <c r="Y272" s="412"/>
      <c r="Z272" s="412"/>
      <c r="AA272" s="412"/>
      <c r="AB272" s="412"/>
      <c r="AC272" s="412"/>
      <c r="AD272" s="412"/>
      <c r="AE272" s="412"/>
      <c r="AF272" s="412"/>
      <c r="AG272" s="412"/>
      <c r="AH272" s="412"/>
      <c r="AI272" s="412"/>
      <c r="AJ272" s="412"/>
      <c r="AK272" s="412"/>
      <c r="AL272" s="412"/>
      <c r="AM272" s="306"/>
    </row>
    <row r="273" spans="1:39" s="283" customFormat="1" ht="15" hidden="1" outlineLevel="1">
      <c r="A273" s="522">
        <v>16</v>
      </c>
      <c r="B273" s="324" t="s">
        <v>490</v>
      </c>
      <c r="C273" s="291" t="s">
        <v>25</v>
      </c>
      <c r="D273" s="295"/>
      <c r="E273" s="295"/>
      <c r="F273" s="295"/>
      <c r="G273" s="295"/>
      <c r="H273" s="295"/>
      <c r="I273" s="295"/>
      <c r="J273" s="295"/>
      <c r="K273" s="295"/>
      <c r="L273" s="295"/>
      <c r="M273" s="295"/>
      <c r="N273" s="295">
        <v>0</v>
      </c>
      <c r="O273" s="295"/>
      <c r="P273" s="295"/>
      <c r="Q273" s="295"/>
      <c r="R273" s="295"/>
      <c r="S273" s="295"/>
      <c r="T273" s="295"/>
      <c r="U273" s="295"/>
      <c r="V273" s="295"/>
      <c r="W273" s="295"/>
      <c r="X273" s="295"/>
      <c r="Y273" s="410"/>
      <c r="Z273" s="410"/>
      <c r="AA273" s="410"/>
      <c r="AB273" s="410"/>
      <c r="AC273" s="410"/>
      <c r="AD273" s="410"/>
      <c r="AE273" s="410"/>
      <c r="AF273" s="410"/>
      <c r="AG273" s="410"/>
      <c r="AH273" s="410"/>
      <c r="AI273" s="410"/>
      <c r="AJ273" s="410"/>
      <c r="AK273" s="410"/>
      <c r="AL273" s="410"/>
      <c r="AM273" s="296">
        <f>SUM(Y273:AL273)</f>
        <v>0</v>
      </c>
    </row>
    <row r="274" spans="1:39" s="283" customFormat="1" ht="15" hidden="1" outlineLevel="1">
      <c r="A274" s="522"/>
      <c r="B274" s="324" t="s">
        <v>289</v>
      </c>
      <c r="C274" s="291" t="s">
        <v>163</v>
      </c>
      <c r="D274" s="295"/>
      <c r="E274" s="295"/>
      <c r="F274" s="295"/>
      <c r="G274" s="295"/>
      <c r="H274" s="295"/>
      <c r="I274" s="295"/>
      <c r="J274" s="295"/>
      <c r="K274" s="295"/>
      <c r="L274" s="295"/>
      <c r="M274" s="295"/>
      <c r="N274" s="295">
        <f>N273</f>
        <v>0</v>
      </c>
      <c r="O274" s="295"/>
      <c r="P274" s="295"/>
      <c r="Q274" s="295"/>
      <c r="R274" s="295"/>
      <c r="S274" s="295"/>
      <c r="T274" s="295"/>
      <c r="U274" s="295"/>
      <c r="V274" s="295"/>
      <c r="W274" s="295"/>
      <c r="X274" s="295"/>
      <c r="Y274" s="411">
        <f>Y273</f>
        <v>0</v>
      </c>
      <c r="Z274" s="411">
        <f t="shared" ref="Z274:AL274" si="672">Z273</f>
        <v>0</v>
      </c>
      <c r="AA274" s="411">
        <f t="shared" si="672"/>
        <v>0</v>
      </c>
      <c r="AB274" s="411">
        <f t="shared" si="672"/>
        <v>0</v>
      </c>
      <c r="AC274" s="411">
        <f t="shared" si="672"/>
        <v>0</v>
      </c>
      <c r="AD274" s="411">
        <f t="shared" si="672"/>
        <v>0</v>
      </c>
      <c r="AE274" s="411">
        <f t="shared" si="672"/>
        <v>0</v>
      </c>
      <c r="AF274" s="411">
        <f t="shared" si="672"/>
        <v>0</v>
      </c>
      <c r="AG274" s="411">
        <f t="shared" si="672"/>
        <v>0</v>
      </c>
      <c r="AH274" s="411">
        <f t="shared" si="672"/>
        <v>0</v>
      </c>
      <c r="AI274" s="411">
        <f t="shared" si="672"/>
        <v>0</v>
      </c>
      <c r="AJ274" s="411">
        <f t="shared" si="672"/>
        <v>0</v>
      </c>
      <c r="AK274" s="411">
        <f t="shared" si="672"/>
        <v>0</v>
      </c>
      <c r="AL274" s="411">
        <f t="shared" si="672"/>
        <v>0</v>
      </c>
      <c r="AM274" s="297"/>
    </row>
    <row r="275" spans="1:39" s="283" customFormat="1" ht="15" hidden="1" outlineLevel="1">
      <c r="A275" s="522"/>
      <c r="B275" s="324"/>
      <c r="C275" s="291"/>
      <c r="D275" s="291"/>
      <c r="E275" s="291"/>
      <c r="F275" s="291"/>
      <c r="G275" s="291"/>
      <c r="H275" s="291"/>
      <c r="I275" s="291"/>
      <c r="J275" s="291"/>
      <c r="K275" s="291"/>
      <c r="L275" s="291"/>
      <c r="M275" s="291"/>
      <c r="N275" s="291"/>
      <c r="O275" s="291"/>
      <c r="P275" s="291"/>
      <c r="Q275" s="291"/>
      <c r="R275" s="291"/>
      <c r="S275" s="291"/>
      <c r="T275" s="291"/>
      <c r="U275" s="291"/>
      <c r="V275" s="291"/>
      <c r="W275" s="291"/>
      <c r="X275" s="291"/>
      <c r="Y275" s="412"/>
      <c r="Z275" s="412"/>
      <c r="AA275" s="412"/>
      <c r="AB275" s="412"/>
      <c r="AC275" s="412"/>
      <c r="AD275" s="412"/>
      <c r="AE275" s="416"/>
      <c r="AF275" s="416"/>
      <c r="AG275" s="416"/>
      <c r="AH275" s="416"/>
      <c r="AI275" s="416"/>
      <c r="AJ275" s="416"/>
      <c r="AK275" s="416"/>
      <c r="AL275" s="416"/>
      <c r="AM275" s="313"/>
    </row>
    <row r="276" spans="1:39" ht="15.45" hidden="1" outlineLevel="1">
      <c r="B276" s="519" t="s">
        <v>495</v>
      </c>
      <c r="C276" s="320"/>
      <c r="D276" s="290"/>
      <c r="E276" s="289"/>
      <c r="F276" s="289"/>
      <c r="G276" s="289"/>
      <c r="H276" s="289"/>
      <c r="I276" s="289"/>
      <c r="J276" s="289"/>
      <c r="K276" s="289"/>
      <c r="L276" s="289"/>
      <c r="M276" s="289"/>
      <c r="N276" s="290"/>
      <c r="O276" s="289"/>
      <c r="P276" s="289"/>
      <c r="Q276" s="289"/>
      <c r="R276" s="289"/>
      <c r="S276" s="289"/>
      <c r="T276" s="289"/>
      <c r="U276" s="289"/>
      <c r="V276" s="289"/>
      <c r="W276" s="289"/>
      <c r="X276" s="289"/>
      <c r="Y276" s="414"/>
      <c r="Z276" s="414"/>
      <c r="AA276" s="414"/>
      <c r="AB276" s="414"/>
      <c r="AC276" s="414"/>
      <c r="AD276" s="414"/>
      <c r="AE276" s="414"/>
      <c r="AF276" s="414"/>
      <c r="AG276" s="414"/>
      <c r="AH276" s="414"/>
      <c r="AI276" s="414"/>
      <c r="AJ276" s="414"/>
      <c r="AK276" s="414"/>
      <c r="AL276" s="414"/>
      <c r="AM276" s="292"/>
    </row>
    <row r="277" spans="1:39" ht="15" hidden="1" outlineLevel="1">
      <c r="A277" s="522">
        <v>17</v>
      </c>
      <c r="B277" s="520" t="s">
        <v>112</v>
      </c>
      <c r="C277" s="291" t="s">
        <v>25</v>
      </c>
      <c r="D277" s="295"/>
      <c r="E277" s="295"/>
      <c r="F277" s="295"/>
      <c r="G277" s="295"/>
      <c r="H277" s="295"/>
      <c r="I277" s="295"/>
      <c r="J277" s="295"/>
      <c r="K277" s="295"/>
      <c r="L277" s="295"/>
      <c r="M277" s="295"/>
      <c r="N277" s="295">
        <v>12</v>
      </c>
      <c r="O277" s="295"/>
      <c r="P277" s="295"/>
      <c r="Q277" s="295"/>
      <c r="R277" s="295"/>
      <c r="S277" s="295"/>
      <c r="T277" s="295"/>
      <c r="U277" s="295"/>
      <c r="V277" s="295"/>
      <c r="W277" s="295"/>
      <c r="X277" s="295"/>
      <c r="Y277" s="426"/>
      <c r="Z277" s="410"/>
      <c r="AA277" s="410"/>
      <c r="AB277" s="410"/>
      <c r="AC277" s="410"/>
      <c r="AD277" s="410"/>
      <c r="AE277" s="410"/>
      <c r="AF277" s="415"/>
      <c r="AG277" s="415"/>
      <c r="AH277" s="415"/>
      <c r="AI277" s="415"/>
      <c r="AJ277" s="415"/>
      <c r="AK277" s="415"/>
      <c r="AL277" s="415"/>
      <c r="AM277" s="296">
        <f>SUM(Y277:AL277)</f>
        <v>0</v>
      </c>
    </row>
    <row r="278" spans="1:39" ht="15" hidden="1" outlineLevel="1">
      <c r="B278" s="294" t="s">
        <v>289</v>
      </c>
      <c r="C278" s="291" t="s">
        <v>163</v>
      </c>
      <c r="D278" s="295"/>
      <c r="E278" s="295"/>
      <c r="F278" s="295"/>
      <c r="G278" s="295"/>
      <c r="H278" s="295"/>
      <c r="I278" s="295"/>
      <c r="J278" s="295"/>
      <c r="K278" s="295"/>
      <c r="L278" s="295"/>
      <c r="M278" s="295"/>
      <c r="N278" s="295">
        <f>N277</f>
        <v>12</v>
      </c>
      <c r="O278" s="295"/>
      <c r="P278" s="295"/>
      <c r="Q278" s="295"/>
      <c r="R278" s="295"/>
      <c r="S278" s="295"/>
      <c r="T278" s="295"/>
      <c r="U278" s="295"/>
      <c r="V278" s="295"/>
      <c r="W278" s="295"/>
      <c r="X278" s="295"/>
      <c r="Y278" s="411">
        <f>Y277</f>
        <v>0</v>
      </c>
      <c r="Z278" s="411">
        <f t="shared" ref="Z278:AL278" si="673">Z277</f>
        <v>0</v>
      </c>
      <c r="AA278" s="411">
        <f t="shared" si="673"/>
        <v>0</v>
      </c>
      <c r="AB278" s="411">
        <f t="shared" si="673"/>
        <v>0</v>
      </c>
      <c r="AC278" s="411">
        <f t="shared" si="673"/>
        <v>0</v>
      </c>
      <c r="AD278" s="411">
        <f t="shared" si="673"/>
        <v>0</v>
      </c>
      <c r="AE278" s="411">
        <f t="shared" si="673"/>
        <v>0</v>
      </c>
      <c r="AF278" s="411">
        <f t="shared" si="673"/>
        <v>0</v>
      </c>
      <c r="AG278" s="411">
        <f t="shared" si="673"/>
        <v>0</v>
      </c>
      <c r="AH278" s="411">
        <f t="shared" si="673"/>
        <v>0</v>
      </c>
      <c r="AI278" s="411">
        <f t="shared" si="673"/>
        <v>0</v>
      </c>
      <c r="AJ278" s="411">
        <f t="shared" si="673"/>
        <v>0</v>
      </c>
      <c r="AK278" s="411">
        <f t="shared" si="673"/>
        <v>0</v>
      </c>
      <c r="AL278" s="411">
        <f t="shared" si="673"/>
        <v>0</v>
      </c>
      <c r="AM278" s="306"/>
    </row>
    <row r="279" spans="1:39" ht="15" hidden="1" outlineLevel="1">
      <c r="B279" s="294"/>
      <c r="C279" s="291"/>
      <c r="D279" s="291"/>
      <c r="E279" s="291"/>
      <c r="F279" s="291"/>
      <c r="G279" s="291"/>
      <c r="H279" s="291"/>
      <c r="I279" s="291"/>
      <c r="J279" s="291"/>
      <c r="K279" s="291"/>
      <c r="L279" s="291"/>
      <c r="M279" s="291"/>
      <c r="N279" s="291"/>
      <c r="O279" s="291"/>
      <c r="P279" s="291"/>
      <c r="Q279" s="291"/>
      <c r="R279" s="291"/>
      <c r="S279" s="291"/>
      <c r="T279" s="291"/>
      <c r="U279" s="291"/>
      <c r="V279" s="291"/>
      <c r="W279" s="291"/>
      <c r="X279" s="291"/>
      <c r="Y279" s="422"/>
      <c r="Z279" s="425"/>
      <c r="AA279" s="425"/>
      <c r="AB279" s="425"/>
      <c r="AC279" s="425"/>
      <c r="AD279" s="425"/>
      <c r="AE279" s="425"/>
      <c r="AF279" s="425"/>
      <c r="AG279" s="425"/>
      <c r="AH279" s="425"/>
      <c r="AI279" s="425"/>
      <c r="AJ279" s="425"/>
      <c r="AK279" s="425"/>
      <c r="AL279" s="425"/>
      <c r="AM279" s="306"/>
    </row>
    <row r="280" spans="1:39" ht="15" hidden="1" outlineLevel="1">
      <c r="A280" s="522">
        <v>18</v>
      </c>
      <c r="B280" s="520" t="s">
        <v>109</v>
      </c>
      <c r="C280" s="291" t="s">
        <v>25</v>
      </c>
      <c r="D280" s="295"/>
      <c r="E280" s="295"/>
      <c r="F280" s="295"/>
      <c r="G280" s="295"/>
      <c r="H280" s="295"/>
      <c r="I280" s="295"/>
      <c r="J280" s="295"/>
      <c r="K280" s="295"/>
      <c r="L280" s="295"/>
      <c r="M280" s="295"/>
      <c r="N280" s="295">
        <v>12</v>
      </c>
      <c r="O280" s="295"/>
      <c r="P280" s="295"/>
      <c r="Q280" s="295"/>
      <c r="R280" s="295"/>
      <c r="S280" s="295"/>
      <c r="T280" s="295"/>
      <c r="U280" s="295"/>
      <c r="V280" s="295"/>
      <c r="W280" s="295"/>
      <c r="X280" s="295"/>
      <c r="Y280" s="426"/>
      <c r="Z280" s="410"/>
      <c r="AA280" s="410"/>
      <c r="AB280" s="410"/>
      <c r="AC280" s="410"/>
      <c r="AD280" s="410"/>
      <c r="AE280" s="410"/>
      <c r="AF280" s="415"/>
      <c r="AG280" s="415"/>
      <c r="AH280" s="415"/>
      <c r="AI280" s="415"/>
      <c r="AJ280" s="415"/>
      <c r="AK280" s="415"/>
      <c r="AL280" s="415"/>
      <c r="AM280" s="296">
        <f>SUM(Y280:AL280)</f>
        <v>0</v>
      </c>
    </row>
    <row r="281" spans="1:39" ht="15" hidden="1" outlineLevel="1">
      <c r="B281" s="294" t="s">
        <v>289</v>
      </c>
      <c r="C281" s="291" t="s">
        <v>163</v>
      </c>
      <c r="D281" s="295"/>
      <c r="E281" s="295"/>
      <c r="F281" s="295"/>
      <c r="G281" s="295"/>
      <c r="H281" s="295"/>
      <c r="I281" s="295"/>
      <c r="J281" s="295"/>
      <c r="K281" s="295"/>
      <c r="L281" s="295"/>
      <c r="M281" s="295"/>
      <c r="N281" s="295">
        <f>N280</f>
        <v>12</v>
      </c>
      <c r="O281" s="295"/>
      <c r="P281" s="295"/>
      <c r="Q281" s="295"/>
      <c r="R281" s="295"/>
      <c r="S281" s="295"/>
      <c r="T281" s="295"/>
      <c r="U281" s="295"/>
      <c r="V281" s="295"/>
      <c r="W281" s="295"/>
      <c r="X281" s="295"/>
      <c r="Y281" s="411">
        <f>Y280</f>
        <v>0</v>
      </c>
      <c r="Z281" s="411">
        <f t="shared" ref="Z281:AL281" si="674">Z280</f>
        <v>0</v>
      </c>
      <c r="AA281" s="411">
        <f t="shared" si="674"/>
        <v>0</v>
      </c>
      <c r="AB281" s="411">
        <f t="shared" si="674"/>
        <v>0</v>
      </c>
      <c r="AC281" s="411">
        <f t="shared" si="674"/>
        <v>0</v>
      </c>
      <c r="AD281" s="411">
        <f t="shared" si="674"/>
        <v>0</v>
      </c>
      <c r="AE281" s="411">
        <f t="shared" si="674"/>
        <v>0</v>
      </c>
      <c r="AF281" s="411">
        <f t="shared" si="674"/>
        <v>0</v>
      </c>
      <c r="AG281" s="411">
        <f t="shared" si="674"/>
        <v>0</v>
      </c>
      <c r="AH281" s="411">
        <f t="shared" si="674"/>
        <v>0</v>
      </c>
      <c r="AI281" s="411">
        <f t="shared" si="674"/>
        <v>0</v>
      </c>
      <c r="AJ281" s="411">
        <f t="shared" si="674"/>
        <v>0</v>
      </c>
      <c r="AK281" s="411">
        <f t="shared" si="674"/>
        <v>0</v>
      </c>
      <c r="AL281" s="411">
        <f t="shared" si="674"/>
        <v>0</v>
      </c>
      <c r="AM281" s="306"/>
    </row>
    <row r="282" spans="1:39" ht="15" hidden="1" outlineLevel="1">
      <c r="B282" s="322"/>
      <c r="C282" s="291"/>
      <c r="D282" s="291"/>
      <c r="E282" s="291"/>
      <c r="F282" s="291"/>
      <c r="G282" s="291"/>
      <c r="H282" s="291"/>
      <c r="I282" s="291"/>
      <c r="J282" s="291"/>
      <c r="K282" s="291"/>
      <c r="L282" s="291"/>
      <c r="M282" s="291"/>
      <c r="N282" s="291"/>
      <c r="O282" s="291"/>
      <c r="P282" s="291"/>
      <c r="Q282" s="291"/>
      <c r="R282" s="291"/>
      <c r="S282" s="291"/>
      <c r="T282" s="291"/>
      <c r="U282" s="291"/>
      <c r="V282" s="291"/>
      <c r="W282" s="291"/>
      <c r="X282" s="291"/>
      <c r="Y282" s="423"/>
      <c r="Z282" s="424"/>
      <c r="AA282" s="424"/>
      <c r="AB282" s="424"/>
      <c r="AC282" s="424"/>
      <c r="AD282" s="424"/>
      <c r="AE282" s="424"/>
      <c r="AF282" s="424"/>
      <c r="AG282" s="424"/>
      <c r="AH282" s="424"/>
      <c r="AI282" s="424"/>
      <c r="AJ282" s="424"/>
      <c r="AK282" s="424"/>
      <c r="AL282" s="424"/>
      <c r="AM282" s="297"/>
    </row>
    <row r="283" spans="1:39" ht="15" hidden="1" outlineLevel="1">
      <c r="A283" s="522">
        <v>19</v>
      </c>
      <c r="B283" s="520" t="s">
        <v>111</v>
      </c>
      <c r="C283" s="291" t="s">
        <v>25</v>
      </c>
      <c r="D283" s="295"/>
      <c r="E283" s="295"/>
      <c r="F283" s="295"/>
      <c r="G283" s="295"/>
      <c r="H283" s="295"/>
      <c r="I283" s="295"/>
      <c r="J283" s="295"/>
      <c r="K283" s="295"/>
      <c r="L283" s="295"/>
      <c r="M283" s="295"/>
      <c r="N283" s="295">
        <v>12</v>
      </c>
      <c r="O283" s="295"/>
      <c r="P283" s="295"/>
      <c r="Q283" s="295"/>
      <c r="R283" s="295"/>
      <c r="S283" s="295"/>
      <c r="T283" s="295"/>
      <c r="U283" s="295"/>
      <c r="V283" s="295"/>
      <c r="W283" s="295"/>
      <c r="X283" s="295"/>
      <c r="Y283" s="426"/>
      <c r="Z283" s="410"/>
      <c r="AA283" s="410"/>
      <c r="AB283" s="410"/>
      <c r="AC283" s="410"/>
      <c r="AD283" s="410"/>
      <c r="AE283" s="410"/>
      <c r="AF283" s="415"/>
      <c r="AG283" s="415"/>
      <c r="AH283" s="415"/>
      <c r="AI283" s="415"/>
      <c r="AJ283" s="415"/>
      <c r="AK283" s="415"/>
      <c r="AL283" s="415"/>
      <c r="AM283" s="296">
        <f>SUM(Y283:AL283)</f>
        <v>0</v>
      </c>
    </row>
    <row r="284" spans="1:39" ht="15" hidden="1" outlineLevel="1">
      <c r="B284" s="294" t="s">
        <v>289</v>
      </c>
      <c r="C284" s="291" t="s">
        <v>163</v>
      </c>
      <c r="D284" s="295"/>
      <c r="E284" s="295"/>
      <c r="F284" s="295"/>
      <c r="G284" s="295"/>
      <c r="H284" s="295"/>
      <c r="I284" s="295"/>
      <c r="J284" s="295"/>
      <c r="K284" s="295"/>
      <c r="L284" s="295"/>
      <c r="M284" s="295"/>
      <c r="N284" s="295">
        <f>N283</f>
        <v>12</v>
      </c>
      <c r="O284" s="295"/>
      <c r="P284" s="295"/>
      <c r="Q284" s="295"/>
      <c r="R284" s="295"/>
      <c r="S284" s="295"/>
      <c r="T284" s="295"/>
      <c r="U284" s="295"/>
      <c r="V284" s="295"/>
      <c r="W284" s="295"/>
      <c r="X284" s="295"/>
      <c r="Y284" s="411">
        <f>Y283</f>
        <v>0</v>
      </c>
      <c r="Z284" s="411">
        <f t="shared" ref="Z284:AL284" si="675">Z283</f>
        <v>0</v>
      </c>
      <c r="AA284" s="411">
        <f t="shared" si="675"/>
        <v>0</v>
      </c>
      <c r="AB284" s="411">
        <f t="shared" si="675"/>
        <v>0</v>
      </c>
      <c r="AC284" s="411">
        <f t="shared" si="675"/>
        <v>0</v>
      </c>
      <c r="AD284" s="411">
        <f t="shared" si="675"/>
        <v>0</v>
      </c>
      <c r="AE284" s="411">
        <f t="shared" si="675"/>
        <v>0</v>
      </c>
      <c r="AF284" s="411">
        <f t="shared" si="675"/>
        <v>0</v>
      </c>
      <c r="AG284" s="411">
        <f t="shared" si="675"/>
        <v>0</v>
      </c>
      <c r="AH284" s="411">
        <f t="shared" si="675"/>
        <v>0</v>
      </c>
      <c r="AI284" s="411">
        <f t="shared" si="675"/>
        <v>0</v>
      </c>
      <c r="AJ284" s="411">
        <f t="shared" si="675"/>
        <v>0</v>
      </c>
      <c r="AK284" s="411">
        <f t="shared" si="675"/>
        <v>0</v>
      </c>
      <c r="AL284" s="411">
        <f t="shared" si="675"/>
        <v>0</v>
      </c>
      <c r="AM284" s="297"/>
    </row>
    <row r="285" spans="1:39" ht="15" hidden="1" outlineLevel="1">
      <c r="B285" s="322"/>
      <c r="C285" s="291"/>
      <c r="D285" s="291"/>
      <c r="E285" s="291"/>
      <c r="F285" s="291"/>
      <c r="G285" s="291"/>
      <c r="H285" s="291"/>
      <c r="I285" s="291"/>
      <c r="J285" s="291"/>
      <c r="K285" s="291"/>
      <c r="L285" s="291"/>
      <c r="M285" s="291"/>
      <c r="N285" s="291"/>
      <c r="O285" s="291"/>
      <c r="P285" s="291"/>
      <c r="Q285" s="291"/>
      <c r="R285" s="291"/>
      <c r="S285" s="291"/>
      <c r="T285" s="291"/>
      <c r="U285" s="291"/>
      <c r="V285" s="291"/>
      <c r="W285" s="291"/>
      <c r="X285" s="291"/>
      <c r="Y285" s="412"/>
      <c r="Z285" s="412"/>
      <c r="AA285" s="412"/>
      <c r="AB285" s="412"/>
      <c r="AC285" s="412"/>
      <c r="AD285" s="412"/>
      <c r="AE285" s="412"/>
      <c r="AF285" s="412"/>
      <c r="AG285" s="412"/>
      <c r="AH285" s="412"/>
      <c r="AI285" s="412"/>
      <c r="AJ285" s="412"/>
      <c r="AK285" s="412"/>
      <c r="AL285" s="412"/>
      <c r="AM285" s="306"/>
    </row>
    <row r="286" spans="1:39" ht="15" hidden="1" outlineLevel="1">
      <c r="A286" s="522">
        <v>20</v>
      </c>
      <c r="B286" s="520" t="s">
        <v>110</v>
      </c>
      <c r="C286" s="291" t="s">
        <v>25</v>
      </c>
      <c r="D286" s="295"/>
      <c r="E286" s="295"/>
      <c r="F286" s="295"/>
      <c r="G286" s="295"/>
      <c r="H286" s="295"/>
      <c r="I286" s="295"/>
      <c r="J286" s="295"/>
      <c r="K286" s="295"/>
      <c r="L286" s="295"/>
      <c r="M286" s="295"/>
      <c r="N286" s="295">
        <v>12</v>
      </c>
      <c r="O286" s="295"/>
      <c r="P286" s="295"/>
      <c r="Q286" s="295"/>
      <c r="R286" s="295"/>
      <c r="S286" s="295"/>
      <c r="T286" s="295"/>
      <c r="U286" s="295"/>
      <c r="V286" s="295"/>
      <c r="W286" s="295"/>
      <c r="X286" s="295"/>
      <c r="Y286" s="426"/>
      <c r="Z286" s="410"/>
      <c r="AA286" s="410"/>
      <c r="AB286" s="410"/>
      <c r="AC286" s="410"/>
      <c r="AD286" s="410"/>
      <c r="AE286" s="410"/>
      <c r="AF286" s="415"/>
      <c r="AG286" s="415"/>
      <c r="AH286" s="415"/>
      <c r="AI286" s="415"/>
      <c r="AJ286" s="415"/>
      <c r="AK286" s="415"/>
      <c r="AL286" s="415"/>
      <c r="AM286" s="296">
        <f>SUM(Y286:AL286)</f>
        <v>0</v>
      </c>
    </row>
    <row r="287" spans="1:39" ht="15" hidden="1" outlineLevel="1">
      <c r="B287" s="294" t="s">
        <v>289</v>
      </c>
      <c r="C287" s="291" t="s">
        <v>163</v>
      </c>
      <c r="D287" s="295"/>
      <c r="E287" s="295"/>
      <c r="F287" s="295"/>
      <c r="G287" s="295"/>
      <c r="H287" s="295"/>
      <c r="I287" s="295"/>
      <c r="J287" s="295"/>
      <c r="K287" s="295"/>
      <c r="L287" s="295"/>
      <c r="M287" s="295"/>
      <c r="N287" s="295">
        <f>N286</f>
        <v>12</v>
      </c>
      <c r="O287" s="295"/>
      <c r="P287" s="295"/>
      <c r="Q287" s="295"/>
      <c r="R287" s="295"/>
      <c r="S287" s="295"/>
      <c r="T287" s="295"/>
      <c r="U287" s="295"/>
      <c r="V287" s="295"/>
      <c r="W287" s="295"/>
      <c r="X287" s="295"/>
      <c r="Y287" s="411">
        <f t="shared" ref="Y287:AL287" si="676">Y286</f>
        <v>0</v>
      </c>
      <c r="Z287" s="411">
        <f t="shared" si="676"/>
        <v>0</v>
      </c>
      <c r="AA287" s="411">
        <f t="shared" si="676"/>
        <v>0</v>
      </c>
      <c r="AB287" s="411">
        <f t="shared" si="676"/>
        <v>0</v>
      </c>
      <c r="AC287" s="411">
        <f t="shared" si="676"/>
        <v>0</v>
      </c>
      <c r="AD287" s="411">
        <f t="shared" si="676"/>
        <v>0</v>
      </c>
      <c r="AE287" s="411">
        <f t="shared" si="676"/>
        <v>0</v>
      </c>
      <c r="AF287" s="411">
        <f t="shared" si="676"/>
        <v>0</v>
      </c>
      <c r="AG287" s="411">
        <f t="shared" si="676"/>
        <v>0</v>
      </c>
      <c r="AH287" s="411">
        <f t="shared" si="676"/>
        <v>0</v>
      </c>
      <c r="AI287" s="411">
        <f t="shared" si="676"/>
        <v>0</v>
      </c>
      <c r="AJ287" s="411">
        <f t="shared" si="676"/>
        <v>0</v>
      </c>
      <c r="AK287" s="411">
        <f t="shared" si="676"/>
        <v>0</v>
      </c>
      <c r="AL287" s="411">
        <f t="shared" si="676"/>
        <v>0</v>
      </c>
      <c r="AM287" s="306"/>
    </row>
    <row r="288" spans="1:39" ht="15.45" hidden="1" outlineLevel="1">
      <c r="B288" s="323"/>
      <c r="C288" s="300"/>
      <c r="D288" s="291"/>
      <c r="E288" s="291"/>
      <c r="F288" s="291"/>
      <c r="G288" s="291"/>
      <c r="H288" s="291"/>
      <c r="I288" s="291"/>
      <c r="J288" s="291"/>
      <c r="K288" s="291"/>
      <c r="L288" s="291"/>
      <c r="M288" s="291"/>
      <c r="N288" s="300"/>
      <c r="O288" s="291"/>
      <c r="P288" s="291"/>
      <c r="Q288" s="291"/>
      <c r="R288" s="291"/>
      <c r="S288" s="291"/>
      <c r="T288" s="291"/>
      <c r="U288" s="291"/>
      <c r="V288" s="291"/>
      <c r="W288" s="291"/>
      <c r="X288" s="291"/>
      <c r="Y288" s="412"/>
      <c r="Z288" s="412"/>
      <c r="AA288" s="412"/>
      <c r="AB288" s="412"/>
      <c r="AC288" s="412"/>
      <c r="AD288" s="412"/>
      <c r="AE288" s="412"/>
      <c r="AF288" s="412"/>
      <c r="AG288" s="412"/>
      <c r="AH288" s="412"/>
      <c r="AI288" s="412"/>
      <c r="AJ288" s="412"/>
      <c r="AK288" s="412"/>
      <c r="AL288" s="412"/>
      <c r="AM288" s="306"/>
    </row>
    <row r="289" spans="1:39" ht="15.45" outlineLevel="1">
      <c r="B289" s="518" t="s">
        <v>502</v>
      </c>
      <c r="C289" s="291"/>
      <c r="D289" s="291"/>
      <c r="E289" s="291"/>
      <c r="F289" s="291"/>
      <c r="G289" s="291"/>
      <c r="H289" s="291"/>
      <c r="I289" s="291"/>
      <c r="J289" s="291"/>
      <c r="K289" s="291"/>
      <c r="L289" s="291"/>
      <c r="M289" s="291"/>
      <c r="N289" s="291"/>
      <c r="O289" s="291"/>
      <c r="P289" s="291"/>
      <c r="Q289" s="291"/>
      <c r="R289" s="291"/>
      <c r="S289" s="291"/>
      <c r="T289" s="291"/>
      <c r="U289" s="291"/>
      <c r="V289" s="291"/>
      <c r="W289" s="291"/>
      <c r="X289" s="291"/>
      <c r="Y289" s="422"/>
      <c r="Z289" s="425"/>
      <c r="AA289" s="425"/>
      <c r="AB289" s="425"/>
      <c r="AC289" s="425"/>
      <c r="AD289" s="425"/>
      <c r="AE289" s="425"/>
      <c r="AF289" s="425"/>
      <c r="AG289" s="425"/>
      <c r="AH289" s="425"/>
      <c r="AI289" s="425"/>
      <c r="AJ289" s="425"/>
      <c r="AK289" s="425"/>
      <c r="AL289" s="425"/>
      <c r="AM289" s="306"/>
    </row>
    <row r="290" spans="1:39" ht="15.45" outlineLevel="1">
      <c r="B290" s="288" t="s">
        <v>498</v>
      </c>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422"/>
      <c r="Z290" s="425"/>
      <c r="AA290" s="425"/>
      <c r="AB290" s="425"/>
      <c r="AC290" s="425"/>
      <c r="AD290" s="425"/>
      <c r="AE290" s="425"/>
      <c r="AF290" s="425"/>
      <c r="AG290" s="425"/>
      <c r="AH290" s="425"/>
      <c r="AI290" s="425"/>
      <c r="AJ290" s="425"/>
      <c r="AK290" s="425"/>
      <c r="AL290" s="425"/>
      <c r="AM290" s="306"/>
    </row>
    <row r="291" spans="1:39" ht="15" outlineLevel="1">
      <c r="A291" s="522">
        <v>21</v>
      </c>
      <c r="B291" s="520" t="s">
        <v>113</v>
      </c>
      <c r="C291" s="291" t="s">
        <v>25</v>
      </c>
      <c r="D291" s="295">
        <v>2180560</v>
      </c>
      <c r="E291" s="295">
        <v>2180560</v>
      </c>
      <c r="F291" s="295">
        <v>2180560</v>
      </c>
      <c r="G291" s="295">
        <v>2180560</v>
      </c>
      <c r="H291" s="295">
        <v>2180560</v>
      </c>
      <c r="I291" s="295">
        <v>2180560</v>
      </c>
      <c r="J291" s="295">
        <v>2180560</v>
      </c>
      <c r="K291" s="295">
        <v>2180234</v>
      </c>
      <c r="L291" s="295">
        <v>2180234</v>
      </c>
      <c r="M291" s="295">
        <v>2170774</v>
      </c>
      <c r="N291" s="291"/>
      <c r="O291" s="295">
        <v>142</v>
      </c>
      <c r="P291" s="295">
        <v>142</v>
      </c>
      <c r="Q291" s="295">
        <v>142</v>
      </c>
      <c r="R291" s="295">
        <v>142</v>
      </c>
      <c r="S291" s="295">
        <v>142</v>
      </c>
      <c r="T291" s="295">
        <v>142</v>
      </c>
      <c r="U291" s="295">
        <v>142</v>
      </c>
      <c r="V291" s="295">
        <v>142</v>
      </c>
      <c r="W291" s="295">
        <v>142</v>
      </c>
      <c r="X291" s="295">
        <v>141</v>
      </c>
      <c r="Y291" s="410">
        <v>1</v>
      </c>
      <c r="Z291" s="410"/>
      <c r="AA291" s="410"/>
      <c r="AB291" s="410"/>
      <c r="AC291" s="410"/>
      <c r="AD291" s="410"/>
      <c r="AE291" s="410"/>
      <c r="AF291" s="410"/>
      <c r="AG291" s="410"/>
      <c r="AH291" s="410"/>
      <c r="AI291" s="410"/>
      <c r="AJ291" s="410"/>
      <c r="AK291" s="410"/>
      <c r="AL291" s="410"/>
      <c r="AM291" s="296">
        <f>SUM(Y291:AL291)</f>
        <v>1</v>
      </c>
    </row>
    <row r="292" spans="1:39" ht="15" outlineLevel="1">
      <c r="B292" s="294" t="s">
        <v>289</v>
      </c>
      <c r="C292" s="291" t="s">
        <v>163</v>
      </c>
      <c r="D292" s="295">
        <v>245089</v>
      </c>
      <c r="E292" s="295">
        <v>245089</v>
      </c>
      <c r="F292" s="295">
        <v>245089</v>
      </c>
      <c r="G292" s="295">
        <v>245089</v>
      </c>
      <c r="H292" s="295">
        <v>245089</v>
      </c>
      <c r="I292" s="295">
        <v>245089</v>
      </c>
      <c r="J292" s="295">
        <v>245089</v>
      </c>
      <c r="K292" s="295">
        <v>245066</v>
      </c>
      <c r="L292" s="295">
        <v>245066</v>
      </c>
      <c r="M292" s="295">
        <v>245432</v>
      </c>
      <c r="N292" s="291"/>
      <c r="O292" s="295">
        <v>16</v>
      </c>
      <c r="P292" s="295">
        <v>16</v>
      </c>
      <c r="Q292" s="295">
        <v>16</v>
      </c>
      <c r="R292" s="295">
        <v>16</v>
      </c>
      <c r="S292" s="295">
        <v>16</v>
      </c>
      <c r="T292" s="295">
        <v>16</v>
      </c>
      <c r="U292" s="295">
        <v>16</v>
      </c>
      <c r="V292" s="295">
        <v>16</v>
      </c>
      <c r="W292" s="295">
        <v>16</v>
      </c>
      <c r="X292" s="295">
        <v>16</v>
      </c>
      <c r="Y292" s="411">
        <f>Y291</f>
        <v>1</v>
      </c>
      <c r="Z292" s="411">
        <f t="shared" ref="Z292:AL292" si="677">Z291</f>
        <v>0</v>
      </c>
      <c r="AA292" s="411">
        <f t="shared" si="677"/>
        <v>0</v>
      </c>
      <c r="AB292" s="411">
        <f t="shared" si="677"/>
        <v>0</v>
      </c>
      <c r="AC292" s="411">
        <f t="shared" si="677"/>
        <v>0</v>
      </c>
      <c r="AD292" s="411">
        <f t="shared" si="677"/>
        <v>0</v>
      </c>
      <c r="AE292" s="411">
        <f t="shared" si="677"/>
        <v>0</v>
      </c>
      <c r="AF292" s="411">
        <f t="shared" si="677"/>
        <v>0</v>
      </c>
      <c r="AG292" s="411">
        <f t="shared" si="677"/>
        <v>0</v>
      </c>
      <c r="AH292" s="411">
        <f t="shared" si="677"/>
        <v>0</v>
      </c>
      <c r="AI292" s="411">
        <f t="shared" si="677"/>
        <v>0</v>
      </c>
      <c r="AJ292" s="411">
        <f t="shared" si="677"/>
        <v>0</v>
      </c>
      <c r="AK292" s="411">
        <f t="shared" si="677"/>
        <v>0</v>
      </c>
      <c r="AL292" s="411">
        <f t="shared" si="677"/>
        <v>0</v>
      </c>
      <c r="AM292" s="306"/>
    </row>
    <row r="293" spans="1:39" ht="15" outlineLevel="1">
      <c r="B293" s="294"/>
      <c r="C293" s="291"/>
      <c r="D293" s="291"/>
      <c r="E293" s="291"/>
      <c r="F293" s="291"/>
      <c r="G293" s="291"/>
      <c r="H293" s="291"/>
      <c r="I293" s="291"/>
      <c r="J293" s="291"/>
      <c r="K293" s="291"/>
      <c r="L293" s="291"/>
      <c r="M293" s="291"/>
      <c r="N293" s="291"/>
      <c r="O293" s="291"/>
      <c r="P293" s="291"/>
      <c r="Q293" s="291"/>
      <c r="R293" s="291"/>
      <c r="S293" s="291"/>
      <c r="T293" s="291"/>
      <c r="U293" s="291"/>
      <c r="V293" s="291"/>
      <c r="W293" s="291"/>
      <c r="X293" s="291"/>
      <c r="Y293" s="422"/>
      <c r="Z293" s="425"/>
      <c r="AA293" s="425"/>
      <c r="AB293" s="425"/>
      <c r="AC293" s="425"/>
      <c r="AD293" s="425"/>
      <c r="AE293" s="425"/>
      <c r="AF293" s="425"/>
      <c r="AG293" s="425"/>
      <c r="AH293" s="425"/>
      <c r="AI293" s="425"/>
      <c r="AJ293" s="425"/>
      <c r="AK293" s="425"/>
      <c r="AL293" s="425"/>
      <c r="AM293" s="306"/>
    </row>
    <row r="294" spans="1:39" ht="30" outlineLevel="1">
      <c r="A294" s="522">
        <v>22</v>
      </c>
      <c r="B294" s="520" t="s">
        <v>114</v>
      </c>
      <c r="C294" s="291" t="s">
        <v>25</v>
      </c>
      <c r="D294" s="295">
        <v>496561</v>
      </c>
      <c r="E294" s="295">
        <v>496561</v>
      </c>
      <c r="F294" s="295">
        <v>496561</v>
      </c>
      <c r="G294" s="295">
        <v>496561</v>
      </c>
      <c r="H294" s="295">
        <v>496561</v>
      </c>
      <c r="I294" s="295">
        <v>496561</v>
      </c>
      <c r="J294" s="295">
        <v>496561</v>
      </c>
      <c r="K294" s="295">
        <v>496561</v>
      </c>
      <c r="L294" s="295">
        <v>496561</v>
      </c>
      <c r="M294" s="295">
        <v>496561</v>
      </c>
      <c r="N294" s="291"/>
      <c r="O294" s="295">
        <v>151</v>
      </c>
      <c r="P294" s="295">
        <v>151</v>
      </c>
      <c r="Q294" s="295">
        <v>151</v>
      </c>
      <c r="R294" s="295">
        <v>151</v>
      </c>
      <c r="S294" s="295">
        <v>151</v>
      </c>
      <c r="T294" s="295">
        <v>151</v>
      </c>
      <c r="U294" s="295">
        <v>151</v>
      </c>
      <c r="V294" s="295">
        <v>151</v>
      </c>
      <c r="W294" s="295">
        <v>151</v>
      </c>
      <c r="X294" s="295">
        <v>151</v>
      </c>
      <c r="Y294" s="410">
        <v>1</v>
      </c>
      <c r="Z294" s="410"/>
      <c r="AA294" s="410"/>
      <c r="AB294" s="410"/>
      <c r="AC294" s="410"/>
      <c r="AD294" s="410"/>
      <c r="AE294" s="410"/>
      <c r="AF294" s="410"/>
      <c r="AG294" s="410"/>
      <c r="AH294" s="410"/>
      <c r="AI294" s="410"/>
      <c r="AJ294" s="410"/>
      <c r="AK294" s="410"/>
      <c r="AL294" s="410"/>
      <c r="AM294" s="296">
        <f>SUM(Y294:AL294)</f>
        <v>1</v>
      </c>
    </row>
    <row r="295" spans="1:39" ht="15" outlineLevel="1">
      <c r="B295" s="294" t="s">
        <v>289</v>
      </c>
      <c r="C295" s="291" t="s">
        <v>163</v>
      </c>
      <c r="D295" s="295">
        <v>4847</v>
      </c>
      <c r="E295" s="295">
        <v>4847</v>
      </c>
      <c r="F295" s="295">
        <v>4847</v>
      </c>
      <c r="G295" s="295">
        <v>4847</v>
      </c>
      <c r="H295" s="295">
        <v>4847</v>
      </c>
      <c r="I295" s="295">
        <v>4847</v>
      </c>
      <c r="J295" s="295">
        <v>4847</v>
      </c>
      <c r="K295" s="295">
        <v>4847</v>
      </c>
      <c r="L295" s="295">
        <v>4847</v>
      </c>
      <c r="M295" s="295">
        <v>4847</v>
      </c>
      <c r="N295" s="291"/>
      <c r="O295" s="295">
        <v>1</v>
      </c>
      <c r="P295" s="295">
        <v>1</v>
      </c>
      <c r="Q295" s="295">
        <v>1</v>
      </c>
      <c r="R295" s="295">
        <v>1</v>
      </c>
      <c r="S295" s="295">
        <v>1</v>
      </c>
      <c r="T295" s="295">
        <v>1</v>
      </c>
      <c r="U295" s="295">
        <v>1</v>
      </c>
      <c r="V295" s="295">
        <v>1</v>
      </c>
      <c r="W295" s="295">
        <v>1</v>
      </c>
      <c r="X295" s="295">
        <v>1</v>
      </c>
      <c r="Y295" s="411">
        <f>Y294</f>
        <v>1</v>
      </c>
      <c r="Z295" s="411">
        <f t="shared" ref="Z295:AL295" si="678">Z294</f>
        <v>0</v>
      </c>
      <c r="AA295" s="411">
        <f t="shared" si="678"/>
        <v>0</v>
      </c>
      <c r="AB295" s="411">
        <f t="shared" si="678"/>
        <v>0</v>
      </c>
      <c r="AC295" s="411">
        <f t="shared" si="678"/>
        <v>0</v>
      </c>
      <c r="AD295" s="411">
        <f t="shared" si="678"/>
        <v>0</v>
      </c>
      <c r="AE295" s="411">
        <f t="shared" si="678"/>
        <v>0</v>
      </c>
      <c r="AF295" s="411">
        <f t="shared" si="678"/>
        <v>0</v>
      </c>
      <c r="AG295" s="411">
        <f t="shared" si="678"/>
        <v>0</v>
      </c>
      <c r="AH295" s="411">
        <f t="shared" si="678"/>
        <v>0</v>
      </c>
      <c r="AI295" s="411">
        <f t="shared" si="678"/>
        <v>0</v>
      </c>
      <c r="AJ295" s="411">
        <f t="shared" si="678"/>
        <v>0</v>
      </c>
      <c r="AK295" s="411">
        <f t="shared" si="678"/>
        <v>0</v>
      </c>
      <c r="AL295" s="411">
        <f t="shared" si="678"/>
        <v>0</v>
      </c>
      <c r="AM295" s="306"/>
    </row>
    <row r="296" spans="1:39" ht="15" outlineLevel="1">
      <c r="B296" s="294"/>
      <c r="C296" s="291"/>
      <c r="D296" s="291"/>
      <c r="E296" s="291"/>
      <c r="F296" s="291"/>
      <c r="G296" s="291"/>
      <c r="H296" s="291"/>
      <c r="I296" s="291"/>
      <c r="J296" s="291"/>
      <c r="K296" s="291"/>
      <c r="L296" s="291"/>
      <c r="M296" s="291"/>
      <c r="N296" s="291"/>
      <c r="O296" s="291"/>
      <c r="P296" s="291"/>
      <c r="Q296" s="291"/>
      <c r="R296" s="291"/>
      <c r="S296" s="291"/>
      <c r="T296" s="291"/>
      <c r="U296" s="291"/>
      <c r="V296" s="291"/>
      <c r="W296" s="291"/>
      <c r="X296" s="291"/>
      <c r="Y296" s="422"/>
      <c r="Z296" s="425"/>
      <c r="AA296" s="425"/>
      <c r="AB296" s="425"/>
      <c r="AC296" s="425"/>
      <c r="AD296" s="425"/>
      <c r="AE296" s="425"/>
      <c r="AF296" s="425"/>
      <c r="AG296" s="425"/>
      <c r="AH296" s="425"/>
      <c r="AI296" s="425"/>
      <c r="AJ296" s="425"/>
      <c r="AK296" s="425"/>
      <c r="AL296" s="425"/>
      <c r="AM296" s="306"/>
    </row>
    <row r="297" spans="1:39" ht="15" outlineLevel="1">
      <c r="A297" s="522">
        <v>23</v>
      </c>
      <c r="B297" s="520" t="s">
        <v>115</v>
      </c>
      <c r="C297" s="291" t="s">
        <v>25</v>
      </c>
      <c r="D297" s="295">
        <v>280940</v>
      </c>
      <c r="E297" s="295">
        <v>280940</v>
      </c>
      <c r="F297" s="295">
        <v>280940</v>
      </c>
      <c r="G297" s="295">
        <v>280940</v>
      </c>
      <c r="H297" s="295">
        <v>280940</v>
      </c>
      <c r="I297" s="295">
        <v>280940</v>
      </c>
      <c r="J297" s="295">
        <v>280940</v>
      </c>
      <c r="K297" s="295">
        <v>280940</v>
      </c>
      <c r="L297" s="295">
        <v>280940</v>
      </c>
      <c r="M297" s="295">
        <v>280940</v>
      </c>
      <c r="N297" s="291"/>
      <c r="O297" s="295">
        <v>60</v>
      </c>
      <c r="P297" s="295">
        <v>60</v>
      </c>
      <c r="Q297" s="295">
        <v>60</v>
      </c>
      <c r="R297" s="295">
        <v>60</v>
      </c>
      <c r="S297" s="295">
        <v>60</v>
      </c>
      <c r="T297" s="295">
        <v>60</v>
      </c>
      <c r="U297" s="295">
        <v>60</v>
      </c>
      <c r="V297" s="295">
        <v>60</v>
      </c>
      <c r="W297" s="295">
        <v>60</v>
      </c>
      <c r="X297" s="295">
        <v>60</v>
      </c>
      <c r="Y297" s="410">
        <v>1</v>
      </c>
      <c r="Z297" s="410"/>
      <c r="AA297" s="410"/>
      <c r="AB297" s="410"/>
      <c r="AC297" s="410"/>
      <c r="AD297" s="410"/>
      <c r="AE297" s="410"/>
      <c r="AF297" s="410"/>
      <c r="AG297" s="410"/>
      <c r="AH297" s="410"/>
      <c r="AI297" s="410"/>
      <c r="AJ297" s="410"/>
      <c r="AK297" s="410"/>
      <c r="AL297" s="410"/>
      <c r="AM297" s="296">
        <f>SUM(Y297:AL297)</f>
        <v>1</v>
      </c>
    </row>
    <row r="298" spans="1:39" ht="15" outlineLevel="1">
      <c r="B298" s="294" t="s">
        <v>289</v>
      </c>
      <c r="C298" s="291" t="s">
        <v>163</v>
      </c>
      <c r="D298" s="295"/>
      <c r="E298" s="295"/>
      <c r="F298" s="295"/>
      <c r="G298" s="295"/>
      <c r="H298" s="295"/>
      <c r="I298" s="295"/>
      <c r="J298" s="295"/>
      <c r="K298" s="295"/>
      <c r="L298" s="295"/>
      <c r="M298" s="295"/>
      <c r="N298" s="291"/>
      <c r="O298" s="295"/>
      <c r="P298" s="295"/>
      <c r="Q298" s="295"/>
      <c r="R298" s="295"/>
      <c r="S298" s="295"/>
      <c r="T298" s="295"/>
      <c r="U298" s="295"/>
      <c r="V298" s="295"/>
      <c r="W298" s="295"/>
      <c r="X298" s="295"/>
      <c r="Y298" s="411">
        <f>Y297</f>
        <v>1</v>
      </c>
      <c r="Z298" s="411">
        <f t="shared" ref="Z298:AL298" si="679">Z297</f>
        <v>0</v>
      </c>
      <c r="AA298" s="411">
        <f t="shared" si="679"/>
        <v>0</v>
      </c>
      <c r="AB298" s="411">
        <f t="shared" si="679"/>
        <v>0</v>
      </c>
      <c r="AC298" s="411">
        <f t="shared" si="679"/>
        <v>0</v>
      </c>
      <c r="AD298" s="411">
        <f t="shared" si="679"/>
        <v>0</v>
      </c>
      <c r="AE298" s="411">
        <f t="shared" si="679"/>
        <v>0</v>
      </c>
      <c r="AF298" s="411">
        <f t="shared" si="679"/>
        <v>0</v>
      </c>
      <c r="AG298" s="411">
        <f t="shared" si="679"/>
        <v>0</v>
      </c>
      <c r="AH298" s="411">
        <f t="shared" si="679"/>
        <v>0</v>
      </c>
      <c r="AI298" s="411">
        <f t="shared" si="679"/>
        <v>0</v>
      </c>
      <c r="AJ298" s="411">
        <f t="shared" si="679"/>
        <v>0</v>
      </c>
      <c r="AK298" s="411">
        <f t="shared" si="679"/>
        <v>0</v>
      </c>
      <c r="AL298" s="411">
        <f t="shared" si="679"/>
        <v>0</v>
      </c>
      <c r="AM298" s="306"/>
    </row>
    <row r="299" spans="1:39" ht="15" outlineLevel="1">
      <c r="B299" s="322"/>
      <c r="C299" s="291"/>
      <c r="D299" s="291"/>
      <c r="E299" s="291"/>
      <c r="F299" s="291"/>
      <c r="G299" s="291"/>
      <c r="H299" s="291"/>
      <c r="I299" s="291"/>
      <c r="J299" s="291"/>
      <c r="K299" s="291"/>
      <c r="L299" s="291"/>
      <c r="M299" s="291"/>
      <c r="N299" s="291"/>
      <c r="O299" s="291"/>
      <c r="P299" s="291"/>
      <c r="Q299" s="291"/>
      <c r="R299" s="291"/>
      <c r="S299" s="291"/>
      <c r="T299" s="291"/>
      <c r="U299" s="291"/>
      <c r="V299" s="291"/>
      <c r="W299" s="291"/>
      <c r="X299" s="291"/>
      <c r="Y299" s="422"/>
      <c r="Z299" s="425"/>
      <c r="AA299" s="425"/>
      <c r="AB299" s="425"/>
      <c r="AC299" s="425"/>
      <c r="AD299" s="425"/>
      <c r="AE299" s="425"/>
      <c r="AF299" s="425"/>
      <c r="AG299" s="425"/>
      <c r="AH299" s="425"/>
      <c r="AI299" s="425"/>
      <c r="AJ299" s="425"/>
      <c r="AK299" s="425"/>
      <c r="AL299" s="425"/>
      <c r="AM299" s="306"/>
    </row>
    <row r="300" spans="1:39" ht="15" hidden="1" outlineLevel="1">
      <c r="A300" s="522">
        <v>24</v>
      </c>
      <c r="B300" s="520" t="s">
        <v>116</v>
      </c>
      <c r="C300" s="291" t="s">
        <v>25</v>
      </c>
      <c r="D300" s="295"/>
      <c r="E300" s="295"/>
      <c r="F300" s="295"/>
      <c r="G300" s="295"/>
      <c r="H300" s="295"/>
      <c r="I300" s="295"/>
      <c r="J300" s="295"/>
      <c r="K300" s="295"/>
      <c r="L300" s="295"/>
      <c r="M300" s="295"/>
      <c r="N300" s="291"/>
      <c r="O300" s="295"/>
      <c r="P300" s="295"/>
      <c r="Q300" s="295"/>
      <c r="R300" s="295"/>
      <c r="S300" s="295"/>
      <c r="T300" s="295"/>
      <c r="U300" s="295"/>
      <c r="V300" s="295"/>
      <c r="W300" s="295"/>
      <c r="X300" s="295"/>
      <c r="Y300" s="410">
        <v>1</v>
      </c>
      <c r="Z300" s="410"/>
      <c r="AA300" s="410"/>
      <c r="AB300" s="410"/>
      <c r="AC300" s="410"/>
      <c r="AD300" s="410"/>
      <c r="AE300" s="410"/>
      <c r="AF300" s="410"/>
      <c r="AG300" s="410"/>
      <c r="AH300" s="410"/>
      <c r="AI300" s="410"/>
      <c r="AJ300" s="410"/>
      <c r="AK300" s="410"/>
      <c r="AL300" s="410"/>
      <c r="AM300" s="296">
        <f>SUM(Y300:AL300)</f>
        <v>1</v>
      </c>
    </row>
    <row r="301" spans="1:39" ht="15" hidden="1" outlineLevel="1">
      <c r="B301" s="294" t="s">
        <v>289</v>
      </c>
      <c r="C301" s="291" t="s">
        <v>163</v>
      </c>
      <c r="D301" s="295"/>
      <c r="E301" s="295"/>
      <c r="F301" s="295"/>
      <c r="G301" s="295"/>
      <c r="H301" s="295"/>
      <c r="I301" s="295"/>
      <c r="J301" s="295"/>
      <c r="K301" s="295"/>
      <c r="L301" s="295"/>
      <c r="M301" s="295"/>
      <c r="N301" s="291"/>
      <c r="O301" s="295"/>
      <c r="P301" s="295"/>
      <c r="Q301" s="295"/>
      <c r="R301" s="295"/>
      <c r="S301" s="295"/>
      <c r="T301" s="295"/>
      <c r="U301" s="295"/>
      <c r="V301" s="295"/>
      <c r="W301" s="295"/>
      <c r="X301" s="295"/>
      <c r="Y301" s="411">
        <f>Y300</f>
        <v>1</v>
      </c>
      <c r="Z301" s="411">
        <f t="shared" ref="Z301:AL301" si="680">Z300</f>
        <v>0</v>
      </c>
      <c r="AA301" s="411">
        <f t="shared" si="680"/>
        <v>0</v>
      </c>
      <c r="AB301" s="411">
        <f t="shared" si="680"/>
        <v>0</v>
      </c>
      <c r="AC301" s="411">
        <f t="shared" si="680"/>
        <v>0</v>
      </c>
      <c r="AD301" s="411">
        <f t="shared" si="680"/>
        <v>0</v>
      </c>
      <c r="AE301" s="411">
        <f t="shared" si="680"/>
        <v>0</v>
      </c>
      <c r="AF301" s="411">
        <f t="shared" si="680"/>
        <v>0</v>
      </c>
      <c r="AG301" s="411">
        <f t="shared" si="680"/>
        <v>0</v>
      </c>
      <c r="AH301" s="411">
        <f t="shared" si="680"/>
        <v>0</v>
      </c>
      <c r="AI301" s="411">
        <f t="shared" si="680"/>
        <v>0</v>
      </c>
      <c r="AJ301" s="411">
        <f t="shared" si="680"/>
        <v>0</v>
      </c>
      <c r="AK301" s="411">
        <f t="shared" si="680"/>
        <v>0</v>
      </c>
      <c r="AL301" s="411">
        <f t="shared" si="680"/>
        <v>0</v>
      </c>
      <c r="AM301" s="306"/>
    </row>
    <row r="302" spans="1:39" ht="15" hidden="1" outlineLevel="1">
      <c r="B302" s="294"/>
      <c r="C302" s="291"/>
      <c r="D302" s="291"/>
      <c r="E302" s="291"/>
      <c r="F302" s="291"/>
      <c r="G302" s="291"/>
      <c r="H302" s="291"/>
      <c r="I302" s="291"/>
      <c r="J302" s="291"/>
      <c r="K302" s="291"/>
      <c r="L302" s="291"/>
      <c r="M302" s="291"/>
      <c r="N302" s="291"/>
      <c r="O302" s="291"/>
      <c r="P302" s="291"/>
      <c r="Q302" s="291"/>
      <c r="R302" s="291"/>
      <c r="S302" s="291"/>
      <c r="T302" s="291"/>
      <c r="U302" s="291"/>
      <c r="V302" s="291"/>
      <c r="W302" s="291"/>
      <c r="X302" s="291"/>
      <c r="Y302" s="412"/>
      <c r="Z302" s="425"/>
      <c r="AA302" s="425"/>
      <c r="AB302" s="425"/>
      <c r="AC302" s="425"/>
      <c r="AD302" s="425"/>
      <c r="AE302" s="425"/>
      <c r="AF302" s="425"/>
      <c r="AG302" s="425"/>
      <c r="AH302" s="425"/>
      <c r="AI302" s="425"/>
      <c r="AJ302" s="425"/>
      <c r="AK302" s="425"/>
      <c r="AL302" s="425"/>
      <c r="AM302" s="306"/>
    </row>
    <row r="303" spans="1:39" ht="15.45" outlineLevel="1">
      <c r="B303" s="288" t="s">
        <v>499</v>
      </c>
      <c r="C303" s="291"/>
      <c r="D303" s="291"/>
      <c r="E303" s="291"/>
      <c r="F303" s="291"/>
      <c r="G303" s="291"/>
      <c r="H303" s="291"/>
      <c r="I303" s="291"/>
      <c r="J303" s="291"/>
      <c r="K303" s="291"/>
      <c r="L303" s="291"/>
      <c r="M303" s="291"/>
      <c r="N303" s="291"/>
      <c r="O303" s="291"/>
      <c r="P303" s="291"/>
      <c r="Q303" s="291"/>
      <c r="R303" s="291"/>
      <c r="S303" s="291"/>
      <c r="T303" s="291"/>
      <c r="U303" s="291"/>
      <c r="V303" s="291"/>
      <c r="W303" s="291"/>
      <c r="X303" s="291"/>
      <c r="Y303" s="412"/>
      <c r="Z303" s="425"/>
      <c r="AA303" s="425"/>
      <c r="AB303" s="425"/>
      <c r="AC303" s="425"/>
      <c r="AD303" s="425"/>
      <c r="AE303" s="425"/>
      <c r="AF303" s="425"/>
      <c r="AG303" s="425"/>
      <c r="AH303" s="425"/>
      <c r="AI303" s="425"/>
      <c r="AJ303" s="425"/>
      <c r="AK303" s="425"/>
      <c r="AL303" s="425"/>
      <c r="AM303" s="306"/>
    </row>
    <row r="304" spans="1:39" ht="15" outlineLevel="1">
      <c r="A304" s="522">
        <v>25</v>
      </c>
      <c r="B304" s="520" t="s">
        <v>117</v>
      </c>
      <c r="C304" s="291" t="s">
        <v>25</v>
      </c>
      <c r="D304" s="295">
        <v>13143</v>
      </c>
      <c r="E304" s="295">
        <v>13143</v>
      </c>
      <c r="F304" s="295">
        <v>13143</v>
      </c>
      <c r="G304" s="295">
        <v>13143</v>
      </c>
      <c r="H304" s="295">
        <v>13143</v>
      </c>
      <c r="I304" s="295">
        <v>13143</v>
      </c>
      <c r="J304" s="295">
        <v>13143</v>
      </c>
      <c r="K304" s="295">
        <v>13143</v>
      </c>
      <c r="L304" s="295">
        <v>13143</v>
      </c>
      <c r="M304" s="295">
        <v>13143</v>
      </c>
      <c r="N304" s="295">
        <v>12</v>
      </c>
      <c r="O304" s="295">
        <v>2</v>
      </c>
      <c r="P304" s="295">
        <v>2</v>
      </c>
      <c r="Q304" s="295">
        <v>2</v>
      </c>
      <c r="R304" s="295">
        <v>2</v>
      </c>
      <c r="S304" s="295">
        <v>2</v>
      </c>
      <c r="T304" s="295">
        <v>2</v>
      </c>
      <c r="U304" s="295">
        <v>2</v>
      </c>
      <c r="V304" s="295">
        <v>2</v>
      </c>
      <c r="W304" s="295">
        <v>2</v>
      </c>
      <c r="X304" s="295">
        <v>2</v>
      </c>
      <c r="Y304" s="426"/>
      <c r="Z304" s="410">
        <f>'3-a.  Rate Class Allocations'!N30</f>
        <v>0</v>
      </c>
      <c r="AA304" s="410">
        <f>'3-a.  Rate Class Allocations'!O30</f>
        <v>1</v>
      </c>
      <c r="AB304" s="410">
        <f>'3-a.  Rate Class Allocations'!P30</f>
        <v>0</v>
      </c>
      <c r="AC304" s="410">
        <f>'3-a.  Rate Class Allocations'!Q30</f>
        <v>0</v>
      </c>
      <c r="AD304" s="410"/>
      <c r="AE304" s="410"/>
      <c r="AF304" s="410"/>
      <c r="AG304" s="415"/>
      <c r="AH304" s="415"/>
      <c r="AI304" s="415"/>
      <c r="AJ304" s="415"/>
      <c r="AK304" s="415"/>
      <c r="AL304" s="415"/>
      <c r="AM304" s="296">
        <f>SUM(Y304:AL304)</f>
        <v>1</v>
      </c>
    </row>
    <row r="305" spans="1:39" ht="15" outlineLevel="1">
      <c r="B305" s="294" t="s">
        <v>289</v>
      </c>
      <c r="C305" s="291" t="s">
        <v>163</v>
      </c>
      <c r="D305" s="295"/>
      <c r="E305" s="295"/>
      <c r="F305" s="295"/>
      <c r="G305" s="295"/>
      <c r="H305" s="295"/>
      <c r="I305" s="295"/>
      <c r="J305" s="295"/>
      <c r="K305" s="295"/>
      <c r="L305" s="295"/>
      <c r="M305" s="295"/>
      <c r="N305" s="295">
        <f>N304</f>
        <v>12</v>
      </c>
      <c r="O305" s="295"/>
      <c r="P305" s="295"/>
      <c r="Q305" s="295"/>
      <c r="R305" s="295"/>
      <c r="S305" s="295"/>
      <c r="T305" s="295"/>
      <c r="U305" s="295"/>
      <c r="V305" s="295"/>
      <c r="W305" s="295"/>
      <c r="X305" s="295"/>
      <c r="Y305" s="411">
        <f>Y304</f>
        <v>0</v>
      </c>
      <c r="Z305" s="411">
        <f t="shared" ref="Z305:AL305" si="681">Z304</f>
        <v>0</v>
      </c>
      <c r="AA305" s="411">
        <f t="shared" si="681"/>
        <v>1</v>
      </c>
      <c r="AB305" s="411">
        <f t="shared" si="681"/>
        <v>0</v>
      </c>
      <c r="AC305" s="411">
        <f t="shared" si="681"/>
        <v>0</v>
      </c>
      <c r="AD305" s="411">
        <f t="shared" si="681"/>
        <v>0</v>
      </c>
      <c r="AE305" s="411">
        <f t="shared" si="681"/>
        <v>0</v>
      </c>
      <c r="AF305" s="411">
        <f t="shared" si="681"/>
        <v>0</v>
      </c>
      <c r="AG305" s="411">
        <f t="shared" si="681"/>
        <v>0</v>
      </c>
      <c r="AH305" s="411">
        <f t="shared" si="681"/>
        <v>0</v>
      </c>
      <c r="AI305" s="411">
        <f t="shared" si="681"/>
        <v>0</v>
      </c>
      <c r="AJ305" s="411">
        <f t="shared" si="681"/>
        <v>0</v>
      </c>
      <c r="AK305" s="411">
        <f t="shared" si="681"/>
        <v>0</v>
      </c>
      <c r="AL305" s="411">
        <f t="shared" si="681"/>
        <v>0</v>
      </c>
      <c r="AM305" s="306"/>
    </row>
    <row r="306" spans="1:39" ht="15" outlineLevel="1">
      <c r="B306" s="294"/>
      <c r="C306" s="291"/>
      <c r="D306" s="291"/>
      <c r="E306" s="291"/>
      <c r="F306" s="291"/>
      <c r="G306" s="291"/>
      <c r="H306" s="291"/>
      <c r="I306" s="291"/>
      <c r="J306" s="291"/>
      <c r="K306" s="291"/>
      <c r="L306" s="291"/>
      <c r="M306" s="291"/>
      <c r="N306" s="291"/>
      <c r="O306" s="291"/>
      <c r="P306" s="291"/>
      <c r="Q306" s="291"/>
      <c r="R306" s="291"/>
      <c r="S306" s="291"/>
      <c r="T306" s="291"/>
      <c r="U306" s="291"/>
      <c r="V306" s="291"/>
      <c r="W306" s="291"/>
      <c r="X306" s="291"/>
      <c r="Y306" s="412"/>
      <c r="Z306" s="425"/>
      <c r="AA306" s="425"/>
      <c r="AB306" s="425"/>
      <c r="AC306" s="425"/>
      <c r="AD306" s="425"/>
      <c r="AE306" s="425"/>
      <c r="AF306" s="425"/>
      <c r="AG306" s="425"/>
      <c r="AH306" s="425"/>
      <c r="AI306" s="425"/>
      <c r="AJ306" s="425"/>
      <c r="AK306" s="425"/>
      <c r="AL306" s="425"/>
      <c r="AM306" s="306"/>
    </row>
    <row r="307" spans="1:39" ht="15" outlineLevel="1">
      <c r="A307" s="522">
        <v>26</v>
      </c>
      <c r="B307" s="520" t="s">
        <v>118</v>
      </c>
      <c r="C307" s="291" t="s">
        <v>25</v>
      </c>
      <c r="D307" s="295">
        <v>3636533</v>
      </c>
      <c r="E307" s="295">
        <v>3529335</v>
      </c>
      <c r="F307" s="295">
        <v>3529335</v>
      </c>
      <c r="G307" s="295">
        <v>3529335</v>
      </c>
      <c r="H307" s="295">
        <v>3529335</v>
      </c>
      <c r="I307" s="295">
        <v>3505706</v>
      </c>
      <c r="J307" s="295">
        <v>3505706</v>
      </c>
      <c r="K307" s="295">
        <v>3505706</v>
      </c>
      <c r="L307" s="295">
        <v>3419127</v>
      </c>
      <c r="M307" s="295">
        <v>3419127</v>
      </c>
      <c r="N307" s="295">
        <v>12</v>
      </c>
      <c r="O307" s="295">
        <v>544</v>
      </c>
      <c r="P307" s="295">
        <v>524</v>
      </c>
      <c r="Q307" s="295">
        <v>524</v>
      </c>
      <c r="R307" s="295">
        <v>524</v>
      </c>
      <c r="S307" s="295">
        <v>524</v>
      </c>
      <c r="T307" s="295">
        <v>521</v>
      </c>
      <c r="U307" s="295">
        <v>521</v>
      </c>
      <c r="V307" s="295">
        <v>521</v>
      </c>
      <c r="W307" s="295">
        <v>504</v>
      </c>
      <c r="X307" s="295">
        <v>504</v>
      </c>
      <c r="Y307" s="426"/>
      <c r="Z307" s="410">
        <f>'3-a.  Rate Class Allocations'!N34</f>
        <v>0.43535906944750041</v>
      </c>
      <c r="AA307" s="410">
        <f>'3-a.  Rate Class Allocations'!O34</f>
        <v>0.36601905548055391</v>
      </c>
      <c r="AB307" s="410">
        <f>'3-a.  Rate Class Allocations'!P34</f>
        <v>0.21500443877920045</v>
      </c>
      <c r="AC307" s="410">
        <f>'3-a.  Rate Class Allocations'!Q34</f>
        <v>0</v>
      </c>
      <c r="AD307" s="410"/>
      <c r="AE307" s="410"/>
      <c r="AF307" s="410"/>
      <c r="AG307" s="415"/>
      <c r="AH307" s="415"/>
      <c r="AI307" s="415"/>
      <c r="AJ307" s="415"/>
      <c r="AK307" s="415"/>
      <c r="AL307" s="415"/>
      <c r="AM307" s="296">
        <f>SUM(Y307:AL307)</f>
        <v>1.0163825637072548</v>
      </c>
    </row>
    <row r="308" spans="1:39" ht="15" outlineLevel="1">
      <c r="B308" s="294" t="s">
        <v>289</v>
      </c>
      <c r="C308" s="291" t="s">
        <v>163</v>
      </c>
      <c r="D308" s="295">
        <v>628739</v>
      </c>
      <c r="E308" s="295">
        <v>735937</v>
      </c>
      <c r="F308" s="295">
        <v>736348</v>
      </c>
      <c r="G308" s="295">
        <v>736348</v>
      </c>
      <c r="H308" s="295">
        <v>736348</v>
      </c>
      <c r="I308" s="295">
        <v>736348</v>
      </c>
      <c r="J308" s="295">
        <v>736348</v>
      </c>
      <c r="K308" s="295">
        <v>736348</v>
      </c>
      <c r="L308" s="295">
        <v>736348</v>
      </c>
      <c r="M308" s="295">
        <v>736348</v>
      </c>
      <c r="N308" s="295">
        <f>N307</f>
        <v>12</v>
      </c>
      <c r="O308" s="295">
        <v>77</v>
      </c>
      <c r="P308" s="295">
        <v>96</v>
      </c>
      <c r="Q308" s="295">
        <v>96</v>
      </c>
      <c r="R308" s="295">
        <v>96</v>
      </c>
      <c r="S308" s="295">
        <v>96</v>
      </c>
      <c r="T308" s="295">
        <v>96</v>
      </c>
      <c r="U308" s="295">
        <v>96</v>
      </c>
      <c r="V308" s="295">
        <v>96</v>
      </c>
      <c r="W308" s="295">
        <v>96</v>
      </c>
      <c r="X308" s="295">
        <v>96</v>
      </c>
      <c r="Y308" s="411">
        <f>Y307</f>
        <v>0</v>
      </c>
      <c r="Z308" s="792">
        <f>'3-a.  Rate Class Allocations'!N35</f>
        <v>0.18095980881821069</v>
      </c>
      <c r="AA308" s="792">
        <f>'3-a.  Rate Class Allocations'!O35</f>
        <v>0.82674880907519432</v>
      </c>
      <c r="AB308" s="792">
        <f>'3-a.  Rate Class Allocations'!P35</f>
        <v>0</v>
      </c>
      <c r="AC308" s="792">
        <f>'3-a.  Rate Class Allocations'!Q35</f>
        <v>5.8606132295826218E-3</v>
      </c>
      <c r="AD308" s="411">
        <f t="shared" ref="AD308:AL308" si="682">AD307</f>
        <v>0</v>
      </c>
      <c r="AE308" s="411">
        <f t="shared" si="682"/>
        <v>0</v>
      </c>
      <c r="AF308" s="411">
        <f t="shared" si="682"/>
        <v>0</v>
      </c>
      <c r="AG308" s="411">
        <f t="shared" si="682"/>
        <v>0</v>
      </c>
      <c r="AH308" s="411">
        <f t="shared" si="682"/>
        <v>0</v>
      </c>
      <c r="AI308" s="411">
        <f t="shared" si="682"/>
        <v>0</v>
      </c>
      <c r="AJ308" s="411">
        <f t="shared" si="682"/>
        <v>0</v>
      </c>
      <c r="AK308" s="411">
        <f t="shared" si="682"/>
        <v>0</v>
      </c>
      <c r="AL308" s="411">
        <f t="shared" si="682"/>
        <v>0</v>
      </c>
      <c r="AM308" s="306"/>
    </row>
    <row r="309" spans="1:39" ht="15" outlineLevel="1">
      <c r="B309" s="294"/>
      <c r="C309" s="291"/>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412"/>
      <c r="Z309" s="425"/>
      <c r="AA309" s="425"/>
      <c r="AB309" s="425"/>
      <c r="AC309" s="425"/>
      <c r="AD309" s="425"/>
      <c r="AE309" s="425"/>
      <c r="AF309" s="425"/>
      <c r="AG309" s="425"/>
      <c r="AH309" s="425"/>
      <c r="AI309" s="425"/>
      <c r="AJ309" s="425"/>
      <c r="AK309" s="425"/>
      <c r="AL309" s="425"/>
      <c r="AM309" s="306"/>
    </row>
    <row r="310" spans="1:39" ht="30" hidden="1" outlineLevel="1">
      <c r="A310" s="522">
        <v>27</v>
      </c>
      <c r="B310" s="520" t="s">
        <v>119</v>
      </c>
      <c r="C310" s="291" t="s">
        <v>25</v>
      </c>
      <c r="D310" s="295"/>
      <c r="E310" s="295"/>
      <c r="F310" s="295"/>
      <c r="G310" s="295"/>
      <c r="H310" s="295"/>
      <c r="I310" s="295"/>
      <c r="J310" s="295"/>
      <c r="K310" s="295"/>
      <c r="L310" s="295"/>
      <c r="M310" s="295"/>
      <c r="N310" s="295">
        <v>12</v>
      </c>
      <c r="O310" s="295"/>
      <c r="P310" s="295"/>
      <c r="Q310" s="295"/>
      <c r="R310" s="295"/>
      <c r="S310" s="295"/>
      <c r="T310" s="295"/>
      <c r="U310" s="295"/>
      <c r="V310" s="295"/>
      <c r="W310" s="295"/>
      <c r="X310" s="295"/>
      <c r="Y310" s="426"/>
      <c r="Z310" s="410"/>
      <c r="AA310" s="410"/>
      <c r="AB310" s="410"/>
      <c r="AC310" s="410"/>
      <c r="AD310" s="410"/>
      <c r="AE310" s="410"/>
      <c r="AF310" s="410"/>
      <c r="AG310" s="415"/>
      <c r="AH310" s="415"/>
      <c r="AI310" s="415"/>
      <c r="AJ310" s="415"/>
      <c r="AK310" s="415"/>
      <c r="AL310" s="415"/>
      <c r="AM310" s="296">
        <f>SUM(Y310:AL310)</f>
        <v>0</v>
      </c>
    </row>
    <row r="311" spans="1:39" ht="15" hidden="1" outlineLevel="1">
      <c r="B311" s="294" t="s">
        <v>289</v>
      </c>
      <c r="C311" s="291" t="s">
        <v>163</v>
      </c>
      <c r="D311" s="295"/>
      <c r="E311" s="295"/>
      <c r="F311" s="295"/>
      <c r="G311" s="295"/>
      <c r="H311" s="295"/>
      <c r="I311" s="295"/>
      <c r="J311" s="295"/>
      <c r="K311" s="295"/>
      <c r="L311" s="295"/>
      <c r="M311" s="295"/>
      <c r="N311" s="295">
        <f>N310</f>
        <v>12</v>
      </c>
      <c r="O311" s="295"/>
      <c r="P311" s="295"/>
      <c r="Q311" s="295"/>
      <c r="R311" s="295"/>
      <c r="S311" s="295"/>
      <c r="T311" s="295"/>
      <c r="U311" s="295"/>
      <c r="V311" s="295"/>
      <c r="W311" s="295"/>
      <c r="X311" s="295"/>
      <c r="Y311" s="411">
        <f>Y310</f>
        <v>0</v>
      </c>
      <c r="Z311" s="411">
        <f t="shared" ref="Z311:AL311" si="683">Z310</f>
        <v>0</v>
      </c>
      <c r="AA311" s="411">
        <f t="shared" si="683"/>
        <v>0</v>
      </c>
      <c r="AB311" s="411">
        <f t="shared" si="683"/>
        <v>0</v>
      </c>
      <c r="AC311" s="411">
        <f t="shared" si="683"/>
        <v>0</v>
      </c>
      <c r="AD311" s="411">
        <f t="shared" si="683"/>
        <v>0</v>
      </c>
      <c r="AE311" s="411">
        <f t="shared" si="683"/>
        <v>0</v>
      </c>
      <c r="AF311" s="411">
        <f t="shared" si="683"/>
        <v>0</v>
      </c>
      <c r="AG311" s="411">
        <f t="shared" si="683"/>
        <v>0</v>
      </c>
      <c r="AH311" s="411">
        <f t="shared" si="683"/>
        <v>0</v>
      </c>
      <c r="AI311" s="411">
        <f t="shared" si="683"/>
        <v>0</v>
      </c>
      <c r="AJ311" s="411">
        <f t="shared" si="683"/>
        <v>0</v>
      </c>
      <c r="AK311" s="411">
        <f t="shared" si="683"/>
        <v>0</v>
      </c>
      <c r="AL311" s="411">
        <f t="shared" si="683"/>
        <v>0</v>
      </c>
      <c r="AM311" s="306"/>
    </row>
    <row r="312" spans="1:39" ht="15" hidden="1" outlineLevel="1">
      <c r="B312" s="294"/>
      <c r="C312" s="291"/>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412"/>
      <c r="Z312" s="425"/>
      <c r="AA312" s="425"/>
      <c r="AB312" s="425"/>
      <c r="AC312" s="425"/>
      <c r="AD312" s="425"/>
      <c r="AE312" s="425"/>
      <c r="AF312" s="425"/>
      <c r="AG312" s="425"/>
      <c r="AH312" s="425"/>
      <c r="AI312" s="425"/>
      <c r="AJ312" s="425"/>
      <c r="AK312" s="425"/>
      <c r="AL312" s="425"/>
      <c r="AM312" s="306"/>
    </row>
    <row r="313" spans="1:39" ht="30" outlineLevel="1">
      <c r="A313" s="522">
        <v>28</v>
      </c>
      <c r="B313" s="520" t="s">
        <v>120</v>
      </c>
      <c r="C313" s="291" t="s">
        <v>25</v>
      </c>
      <c r="D313" s="295"/>
      <c r="E313" s="295"/>
      <c r="F313" s="295"/>
      <c r="G313" s="295"/>
      <c r="H313" s="295"/>
      <c r="I313" s="295"/>
      <c r="J313" s="295"/>
      <c r="K313" s="295"/>
      <c r="L313" s="295"/>
      <c r="M313" s="295"/>
      <c r="N313" s="295">
        <v>12</v>
      </c>
      <c r="O313" s="295"/>
      <c r="P313" s="295"/>
      <c r="Q313" s="295"/>
      <c r="R313" s="295"/>
      <c r="S313" s="295"/>
      <c r="T313" s="295"/>
      <c r="U313" s="295"/>
      <c r="V313" s="295"/>
      <c r="W313" s="295"/>
      <c r="X313" s="295"/>
      <c r="Y313" s="426"/>
      <c r="Z313" s="410"/>
      <c r="AA313" s="410"/>
      <c r="AB313" s="410"/>
      <c r="AC313" s="410"/>
      <c r="AD313" s="410"/>
      <c r="AE313" s="410"/>
      <c r="AF313" s="410"/>
      <c r="AG313" s="415"/>
      <c r="AH313" s="415"/>
      <c r="AI313" s="415"/>
      <c r="AJ313" s="415"/>
      <c r="AK313" s="415"/>
      <c r="AL313" s="415"/>
      <c r="AM313" s="296">
        <f>SUM(Y313:AL313)</f>
        <v>0</v>
      </c>
    </row>
    <row r="314" spans="1:39" ht="15" outlineLevel="1">
      <c r="B314" s="294" t="s">
        <v>289</v>
      </c>
      <c r="C314" s="291" t="s">
        <v>163</v>
      </c>
      <c r="D314" s="295">
        <v>367544</v>
      </c>
      <c r="E314" s="295">
        <v>367544</v>
      </c>
      <c r="F314" s="295">
        <v>367544</v>
      </c>
      <c r="G314" s="295">
        <v>367544</v>
      </c>
      <c r="H314" s="295">
        <v>367544</v>
      </c>
      <c r="I314" s="295">
        <v>367544</v>
      </c>
      <c r="J314" s="295">
        <v>367544</v>
      </c>
      <c r="K314" s="295">
        <v>367544</v>
      </c>
      <c r="L314" s="295">
        <v>367544</v>
      </c>
      <c r="M314" s="295">
        <v>367544</v>
      </c>
      <c r="N314" s="295">
        <f>N313</f>
        <v>12</v>
      </c>
      <c r="O314" s="295">
        <v>76</v>
      </c>
      <c r="P314" s="295">
        <v>76</v>
      </c>
      <c r="Q314" s="295">
        <v>76</v>
      </c>
      <c r="R314" s="295">
        <v>76</v>
      </c>
      <c r="S314" s="295">
        <v>76</v>
      </c>
      <c r="T314" s="295">
        <v>76</v>
      </c>
      <c r="U314" s="295">
        <v>76</v>
      </c>
      <c r="V314" s="295">
        <v>76</v>
      </c>
      <c r="W314" s="295">
        <v>76</v>
      </c>
      <c r="X314" s="295">
        <v>76</v>
      </c>
      <c r="Y314" s="411">
        <f>Y313</f>
        <v>0</v>
      </c>
      <c r="Z314" s="411">
        <f>'3-a.  Rate Class Allocations'!N33</f>
        <v>0</v>
      </c>
      <c r="AA314" s="411">
        <f>'3-a.  Rate Class Allocations'!O33</f>
        <v>1</v>
      </c>
      <c r="AB314" s="411">
        <f>'3-a.  Rate Class Allocations'!P33</f>
        <v>0</v>
      </c>
      <c r="AC314" s="411">
        <f>'3-a.  Rate Class Allocations'!Q33</f>
        <v>0</v>
      </c>
      <c r="AD314" s="411">
        <f t="shared" ref="AD314:AL314" si="684">AD313</f>
        <v>0</v>
      </c>
      <c r="AE314" s="411">
        <f t="shared" si="684"/>
        <v>0</v>
      </c>
      <c r="AF314" s="411">
        <f t="shared" si="684"/>
        <v>0</v>
      </c>
      <c r="AG314" s="411">
        <f t="shared" si="684"/>
        <v>0</v>
      </c>
      <c r="AH314" s="411">
        <f t="shared" si="684"/>
        <v>0</v>
      </c>
      <c r="AI314" s="411">
        <f t="shared" si="684"/>
        <v>0</v>
      </c>
      <c r="AJ314" s="411">
        <f t="shared" si="684"/>
        <v>0</v>
      </c>
      <c r="AK314" s="411">
        <f t="shared" si="684"/>
        <v>0</v>
      </c>
      <c r="AL314" s="411">
        <f t="shared" si="684"/>
        <v>0</v>
      </c>
      <c r="AM314" s="306"/>
    </row>
    <row r="315" spans="1:39" ht="15" outlineLevel="1">
      <c r="B315" s="294"/>
      <c r="C315" s="291"/>
      <c r="D315" s="291"/>
      <c r="E315" s="291"/>
      <c r="F315" s="291"/>
      <c r="G315" s="291"/>
      <c r="H315" s="291"/>
      <c r="I315" s="291"/>
      <c r="J315" s="291"/>
      <c r="K315" s="291"/>
      <c r="L315" s="291"/>
      <c r="M315" s="291"/>
      <c r="N315" s="291"/>
      <c r="O315" s="291"/>
      <c r="P315" s="291"/>
      <c r="Q315" s="291"/>
      <c r="R315" s="291"/>
      <c r="S315" s="291"/>
      <c r="T315" s="291"/>
      <c r="U315" s="291"/>
      <c r="V315" s="291"/>
      <c r="W315" s="291"/>
      <c r="X315" s="291"/>
      <c r="Y315" s="412"/>
      <c r="Z315" s="425"/>
      <c r="AA315" s="425"/>
      <c r="AB315" s="425"/>
      <c r="AC315" s="425"/>
      <c r="AD315" s="425"/>
      <c r="AE315" s="425"/>
      <c r="AF315" s="425"/>
      <c r="AG315" s="425"/>
      <c r="AH315" s="425"/>
      <c r="AI315" s="425"/>
      <c r="AJ315" s="425"/>
      <c r="AK315" s="425"/>
      <c r="AL315" s="425"/>
      <c r="AM315" s="306"/>
    </row>
    <row r="316" spans="1:39" ht="30" hidden="1" outlineLevel="1">
      <c r="A316" s="522">
        <v>29</v>
      </c>
      <c r="B316" s="520" t="s">
        <v>121</v>
      </c>
      <c r="C316" s="291" t="s">
        <v>25</v>
      </c>
      <c r="D316" s="295"/>
      <c r="E316" s="295"/>
      <c r="F316" s="295"/>
      <c r="G316" s="295"/>
      <c r="H316" s="295"/>
      <c r="I316" s="295"/>
      <c r="J316" s="295"/>
      <c r="K316" s="295"/>
      <c r="L316" s="295"/>
      <c r="M316" s="295"/>
      <c r="N316" s="295">
        <v>3</v>
      </c>
      <c r="O316" s="295"/>
      <c r="P316" s="295"/>
      <c r="Q316" s="295"/>
      <c r="R316" s="295"/>
      <c r="S316" s="295"/>
      <c r="T316" s="295"/>
      <c r="U316" s="295"/>
      <c r="V316" s="295"/>
      <c r="W316" s="295"/>
      <c r="X316" s="295"/>
      <c r="Y316" s="426"/>
      <c r="Z316" s="410"/>
      <c r="AA316" s="410"/>
      <c r="AB316" s="410"/>
      <c r="AC316" s="410"/>
      <c r="AD316" s="410"/>
      <c r="AE316" s="410"/>
      <c r="AF316" s="410"/>
      <c r="AG316" s="415"/>
      <c r="AH316" s="415"/>
      <c r="AI316" s="415"/>
      <c r="AJ316" s="415"/>
      <c r="AK316" s="415"/>
      <c r="AL316" s="415"/>
      <c r="AM316" s="296">
        <f>SUM(Y316:AL316)</f>
        <v>0</v>
      </c>
    </row>
    <row r="317" spans="1:39" ht="15" hidden="1" outlineLevel="1">
      <c r="B317" s="294" t="s">
        <v>289</v>
      </c>
      <c r="C317" s="291" t="s">
        <v>163</v>
      </c>
      <c r="D317" s="295"/>
      <c r="E317" s="295"/>
      <c r="F317" s="295"/>
      <c r="G317" s="295"/>
      <c r="H317" s="295"/>
      <c r="I317" s="295"/>
      <c r="J317" s="295"/>
      <c r="K317" s="295"/>
      <c r="L317" s="295"/>
      <c r="M317" s="295"/>
      <c r="N317" s="295">
        <f>N316</f>
        <v>3</v>
      </c>
      <c r="O317" s="295"/>
      <c r="P317" s="295"/>
      <c r="Q317" s="295"/>
      <c r="R317" s="295"/>
      <c r="S317" s="295"/>
      <c r="T317" s="295"/>
      <c r="U317" s="295"/>
      <c r="V317" s="295"/>
      <c r="W317" s="295"/>
      <c r="X317" s="295"/>
      <c r="Y317" s="411">
        <f>Y316</f>
        <v>0</v>
      </c>
      <c r="Z317" s="411">
        <f t="shared" ref="Z317:AL317" si="685">Z316</f>
        <v>0</v>
      </c>
      <c r="AA317" s="411">
        <f t="shared" si="685"/>
        <v>0</v>
      </c>
      <c r="AB317" s="411">
        <f t="shared" si="685"/>
        <v>0</v>
      </c>
      <c r="AC317" s="411">
        <f t="shared" si="685"/>
        <v>0</v>
      </c>
      <c r="AD317" s="411">
        <f t="shared" si="685"/>
        <v>0</v>
      </c>
      <c r="AE317" s="411">
        <f t="shared" si="685"/>
        <v>0</v>
      </c>
      <c r="AF317" s="411">
        <f t="shared" si="685"/>
        <v>0</v>
      </c>
      <c r="AG317" s="411">
        <f t="shared" si="685"/>
        <v>0</v>
      </c>
      <c r="AH317" s="411">
        <f t="shared" si="685"/>
        <v>0</v>
      </c>
      <c r="AI317" s="411">
        <f t="shared" si="685"/>
        <v>0</v>
      </c>
      <c r="AJ317" s="411">
        <f t="shared" si="685"/>
        <v>0</v>
      </c>
      <c r="AK317" s="411">
        <f t="shared" si="685"/>
        <v>0</v>
      </c>
      <c r="AL317" s="411">
        <f t="shared" si="685"/>
        <v>0</v>
      </c>
      <c r="AM317" s="306"/>
    </row>
    <row r="318" spans="1:39" ht="15" hidden="1" outlineLevel="1">
      <c r="B318" s="294"/>
      <c r="C318" s="291"/>
      <c r="D318" s="291"/>
      <c r="E318" s="291"/>
      <c r="F318" s="291"/>
      <c r="G318" s="291"/>
      <c r="H318" s="291"/>
      <c r="I318" s="291"/>
      <c r="J318" s="291"/>
      <c r="K318" s="291"/>
      <c r="L318" s="291"/>
      <c r="M318" s="291"/>
      <c r="N318" s="291"/>
      <c r="O318" s="291"/>
      <c r="P318" s="291"/>
      <c r="Q318" s="291"/>
      <c r="R318" s="291"/>
      <c r="S318" s="291"/>
      <c r="T318" s="291"/>
      <c r="U318" s="291"/>
      <c r="V318" s="291"/>
      <c r="W318" s="291"/>
      <c r="X318" s="291"/>
      <c r="Y318" s="412"/>
      <c r="Z318" s="425"/>
      <c r="AA318" s="425"/>
      <c r="AB318" s="425"/>
      <c r="AC318" s="425"/>
      <c r="AD318" s="425"/>
      <c r="AE318" s="425"/>
      <c r="AF318" s="425"/>
      <c r="AG318" s="425"/>
      <c r="AH318" s="425"/>
      <c r="AI318" s="425"/>
      <c r="AJ318" s="425"/>
      <c r="AK318" s="425"/>
      <c r="AL318" s="425"/>
      <c r="AM318" s="306"/>
    </row>
    <row r="319" spans="1:39" ht="30" hidden="1" outlineLevel="1">
      <c r="A319" s="522">
        <v>30</v>
      </c>
      <c r="B319" s="520" t="s">
        <v>122</v>
      </c>
      <c r="C319" s="291" t="s">
        <v>25</v>
      </c>
      <c r="D319" s="295"/>
      <c r="E319" s="295"/>
      <c r="F319" s="295"/>
      <c r="G319" s="295"/>
      <c r="H319" s="295"/>
      <c r="I319" s="295"/>
      <c r="J319" s="295"/>
      <c r="K319" s="295"/>
      <c r="L319" s="295"/>
      <c r="M319" s="295"/>
      <c r="N319" s="295">
        <v>12</v>
      </c>
      <c r="O319" s="295"/>
      <c r="P319" s="295"/>
      <c r="Q319" s="295"/>
      <c r="R319" s="295"/>
      <c r="S319" s="295"/>
      <c r="T319" s="295"/>
      <c r="U319" s="295"/>
      <c r="V319" s="295"/>
      <c r="W319" s="295"/>
      <c r="X319" s="295"/>
      <c r="Y319" s="426"/>
      <c r="Z319" s="410"/>
      <c r="AA319" s="410"/>
      <c r="AB319" s="410"/>
      <c r="AC319" s="410"/>
      <c r="AD319" s="410"/>
      <c r="AE319" s="410"/>
      <c r="AF319" s="410"/>
      <c r="AG319" s="415"/>
      <c r="AH319" s="415"/>
      <c r="AI319" s="415"/>
      <c r="AJ319" s="415"/>
      <c r="AK319" s="415"/>
      <c r="AL319" s="415"/>
      <c r="AM319" s="296">
        <f>SUM(Y319:AL319)</f>
        <v>0</v>
      </c>
    </row>
    <row r="320" spans="1:39" ht="15" hidden="1" outlineLevel="1">
      <c r="B320" s="294" t="s">
        <v>289</v>
      </c>
      <c r="C320" s="291" t="s">
        <v>163</v>
      </c>
      <c r="D320" s="295"/>
      <c r="E320" s="295"/>
      <c r="F320" s="295"/>
      <c r="G320" s="295"/>
      <c r="H320" s="295"/>
      <c r="I320" s="295"/>
      <c r="J320" s="295"/>
      <c r="K320" s="295"/>
      <c r="L320" s="295"/>
      <c r="M320" s="295"/>
      <c r="N320" s="295">
        <f>N319</f>
        <v>12</v>
      </c>
      <c r="O320" s="295"/>
      <c r="P320" s="295"/>
      <c r="Q320" s="295"/>
      <c r="R320" s="295"/>
      <c r="S320" s="295"/>
      <c r="T320" s="295"/>
      <c r="U320" s="295"/>
      <c r="V320" s="295"/>
      <c r="W320" s="295"/>
      <c r="X320" s="295"/>
      <c r="Y320" s="411">
        <f>Y319</f>
        <v>0</v>
      </c>
      <c r="Z320" s="411">
        <f t="shared" ref="Z320:AL320" si="686">Z319</f>
        <v>0</v>
      </c>
      <c r="AA320" s="411">
        <f t="shared" si="686"/>
        <v>0</v>
      </c>
      <c r="AB320" s="411">
        <f t="shared" si="686"/>
        <v>0</v>
      </c>
      <c r="AC320" s="411">
        <f t="shared" si="686"/>
        <v>0</v>
      </c>
      <c r="AD320" s="411">
        <f t="shared" si="686"/>
        <v>0</v>
      </c>
      <c r="AE320" s="411">
        <f t="shared" si="686"/>
        <v>0</v>
      </c>
      <c r="AF320" s="411">
        <f t="shared" si="686"/>
        <v>0</v>
      </c>
      <c r="AG320" s="411">
        <f t="shared" si="686"/>
        <v>0</v>
      </c>
      <c r="AH320" s="411">
        <f t="shared" si="686"/>
        <v>0</v>
      </c>
      <c r="AI320" s="411">
        <f t="shared" si="686"/>
        <v>0</v>
      </c>
      <c r="AJ320" s="411">
        <f t="shared" si="686"/>
        <v>0</v>
      </c>
      <c r="AK320" s="411">
        <f t="shared" si="686"/>
        <v>0</v>
      </c>
      <c r="AL320" s="411">
        <f t="shared" si="686"/>
        <v>0</v>
      </c>
      <c r="AM320" s="306"/>
    </row>
    <row r="321" spans="1:39" ht="15" hidden="1" outlineLevel="1">
      <c r="B321" s="294"/>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412"/>
      <c r="Z321" s="425"/>
      <c r="AA321" s="425"/>
      <c r="AB321" s="425"/>
      <c r="AC321" s="425"/>
      <c r="AD321" s="425"/>
      <c r="AE321" s="425"/>
      <c r="AF321" s="425"/>
      <c r="AG321" s="425"/>
      <c r="AH321" s="425"/>
      <c r="AI321" s="425"/>
      <c r="AJ321" s="425"/>
      <c r="AK321" s="425"/>
      <c r="AL321" s="425"/>
      <c r="AM321" s="306"/>
    </row>
    <row r="322" spans="1:39" ht="30" hidden="1" outlineLevel="1">
      <c r="A322" s="522">
        <v>31</v>
      </c>
      <c r="B322" s="520" t="s">
        <v>123</v>
      </c>
      <c r="C322" s="291" t="s">
        <v>25</v>
      </c>
      <c r="D322" s="295"/>
      <c r="E322" s="295"/>
      <c r="F322" s="295"/>
      <c r="G322" s="295"/>
      <c r="H322" s="295"/>
      <c r="I322" s="295"/>
      <c r="J322" s="295"/>
      <c r="K322" s="295"/>
      <c r="L322" s="295"/>
      <c r="M322" s="295"/>
      <c r="N322" s="295">
        <v>12</v>
      </c>
      <c r="O322" s="295"/>
      <c r="P322" s="295"/>
      <c r="Q322" s="295"/>
      <c r="R322" s="295"/>
      <c r="S322" s="295"/>
      <c r="T322" s="295"/>
      <c r="U322" s="295"/>
      <c r="V322" s="295"/>
      <c r="W322" s="295"/>
      <c r="X322" s="295"/>
      <c r="Y322" s="426"/>
      <c r="Z322" s="410"/>
      <c r="AA322" s="410"/>
      <c r="AB322" s="410"/>
      <c r="AC322" s="410"/>
      <c r="AD322" s="410"/>
      <c r="AE322" s="410"/>
      <c r="AF322" s="410"/>
      <c r="AG322" s="415"/>
      <c r="AH322" s="415"/>
      <c r="AI322" s="415"/>
      <c r="AJ322" s="415"/>
      <c r="AK322" s="415"/>
      <c r="AL322" s="415"/>
      <c r="AM322" s="296">
        <f>SUM(Y322:AL322)</f>
        <v>0</v>
      </c>
    </row>
    <row r="323" spans="1:39" ht="15" hidden="1" outlineLevel="1">
      <c r="B323" s="294" t="s">
        <v>289</v>
      </c>
      <c r="C323" s="291" t="s">
        <v>163</v>
      </c>
      <c r="D323" s="295"/>
      <c r="E323" s="295"/>
      <c r="F323" s="295"/>
      <c r="G323" s="295"/>
      <c r="H323" s="295"/>
      <c r="I323" s="295"/>
      <c r="J323" s="295"/>
      <c r="K323" s="295"/>
      <c r="L323" s="295"/>
      <c r="M323" s="295"/>
      <c r="N323" s="295">
        <f>N322</f>
        <v>12</v>
      </c>
      <c r="O323" s="295"/>
      <c r="P323" s="295"/>
      <c r="Q323" s="295"/>
      <c r="R323" s="295"/>
      <c r="S323" s="295"/>
      <c r="T323" s="295"/>
      <c r="U323" s="295"/>
      <c r="V323" s="295"/>
      <c r="W323" s="295"/>
      <c r="X323" s="295"/>
      <c r="Y323" s="411">
        <f>Y322</f>
        <v>0</v>
      </c>
      <c r="Z323" s="411">
        <f t="shared" ref="Z323:AL323" si="687">Z322</f>
        <v>0</v>
      </c>
      <c r="AA323" s="411">
        <f t="shared" si="687"/>
        <v>0</v>
      </c>
      <c r="AB323" s="411">
        <f t="shared" si="687"/>
        <v>0</v>
      </c>
      <c r="AC323" s="411">
        <f t="shared" si="687"/>
        <v>0</v>
      </c>
      <c r="AD323" s="411">
        <f t="shared" si="687"/>
        <v>0</v>
      </c>
      <c r="AE323" s="411">
        <f t="shared" si="687"/>
        <v>0</v>
      </c>
      <c r="AF323" s="411">
        <f t="shared" si="687"/>
        <v>0</v>
      </c>
      <c r="AG323" s="411">
        <f t="shared" si="687"/>
        <v>0</v>
      </c>
      <c r="AH323" s="411">
        <f t="shared" si="687"/>
        <v>0</v>
      </c>
      <c r="AI323" s="411">
        <f t="shared" si="687"/>
        <v>0</v>
      </c>
      <c r="AJ323" s="411">
        <f t="shared" si="687"/>
        <v>0</v>
      </c>
      <c r="AK323" s="411">
        <f t="shared" si="687"/>
        <v>0</v>
      </c>
      <c r="AL323" s="411">
        <f t="shared" si="687"/>
        <v>0</v>
      </c>
      <c r="AM323" s="306"/>
    </row>
    <row r="324" spans="1:39" ht="15" hidden="1" outlineLevel="1">
      <c r="B324" s="520"/>
      <c r="C324" s="291"/>
      <c r="D324" s="291"/>
      <c r="E324" s="291"/>
      <c r="F324" s="291"/>
      <c r="G324" s="291"/>
      <c r="H324" s="291"/>
      <c r="I324" s="291"/>
      <c r="J324" s="291"/>
      <c r="K324" s="291"/>
      <c r="L324" s="291"/>
      <c r="M324" s="291"/>
      <c r="N324" s="291"/>
      <c r="O324" s="291"/>
      <c r="P324" s="291"/>
      <c r="Q324" s="291"/>
      <c r="R324" s="291"/>
      <c r="S324" s="291"/>
      <c r="T324" s="291"/>
      <c r="U324" s="291"/>
      <c r="V324" s="291"/>
      <c r="W324" s="291"/>
      <c r="X324" s="291"/>
      <c r="Y324" s="412"/>
      <c r="Z324" s="425"/>
      <c r="AA324" s="425"/>
      <c r="AB324" s="425"/>
      <c r="AC324" s="425"/>
      <c r="AD324" s="425"/>
      <c r="AE324" s="425"/>
      <c r="AF324" s="425"/>
      <c r="AG324" s="425"/>
      <c r="AH324" s="425"/>
      <c r="AI324" s="425"/>
      <c r="AJ324" s="425"/>
      <c r="AK324" s="425"/>
      <c r="AL324" s="425"/>
      <c r="AM324" s="306"/>
    </row>
    <row r="325" spans="1:39" ht="15" outlineLevel="1">
      <c r="A325" s="522">
        <v>32</v>
      </c>
      <c r="B325" s="520" t="s">
        <v>124</v>
      </c>
      <c r="C325" s="291" t="s">
        <v>25</v>
      </c>
      <c r="D325" s="295"/>
      <c r="E325" s="295"/>
      <c r="F325" s="295"/>
      <c r="G325" s="295"/>
      <c r="H325" s="295"/>
      <c r="I325" s="295"/>
      <c r="J325" s="295"/>
      <c r="K325" s="295"/>
      <c r="L325" s="295"/>
      <c r="M325" s="295"/>
      <c r="N325" s="295">
        <v>12</v>
      </c>
      <c r="O325" s="295"/>
      <c r="P325" s="295"/>
      <c r="Q325" s="295"/>
      <c r="R325" s="295"/>
      <c r="S325" s="295"/>
      <c r="T325" s="295"/>
      <c r="U325" s="295"/>
      <c r="V325" s="295"/>
      <c r="W325" s="295"/>
      <c r="X325" s="295"/>
      <c r="Y325" s="426"/>
      <c r="Z325" s="410">
        <v>0</v>
      </c>
      <c r="AA325" s="410">
        <v>0</v>
      </c>
      <c r="AB325" s="410">
        <v>0</v>
      </c>
      <c r="AC325" s="410">
        <v>0</v>
      </c>
      <c r="AD325" s="410"/>
      <c r="AE325" s="410"/>
      <c r="AF325" s="410"/>
      <c r="AG325" s="415"/>
      <c r="AH325" s="415"/>
      <c r="AI325" s="415"/>
      <c r="AJ325" s="415"/>
      <c r="AK325" s="415"/>
      <c r="AL325" s="415"/>
      <c r="AM325" s="296">
        <f>SUM(Y325:AL325)</f>
        <v>0</v>
      </c>
    </row>
    <row r="326" spans="1:39" ht="15" outlineLevel="1">
      <c r="B326" s="294" t="s">
        <v>289</v>
      </c>
      <c r="C326" s="291" t="s">
        <v>163</v>
      </c>
      <c r="D326" s="295">
        <v>835</v>
      </c>
      <c r="E326" s="295">
        <v>835</v>
      </c>
      <c r="F326" s="295">
        <v>835</v>
      </c>
      <c r="G326" s="295">
        <v>0</v>
      </c>
      <c r="H326" s="295">
        <v>0</v>
      </c>
      <c r="I326" s="295">
        <v>0</v>
      </c>
      <c r="J326" s="295">
        <v>0</v>
      </c>
      <c r="K326" s="295">
        <v>0</v>
      </c>
      <c r="L326" s="295">
        <v>0</v>
      </c>
      <c r="M326" s="295">
        <v>0</v>
      </c>
      <c r="N326" s="295">
        <f>N325</f>
        <v>12</v>
      </c>
      <c r="O326" s="295">
        <v>0</v>
      </c>
      <c r="P326" s="295">
        <v>0</v>
      </c>
      <c r="Q326" s="295">
        <v>0</v>
      </c>
      <c r="R326" s="295">
        <v>0</v>
      </c>
      <c r="S326" s="295">
        <v>0</v>
      </c>
      <c r="T326" s="295">
        <v>0</v>
      </c>
      <c r="U326" s="295">
        <v>0</v>
      </c>
      <c r="V326" s="295">
        <v>0</v>
      </c>
      <c r="W326" s="295">
        <v>0</v>
      </c>
      <c r="X326" s="295">
        <v>0</v>
      </c>
      <c r="Y326" s="411">
        <f>Y325</f>
        <v>0</v>
      </c>
      <c r="Z326" s="411">
        <f>'3-a.  Rate Class Allocations'!N31</f>
        <v>0</v>
      </c>
      <c r="AA326" s="411">
        <f>'3-a.  Rate Class Allocations'!O31</f>
        <v>0</v>
      </c>
      <c r="AB326" s="411">
        <f>'3-a.  Rate Class Allocations'!P31</f>
        <v>0</v>
      </c>
      <c r="AC326" s="411">
        <f>'3-a.  Rate Class Allocations'!Q31</f>
        <v>0</v>
      </c>
      <c r="AD326" s="411">
        <f t="shared" ref="AD326:AL326" si="688">AD325</f>
        <v>0</v>
      </c>
      <c r="AE326" s="411">
        <f t="shared" si="688"/>
        <v>0</v>
      </c>
      <c r="AF326" s="411">
        <f t="shared" si="688"/>
        <v>0</v>
      </c>
      <c r="AG326" s="411">
        <f t="shared" si="688"/>
        <v>0</v>
      </c>
      <c r="AH326" s="411">
        <f t="shared" si="688"/>
        <v>0</v>
      </c>
      <c r="AI326" s="411">
        <f t="shared" si="688"/>
        <v>0</v>
      </c>
      <c r="AJ326" s="411">
        <f t="shared" si="688"/>
        <v>0</v>
      </c>
      <c r="AK326" s="411">
        <f t="shared" si="688"/>
        <v>0</v>
      </c>
      <c r="AL326" s="411">
        <f t="shared" si="688"/>
        <v>0</v>
      </c>
      <c r="AM326" s="306"/>
    </row>
    <row r="327" spans="1:39" ht="15" outlineLevel="1">
      <c r="B327" s="520"/>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412"/>
      <c r="Z327" s="425"/>
      <c r="AA327" s="425"/>
      <c r="AB327" s="425"/>
      <c r="AC327" s="425"/>
      <c r="AD327" s="425"/>
      <c r="AE327" s="425"/>
      <c r="AF327" s="425"/>
      <c r="AG327" s="425"/>
      <c r="AH327" s="425"/>
      <c r="AI327" s="425"/>
      <c r="AJ327" s="425"/>
      <c r="AK327" s="425"/>
      <c r="AL327" s="425"/>
      <c r="AM327" s="306"/>
    </row>
    <row r="328" spans="1:39" ht="15.45" hidden="1" outlineLevel="1">
      <c r="B328" s="288" t="s">
        <v>500</v>
      </c>
      <c r="C328" s="291"/>
      <c r="D328" s="291"/>
      <c r="E328" s="291"/>
      <c r="F328" s="291"/>
      <c r="G328" s="291"/>
      <c r="H328" s="291"/>
      <c r="I328" s="291"/>
      <c r="J328" s="291"/>
      <c r="K328" s="291"/>
      <c r="L328" s="291"/>
      <c r="M328" s="291"/>
      <c r="N328" s="291"/>
      <c r="O328" s="291"/>
      <c r="P328" s="291"/>
      <c r="Q328" s="291"/>
      <c r="R328" s="291"/>
      <c r="S328" s="291"/>
      <c r="T328" s="291"/>
      <c r="U328" s="291"/>
      <c r="V328" s="291"/>
      <c r="W328" s="291"/>
      <c r="X328" s="291"/>
      <c r="Y328" s="412"/>
      <c r="Z328" s="425"/>
      <c r="AA328" s="425"/>
      <c r="AB328" s="425"/>
      <c r="AC328" s="425"/>
      <c r="AD328" s="425"/>
      <c r="AE328" s="425"/>
      <c r="AF328" s="425"/>
      <c r="AG328" s="425"/>
      <c r="AH328" s="425"/>
      <c r="AI328" s="425"/>
      <c r="AJ328" s="425"/>
      <c r="AK328" s="425"/>
      <c r="AL328" s="425"/>
      <c r="AM328" s="306"/>
    </row>
    <row r="329" spans="1:39" ht="15" hidden="1" outlineLevel="1">
      <c r="A329" s="522">
        <v>33</v>
      </c>
      <c r="B329" s="520" t="s">
        <v>125</v>
      </c>
      <c r="C329" s="291" t="s">
        <v>25</v>
      </c>
      <c r="D329" s="295"/>
      <c r="E329" s="295"/>
      <c r="F329" s="295"/>
      <c r="G329" s="295"/>
      <c r="H329" s="295"/>
      <c r="I329" s="295"/>
      <c r="J329" s="295"/>
      <c r="K329" s="295"/>
      <c r="L329" s="295"/>
      <c r="M329" s="295"/>
      <c r="N329" s="295">
        <v>0</v>
      </c>
      <c r="O329" s="295"/>
      <c r="P329" s="295"/>
      <c r="Q329" s="295"/>
      <c r="R329" s="295"/>
      <c r="S329" s="295"/>
      <c r="T329" s="295"/>
      <c r="U329" s="295"/>
      <c r="V329" s="295"/>
      <c r="W329" s="295"/>
      <c r="X329" s="295"/>
      <c r="Y329" s="426"/>
      <c r="Z329" s="410"/>
      <c r="AA329" s="410"/>
      <c r="AB329" s="410"/>
      <c r="AC329" s="410"/>
      <c r="AD329" s="410"/>
      <c r="AE329" s="410"/>
      <c r="AF329" s="410"/>
      <c r="AG329" s="415"/>
      <c r="AH329" s="415"/>
      <c r="AI329" s="415"/>
      <c r="AJ329" s="415"/>
      <c r="AK329" s="415"/>
      <c r="AL329" s="415"/>
      <c r="AM329" s="296">
        <f>SUM(Y329:AL329)</f>
        <v>0</v>
      </c>
    </row>
    <row r="330" spans="1:39" ht="15" hidden="1" outlineLevel="1">
      <c r="B330" s="294" t="s">
        <v>289</v>
      </c>
      <c r="C330" s="291" t="s">
        <v>163</v>
      </c>
      <c r="D330" s="295"/>
      <c r="E330" s="295"/>
      <c r="F330" s="295"/>
      <c r="G330" s="295"/>
      <c r="H330" s="295"/>
      <c r="I330" s="295"/>
      <c r="J330" s="295"/>
      <c r="K330" s="295"/>
      <c r="L330" s="295"/>
      <c r="M330" s="295"/>
      <c r="N330" s="295">
        <f>N329</f>
        <v>0</v>
      </c>
      <c r="O330" s="295"/>
      <c r="P330" s="295"/>
      <c r="Q330" s="295"/>
      <c r="R330" s="295"/>
      <c r="S330" s="295"/>
      <c r="T330" s="295"/>
      <c r="U330" s="295"/>
      <c r="V330" s="295"/>
      <c r="W330" s="295"/>
      <c r="X330" s="295"/>
      <c r="Y330" s="411">
        <f>Y329</f>
        <v>0</v>
      </c>
      <c r="Z330" s="411">
        <f t="shared" ref="Z330:AL330" si="689">Z329</f>
        <v>0</v>
      </c>
      <c r="AA330" s="411">
        <f t="shared" si="689"/>
        <v>0</v>
      </c>
      <c r="AB330" s="411">
        <f t="shared" si="689"/>
        <v>0</v>
      </c>
      <c r="AC330" s="411">
        <f t="shared" si="689"/>
        <v>0</v>
      </c>
      <c r="AD330" s="411">
        <f t="shared" si="689"/>
        <v>0</v>
      </c>
      <c r="AE330" s="411">
        <f t="shared" si="689"/>
        <v>0</v>
      </c>
      <c r="AF330" s="411">
        <f t="shared" si="689"/>
        <v>0</v>
      </c>
      <c r="AG330" s="411">
        <f t="shared" si="689"/>
        <v>0</v>
      </c>
      <c r="AH330" s="411">
        <f t="shared" si="689"/>
        <v>0</v>
      </c>
      <c r="AI330" s="411">
        <f t="shared" si="689"/>
        <v>0</v>
      </c>
      <c r="AJ330" s="411">
        <f t="shared" si="689"/>
        <v>0</v>
      </c>
      <c r="AK330" s="411">
        <f t="shared" si="689"/>
        <v>0</v>
      </c>
      <c r="AL330" s="411">
        <f t="shared" si="689"/>
        <v>0</v>
      </c>
      <c r="AM330" s="306"/>
    </row>
    <row r="331" spans="1:39" ht="15" hidden="1" outlineLevel="1">
      <c r="B331" s="520"/>
      <c r="C331" s="291"/>
      <c r="D331" s="291"/>
      <c r="E331" s="291"/>
      <c r="F331" s="291"/>
      <c r="G331" s="291"/>
      <c r="H331" s="291"/>
      <c r="I331" s="291"/>
      <c r="J331" s="291"/>
      <c r="K331" s="291"/>
      <c r="L331" s="291"/>
      <c r="M331" s="291"/>
      <c r="N331" s="291"/>
      <c r="O331" s="291"/>
      <c r="P331" s="291"/>
      <c r="Q331" s="291"/>
      <c r="R331" s="291"/>
      <c r="S331" s="291"/>
      <c r="T331" s="291"/>
      <c r="U331" s="291"/>
      <c r="V331" s="291"/>
      <c r="W331" s="291"/>
      <c r="X331" s="291"/>
      <c r="Y331" s="412"/>
      <c r="Z331" s="425"/>
      <c r="AA331" s="425"/>
      <c r="AB331" s="425"/>
      <c r="AC331" s="425"/>
      <c r="AD331" s="425"/>
      <c r="AE331" s="425"/>
      <c r="AF331" s="425"/>
      <c r="AG331" s="425"/>
      <c r="AH331" s="425"/>
      <c r="AI331" s="425"/>
      <c r="AJ331" s="425"/>
      <c r="AK331" s="425"/>
      <c r="AL331" s="425"/>
      <c r="AM331" s="306"/>
    </row>
    <row r="332" spans="1:39" ht="15" hidden="1" outlineLevel="1">
      <c r="A332" s="522">
        <v>34</v>
      </c>
      <c r="B332" s="520" t="s">
        <v>126</v>
      </c>
      <c r="C332" s="291" t="s">
        <v>25</v>
      </c>
      <c r="D332" s="295"/>
      <c r="E332" s="295"/>
      <c r="F332" s="295"/>
      <c r="G332" s="295"/>
      <c r="H332" s="295"/>
      <c r="I332" s="295"/>
      <c r="J332" s="295"/>
      <c r="K332" s="295"/>
      <c r="L332" s="295"/>
      <c r="M332" s="295"/>
      <c r="N332" s="295">
        <v>0</v>
      </c>
      <c r="O332" s="295"/>
      <c r="P332" s="295"/>
      <c r="Q332" s="295"/>
      <c r="R332" s="295"/>
      <c r="S332" s="295"/>
      <c r="T332" s="295"/>
      <c r="U332" s="295"/>
      <c r="V332" s="295"/>
      <c r="W332" s="295"/>
      <c r="X332" s="295"/>
      <c r="Y332" s="426"/>
      <c r="Z332" s="410"/>
      <c r="AA332" s="410"/>
      <c r="AB332" s="410"/>
      <c r="AC332" s="410"/>
      <c r="AD332" s="410"/>
      <c r="AE332" s="410"/>
      <c r="AF332" s="410"/>
      <c r="AG332" s="415"/>
      <c r="AH332" s="415"/>
      <c r="AI332" s="415"/>
      <c r="AJ332" s="415"/>
      <c r="AK332" s="415"/>
      <c r="AL332" s="415"/>
      <c r="AM332" s="296">
        <f>SUM(Y332:AL332)</f>
        <v>0</v>
      </c>
    </row>
    <row r="333" spans="1:39" ht="15" hidden="1" outlineLevel="1">
      <c r="B333" s="294" t="s">
        <v>289</v>
      </c>
      <c r="C333" s="291" t="s">
        <v>163</v>
      </c>
      <c r="D333" s="295"/>
      <c r="E333" s="295"/>
      <c r="F333" s="295"/>
      <c r="G333" s="295"/>
      <c r="H333" s="295"/>
      <c r="I333" s="295"/>
      <c r="J333" s="295"/>
      <c r="K333" s="295"/>
      <c r="L333" s="295"/>
      <c r="M333" s="295"/>
      <c r="N333" s="295">
        <f>N332</f>
        <v>0</v>
      </c>
      <c r="O333" s="295"/>
      <c r="P333" s="295"/>
      <c r="Q333" s="295"/>
      <c r="R333" s="295"/>
      <c r="S333" s="295"/>
      <c r="T333" s="295"/>
      <c r="U333" s="295"/>
      <c r="V333" s="295"/>
      <c r="W333" s="295"/>
      <c r="X333" s="295"/>
      <c r="Y333" s="411">
        <f>Y332</f>
        <v>0</v>
      </c>
      <c r="Z333" s="411">
        <f t="shared" ref="Z333:AL333" si="690">Z332</f>
        <v>0</v>
      </c>
      <c r="AA333" s="411">
        <f t="shared" si="690"/>
        <v>0</v>
      </c>
      <c r="AB333" s="411">
        <f t="shared" si="690"/>
        <v>0</v>
      </c>
      <c r="AC333" s="411">
        <f t="shared" si="690"/>
        <v>0</v>
      </c>
      <c r="AD333" s="411">
        <f t="shared" si="690"/>
        <v>0</v>
      </c>
      <c r="AE333" s="411">
        <f t="shared" si="690"/>
        <v>0</v>
      </c>
      <c r="AF333" s="411">
        <f t="shared" si="690"/>
        <v>0</v>
      </c>
      <c r="AG333" s="411">
        <f t="shared" si="690"/>
        <v>0</v>
      </c>
      <c r="AH333" s="411">
        <f t="shared" si="690"/>
        <v>0</v>
      </c>
      <c r="AI333" s="411">
        <f t="shared" si="690"/>
        <v>0</v>
      </c>
      <c r="AJ333" s="411">
        <f t="shared" si="690"/>
        <v>0</v>
      </c>
      <c r="AK333" s="411">
        <f t="shared" si="690"/>
        <v>0</v>
      </c>
      <c r="AL333" s="411">
        <f t="shared" si="690"/>
        <v>0</v>
      </c>
      <c r="AM333" s="306"/>
    </row>
    <row r="334" spans="1:39" ht="15" hidden="1" outlineLevel="1">
      <c r="B334" s="520"/>
      <c r="C334" s="291"/>
      <c r="D334" s="291"/>
      <c r="E334" s="291"/>
      <c r="F334" s="291"/>
      <c r="G334" s="291"/>
      <c r="H334" s="291"/>
      <c r="I334" s="291"/>
      <c r="J334" s="291"/>
      <c r="K334" s="291"/>
      <c r="L334" s="291"/>
      <c r="M334" s="291"/>
      <c r="N334" s="291"/>
      <c r="O334" s="291"/>
      <c r="P334" s="291"/>
      <c r="Q334" s="291"/>
      <c r="R334" s="291"/>
      <c r="S334" s="291"/>
      <c r="T334" s="291"/>
      <c r="U334" s="291"/>
      <c r="V334" s="291"/>
      <c r="W334" s="291"/>
      <c r="X334" s="291"/>
      <c r="Y334" s="412"/>
      <c r="Z334" s="425"/>
      <c r="AA334" s="425"/>
      <c r="AB334" s="425"/>
      <c r="AC334" s="425"/>
      <c r="AD334" s="425"/>
      <c r="AE334" s="425"/>
      <c r="AF334" s="425"/>
      <c r="AG334" s="425"/>
      <c r="AH334" s="425"/>
      <c r="AI334" s="425"/>
      <c r="AJ334" s="425"/>
      <c r="AK334" s="425"/>
      <c r="AL334" s="425"/>
      <c r="AM334" s="306"/>
    </row>
    <row r="335" spans="1:39" ht="15" hidden="1" outlineLevel="1">
      <c r="A335" s="522">
        <v>35</v>
      </c>
      <c r="B335" s="520" t="s">
        <v>127</v>
      </c>
      <c r="C335" s="291" t="s">
        <v>25</v>
      </c>
      <c r="D335" s="295"/>
      <c r="E335" s="295"/>
      <c r="F335" s="295"/>
      <c r="G335" s="295"/>
      <c r="H335" s="295"/>
      <c r="I335" s="295"/>
      <c r="J335" s="295"/>
      <c r="K335" s="295"/>
      <c r="L335" s="295"/>
      <c r="M335" s="295"/>
      <c r="N335" s="295">
        <v>0</v>
      </c>
      <c r="O335" s="295"/>
      <c r="P335" s="295"/>
      <c r="Q335" s="295"/>
      <c r="R335" s="295"/>
      <c r="S335" s="295"/>
      <c r="T335" s="295"/>
      <c r="U335" s="295"/>
      <c r="V335" s="295"/>
      <c r="W335" s="295"/>
      <c r="X335" s="295"/>
      <c r="Y335" s="426"/>
      <c r="Z335" s="410"/>
      <c r="AA335" s="410"/>
      <c r="AB335" s="410"/>
      <c r="AC335" s="410"/>
      <c r="AD335" s="410"/>
      <c r="AE335" s="410"/>
      <c r="AF335" s="410"/>
      <c r="AG335" s="415"/>
      <c r="AH335" s="415"/>
      <c r="AI335" s="415"/>
      <c r="AJ335" s="415"/>
      <c r="AK335" s="415"/>
      <c r="AL335" s="415"/>
      <c r="AM335" s="296">
        <f>SUM(Y335:AL335)</f>
        <v>0</v>
      </c>
    </row>
    <row r="336" spans="1:39" ht="15" hidden="1" outlineLevel="1">
      <c r="B336" s="294" t="s">
        <v>289</v>
      </c>
      <c r="C336" s="291" t="s">
        <v>163</v>
      </c>
      <c r="D336" s="295"/>
      <c r="E336" s="295"/>
      <c r="F336" s="295"/>
      <c r="G336" s="295"/>
      <c r="H336" s="295"/>
      <c r="I336" s="295"/>
      <c r="J336" s="295"/>
      <c r="K336" s="295"/>
      <c r="L336" s="295"/>
      <c r="M336" s="295"/>
      <c r="N336" s="295">
        <f>N335</f>
        <v>0</v>
      </c>
      <c r="O336" s="295"/>
      <c r="P336" s="295"/>
      <c r="Q336" s="295"/>
      <c r="R336" s="295"/>
      <c r="S336" s="295"/>
      <c r="T336" s="295"/>
      <c r="U336" s="295"/>
      <c r="V336" s="295"/>
      <c r="W336" s="295"/>
      <c r="X336" s="295"/>
      <c r="Y336" s="411">
        <f>Y335</f>
        <v>0</v>
      </c>
      <c r="Z336" s="411">
        <f t="shared" ref="Z336:AL336" si="691">Z335</f>
        <v>0</v>
      </c>
      <c r="AA336" s="411">
        <f t="shared" si="691"/>
        <v>0</v>
      </c>
      <c r="AB336" s="411">
        <f t="shared" si="691"/>
        <v>0</v>
      </c>
      <c r="AC336" s="411">
        <f t="shared" si="691"/>
        <v>0</v>
      </c>
      <c r="AD336" s="411">
        <f t="shared" si="691"/>
        <v>0</v>
      </c>
      <c r="AE336" s="411">
        <f t="shared" si="691"/>
        <v>0</v>
      </c>
      <c r="AF336" s="411">
        <f t="shared" si="691"/>
        <v>0</v>
      </c>
      <c r="AG336" s="411">
        <f t="shared" si="691"/>
        <v>0</v>
      </c>
      <c r="AH336" s="411">
        <f t="shared" si="691"/>
        <v>0</v>
      </c>
      <c r="AI336" s="411">
        <f t="shared" si="691"/>
        <v>0</v>
      </c>
      <c r="AJ336" s="411">
        <f t="shared" si="691"/>
        <v>0</v>
      </c>
      <c r="AK336" s="411">
        <f t="shared" si="691"/>
        <v>0</v>
      </c>
      <c r="AL336" s="411">
        <f t="shared" si="691"/>
        <v>0</v>
      </c>
      <c r="AM336" s="306"/>
    </row>
    <row r="337" spans="1:39" ht="15" hidden="1" outlineLevel="1">
      <c r="B337" s="294"/>
      <c r="C337" s="291"/>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412"/>
      <c r="Z337" s="425"/>
      <c r="AA337" s="425"/>
      <c r="AB337" s="425"/>
      <c r="AC337" s="425"/>
      <c r="AD337" s="425"/>
      <c r="AE337" s="425"/>
      <c r="AF337" s="425"/>
      <c r="AG337" s="425"/>
      <c r="AH337" s="425"/>
      <c r="AI337" s="425"/>
      <c r="AJ337" s="425"/>
      <c r="AK337" s="425"/>
      <c r="AL337" s="425"/>
      <c r="AM337" s="306"/>
    </row>
    <row r="338" spans="1:39" ht="15.45" outlineLevel="1">
      <c r="B338" s="288" t="s">
        <v>501</v>
      </c>
      <c r="C338" s="291"/>
      <c r="D338" s="291"/>
      <c r="E338" s="291"/>
      <c r="F338" s="291"/>
      <c r="G338" s="291"/>
      <c r="H338" s="291"/>
      <c r="I338" s="291"/>
      <c r="J338" s="291"/>
      <c r="K338" s="291"/>
      <c r="L338" s="291"/>
      <c r="M338" s="291"/>
      <c r="N338" s="291"/>
      <c r="O338" s="291"/>
      <c r="P338" s="291"/>
      <c r="Q338" s="291"/>
      <c r="R338" s="291"/>
      <c r="S338" s="291"/>
      <c r="T338" s="291"/>
      <c r="U338" s="291"/>
      <c r="V338" s="291"/>
      <c r="W338" s="291"/>
      <c r="X338" s="291"/>
      <c r="Y338" s="412"/>
      <c r="Z338" s="425"/>
      <c r="AA338" s="425"/>
      <c r="AB338" s="425"/>
      <c r="AC338" s="425"/>
      <c r="AD338" s="425"/>
      <c r="AE338" s="425"/>
      <c r="AF338" s="425"/>
      <c r="AG338" s="425"/>
      <c r="AH338" s="425"/>
      <c r="AI338" s="425"/>
      <c r="AJ338" s="425"/>
      <c r="AK338" s="425"/>
      <c r="AL338" s="425"/>
      <c r="AM338" s="306"/>
    </row>
    <row r="339" spans="1:39" ht="30" outlineLevel="1">
      <c r="A339" s="522">
        <v>36</v>
      </c>
      <c r="B339" s="788" t="s">
        <v>1014</v>
      </c>
      <c r="C339" s="291" t="s">
        <v>25</v>
      </c>
      <c r="D339" s="295">
        <v>550</v>
      </c>
      <c r="E339" s="295">
        <v>550</v>
      </c>
      <c r="F339" s="295">
        <v>550</v>
      </c>
      <c r="G339" s="295">
        <v>550</v>
      </c>
      <c r="H339" s="295">
        <v>550</v>
      </c>
      <c r="I339" s="295">
        <v>550</v>
      </c>
      <c r="J339" s="295">
        <v>550</v>
      </c>
      <c r="K339" s="295">
        <v>550</v>
      </c>
      <c r="L339" s="295">
        <v>550</v>
      </c>
      <c r="M339" s="295">
        <v>550</v>
      </c>
      <c r="N339" s="295">
        <v>12</v>
      </c>
      <c r="O339" s="295">
        <v>0</v>
      </c>
      <c r="P339" s="295">
        <v>0</v>
      </c>
      <c r="Q339" s="295">
        <v>0</v>
      </c>
      <c r="R339" s="295">
        <v>0</v>
      </c>
      <c r="S339" s="295">
        <v>0</v>
      </c>
      <c r="T339" s="295">
        <v>0</v>
      </c>
      <c r="U339" s="295">
        <v>0</v>
      </c>
      <c r="V339" s="295">
        <v>0</v>
      </c>
      <c r="W339" s="295">
        <v>0</v>
      </c>
      <c r="X339" s="295">
        <v>0</v>
      </c>
      <c r="Y339" s="426">
        <v>1</v>
      </c>
      <c r="Z339" s="410"/>
      <c r="AA339" s="410"/>
      <c r="AB339" s="410"/>
      <c r="AC339" s="410"/>
      <c r="AD339" s="410"/>
      <c r="AE339" s="410"/>
      <c r="AF339" s="410"/>
      <c r="AG339" s="415"/>
      <c r="AH339" s="415"/>
      <c r="AI339" s="415"/>
      <c r="AJ339" s="415"/>
      <c r="AK339" s="415"/>
      <c r="AL339" s="415"/>
      <c r="AM339" s="296">
        <f>SUM(Y339:AL339)</f>
        <v>1</v>
      </c>
    </row>
    <row r="340" spans="1:39" ht="15" outlineLevel="1">
      <c r="B340" s="294" t="s">
        <v>289</v>
      </c>
      <c r="C340" s="291" t="s">
        <v>163</v>
      </c>
      <c r="D340" s="295"/>
      <c r="E340" s="295"/>
      <c r="F340" s="295"/>
      <c r="G340" s="295"/>
      <c r="H340" s="295"/>
      <c r="I340" s="295"/>
      <c r="J340" s="295"/>
      <c r="K340" s="295"/>
      <c r="L340" s="295"/>
      <c r="M340" s="295"/>
      <c r="N340" s="295">
        <f>N339</f>
        <v>12</v>
      </c>
      <c r="O340" s="295"/>
      <c r="P340" s="295"/>
      <c r="Q340" s="295"/>
      <c r="R340" s="295"/>
      <c r="S340" s="295"/>
      <c r="T340" s="295"/>
      <c r="U340" s="295"/>
      <c r="V340" s="295"/>
      <c r="W340" s="295"/>
      <c r="X340" s="295"/>
      <c r="Y340" s="411">
        <f>Y339</f>
        <v>1</v>
      </c>
      <c r="Z340" s="411">
        <f t="shared" ref="Z340:AL340" si="692">Z339</f>
        <v>0</v>
      </c>
      <c r="AA340" s="411">
        <f t="shared" si="692"/>
        <v>0</v>
      </c>
      <c r="AB340" s="411">
        <f t="shared" si="692"/>
        <v>0</v>
      </c>
      <c r="AC340" s="411">
        <f t="shared" si="692"/>
        <v>0</v>
      </c>
      <c r="AD340" s="411">
        <f t="shared" si="692"/>
        <v>0</v>
      </c>
      <c r="AE340" s="411">
        <f t="shared" si="692"/>
        <v>0</v>
      </c>
      <c r="AF340" s="411">
        <f t="shared" si="692"/>
        <v>0</v>
      </c>
      <c r="AG340" s="411">
        <f t="shared" si="692"/>
        <v>0</v>
      </c>
      <c r="AH340" s="411">
        <f t="shared" si="692"/>
        <v>0</v>
      </c>
      <c r="AI340" s="411">
        <f t="shared" si="692"/>
        <v>0</v>
      </c>
      <c r="AJ340" s="411">
        <f t="shared" si="692"/>
        <v>0</v>
      </c>
      <c r="AK340" s="411">
        <f t="shared" si="692"/>
        <v>0</v>
      </c>
      <c r="AL340" s="411">
        <f t="shared" si="692"/>
        <v>0</v>
      </c>
      <c r="AM340" s="306"/>
    </row>
    <row r="341" spans="1:39" ht="15" outlineLevel="1">
      <c r="B341" s="520"/>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412"/>
      <c r="Z341" s="425"/>
      <c r="AA341" s="425"/>
      <c r="AB341" s="425"/>
      <c r="AC341" s="425"/>
      <c r="AD341" s="425"/>
      <c r="AE341" s="425"/>
      <c r="AF341" s="425"/>
      <c r="AG341" s="425"/>
      <c r="AH341" s="425"/>
      <c r="AI341" s="425"/>
      <c r="AJ341" s="425"/>
      <c r="AK341" s="425"/>
      <c r="AL341" s="425"/>
      <c r="AM341" s="306"/>
    </row>
    <row r="342" spans="1:39" ht="30" hidden="1" outlineLevel="1">
      <c r="A342" s="522">
        <v>37</v>
      </c>
      <c r="B342" s="520" t="s">
        <v>129</v>
      </c>
      <c r="C342" s="291" t="s">
        <v>25</v>
      </c>
      <c r="D342" s="295"/>
      <c r="E342" s="295"/>
      <c r="F342" s="295"/>
      <c r="G342" s="295"/>
      <c r="H342" s="295"/>
      <c r="I342" s="295"/>
      <c r="J342" s="295"/>
      <c r="K342" s="295"/>
      <c r="L342" s="295"/>
      <c r="M342" s="295"/>
      <c r="N342" s="295">
        <v>12</v>
      </c>
      <c r="O342" s="295"/>
      <c r="P342" s="295"/>
      <c r="Q342" s="295"/>
      <c r="R342" s="295"/>
      <c r="S342" s="295"/>
      <c r="T342" s="295"/>
      <c r="U342" s="295"/>
      <c r="V342" s="295"/>
      <c r="W342" s="295"/>
      <c r="X342" s="295"/>
      <c r="Y342" s="426"/>
      <c r="Z342" s="410"/>
      <c r="AA342" s="410"/>
      <c r="AB342" s="410"/>
      <c r="AC342" s="410"/>
      <c r="AD342" s="410"/>
      <c r="AE342" s="410"/>
      <c r="AF342" s="410"/>
      <c r="AG342" s="415"/>
      <c r="AH342" s="415"/>
      <c r="AI342" s="415"/>
      <c r="AJ342" s="415"/>
      <c r="AK342" s="415"/>
      <c r="AL342" s="415"/>
      <c r="AM342" s="296">
        <f>SUM(Y342:AL342)</f>
        <v>0</v>
      </c>
    </row>
    <row r="343" spans="1:39" ht="15" hidden="1" outlineLevel="1">
      <c r="B343" s="294" t="s">
        <v>289</v>
      </c>
      <c r="C343" s="291" t="s">
        <v>163</v>
      </c>
      <c r="D343" s="295"/>
      <c r="E343" s="295"/>
      <c r="F343" s="295"/>
      <c r="G343" s="295"/>
      <c r="H343" s="295"/>
      <c r="I343" s="295"/>
      <c r="J343" s="295"/>
      <c r="K343" s="295"/>
      <c r="L343" s="295"/>
      <c r="M343" s="295"/>
      <c r="N343" s="295">
        <f>N342</f>
        <v>12</v>
      </c>
      <c r="O343" s="295"/>
      <c r="P343" s="295"/>
      <c r="Q343" s="295"/>
      <c r="R343" s="295"/>
      <c r="S343" s="295"/>
      <c r="T343" s="295"/>
      <c r="U343" s="295"/>
      <c r="V343" s="295"/>
      <c r="W343" s="295"/>
      <c r="X343" s="295"/>
      <c r="Y343" s="411">
        <f>Y342</f>
        <v>0</v>
      </c>
      <c r="Z343" s="411">
        <f t="shared" ref="Z343" si="693">Z342</f>
        <v>0</v>
      </c>
      <c r="AA343" s="411">
        <f t="shared" ref="AA343" si="694">AA342</f>
        <v>0</v>
      </c>
      <c r="AB343" s="411">
        <f t="shared" ref="AB343" si="695">AB342</f>
        <v>0</v>
      </c>
      <c r="AC343" s="411">
        <f t="shared" ref="AC343" si="696">AC342</f>
        <v>0</v>
      </c>
      <c r="AD343" s="411">
        <f t="shared" ref="AD343" si="697">AD342</f>
        <v>0</v>
      </c>
      <c r="AE343" s="411">
        <f t="shared" ref="AE343" si="698">AE342</f>
        <v>0</v>
      </c>
      <c r="AF343" s="411">
        <f t="shared" ref="AF343" si="699">AF342</f>
        <v>0</v>
      </c>
      <c r="AG343" s="411">
        <f t="shared" ref="AG343" si="700">AG342</f>
        <v>0</v>
      </c>
      <c r="AH343" s="411">
        <f t="shared" ref="AH343" si="701">AH342</f>
        <v>0</v>
      </c>
      <c r="AI343" s="411">
        <f t="shared" ref="AI343" si="702">AI342</f>
        <v>0</v>
      </c>
      <c r="AJ343" s="411">
        <f t="shared" ref="AJ343" si="703">AJ342</f>
        <v>0</v>
      </c>
      <c r="AK343" s="411">
        <f t="shared" ref="AK343" si="704">AK342</f>
        <v>0</v>
      </c>
      <c r="AL343" s="411">
        <f t="shared" ref="AL343" si="705">AL342</f>
        <v>0</v>
      </c>
      <c r="AM343" s="306"/>
    </row>
    <row r="344" spans="1:39" ht="15" hidden="1" outlineLevel="1">
      <c r="B344" s="520"/>
      <c r="C344" s="291"/>
      <c r="D344" s="291"/>
      <c r="E344" s="291"/>
      <c r="F344" s="291"/>
      <c r="G344" s="291"/>
      <c r="H344" s="291"/>
      <c r="I344" s="291"/>
      <c r="J344" s="291"/>
      <c r="K344" s="291"/>
      <c r="L344" s="291"/>
      <c r="M344" s="291"/>
      <c r="N344" s="291"/>
      <c r="O344" s="291"/>
      <c r="P344" s="291"/>
      <c r="Q344" s="291"/>
      <c r="R344" s="291"/>
      <c r="S344" s="291"/>
      <c r="T344" s="291"/>
      <c r="U344" s="291"/>
      <c r="V344" s="291"/>
      <c r="W344" s="291"/>
      <c r="X344" s="291"/>
      <c r="Y344" s="412"/>
      <c r="Z344" s="425"/>
      <c r="AA344" s="425"/>
      <c r="AB344" s="425"/>
      <c r="AC344" s="425"/>
      <c r="AD344" s="425"/>
      <c r="AE344" s="425"/>
      <c r="AF344" s="425"/>
      <c r="AG344" s="425"/>
      <c r="AH344" s="425"/>
      <c r="AI344" s="425"/>
      <c r="AJ344" s="425"/>
      <c r="AK344" s="425"/>
      <c r="AL344" s="425"/>
      <c r="AM344" s="306"/>
    </row>
    <row r="345" spans="1:39" ht="15" hidden="1" outlineLevel="1">
      <c r="A345" s="522">
        <v>38</v>
      </c>
      <c r="B345" s="520" t="s">
        <v>130</v>
      </c>
      <c r="C345" s="291" t="s">
        <v>25</v>
      </c>
      <c r="D345" s="295"/>
      <c r="E345" s="295"/>
      <c r="F345" s="295"/>
      <c r="G345" s="295"/>
      <c r="H345" s="295"/>
      <c r="I345" s="295"/>
      <c r="J345" s="295"/>
      <c r="K345" s="295"/>
      <c r="L345" s="295"/>
      <c r="M345" s="295"/>
      <c r="N345" s="295">
        <v>12</v>
      </c>
      <c r="O345" s="295"/>
      <c r="P345" s="295"/>
      <c r="Q345" s="295"/>
      <c r="R345" s="295"/>
      <c r="S345" s="295"/>
      <c r="T345" s="295"/>
      <c r="U345" s="295"/>
      <c r="V345" s="295"/>
      <c r="W345" s="295"/>
      <c r="X345" s="295"/>
      <c r="Y345" s="426"/>
      <c r="Z345" s="410"/>
      <c r="AA345" s="410"/>
      <c r="AB345" s="410"/>
      <c r="AC345" s="410"/>
      <c r="AD345" s="410"/>
      <c r="AE345" s="410"/>
      <c r="AF345" s="410"/>
      <c r="AG345" s="415"/>
      <c r="AH345" s="415"/>
      <c r="AI345" s="415"/>
      <c r="AJ345" s="415"/>
      <c r="AK345" s="415"/>
      <c r="AL345" s="415"/>
      <c r="AM345" s="296">
        <f>SUM(Y345:AL345)</f>
        <v>0</v>
      </c>
    </row>
    <row r="346" spans="1:39" ht="15" hidden="1" outlineLevel="1">
      <c r="B346" s="294" t="s">
        <v>289</v>
      </c>
      <c r="C346" s="291" t="s">
        <v>163</v>
      </c>
      <c r="D346" s="295"/>
      <c r="E346" s="295"/>
      <c r="F346" s="295"/>
      <c r="G346" s="295"/>
      <c r="H346" s="295"/>
      <c r="I346" s="295"/>
      <c r="J346" s="295"/>
      <c r="K346" s="295"/>
      <c r="L346" s="295"/>
      <c r="M346" s="295"/>
      <c r="N346" s="295">
        <f>N345</f>
        <v>12</v>
      </c>
      <c r="O346" s="295"/>
      <c r="P346" s="295"/>
      <c r="Q346" s="295"/>
      <c r="R346" s="295"/>
      <c r="S346" s="295"/>
      <c r="T346" s="295"/>
      <c r="U346" s="295"/>
      <c r="V346" s="295"/>
      <c r="W346" s="295"/>
      <c r="X346" s="295"/>
      <c r="Y346" s="411">
        <f>Y345</f>
        <v>0</v>
      </c>
      <c r="Z346" s="411">
        <f t="shared" ref="Z346" si="706">Z345</f>
        <v>0</v>
      </c>
      <c r="AA346" s="411">
        <f t="shared" ref="AA346" si="707">AA345</f>
        <v>0</v>
      </c>
      <c r="AB346" s="411">
        <f t="shared" ref="AB346" si="708">AB345</f>
        <v>0</v>
      </c>
      <c r="AC346" s="411">
        <f t="shared" ref="AC346" si="709">AC345</f>
        <v>0</v>
      </c>
      <c r="AD346" s="411">
        <f t="shared" ref="AD346" si="710">AD345</f>
        <v>0</v>
      </c>
      <c r="AE346" s="411">
        <f t="shared" ref="AE346" si="711">AE345</f>
        <v>0</v>
      </c>
      <c r="AF346" s="411">
        <f t="shared" ref="AF346" si="712">AF345</f>
        <v>0</v>
      </c>
      <c r="AG346" s="411">
        <f t="shared" ref="AG346" si="713">AG345</f>
        <v>0</v>
      </c>
      <c r="AH346" s="411">
        <f t="shared" ref="AH346" si="714">AH345</f>
        <v>0</v>
      </c>
      <c r="AI346" s="411">
        <f t="shared" ref="AI346" si="715">AI345</f>
        <v>0</v>
      </c>
      <c r="AJ346" s="411">
        <f t="shared" ref="AJ346" si="716">AJ345</f>
        <v>0</v>
      </c>
      <c r="AK346" s="411">
        <f t="shared" ref="AK346" si="717">AK345</f>
        <v>0</v>
      </c>
      <c r="AL346" s="411">
        <f t="shared" ref="AL346" si="718">AL345</f>
        <v>0</v>
      </c>
      <c r="AM346" s="306"/>
    </row>
    <row r="347" spans="1:39" ht="15" hidden="1" outlineLevel="1">
      <c r="B347" s="520"/>
      <c r="C347" s="291"/>
      <c r="D347" s="291"/>
      <c r="E347" s="291"/>
      <c r="F347" s="291"/>
      <c r="G347" s="291"/>
      <c r="H347" s="291"/>
      <c r="I347" s="291"/>
      <c r="J347" s="291"/>
      <c r="K347" s="291"/>
      <c r="L347" s="291"/>
      <c r="M347" s="291"/>
      <c r="N347" s="291"/>
      <c r="O347" s="291"/>
      <c r="P347" s="291"/>
      <c r="Q347" s="291"/>
      <c r="R347" s="291"/>
      <c r="S347" s="291"/>
      <c r="T347" s="291"/>
      <c r="U347" s="291"/>
      <c r="V347" s="291"/>
      <c r="W347" s="291"/>
      <c r="X347" s="291"/>
      <c r="Y347" s="412"/>
      <c r="Z347" s="425"/>
      <c r="AA347" s="425"/>
      <c r="AB347" s="425"/>
      <c r="AC347" s="425"/>
      <c r="AD347" s="425"/>
      <c r="AE347" s="425"/>
      <c r="AF347" s="425"/>
      <c r="AG347" s="425"/>
      <c r="AH347" s="425"/>
      <c r="AI347" s="425"/>
      <c r="AJ347" s="425"/>
      <c r="AK347" s="425"/>
      <c r="AL347" s="425"/>
      <c r="AM347" s="306"/>
    </row>
    <row r="348" spans="1:39" ht="30" hidden="1" outlineLevel="1">
      <c r="A348" s="522">
        <v>39</v>
      </c>
      <c r="B348" s="520" t="s">
        <v>131</v>
      </c>
      <c r="C348" s="291" t="s">
        <v>25</v>
      </c>
      <c r="D348" s="295"/>
      <c r="E348" s="295"/>
      <c r="F348" s="295"/>
      <c r="G348" s="295"/>
      <c r="H348" s="295"/>
      <c r="I348" s="295"/>
      <c r="J348" s="295"/>
      <c r="K348" s="295"/>
      <c r="L348" s="295"/>
      <c r="M348" s="295"/>
      <c r="N348" s="295">
        <v>12</v>
      </c>
      <c r="O348" s="295"/>
      <c r="P348" s="295"/>
      <c r="Q348" s="295"/>
      <c r="R348" s="295"/>
      <c r="S348" s="295"/>
      <c r="T348" s="295"/>
      <c r="U348" s="295"/>
      <c r="V348" s="295"/>
      <c r="W348" s="295"/>
      <c r="X348" s="295"/>
      <c r="Y348" s="426"/>
      <c r="Z348" s="410"/>
      <c r="AA348" s="410"/>
      <c r="AB348" s="410"/>
      <c r="AC348" s="410"/>
      <c r="AD348" s="410"/>
      <c r="AE348" s="410"/>
      <c r="AF348" s="410"/>
      <c r="AG348" s="415"/>
      <c r="AH348" s="415"/>
      <c r="AI348" s="415"/>
      <c r="AJ348" s="415"/>
      <c r="AK348" s="415"/>
      <c r="AL348" s="415"/>
      <c r="AM348" s="296">
        <f>SUM(Y348:AL348)</f>
        <v>0</v>
      </c>
    </row>
    <row r="349" spans="1:39" ht="15" hidden="1" outlineLevel="1">
      <c r="B349" s="294" t="s">
        <v>289</v>
      </c>
      <c r="C349" s="291" t="s">
        <v>163</v>
      </c>
      <c r="D349" s="295"/>
      <c r="E349" s="295"/>
      <c r="F349" s="295"/>
      <c r="G349" s="295"/>
      <c r="H349" s="295"/>
      <c r="I349" s="295"/>
      <c r="J349" s="295"/>
      <c r="K349" s="295"/>
      <c r="L349" s="295"/>
      <c r="M349" s="295"/>
      <c r="N349" s="295">
        <f>N348</f>
        <v>12</v>
      </c>
      <c r="O349" s="295"/>
      <c r="P349" s="295"/>
      <c r="Q349" s="295"/>
      <c r="R349" s="295"/>
      <c r="S349" s="295"/>
      <c r="T349" s="295"/>
      <c r="U349" s="295"/>
      <c r="V349" s="295"/>
      <c r="W349" s="295"/>
      <c r="X349" s="295"/>
      <c r="Y349" s="411">
        <f>Y348</f>
        <v>0</v>
      </c>
      <c r="Z349" s="411">
        <f t="shared" ref="Z349" si="719">Z348</f>
        <v>0</v>
      </c>
      <c r="AA349" s="411">
        <f t="shared" ref="AA349" si="720">AA348</f>
        <v>0</v>
      </c>
      <c r="AB349" s="411">
        <f t="shared" ref="AB349" si="721">AB348</f>
        <v>0</v>
      </c>
      <c r="AC349" s="411">
        <f t="shared" ref="AC349" si="722">AC348</f>
        <v>0</v>
      </c>
      <c r="AD349" s="411">
        <f t="shared" ref="AD349" si="723">AD348</f>
        <v>0</v>
      </c>
      <c r="AE349" s="411">
        <f t="shared" ref="AE349" si="724">AE348</f>
        <v>0</v>
      </c>
      <c r="AF349" s="411">
        <f t="shared" ref="AF349" si="725">AF348</f>
        <v>0</v>
      </c>
      <c r="AG349" s="411">
        <f t="shared" ref="AG349" si="726">AG348</f>
        <v>0</v>
      </c>
      <c r="AH349" s="411">
        <f t="shared" ref="AH349" si="727">AH348</f>
        <v>0</v>
      </c>
      <c r="AI349" s="411">
        <f t="shared" ref="AI349" si="728">AI348</f>
        <v>0</v>
      </c>
      <c r="AJ349" s="411">
        <f t="shared" ref="AJ349" si="729">AJ348</f>
        <v>0</v>
      </c>
      <c r="AK349" s="411">
        <f t="shared" ref="AK349" si="730">AK348</f>
        <v>0</v>
      </c>
      <c r="AL349" s="411">
        <f t="shared" ref="AL349" si="731">AL348</f>
        <v>0</v>
      </c>
      <c r="AM349" s="306"/>
    </row>
    <row r="350" spans="1:39" ht="15" hidden="1" outlineLevel="1">
      <c r="B350" s="520"/>
      <c r="C350" s="291"/>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412"/>
      <c r="Z350" s="425"/>
      <c r="AA350" s="425"/>
      <c r="AB350" s="425"/>
      <c r="AC350" s="425"/>
      <c r="AD350" s="425"/>
      <c r="AE350" s="425"/>
      <c r="AF350" s="425"/>
      <c r="AG350" s="425"/>
      <c r="AH350" s="425"/>
      <c r="AI350" s="425"/>
      <c r="AJ350" s="425"/>
      <c r="AK350" s="425"/>
      <c r="AL350" s="425"/>
      <c r="AM350" s="306"/>
    </row>
    <row r="351" spans="1:39" ht="30" hidden="1" outlineLevel="1">
      <c r="A351" s="522">
        <v>40</v>
      </c>
      <c r="B351" s="520" t="s">
        <v>132</v>
      </c>
      <c r="C351" s="291" t="s">
        <v>25</v>
      </c>
      <c r="D351" s="295"/>
      <c r="E351" s="295"/>
      <c r="F351" s="295"/>
      <c r="G351" s="295"/>
      <c r="H351" s="295"/>
      <c r="I351" s="295"/>
      <c r="J351" s="295"/>
      <c r="K351" s="295"/>
      <c r="L351" s="295"/>
      <c r="M351" s="295"/>
      <c r="N351" s="295">
        <v>12</v>
      </c>
      <c r="O351" s="295"/>
      <c r="P351" s="295"/>
      <c r="Q351" s="295"/>
      <c r="R351" s="295"/>
      <c r="S351" s="295"/>
      <c r="T351" s="295"/>
      <c r="U351" s="295"/>
      <c r="V351" s="295"/>
      <c r="W351" s="295"/>
      <c r="X351" s="295"/>
      <c r="Y351" s="426"/>
      <c r="Z351" s="410"/>
      <c r="AA351" s="410"/>
      <c r="AB351" s="410"/>
      <c r="AC351" s="410"/>
      <c r="AD351" s="410"/>
      <c r="AE351" s="410"/>
      <c r="AF351" s="410"/>
      <c r="AG351" s="415"/>
      <c r="AH351" s="415"/>
      <c r="AI351" s="415"/>
      <c r="AJ351" s="415"/>
      <c r="AK351" s="415"/>
      <c r="AL351" s="415"/>
      <c r="AM351" s="296">
        <f>SUM(Y351:AL351)</f>
        <v>0</v>
      </c>
    </row>
    <row r="352" spans="1:39" ht="15" hidden="1" outlineLevel="1">
      <c r="B352" s="294" t="s">
        <v>289</v>
      </c>
      <c r="C352" s="291" t="s">
        <v>163</v>
      </c>
      <c r="D352" s="295"/>
      <c r="E352" s="295"/>
      <c r="F352" s="295"/>
      <c r="G352" s="295"/>
      <c r="H352" s="295"/>
      <c r="I352" s="295"/>
      <c r="J352" s="295"/>
      <c r="K352" s="295"/>
      <c r="L352" s="295"/>
      <c r="M352" s="295"/>
      <c r="N352" s="295">
        <f>N351</f>
        <v>12</v>
      </c>
      <c r="O352" s="295"/>
      <c r="P352" s="295"/>
      <c r="Q352" s="295"/>
      <c r="R352" s="295"/>
      <c r="S352" s="295"/>
      <c r="T352" s="295"/>
      <c r="U352" s="295"/>
      <c r="V352" s="295"/>
      <c r="W352" s="295"/>
      <c r="X352" s="295"/>
      <c r="Y352" s="411">
        <f>Y351</f>
        <v>0</v>
      </c>
      <c r="Z352" s="411">
        <f t="shared" ref="Z352" si="732">Z351</f>
        <v>0</v>
      </c>
      <c r="AA352" s="411">
        <f t="shared" ref="AA352" si="733">AA351</f>
        <v>0</v>
      </c>
      <c r="AB352" s="411">
        <f t="shared" ref="AB352" si="734">AB351</f>
        <v>0</v>
      </c>
      <c r="AC352" s="411">
        <f t="shared" ref="AC352" si="735">AC351</f>
        <v>0</v>
      </c>
      <c r="AD352" s="411">
        <f t="shared" ref="AD352" si="736">AD351</f>
        <v>0</v>
      </c>
      <c r="AE352" s="411">
        <f t="shared" ref="AE352" si="737">AE351</f>
        <v>0</v>
      </c>
      <c r="AF352" s="411">
        <f t="shared" ref="AF352" si="738">AF351</f>
        <v>0</v>
      </c>
      <c r="AG352" s="411">
        <f t="shared" ref="AG352" si="739">AG351</f>
        <v>0</v>
      </c>
      <c r="AH352" s="411">
        <f t="shared" ref="AH352" si="740">AH351</f>
        <v>0</v>
      </c>
      <c r="AI352" s="411">
        <f t="shared" ref="AI352" si="741">AI351</f>
        <v>0</v>
      </c>
      <c r="AJ352" s="411">
        <f t="shared" ref="AJ352" si="742">AJ351</f>
        <v>0</v>
      </c>
      <c r="AK352" s="411">
        <f t="shared" ref="AK352" si="743">AK351</f>
        <v>0</v>
      </c>
      <c r="AL352" s="411">
        <f t="shared" ref="AL352" si="744">AL351</f>
        <v>0</v>
      </c>
      <c r="AM352" s="306"/>
    </row>
    <row r="353" spans="1:39" ht="15" hidden="1" outlineLevel="1">
      <c r="B353" s="520"/>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412"/>
      <c r="Z353" s="425"/>
      <c r="AA353" s="425"/>
      <c r="AB353" s="425"/>
      <c r="AC353" s="425"/>
      <c r="AD353" s="425"/>
      <c r="AE353" s="425"/>
      <c r="AF353" s="425"/>
      <c r="AG353" s="425"/>
      <c r="AH353" s="425"/>
      <c r="AI353" s="425"/>
      <c r="AJ353" s="425"/>
      <c r="AK353" s="425"/>
      <c r="AL353" s="425"/>
      <c r="AM353" s="306"/>
    </row>
    <row r="354" spans="1:39" ht="45" hidden="1" outlineLevel="1">
      <c r="A354" s="522">
        <v>41</v>
      </c>
      <c r="B354" s="520" t="s">
        <v>133</v>
      </c>
      <c r="C354" s="291" t="s">
        <v>25</v>
      </c>
      <c r="D354" s="295"/>
      <c r="E354" s="295"/>
      <c r="F354" s="295"/>
      <c r="G354" s="295"/>
      <c r="H354" s="295"/>
      <c r="I354" s="295"/>
      <c r="J354" s="295"/>
      <c r="K354" s="295"/>
      <c r="L354" s="295"/>
      <c r="M354" s="295"/>
      <c r="N354" s="295">
        <v>12</v>
      </c>
      <c r="O354" s="295"/>
      <c r="P354" s="295"/>
      <c r="Q354" s="295"/>
      <c r="R354" s="295"/>
      <c r="S354" s="295"/>
      <c r="T354" s="295"/>
      <c r="U354" s="295"/>
      <c r="V354" s="295"/>
      <c r="W354" s="295"/>
      <c r="X354" s="295"/>
      <c r="Y354" s="426"/>
      <c r="Z354" s="410"/>
      <c r="AA354" s="410"/>
      <c r="AB354" s="410"/>
      <c r="AC354" s="410"/>
      <c r="AD354" s="410"/>
      <c r="AE354" s="410"/>
      <c r="AF354" s="410"/>
      <c r="AG354" s="415"/>
      <c r="AH354" s="415"/>
      <c r="AI354" s="415"/>
      <c r="AJ354" s="415"/>
      <c r="AK354" s="415"/>
      <c r="AL354" s="415"/>
      <c r="AM354" s="296">
        <f>SUM(Y354:AL354)</f>
        <v>0</v>
      </c>
    </row>
    <row r="355" spans="1:39" ht="15" hidden="1" outlineLevel="1">
      <c r="B355" s="294" t="s">
        <v>289</v>
      </c>
      <c r="C355" s="291" t="s">
        <v>163</v>
      </c>
      <c r="D355" s="295"/>
      <c r="E355" s="295"/>
      <c r="F355" s="295"/>
      <c r="G355" s="295"/>
      <c r="H355" s="295"/>
      <c r="I355" s="295"/>
      <c r="J355" s="295"/>
      <c r="K355" s="295"/>
      <c r="L355" s="295"/>
      <c r="M355" s="295"/>
      <c r="N355" s="295">
        <f>N354</f>
        <v>12</v>
      </c>
      <c r="O355" s="295"/>
      <c r="P355" s="295"/>
      <c r="Q355" s="295"/>
      <c r="R355" s="295"/>
      <c r="S355" s="295"/>
      <c r="T355" s="295"/>
      <c r="U355" s="295"/>
      <c r="V355" s="295"/>
      <c r="W355" s="295"/>
      <c r="X355" s="295"/>
      <c r="Y355" s="411">
        <f>Y354</f>
        <v>0</v>
      </c>
      <c r="Z355" s="411">
        <f t="shared" ref="Z355" si="745">Z354</f>
        <v>0</v>
      </c>
      <c r="AA355" s="411">
        <f t="shared" ref="AA355" si="746">AA354</f>
        <v>0</v>
      </c>
      <c r="AB355" s="411">
        <f t="shared" ref="AB355" si="747">AB354</f>
        <v>0</v>
      </c>
      <c r="AC355" s="411">
        <f t="shared" ref="AC355" si="748">AC354</f>
        <v>0</v>
      </c>
      <c r="AD355" s="411">
        <f t="shared" ref="AD355" si="749">AD354</f>
        <v>0</v>
      </c>
      <c r="AE355" s="411">
        <f t="shared" ref="AE355" si="750">AE354</f>
        <v>0</v>
      </c>
      <c r="AF355" s="411">
        <f t="shared" ref="AF355" si="751">AF354</f>
        <v>0</v>
      </c>
      <c r="AG355" s="411">
        <f t="shared" ref="AG355" si="752">AG354</f>
        <v>0</v>
      </c>
      <c r="AH355" s="411">
        <f t="shared" ref="AH355" si="753">AH354</f>
        <v>0</v>
      </c>
      <c r="AI355" s="411">
        <f t="shared" ref="AI355" si="754">AI354</f>
        <v>0</v>
      </c>
      <c r="AJ355" s="411">
        <f t="shared" ref="AJ355" si="755">AJ354</f>
        <v>0</v>
      </c>
      <c r="AK355" s="411">
        <f t="shared" ref="AK355" si="756">AK354</f>
        <v>0</v>
      </c>
      <c r="AL355" s="411">
        <f t="shared" ref="AL355" si="757">AL354</f>
        <v>0</v>
      </c>
      <c r="AM355" s="306"/>
    </row>
    <row r="356" spans="1:39" ht="15" hidden="1" outlineLevel="1">
      <c r="B356" s="520"/>
      <c r="C356" s="291"/>
      <c r="D356" s="291"/>
      <c r="E356" s="291"/>
      <c r="F356" s="291"/>
      <c r="G356" s="291"/>
      <c r="H356" s="291"/>
      <c r="I356" s="291"/>
      <c r="J356" s="291"/>
      <c r="K356" s="291"/>
      <c r="L356" s="291"/>
      <c r="M356" s="291"/>
      <c r="N356" s="291"/>
      <c r="O356" s="291"/>
      <c r="P356" s="291"/>
      <c r="Q356" s="291"/>
      <c r="R356" s="291"/>
      <c r="S356" s="291"/>
      <c r="T356" s="291"/>
      <c r="U356" s="291"/>
      <c r="V356" s="291"/>
      <c r="W356" s="291"/>
      <c r="X356" s="291"/>
      <c r="Y356" s="412"/>
      <c r="Z356" s="425"/>
      <c r="AA356" s="425"/>
      <c r="AB356" s="425"/>
      <c r="AC356" s="425"/>
      <c r="AD356" s="425"/>
      <c r="AE356" s="425"/>
      <c r="AF356" s="425"/>
      <c r="AG356" s="425"/>
      <c r="AH356" s="425"/>
      <c r="AI356" s="425"/>
      <c r="AJ356" s="425"/>
      <c r="AK356" s="425"/>
      <c r="AL356" s="425"/>
      <c r="AM356" s="306"/>
    </row>
    <row r="357" spans="1:39" ht="30" hidden="1" outlineLevel="1">
      <c r="A357" s="522">
        <v>42</v>
      </c>
      <c r="B357" s="520" t="s">
        <v>134</v>
      </c>
      <c r="C357" s="291" t="s">
        <v>25</v>
      </c>
      <c r="D357" s="295"/>
      <c r="E357" s="295"/>
      <c r="F357" s="295"/>
      <c r="G357" s="295"/>
      <c r="H357" s="295"/>
      <c r="I357" s="295"/>
      <c r="J357" s="295"/>
      <c r="K357" s="295"/>
      <c r="L357" s="295"/>
      <c r="M357" s="295"/>
      <c r="N357" s="291"/>
      <c r="O357" s="295"/>
      <c r="P357" s="295"/>
      <c r="Q357" s="295"/>
      <c r="R357" s="295"/>
      <c r="S357" s="295"/>
      <c r="T357" s="295"/>
      <c r="U357" s="295"/>
      <c r="V357" s="295"/>
      <c r="W357" s="295"/>
      <c r="X357" s="295"/>
      <c r="Y357" s="426"/>
      <c r="Z357" s="410"/>
      <c r="AA357" s="410"/>
      <c r="AB357" s="410"/>
      <c r="AC357" s="410"/>
      <c r="AD357" s="410"/>
      <c r="AE357" s="410"/>
      <c r="AF357" s="410"/>
      <c r="AG357" s="415"/>
      <c r="AH357" s="415"/>
      <c r="AI357" s="415"/>
      <c r="AJ357" s="415"/>
      <c r="AK357" s="415"/>
      <c r="AL357" s="415"/>
      <c r="AM357" s="296">
        <f>SUM(Y357:AL357)</f>
        <v>0</v>
      </c>
    </row>
    <row r="358" spans="1:39" ht="15" hidden="1" outlineLevel="1">
      <c r="B358" s="294" t="s">
        <v>289</v>
      </c>
      <c r="C358" s="291" t="s">
        <v>163</v>
      </c>
      <c r="D358" s="295"/>
      <c r="E358" s="295"/>
      <c r="F358" s="295"/>
      <c r="G358" s="295"/>
      <c r="H358" s="295"/>
      <c r="I358" s="295"/>
      <c r="J358" s="295"/>
      <c r="K358" s="295"/>
      <c r="L358" s="295"/>
      <c r="M358" s="295"/>
      <c r="N358" s="468"/>
      <c r="O358" s="295"/>
      <c r="P358" s="295"/>
      <c r="Q358" s="295"/>
      <c r="R358" s="295"/>
      <c r="S358" s="295"/>
      <c r="T358" s="295"/>
      <c r="U358" s="295"/>
      <c r="V358" s="295"/>
      <c r="W358" s="295"/>
      <c r="X358" s="295"/>
      <c r="Y358" s="411">
        <f>Y357</f>
        <v>0</v>
      </c>
      <c r="Z358" s="411">
        <f t="shared" ref="Z358" si="758">Z357</f>
        <v>0</v>
      </c>
      <c r="AA358" s="411">
        <f t="shared" ref="AA358" si="759">AA357</f>
        <v>0</v>
      </c>
      <c r="AB358" s="411">
        <f t="shared" ref="AB358" si="760">AB357</f>
        <v>0</v>
      </c>
      <c r="AC358" s="411">
        <f t="shared" ref="AC358" si="761">AC357</f>
        <v>0</v>
      </c>
      <c r="AD358" s="411">
        <f t="shared" ref="AD358" si="762">AD357</f>
        <v>0</v>
      </c>
      <c r="AE358" s="411">
        <f t="shared" ref="AE358" si="763">AE357</f>
        <v>0</v>
      </c>
      <c r="AF358" s="411">
        <f t="shared" ref="AF358" si="764">AF357</f>
        <v>0</v>
      </c>
      <c r="AG358" s="411">
        <f t="shared" ref="AG358" si="765">AG357</f>
        <v>0</v>
      </c>
      <c r="AH358" s="411">
        <f t="shared" ref="AH358" si="766">AH357</f>
        <v>0</v>
      </c>
      <c r="AI358" s="411">
        <f t="shared" ref="AI358" si="767">AI357</f>
        <v>0</v>
      </c>
      <c r="AJ358" s="411">
        <f t="shared" ref="AJ358" si="768">AJ357</f>
        <v>0</v>
      </c>
      <c r="AK358" s="411">
        <f t="shared" ref="AK358" si="769">AK357</f>
        <v>0</v>
      </c>
      <c r="AL358" s="411">
        <f t="shared" ref="AL358" si="770">AL357</f>
        <v>0</v>
      </c>
      <c r="AM358" s="306"/>
    </row>
    <row r="359" spans="1:39" ht="15" hidden="1" outlineLevel="1">
      <c r="B359" s="520"/>
      <c r="C359" s="291"/>
      <c r="D359" s="291"/>
      <c r="E359" s="291"/>
      <c r="F359" s="291"/>
      <c r="G359" s="291"/>
      <c r="H359" s="291"/>
      <c r="I359" s="291"/>
      <c r="J359" s="291"/>
      <c r="K359" s="291"/>
      <c r="L359" s="291"/>
      <c r="M359" s="291"/>
      <c r="N359" s="291"/>
      <c r="O359" s="291"/>
      <c r="P359" s="291"/>
      <c r="Q359" s="291"/>
      <c r="R359" s="291"/>
      <c r="S359" s="291"/>
      <c r="T359" s="291"/>
      <c r="U359" s="291"/>
      <c r="V359" s="291"/>
      <c r="W359" s="291"/>
      <c r="X359" s="291"/>
      <c r="Y359" s="412"/>
      <c r="Z359" s="425"/>
      <c r="AA359" s="425"/>
      <c r="AB359" s="425"/>
      <c r="AC359" s="425"/>
      <c r="AD359" s="425"/>
      <c r="AE359" s="425"/>
      <c r="AF359" s="425"/>
      <c r="AG359" s="425"/>
      <c r="AH359" s="425"/>
      <c r="AI359" s="425"/>
      <c r="AJ359" s="425"/>
      <c r="AK359" s="425"/>
      <c r="AL359" s="425"/>
      <c r="AM359" s="306"/>
    </row>
    <row r="360" spans="1:39" ht="15" hidden="1" outlineLevel="1">
      <c r="A360" s="522">
        <v>43</v>
      </c>
      <c r="B360" s="520" t="s">
        <v>135</v>
      </c>
      <c r="C360" s="291" t="s">
        <v>25</v>
      </c>
      <c r="D360" s="295"/>
      <c r="E360" s="295"/>
      <c r="F360" s="295"/>
      <c r="G360" s="295"/>
      <c r="H360" s="295"/>
      <c r="I360" s="295"/>
      <c r="J360" s="295"/>
      <c r="K360" s="295"/>
      <c r="L360" s="295"/>
      <c r="M360" s="295"/>
      <c r="N360" s="295">
        <v>12</v>
      </c>
      <c r="O360" s="295"/>
      <c r="P360" s="295"/>
      <c r="Q360" s="295"/>
      <c r="R360" s="295"/>
      <c r="S360" s="295"/>
      <c r="T360" s="295"/>
      <c r="U360" s="295"/>
      <c r="V360" s="295"/>
      <c r="W360" s="295"/>
      <c r="X360" s="295"/>
      <c r="Y360" s="426"/>
      <c r="Z360" s="410"/>
      <c r="AA360" s="410"/>
      <c r="AB360" s="410"/>
      <c r="AC360" s="410"/>
      <c r="AD360" s="410"/>
      <c r="AE360" s="410"/>
      <c r="AF360" s="410"/>
      <c r="AG360" s="415"/>
      <c r="AH360" s="415"/>
      <c r="AI360" s="415"/>
      <c r="AJ360" s="415"/>
      <c r="AK360" s="415"/>
      <c r="AL360" s="415"/>
      <c r="AM360" s="296">
        <f>SUM(Y360:AL360)</f>
        <v>0</v>
      </c>
    </row>
    <row r="361" spans="1:39" ht="15" hidden="1" outlineLevel="1">
      <c r="B361" s="294" t="s">
        <v>289</v>
      </c>
      <c r="C361" s="291" t="s">
        <v>163</v>
      </c>
      <c r="D361" s="295"/>
      <c r="E361" s="295"/>
      <c r="F361" s="295"/>
      <c r="G361" s="295"/>
      <c r="H361" s="295"/>
      <c r="I361" s="295"/>
      <c r="J361" s="295"/>
      <c r="K361" s="295"/>
      <c r="L361" s="295"/>
      <c r="M361" s="295"/>
      <c r="N361" s="295">
        <f>N360</f>
        <v>12</v>
      </c>
      <c r="O361" s="295"/>
      <c r="P361" s="295"/>
      <c r="Q361" s="295"/>
      <c r="R361" s="295"/>
      <c r="S361" s="295"/>
      <c r="T361" s="295"/>
      <c r="U361" s="295"/>
      <c r="V361" s="295"/>
      <c r="W361" s="295"/>
      <c r="X361" s="295"/>
      <c r="Y361" s="411">
        <f>Y360</f>
        <v>0</v>
      </c>
      <c r="Z361" s="411">
        <f t="shared" ref="Z361" si="771">Z360</f>
        <v>0</v>
      </c>
      <c r="AA361" s="411">
        <f t="shared" ref="AA361" si="772">AA360</f>
        <v>0</v>
      </c>
      <c r="AB361" s="411">
        <f t="shared" ref="AB361" si="773">AB360</f>
        <v>0</v>
      </c>
      <c r="AC361" s="411">
        <f t="shared" ref="AC361" si="774">AC360</f>
        <v>0</v>
      </c>
      <c r="AD361" s="411">
        <f t="shared" ref="AD361" si="775">AD360</f>
        <v>0</v>
      </c>
      <c r="AE361" s="411">
        <f t="shared" ref="AE361" si="776">AE360</f>
        <v>0</v>
      </c>
      <c r="AF361" s="411">
        <f t="shared" ref="AF361" si="777">AF360</f>
        <v>0</v>
      </c>
      <c r="AG361" s="411">
        <f t="shared" ref="AG361" si="778">AG360</f>
        <v>0</v>
      </c>
      <c r="AH361" s="411">
        <f t="shared" ref="AH361" si="779">AH360</f>
        <v>0</v>
      </c>
      <c r="AI361" s="411">
        <f t="shared" ref="AI361" si="780">AI360</f>
        <v>0</v>
      </c>
      <c r="AJ361" s="411">
        <f t="shared" ref="AJ361" si="781">AJ360</f>
        <v>0</v>
      </c>
      <c r="AK361" s="411">
        <f t="shared" ref="AK361" si="782">AK360</f>
        <v>0</v>
      </c>
      <c r="AL361" s="411">
        <f t="shared" ref="AL361" si="783">AL360</f>
        <v>0</v>
      </c>
      <c r="AM361" s="306"/>
    </row>
    <row r="362" spans="1:39" ht="15" hidden="1" outlineLevel="1">
      <c r="B362" s="520"/>
      <c r="C362" s="291"/>
      <c r="D362" s="291"/>
      <c r="E362" s="291"/>
      <c r="F362" s="291"/>
      <c r="G362" s="291"/>
      <c r="H362" s="291"/>
      <c r="I362" s="291"/>
      <c r="J362" s="291"/>
      <c r="K362" s="291"/>
      <c r="L362" s="291"/>
      <c r="M362" s="291"/>
      <c r="N362" s="291"/>
      <c r="O362" s="291"/>
      <c r="P362" s="291"/>
      <c r="Q362" s="291"/>
      <c r="R362" s="291"/>
      <c r="S362" s="291"/>
      <c r="T362" s="291"/>
      <c r="U362" s="291"/>
      <c r="V362" s="291"/>
      <c r="W362" s="291"/>
      <c r="X362" s="291"/>
      <c r="Y362" s="412"/>
      <c r="Z362" s="425"/>
      <c r="AA362" s="425"/>
      <c r="AB362" s="425"/>
      <c r="AC362" s="425"/>
      <c r="AD362" s="425"/>
      <c r="AE362" s="425"/>
      <c r="AF362" s="425"/>
      <c r="AG362" s="425"/>
      <c r="AH362" s="425"/>
      <c r="AI362" s="425"/>
      <c r="AJ362" s="425"/>
      <c r="AK362" s="425"/>
      <c r="AL362" s="425"/>
      <c r="AM362" s="306"/>
    </row>
    <row r="363" spans="1:39" ht="45" hidden="1" outlineLevel="1">
      <c r="A363" s="522">
        <v>44</v>
      </c>
      <c r="B363" s="520" t="s">
        <v>136</v>
      </c>
      <c r="C363" s="291" t="s">
        <v>25</v>
      </c>
      <c r="D363" s="295"/>
      <c r="E363" s="295"/>
      <c r="F363" s="295"/>
      <c r="G363" s="295"/>
      <c r="H363" s="295"/>
      <c r="I363" s="295"/>
      <c r="J363" s="295"/>
      <c r="K363" s="295"/>
      <c r="L363" s="295"/>
      <c r="M363" s="295"/>
      <c r="N363" s="295">
        <v>12</v>
      </c>
      <c r="O363" s="295"/>
      <c r="P363" s="295"/>
      <c r="Q363" s="295"/>
      <c r="R363" s="295"/>
      <c r="S363" s="295"/>
      <c r="T363" s="295"/>
      <c r="U363" s="295"/>
      <c r="V363" s="295"/>
      <c r="W363" s="295"/>
      <c r="X363" s="295"/>
      <c r="Y363" s="426"/>
      <c r="Z363" s="410"/>
      <c r="AA363" s="410"/>
      <c r="AB363" s="410"/>
      <c r="AC363" s="410"/>
      <c r="AD363" s="410"/>
      <c r="AE363" s="410"/>
      <c r="AF363" s="410"/>
      <c r="AG363" s="415"/>
      <c r="AH363" s="415"/>
      <c r="AI363" s="415"/>
      <c r="AJ363" s="415"/>
      <c r="AK363" s="415"/>
      <c r="AL363" s="415"/>
      <c r="AM363" s="296">
        <f>SUM(Y363:AL363)</f>
        <v>0</v>
      </c>
    </row>
    <row r="364" spans="1:39" ht="15" hidden="1" outlineLevel="1">
      <c r="B364" s="294" t="s">
        <v>289</v>
      </c>
      <c r="C364" s="291" t="s">
        <v>163</v>
      </c>
      <c r="D364" s="295"/>
      <c r="E364" s="295"/>
      <c r="F364" s="295"/>
      <c r="G364" s="295"/>
      <c r="H364" s="295"/>
      <c r="I364" s="295"/>
      <c r="J364" s="295"/>
      <c r="K364" s="295"/>
      <c r="L364" s="295"/>
      <c r="M364" s="295"/>
      <c r="N364" s="295">
        <f>N363</f>
        <v>12</v>
      </c>
      <c r="O364" s="295"/>
      <c r="P364" s="295"/>
      <c r="Q364" s="295"/>
      <c r="R364" s="295"/>
      <c r="S364" s="295"/>
      <c r="T364" s="295"/>
      <c r="U364" s="295"/>
      <c r="V364" s="295"/>
      <c r="W364" s="295"/>
      <c r="X364" s="295"/>
      <c r="Y364" s="411">
        <f>Y363</f>
        <v>0</v>
      </c>
      <c r="Z364" s="411">
        <f t="shared" ref="Z364" si="784">Z363</f>
        <v>0</v>
      </c>
      <c r="AA364" s="411">
        <f t="shared" ref="AA364" si="785">AA363</f>
        <v>0</v>
      </c>
      <c r="AB364" s="411">
        <f t="shared" ref="AB364" si="786">AB363</f>
        <v>0</v>
      </c>
      <c r="AC364" s="411">
        <f t="shared" ref="AC364" si="787">AC363</f>
        <v>0</v>
      </c>
      <c r="AD364" s="411">
        <f t="shared" ref="AD364" si="788">AD363</f>
        <v>0</v>
      </c>
      <c r="AE364" s="411">
        <f t="shared" ref="AE364" si="789">AE363</f>
        <v>0</v>
      </c>
      <c r="AF364" s="411">
        <f t="shared" ref="AF364" si="790">AF363</f>
        <v>0</v>
      </c>
      <c r="AG364" s="411">
        <f t="shared" ref="AG364" si="791">AG363</f>
        <v>0</v>
      </c>
      <c r="AH364" s="411">
        <f t="shared" ref="AH364" si="792">AH363</f>
        <v>0</v>
      </c>
      <c r="AI364" s="411">
        <f t="shared" ref="AI364" si="793">AI363</f>
        <v>0</v>
      </c>
      <c r="AJ364" s="411">
        <f t="shared" ref="AJ364" si="794">AJ363</f>
        <v>0</v>
      </c>
      <c r="AK364" s="411">
        <f t="shared" ref="AK364" si="795">AK363</f>
        <v>0</v>
      </c>
      <c r="AL364" s="411">
        <f t="shared" ref="AL364" si="796">AL363</f>
        <v>0</v>
      </c>
      <c r="AM364" s="306"/>
    </row>
    <row r="365" spans="1:39" ht="15" hidden="1" outlineLevel="1">
      <c r="B365" s="520"/>
      <c r="C365" s="291"/>
      <c r="D365" s="291"/>
      <c r="E365" s="291"/>
      <c r="F365" s="291"/>
      <c r="G365" s="291"/>
      <c r="H365" s="291"/>
      <c r="I365" s="291"/>
      <c r="J365" s="291"/>
      <c r="K365" s="291"/>
      <c r="L365" s="291"/>
      <c r="M365" s="291"/>
      <c r="N365" s="291"/>
      <c r="O365" s="291"/>
      <c r="P365" s="291"/>
      <c r="Q365" s="291"/>
      <c r="R365" s="291"/>
      <c r="S365" s="291"/>
      <c r="T365" s="291"/>
      <c r="U365" s="291"/>
      <c r="V365" s="291"/>
      <c r="W365" s="291"/>
      <c r="X365" s="291"/>
      <c r="Y365" s="412"/>
      <c r="Z365" s="425"/>
      <c r="AA365" s="425"/>
      <c r="AB365" s="425"/>
      <c r="AC365" s="425"/>
      <c r="AD365" s="425"/>
      <c r="AE365" s="425"/>
      <c r="AF365" s="425"/>
      <c r="AG365" s="425"/>
      <c r="AH365" s="425"/>
      <c r="AI365" s="425"/>
      <c r="AJ365" s="425"/>
      <c r="AK365" s="425"/>
      <c r="AL365" s="425"/>
      <c r="AM365" s="306"/>
    </row>
    <row r="366" spans="1:39" ht="30" hidden="1" outlineLevel="1">
      <c r="A366" s="522">
        <v>45</v>
      </c>
      <c r="B366" s="520" t="s">
        <v>137</v>
      </c>
      <c r="C366" s="291" t="s">
        <v>25</v>
      </c>
      <c r="D366" s="295"/>
      <c r="E366" s="295"/>
      <c r="F366" s="295"/>
      <c r="G366" s="295"/>
      <c r="H366" s="295"/>
      <c r="I366" s="295"/>
      <c r="J366" s="295"/>
      <c r="K366" s="295"/>
      <c r="L366" s="295"/>
      <c r="M366" s="295"/>
      <c r="N366" s="295">
        <v>12</v>
      </c>
      <c r="O366" s="295"/>
      <c r="P366" s="295"/>
      <c r="Q366" s="295"/>
      <c r="R366" s="295"/>
      <c r="S366" s="295"/>
      <c r="T366" s="295"/>
      <c r="U366" s="295"/>
      <c r="V366" s="295"/>
      <c r="W366" s="295"/>
      <c r="X366" s="295"/>
      <c r="Y366" s="426"/>
      <c r="Z366" s="410"/>
      <c r="AA366" s="410"/>
      <c r="AB366" s="410"/>
      <c r="AC366" s="410"/>
      <c r="AD366" s="410"/>
      <c r="AE366" s="410"/>
      <c r="AF366" s="410"/>
      <c r="AG366" s="415"/>
      <c r="AH366" s="415"/>
      <c r="AI366" s="415"/>
      <c r="AJ366" s="415"/>
      <c r="AK366" s="415"/>
      <c r="AL366" s="415"/>
      <c r="AM366" s="296">
        <f>SUM(Y366:AL366)</f>
        <v>0</v>
      </c>
    </row>
    <row r="367" spans="1:39" ht="15" hidden="1" outlineLevel="1">
      <c r="B367" s="294" t="s">
        <v>289</v>
      </c>
      <c r="C367" s="291" t="s">
        <v>163</v>
      </c>
      <c r="D367" s="295"/>
      <c r="E367" s="295"/>
      <c r="F367" s="295"/>
      <c r="G367" s="295"/>
      <c r="H367" s="295"/>
      <c r="I367" s="295"/>
      <c r="J367" s="295"/>
      <c r="K367" s="295"/>
      <c r="L367" s="295"/>
      <c r="M367" s="295"/>
      <c r="N367" s="295">
        <f>N366</f>
        <v>12</v>
      </c>
      <c r="O367" s="295"/>
      <c r="P367" s="295"/>
      <c r="Q367" s="295"/>
      <c r="R367" s="295"/>
      <c r="S367" s="295"/>
      <c r="T367" s="295"/>
      <c r="U367" s="295"/>
      <c r="V367" s="295"/>
      <c r="W367" s="295"/>
      <c r="X367" s="295"/>
      <c r="Y367" s="411">
        <f>Y366</f>
        <v>0</v>
      </c>
      <c r="Z367" s="411">
        <f t="shared" ref="Z367" si="797">Z366</f>
        <v>0</v>
      </c>
      <c r="AA367" s="411">
        <f t="shared" ref="AA367" si="798">AA366</f>
        <v>0</v>
      </c>
      <c r="AB367" s="411">
        <f t="shared" ref="AB367" si="799">AB366</f>
        <v>0</v>
      </c>
      <c r="AC367" s="411">
        <f t="shared" ref="AC367" si="800">AC366</f>
        <v>0</v>
      </c>
      <c r="AD367" s="411">
        <f t="shared" ref="AD367" si="801">AD366</f>
        <v>0</v>
      </c>
      <c r="AE367" s="411">
        <f t="shared" ref="AE367" si="802">AE366</f>
        <v>0</v>
      </c>
      <c r="AF367" s="411">
        <f t="shared" ref="AF367" si="803">AF366</f>
        <v>0</v>
      </c>
      <c r="AG367" s="411">
        <f t="shared" ref="AG367" si="804">AG366</f>
        <v>0</v>
      </c>
      <c r="AH367" s="411">
        <f t="shared" ref="AH367" si="805">AH366</f>
        <v>0</v>
      </c>
      <c r="AI367" s="411">
        <f t="shared" ref="AI367" si="806">AI366</f>
        <v>0</v>
      </c>
      <c r="AJ367" s="411">
        <f t="shared" ref="AJ367" si="807">AJ366</f>
        <v>0</v>
      </c>
      <c r="AK367" s="411">
        <f t="shared" ref="AK367" si="808">AK366</f>
        <v>0</v>
      </c>
      <c r="AL367" s="411">
        <f t="shared" ref="AL367" si="809">AL366</f>
        <v>0</v>
      </c>
      <c r="AM367" s="306"/>
    </row>
    <row r="368" spans="1:39" ht="15" hidden="1" outlineLevel="1">
      <c r="B368" s="520"/>
      <c r="C368" s="291"/>
      <c r="D368" s="291"/>
      <c r="E368" s="291"/>
      <c r="F368" s="291"/>
      <c r="G368" s="291"/>
      <c r="H368" s="291"/>
      <c r="I368" s="291"/>
      <c r="J368" s="291"/>
      <c r="K368" s="291"/>
      <c r="L368" s="291"/>
      <c r="M368" s="291"/>
      <c r="N368" s="291"/>
      <c r="O368" s="291"/>
      <c r="P368" s="291"/>
      <c r="Q368" s="291"/>
      <c r="R368" s="291"/>
      <c r="S368" s="291"/>
      <c r="T368" s="291"/>
      <c r="U368" s="291"/>
      <c r="V368" s="291"/>
      <c r="W368" s="291"/>
      <c r="X368" s="291"/>
      <c r="Y368" s="412"/>
      <c r="Z368" s="425"/>
      <c r="AA368" s="425"/>
      <c r="AB368" s="425"/>
      <c r="AC368" s="425"/>
      <c r="AD368" s="425"/>
      <c r="AE368" s="425"/>
      <c r="AF368" s="425"/>
      <c r="AG368" s="425"/>
      <c r="AH368" s="425"/>
      <c r="AI368" s="425"/>
      <c r="AJ368" s="425"/>
      <c r="AK368" s="425"/>
      <c r="AL368" s="425"/>
      <c r="AM368" s="306"/>
    </row>
    <row r="369" spans="1:42" ht="30" hidden="1" outlineLevel="1">
      <c r="A369" s="522">
        <v>46</v>
      </c>
      <c r="B369" s="520" t="s">
        <v>138</v>
      </c>
      <c r="C369" s="291" t="s">
        <v>25</v>
      </c>
      <c r="D369" s="295"/>
      <c r="E369" s="295"/>
      <c r="F369" s="295"/>
      <c r="G369" s="295"/>
      <c r="H369" s="295"/>
      <c r="I369" s="295"/>
      <c r="J369" s="295"/>
      <c r="K369" s="295"/>
      <c r="L369" s="295"/>
      <c r="M369" s="295"/>
      <c r="N369" s="295">
        <v>12</v>
      </c>
      <c r="O369" s="295"/>
      <c r="P369" s="295"/>
      <c r="Q369" s="295"/>
      <c r="R369" s="295"/>
      <c r="S369" s="295"/>
      <c r="T369" s="295"/>
      <c r="U369" s="295"/>
      <c r="V369" s="295"/>
      <c r="W369" s="295"/>
      <c r="X369" s="295"/>
      <c r="Y369" s="426"/>
      <c r="Z369" s="410"/>
      <c r="AA369" s="410"/>
      <c r="AB369" s="410"/>
      <c r="AC369" s="410"/>
      <c r="AD369" s="410"/>
      <c r="AE369" s="410"/>
      <c r="AF369" s="410"/>
      <c r="AG369" s="415"/>
      <c r="AH369" s="415"/>
      <c r="AI369" s="415"/>
      <c r="AJ369" s="415"/>
      <c r="AK369" s="415"/>
      <c r="AL369" s="415"/>
      <c r="AM369" s="296">
        <f>SUM(Y369:AL369)</f>
        <v>0</v>
      </c>
    </row>
    <row r="370" spans="1:42" ht="15" hidden="1" outlineLevel="1">
      <c r="B370" s="294" t="s">
        <v>289</v>
      </c>
      <c r="C370" s="291" t="s">
        <v>163</v>
      </c>
      <c r="D370" s="295"/>
      <c r="E370" s="295"/>
      <c r="F370" s="295"/>
      <c r="G370" s="295"/>
      <c r="H370" s="295"/>
      <c r="I370" s="295"/>
      <c r="J370" s="295"/>
      <c r="K370" s="295"/>
      <c r="L370" s="295"/>
      <c r="M370" s="295"/>
      <c r="N370" s="295">
        <f>N369</f>
        <v>12</v>
      </c>
      <c r="O370" s="295"/>
      <c r="P370" s="295"/>
      <c r="Q370" s="295"/>
      <c r="R370" s="295"/>
      <c r="S370" s="295"/>
      <c r="T370" s="295"/>
      <c r="U370" s="295"/>
      <c r="V370" s="295"/>
      <c r="W370" s="295"/>
      <c r="X370" s="295"/>
      <c r="Y370" s="411">
        <f>Y369</f>
        <v>0</v>
      </c>
      <c r="Z370" s="411">
        <f t="shared" ref="Z370" si="810">Z369</f>
        <v>0</v>
      </c>
      <c r="AA370" s="411">
        <f t="shared" ref="AA370" si="811">AA369</f>
        <v>0</v>
      </c>
      <c r="AB370" s="411">
        <f t="shared" ref="AB370" si="812">AB369</f>
        <v>0</v>
      </c>
      <c r="AC370" s="411">
        <f t="shared" ref="AC370" si="813">AC369</f>
        <v>0</v>
      </c>
      <c r="AD370" s="411">
        <f t="shared" ref="AD370" si="814">AD369</f>
        <v>0</v>
      </c>
      <c r="AE370" s="411">
        <f t="shared" ref="AE370" si="815">AE369</f>
        <v>0</v>
      </c>
      <c r="AF370" s="411">
        <f t="shared" ref="AF370" si="816">AF369</f>
        <v>0</v>
      </c>
      <c r="AG370" s="411">
        <f t="shared" ref="AG370" si="817">AG369</f>
        <v>0</v>
      </c>
      <c r="AH370" s="411">
        <f t="shared" ref="AH370" si="818">AH369</f>
        <v>0</v>
      </c>
      <c r="AI370" s="411">
        <f t="shared" ref="AI370" si="819">AI369</f>
        <v>0</v>
      </c>
      <c r="AJ370" s="411">
        <f t="shared" ref="AJ370" si="820">AJ369</f>
        <v>0</v>
      </c>
      <c r="AK370" s="411">
        <f t="shared" ref="AK370" si="821">AK369</f>
        <v>0</v>
      </c>
      <c r="AL370" s="411">
        <f t="shared" ref="AL370" si="822">AL369</f>
        <v>0</v>
      </c>
      <c r="AM370" s="306"/>
    </row>
    <row r="371" spans="1:42" ht="15" hidden="1" outlineLevel="1">
      <c r="B371" s="520"/>
      <c r="C371" s="291"/>
      <c r="D371" s="291"/>
      <c r="E371" s="291"/>
      <c r="F371" s="291"/>
      <c r="G371" s="291"/>
      <c r="H371" s="291"/>
      <c r="I371" s="291"/>
      <c r="J371" s="291"/>
      <c r="K371" s="291"/>
      <c r="L371" s="291"/>
      <c r="M371" s="291"/>
      <c r="N371" s="291"/>
      <c r="O371" s="291"/>
      <c r="P371" s="291"/>
      <c r="Q371" s="291"/>
      <c r="R371" s="291"/>
      <c r="S371" s="291"/>
      <c r="T371" s="291"/>
      <c r="U371" s="291"/>
      <c r="V371" s="291"/>
      <c r="W371" s="291"/>
      <c r="X371" s="291"/>
      <c r="Y371" s="412"/>
      <c r="Z371" s="425"/>
      <c r="AA371" s="425"/>
      <c r="AB371" s="425"/>
      <c r="AC371" s="425"/>
      <c r="AD371" s="425"/>
      <c r="AE371" s="425"/>
      <c r="AF371" s="425"/>
      <c r="AG371" s="425"/>
      <c r="AH371" s="425"/>
      <c r="AI371" s="425"/>
      <c r="AJ371" s="425"/>
      <c r="AK371" s="425"/>
      <c r="AL371" s="425"/>
      <c r="AM371" s="306"/>
    </row>
    <row r="372" spans="1:42" ht="30" hidden="1" outlineLevel="1">
      <c r="A372" s="522">
        <v>47</v>
      </c>
      <c r="B372" s="520" t="s">
        <v>139</v>
      </c>
      <c r="C372" s="291" t="s">
        <v>25</v>
      </c>
      <c r="D372" s="295"/>
      <c r="E372" s="295"/>
      <c r="F372" s="295"/>
      <c r="G372" s="295"/>
      <c r="H372" s="295"/>
      <c r="I372" s="295"/>
      <c r="J372" s="295"/>
      <c r="K372" s="295"/>
      <c r="L372" s="295"/>
      <c r="M372" s="295"/>
      <c r="N372" s="295">
        <v>12</v>
      </c>
      <c r="O372" s="295"/>
      <c r="P372" s="295"/>
      <c r="Q372" s="295"/>
      <c r="R372" s="295"/>
      <c r="S372" s="295"/>
      <c r="T372" s="295"/>
      <c r="U372" s="295"/>
      <c r="V372" s="295"/>
      <c r="W372" s="295"/>
      <c r="X372" s="295"/>
      <c r="Y372" s="426"/>
      <c r="Z372" s="410"/>
      <c r="AA372" s="410"/>
      <c r="AB372" s="410"/>
      <c r="AC372" s="410"/>
      <c r="AD372" s="410"/>
      <c r="AE372" s="410"/>
      <c r="AF372" s="410"/>
      <c r="AG372" s="415"/>
      <c r="AH372" s="415"/>
      <c r="AI372" s="415"/>
      <c r="AJ372" s="415"/>
      <c r="AK372" s="415"/>
      <c r="AL372" s="415"/>
      <c r="AM372" s="296">
        <f>SUM(Y372:AL372)</f>
        <v>0</v>
      </c>
    </row>
    <row r="373" spans="1:42" ht="15" hidden="1" outlineLevel="1">
      <c r="B373" s="294" t="s">
        <v>289</v>
      </c>
      <c r="C373" s="291" t="s">
        <v>163</v>
      </c>
      <c r="D373" s="295"/>
      <c r="E373" s="295"/>
      <c r="F373" s="295"/>
      <c r="G373" s="295"/>
      <c r="H373" s="295"/>
      <c r="I373" s="295"/>
      <c r="J373" s="295"/>
      <c r="K373" s="295"/>
      <c r="L373" s="295"/>
      <c r="M373" s="295"/>
      <c r="N373" s="295">
        <f>N372</f>
        <v>12</v>
      </c>
      <c r="O373" s="295"/>
      <c r="P373" s="295"/>
      <c r="Q373" s="295"/>
      <c r="R373" s="295"/>
      <c r="S373" s="295"/>
      <c r="T373" s="295"/>
      <c r="U373" s="295"/>
      <c r="V373" s="295"/>
      <c r="W373" s="295"/>
      <c r="X373" s="295"/>
      <c r="Y373" s="411">
        <f>Y372</f>
        <v>0</v>
      </c>
      <c r="Z373" s="411">
        <f t="shared" ref="Z373" si="823">Z372</f>
        <v>0</v>
      </c>
      <c r="AA373" s="411">
        <f t="shared" ref="AA373" si="824">AA372</f>
        <v>0</v>
      </c>
      <c r="AB373" s="411">
        <f t="shared" ref="AB373" si="825">AB372</f>
        <v>0</v>
      </c>
      <c r="AC373" s="411">
        <f t="shared" ref="AC373" si="826">AC372</f>
        <v>0</v>
      </c>
      <c r="AD373" s="411">
        <f t="shared" ref="AD373" si="827">AD372</f>
        <v>0</v>
      </c>
      <c r="AE373" s="411">
        <f t="shared" ref="AE373" si="828">AE372</f>
        <v>0</v>
      </c>
      <c r="AF373" s="411">
        <f t="shared" ref="AF373" si="829">AF372</f>
        <v>0</v>
      </c>
      <c r="AG373" s="411">
        <f t="shared" ref="AG373" si="830">AG372</f>
        <v>0</v>
      </c>
      <c r="AH373" s="411">
        <f t="shared" ref="AH373" si="831">AH372</f>
        <v>0</v>
      </c>
      <c r="AI373" s="411">
        <f t="shared" ref="AI373" si="832">AI372</f>
        <v>0</v>
      </c>
      <c r="AJ373" s="411">
        <f t="shared" ref="AJ373" si="833">AJ372</f>
        <v>0</v>
      </c>
      <c r="AK373" s="411">
        <f t="shared" ref="AK373" si="834">AK372</f>
        <v>0</v>
      </c>
      <c r="AL373" s="411">
        <f t="shared" ref="AL373" si="835">AL372</f>
        <v>0</v>
      </c>
      <c r="AM373" s="306"/>
    </row>
    <row r="374" spans="1:42" ht="15" hidden="1" outlineLevel="1">
      <c r="B374" s="520"/>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412"/>
      <c r="Z374" s="425"/>
      <c r="AA374" s="425"/>
      <c r="AB374" s="425"/>
      <c r="AC374" s="425"/>
      <c r="AD374" s="425"/>
      <c r="AE374" s="425"/>
      <c r="AF374" s="425"/>
      <c r="AG374" s="425"/>
      <c r="AH374" s="425"/>
      <c r="AI374" s="425"/>
      <c r="AJ374" s="425"/>
      <c r="AK374" s="425"/>
      <c r="AL374" s="425"/>
      <c r="AM374" s="306"/>
    </row>
    <row r="375" spans="1:42" ht="30" hidden="1" outlineLevel="1">
      <c r="A375" s="522">
        <v>48</v>
      </c>
      <c r="B375" s="520" t="s">
        <v>140</v>
      </c>
      <c r="C375" s="291" t="s">
        <v>25</v>
      </c>
      <c r="D375" s="295"/>
      <c r="E375" s="295"/>
      <c r="F375" s="295"/>
      <c r="G375" s="295"/>
      <c r="H375" s="295"/>
      <c r="I375" s="295"/>
      <c r="J375" s="295"/>
      <c r="K375" s="295"/>
      <c r="L375" s="295"/>
      <c r="M375" s="295"/>
      <c r="N375" s="295">
        <v>12</v>
      </c>
      <c r="O375" s="295"/>
      <c r="P375" s="295"/>
      <c r="Q375" s="295"/>
      <c r="R375" s="295"/>
      <c r="S375" s="295"/>
      <c r="T375" s="295"/>
      <c r="U375" s="295"/>
      <c r="V375" s="295"/>
      <c r="W375" s="295"/>
      <c r="X375" s="295"/>
      <c r="Y375" s="426"/>
      <c r="Z375" s="410"/>
      <c r="AA375" s="410"/>
      <c r="AB375" s="410"/>
      <c r="AC375" s="410"/>
      <c r="AD375" s="410"/>
      <c r="AE375" s="410"/>
      <c r="AF375" s="410"/>
      <c r="AG375" s="415"/>
      <c r="AH375" s="415"/>
      <c r="AI375" s="415"/>
      <c r="AJ375" s="415"/>
      <c r="AK375" s="415"/>
      <c r="AL375" s="415"/>
      <c r="AM375" s="296">
        <f>SUM(Y375:AL375)</f>
        <v>0</v>
      </c>
    </row>
    <row r="376" spans="1:42" ht="15" hidden="1" outlineLevel="1">
      <c r="B376" s="294" t="s">
        <v>289</v>
      </c>
      <c r="C376" s="291" t="s">
        <v>163</v>
      </c>
      <c r="D376" s="295"/>
      <c r="E376" s="295"/>
      <c r="F376" s="295"/>
      <c r="G376" s="295"/>
      <c r="H376" s="295"/>
      <c r="I376" s="295"/>
      <c r="J376" s="295"/>
      <c r="K376" s="295"/>
      <c r="L376" s="295"/>
      <c r="M376" s="295"/>
      <c r="N376" s="295">
        <f>N375</f>
        <v>12</v>
      </c>
      <c r="O376" s="295"/>
      <c r="P376" s="295"/>
      <c r="Q376" s="295"/>
      <c r="R376" s="295"/>
      <c r="S376" s="295"/>
      <c r="T376" s="295"/>
      <c r="U376" s="295"/>
      <c r="V376" s="295"/>
      <c r="W376" s="295"/>
      <c r="X376" s="295"/>
      <c r="Y376" s="411">
        <f>Y375</f>
        <v>0</v>
      </c>
      <c r="Z376" s="411">
        <f t="shared" ref="Z376" si="836">Z375</f>
        <v>0</v>
      </c>
      <c r="AA376" s="411">
        <f t="shared" ref="AA376" si="837">AA375</f>
        <v>0</v>
      </c>
      <c r="AB376" s="411">
        <f t="shared" ref="AB376" si="838">AB375</f>
        <v>0</v>
      </c>
      <c r="AC376" s="411">
        <f t="shared" ref="AC376" si="839">AC375</f>
        <v>0</v>
      </c>
      <c r="AD376" s="411">
        <f t="shared" ref="AD376" si="840">AD375</f>
        <v>0</v>
      </c>
      <c r="AE376" s="411">
        <f t="shared" ref="AE376" si="841">AE375</f>
        <v>0</v>
      </c>
      <c r="AF376" s="411">
        <f t="shared" ref="AF376" si="842">AF375</f>
        <v>0</v>
      </c>
      <c r="AG376" s="411">
        <f t="shared" ref="AG376" si="843">AG375</f>
        <v>0</v>
      </c>
      <c r="AH376" s="411">
        <f t="shared" ref="AH376" si="844">AH375</f>
        <v>0</v>
      </c>
      <c r="AI376" s="411">
        <f t="shared" ref="AI376" si="845">AI375</f>
        <v>0</v>
      </c>
      <c r="AJ376" s="411">
        <f t="shared" ref="AJ376" si="846">AJ375</f>
        <v>0</v>
      </c>
      <c r="AK376" s="411">
        <f t="shared" ref="AK376" si="847">AK375</f>
        <v>0</v>
      </c>
      <c r="AL376" s="411">
        <f t="shared" ref="AL376" si="848">AL375</f>
        <v>0</v>
      </c>
      <c r="AM376" s="306"/>
    </row>
    <row r="377" spans="1:42" ht="15" hidden="1" outlineLevel="1">
      <c r="B377" s="520"/>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412"/>
      <c r="Z377" s="425"/>
      <c r="AA377" s="425"/>
      <c r="AB377" s="425"/>
      <c r="AC377" s="425"/>
      <c r="AD377" s="425"/>
      <c r="AE377" s="425"/>
      <c r="AF377" s="425"/>
      <c r="AG377" s="425"/>
      <c r="AH377" s="425"/>
      <c r="AI377" s="425"/>
      <c r="AJ377" s="425"/>
      <c r="AK377" s="425"/>
      <c r="AL377" s="425"/>
      <c r="AM377" s="306"/>
    </row>
    <row r="378" spans="1:42" ht="30" hidden="1" outlineLevel="1">
      <c r="A378" s="522">
        <v>49</v>
      </c>
      <c r="B378" s="520" t="s">
        <v>141</v>
      </c>
      <c r="C378" s="291" t="s">
        <v>25</v>
      </c>
      <c r="D378" s="295"/>
      <c r="E378" s="295"/>
      <c r="F378" s="295"/>
      <c r="G378" s="295"/>
      <c r="H378" s="295"/>
      <c r="I378" s="295"/>
      <c r="J378" s="295"/>
      <c r="K378" s="295"/>
      <c r="L378" s="295"/>
      <c r="M378" s="295"/>
      <c r="N378" s="295">
        <v>12</v>
      </c>
      <c r="O378" s="295"/>
      <c r="P378" s="295"/>
      <c r="Q378" s="295"/>
      <c r="R378" s="295"/>
      <c r="S378" s="295"/>
      <c r="T378" s="295"/>
      <c r="U378" s="295"/>
      <c r="V378" s="295"/>
      <c r="W378" s="295"/>
      <c r="X378" s="295"/>
      <c r="Y378" s="426"/>
      <c r="Z378" s="410"/>
      <c r="AA378" s="410"/>
      <c r="AB378" s="410"/>
      <c r="AC378" s="410"/>
      <c r="AD378" s="410"/>
      <c r="AE378" s="410"/>
      <c r="AF378" s="410"/>
      <c r="AG378" s="415"/>
      <c r="AH378" s="415"/>
      <c r="AI378" s="415"/>
      <c r="AJ378" s="415"/>
      <c r="AK378" s="415"/>
      <c r="AL378" s="415"/>
      <c r="AM378" s="296">
        <f>SUM(Y378:AL378)</f>
        <v>0</v>
      </c>
    </row>
    <row r="379" spans="1:42" ht="15" hidden="1" outlineLevel="1">
      <c r="B379" s="294" t="s">
        <v>289</v>
      </c>
      <c r="C379" s="291" t="s">
        <v>163</v>
      </c>
      <c r="D379" s="295"/>
      <c r="E379" s="295"/>
      <c r="F379" s="295"/>
      <c r="G379" s="295"/>
      <c r="H379" s="295"/>
      <c r="I379" s="295"/>
      <c r="J379" s="295"/>
      <c r="K379" s="295"/>
      <c r="L379" s="295"/>
      <c r="M379" s="295"/>
      <c r="N379" s="295">
        <f>N378</f>
        <v>12</v>
      </c>
      <c r="O379" s="295"/>
      <c r="P379" s="295"/>
      <c r="Q379" s="295"/>
      <c r="R379" s="295"/>
      <c r="S379" s="295"/>
      <c r="T379" s="295"/>
      <c r="U379" s="295"/>
      <c r="V379" s="295"/>
      <c r="W379" s="295"/>
      <c r="X379" s="295"/>
      <c r="Y379" s="411">
        <f>Y378</f>
        <v>0</v>
      </c>
      <c r="Z379" s="411">
        <f t="shared" ref="Z379" si="849">Z378</f>
        <v>0</v>
      </c>
      <c r="AA379" s="411">
        <f t="shared" ref="AA379" si="850">AA378</f>
        <v>0</v>
      </c>
      <c r="AB379" s="411">
        <f t="shared" ref="AB379" si="851">AB378</f>
        <v>0</v>
      </c>
      <c r="AC379" s="411">
        <f t="shared" ref="AC379" si="852">AC378</f>
        <v>0</v>
      </c>
      <c r="AD379" s="411">
        <f t="shared" ref="AD379" si="853">AD378</f>
        <v>0</v>
      </c>
      <c r="AE379" s="411">
        <f t="shared" ref="AE379" si="854">AE378</f>
        <v>0</v>
      </c>
      <c r="AF379" s="411">
        <f t="shared" ref="AF379" si="855">AF378</f>
        <v>0</v>
      </c>
      <c r="AG379" s="411">
        <f t="shared" ref="AG379" si="856">AG378</f>
        <v>0</v>
      </c>
      <c r="AH379" s="411">
        <f t="shared" ref="AH379" si="857">AH378</f>
        <v>0</v>
      </c>
      <c r="AI379" s="411">
        <f t="shared" ref="AI379" si="858">AI378</f>
        <v>0</v>
      </c>
      <c r="AJ379" s="411">
        <f t="shared" ref="AJ379" si="859">AJ378</f>
        <v>0</v>
      </c>
      <c r="AK379" s="411">
        <f t="shared" ref="AK379" si="860">AK378</f>
        <v>0</v>
      </c>
      <c r="AL379" s="411">
        <f t="shared" ref="AL379" si="861">AL378</f>
        <v>0</v>
      </c>
      <c r="AM379" s="306"/>
    </row>
    <row r="380" spans="1:42" ht="15" hidden="1" outlineLevel="1">
      <c r="B380" s="437"/>
      <c r="C380" s="305"/>
      <c r="D380" s="291"/>
      <c r="E380" s="291"/>
      <c r="F380" s="291"/>
      <c r="G380" s="291"/>
      <c r="H380" s="291"/>
      <c r="I380" s="291"/>
      <c r="J380" s="291"/>
      <c r="K380" s="291"/>
      <c r="L380" s="291"/>
      <c r="M380" s="291"/>
      <c r="N380" s="291"/>
      <c r="O380" s="291"/>
      <c r="P380" s="291"/>
      <c r="Q380" s="291"/>
      <c r="R380" s="291"/>
      <c r="S380" s="291"/>
      <c r="T380" s="291"/>
      <c r="U380" s="291"/>
      <c r="V380" s="291"/>
      <c r="W380" s="291"/>
      <c r="X380" s="291"/>
      <c r="Y380" s="301"/>
      <c r="Z380" s="301"/>
      <c r="AA380" s="301"/>
      <c r="AB380" s="301"/>
      <c r="AC380" s="301"/>
      <c r="AD380" s="301"/>
      <c r="AE380" s="301"/>
      <c r="AF380" s="301"/>
      <c r="AG380" s="301"/>
      <c r="AH380" s="301"/>
      <c r="AI380" s="301"/>
      <c r="AJ380" s="301"/>
      <c r="AK380" s="301"/>
      <c r="AL380" s="301"/>
      <c r="AM380" s="306"/>
    </row>
    <row r="381" spans="1:42" ht="15.45">
      <c r="B381" s="327" t="s">
        <v>274</v>
      </c>
      <c r="C381" s="329"/>
      <c r="D381" s="329">
        <f>SUM(D224:D379)</f>
        <v>7855341</v>
      </c>
      <c r="E381" s="329"/>
      <c r="F381" s="329"/>
      <c r="G381" s="329"/>
      <c r="H381" s="329"/>
      <c r="I381" s="329"/>
      <c r="J381" s="329"/>
      <c r="K381" s="329"/>
      <c r="L381" s="329"/>
      <c r="M381" s="329"/>
      <c r="N381" s="329"/>
      <c r="O381" s="329">
        <f>SUM(O224:O379)</f>
        <v>1069</v>
      </c>
      <c r="P381" s="329"/>
      <c r="Q381" s="329"/>
      <c r="R381" s="329"/>
      <c r="S381" s="329"/>
      <c r="T381" s="329"/>
      <c r="U381" s="329"/>
      <c r="V381" s="329"/>
      <c r="W381" s="329"/>
      <c r="X381" s="329"/>
      <c r="Y381" s="329">
        <f>IF(Y222="kWh",SUMPRODUCT(D224:D379,Y224:Y379))</f>
        <v>3208547</v>
      </c>
      <c r="Z381" s="329">
        <f>IF(Z222="kWh",SUMPRODUCT(D224:D379,Z224:Z379))</f>
        <v>1696974.1121316799</v>
      </c>
      <c r="AA381" s="329">
        <f>IF(AA222="kw",SUMPRODUCT(N224:N379,O224:O379,AA224:AA379),SUMPRODUCT(D224:D379,AA224:AA379))</f>
        <v>4089.2882937625354</v>
      </c>
      <c r="AB381" s="329">
        <f>IF(AB222="kw",SUMPRODUCT(N224:N379,O224:O379,AB224:AB379),SUMPRODUCT(D224:D379,AB224:AB379))</f>
        <v>1403.5489763506205</v>
      </c>
      <c r="AC381" s="329">
        <f>IF(AC222="kw",SUMPRODUCT(N224:N379,O224:O379,AC224:AC379),SUMPRODUCT(D224:D379,AC224:AC379))</f>
        <v>5.4152066241343428</v>
      </c>
      <c r="AD381" s="329">
        <f>IF(AD222="kw",SUMPRODUCT(N224:N379,O224:O379,AD224:AD379),SUMPRODUCT(D224:D379,AD224:AD379))</f>
        <v>0</v>
      </c>
      <c r="AE381" s="329">
        <f>IF(AE222="kw",SUMPRODUCT(N224:N379,O224:O379,AE224:AE379),SUMPRODUCT(D224:D379,AE224:AE379))</f>
        <v>0</v>
      </c>
      <c r="AF381" s="329">
        <f>IF(AF222="kw",SUMPRODUCT(N224:N379,O224:O379,AF224:AF379),SUMPRODUCT(D224:D379,AF224:AF379))</f>
        <v>0</v>
      </c>
      <c r="AG381" s="329">
        <f>IF(AG222="kw",SUMPRODUCT(N224:N379,O224:O379,AG224:AG379),SUMPRODUCT(D224:D379,AG224:AG379))</f>
        <v>0</v>
      </c>
      <c r="AH381" s="329">
        <f>IF(AH222="kw",SUMPRODUCT(N224:N379,O224:O379,AH224:AH379),SUMPRODUCT(D224:D379,AH224:AH379))</f>
        <v>0</v>
      </c>
      <c r="AI381" s="329">
        <f>IF(AI222="kw",SUMPRODUCT(N224:N379,O224:O379,AI224:AI379),SUMPRODUCT(D224:D379,AI224:AI379))</f>
        <v>0</v>
      </c>
      <c r="AJ381" s="329">
        <f>IF(AJ222="kw",SUMPRODUCT(N224:N379,O224:O379,AJ224:AJ379),SUMPRODUCT(D224:D379,AJ224:AJ379))</f>
        <v>0</v>
      </c>
      <c r="AK381" s="329">
        <f>IF(AK222="kw",SUMPRODUCT(N224:N379,O224:O379,AK224:AK379),SUMPRODUCT(D224:D379,AK224:AK379))</f>
        <v>0</v>
      </c>
      <c r="AL381" s="329">
        <f>IF(AL222="kw",SUMPRODUCT(N224:N379,O224:O379,AL224:AL379),SUMPRODUCT(D224:D379,AL224:AL379))</f>
        <v>0</v>
      </c>
      <c r="AM381" s="330"/>
    </row>
    <row r="382" spans="1:42" ht="15.45">
      <c r="B382" s="391" t="s">
        <v>275</v>
      </c>
      <c r="C382" s="392"/>
      <c r="D382" s="392"/>
      <c r="E382" s="392"/>
      <c r="F382" s="392"/>
      <c r="G382" s="392"/>
      <c r="H382" s="392"/>
      <c r="I382" s="392"/>
      <c r="J382" s="392"/>
      <c r="K382" s="392"/>
      <c r="L382" s="392"/>
      <c r="M382" s="392"/>
      <c r="N382" s="392"/>
      <c r="O382" s="392"/>
      <c r="P382" s="392"/>
      <c r="Q382" s="392"/>
      <c r="R382" s="392"/>
      <c r="S382" s="392"/>
      <c r="T382" s="392"/>
      <c r="U382" s="392"/>
      <c r="V382" s="392"/>
      <c r="W382" s="392"/>
      <c r="X382" s="392"/>
      <c r="Y382" s="392">
        <f>HLOOKUP(Y221,'2. LRAMVA Threshold'!$B$42:$Q$53,8,FALSE)</f>
        <v>1633000</v>
      </c>
      <c r="Z382" s="392">
        <f>HLOOKUP(Z221,'2. LRAMVA Threshold'!$B$42:$Q$53,8,FALSE)</f>
        <v>767647</v>
      </c>
      <c r="AA382" s="392">
        <f>HLOOKUP(AA221,'2. LRAMVA Threshold'!$B$42:$Q$53,8,FALSE)</f>
        <v>7932.3310198404288</v>
      </c>
      <c r="AB382" s="392">
        <f>HLOOKUP(AB221,'2. LRAMVA Threshold'!$B$42:$Q$53,8,FALSE)</f>
        <v>1668.7921836606774</v>
      </c>
      <c r="AC382" s="392">
        <f>HLOOKUP(AC221,'2. LRAMVA Threshold'!$B$42:$Q$53,8,FALSE)</f>
        <v>415.70193033185683</v>
      </c>
      <c r="AD382" s="392">
        <f>HLOOKUP(AD221,'2. LRAMVA Threshold'!$B$42:$Q$53,8,FALSE)</f>
        <v>0</v>
      </c>
      <c r="AE382" s="392">
        <f>HLOOKUP(AE221,'2. LRAMVA Threshold'!$B$42:$Q$53,8,FALSE)</f>
        <v>0</v>
      </c>
      <c r="AF382" s="392">
        <f>HLOOKUP(AF221,'2. LRAMVA Threshold'!$B$42:$Q$53,8,FALSE)</f>
        <v>0</v>
      </c>
      <c r="AG382" s="392">
        <f>HLOOKUP(AG221,'2. LRAMVA Threshold'!$B$42:$Q$53,8,FALSE)</f>
        <v>0</v>
      </c>
      <c r="AH382" s="392">
        <f>HLOOKUP(AH221,'2. LRAMVA Threshold'!$B$42:$Q$53,8,FALSE)</f>
        <v>0</v>
      </c>
      <c r="AI382" s="392">
        <f>HLOOKUP(AI221,'2. LRAMVA Threshold'!$B$42:$Q$53,8,FALSE)</f>
        <v>0</v>
      </c>
      <c r="AJ382" s="392">
        <f>HLOOKUP(AJ221,'2. LRAMVA Threshold'!$B$42:$Q$53,8,FALSE)</f>
        <v>0</v>
      </c>
      <c r="AK382" s="392">
        <f>HLOOKUP(AK221,'2. LRAMVA Threshold'!$B$42:$Q$53,8,FALSE)</f>
        <v>0</v>
      </c>
      <c r="AL382" s="392">
        <f>HLOOKUP(AL221,'2. LRAMVA Threshold'!$B$42:$Q$53,8,FALSE)</f>
        <v>0</v>
      </c>
      <c r="AM382" s="393"/>
    </row>
    <row r="383" spans="1:42" ht="15">
      <c r="B383" s="394"/>
      <c r="C383" s="432"/>
      <c r="D383" s="433"/>
      <c r="E383" s="433"/>
      <c r="F383" s="433"/>
      <c r="G383" s="433"/>
      <c r="H383" s="433"/>
      <c r="I383" s="433"/>
      <c r="J383" s="433"/>
      <c r="K383" s="433"/>
      <c r="L383" s="433"/>
      <c r="M383" s="433"/>
      <c r="N383" s="433"/>
      <c r="O383" s="434"/>
      <c r="P383" s="433"/>
      <c r="Q383" s="433"/>
      <c r="R383" s="433"/>
      <c r="S383" s="435"/>
      <c r="T383" s="435"/>
      <c r="U383" s="435"/>
      <c r="V383" s="435"/>
      <c r="W383" s="433"/>
      <c r="X383" s="433"/>
      <c r="Y383" s="436"/>
      <c r="Z383" s="436"/>
      <c r="AA383" s="436"/>
      <c r="AB383" s="436"/>
      <c r="AC383" s="436"/>
      <c r="AD383" s="436"/>
      <c r="AE383" s="436"/>
      <c r="AF383" s="399"/>
      <c r="AG383" s="399"/>
      <c r="AH383" s="399"/>
      <c r="AI383" s="399"/>
      <c r="AJ383" s="399"/>
      <c r="AK383" s="399"/>
      <c r="AL383" s="399"/>
      <c r="AM383" s="400"/>
    </row>
    <row r="384" spans="1:42" ht="15">
      <c r="B384" s="324" t="s">
        <v>276</v>
      </c>
      <c r="C384" s="338"/>
      <c r="D384" s="338"/>
      <c r="E384" s="376"/>
      <c r="F384" s="376"/>
      <c r="G384" s="376"/>
      <c r="H384" s="376"/>
      <c r="I384" s="376"/>
      <c r="J384" s="376"/>
      <c r="K384" s="376"/>
      <c r="L384" s="376"/>
      <c r="M384" s="376"/>
      <c r="N384" s="376"/>
      <c r="O384" s="291"/>
      <c r="P384" s="340"/>
      <c r="Q384" s="340"/>
      <c r="R384" s="340"/>
      <c r="S384" s="339"/>
      <c r="T384" s="339"/>
      <c r="U384" s="339"/>
      <c r="V384" s="339"/>
      <c r="W384" s="340"/>
      <c r="X384" s="340"/>
      <c r="Y384" s="341">
        <f>HLOOKUP(Y$35,'3.  Distribution Rates'!$C$122:$P$133,8,FALSE)</f>
        <v>1.21E-2</v>
      </c>
      <c r="Z384" s="341">
        <f>HLOOKUP(Z$35,'3.  Distribution Rates'!$C$122:$P$133,8,FALSE)</f>
        <v>1.7399999999999999E-2</v>
      </c>
      <c r="AA384" s="341">
        <f>HLOOKUP(AA$35,'3.  Distribution Rates'!$C$122:$P$133,8,FALSE)</f>
        <v>2.8797000000000001</v>
      </c>
      <c r="AB384" s="341">
        <f>HLOOKUP(AB$35,'3.  Distribution Rates'!$C$122:$P$133,8,FALSE)</f>
        <v>2.3565999999999998</v>
      </c>
      <c r="AC384" s="341">
        <f>HLOOKUP(AC$35,'3.  Distribution Rates'!$C$122:$P$133,8,FALSE)</f>
        <v>1.7265999999999999</v>
      </c>
      <c r="AD384" s="341">
        <f>HLOOKUP(AD$35,'3.  Distribution Rates'!$C$122:$P$133,8,FALSE)</f>
        <v>1.66E-2</v>
      </c>
      <c r="AE384" s="341">
        <f>HLOOKUP(AE$35,'3.  Distribution Rates'!$C$122:$P$133,8,FALSE)</f>
        <v>23.5883</v>
      </c>
      <c r="AF384" s="341">
        <f>HLOOKUP(AF$35,'3.  Distribution Rates'!$C$122:$P$133,8,FALSE)</f>
        <v>10.018599999999999</v>
      </c>
      <c r="AG384" s="341">
        <f>HLOOKUP(AG$35,'3.  Distribution Rates'!$C$122:$P$133,8,FALSE)</f>
        <v>0</v>
      </c>
      <c r="AH384" s="341">
        <f>HLOOKUP(AH$35,'3.  Distribution Rates'!$C$122:$P$133,8,FALSE)</f>
        <v>0</v>
      </c>
      <c r="AI384" s="341">
        <f>HLOOKUP(AI$35,'3.  Distribution Rates'!$C$122:$P$133,8,FALSE)</f>
        <v>0</v>
      </c>
      <c r="AJ384" s="341">
        <f>HLOOKUP(AJ$35,'3.  Distribution Rates'!$C$122:$P$133,8,FALSE)</f>
        <v>0</v>
      </c>
      <c r="AK384" s="341">
        <f>HLOOKUP(AK$35,'3.  Distribution Rates'!$C$122:$P$133,8,FALSE)</f>
        <v>0</v>
      </c>
      <c r="AL384" s="341">
        <f>HLOOKUP(AL$35,'3.  Distribution Rates'!$C$122:$P$133,8,FALSE)</f>
        <v>0</v>
      </c>
      <c r="AM384" s="377"/>
      <c r="AN384" s="341"/>
      <c r="AO384" s="341"/>
      <c r="AP384" s="341"/>
    </row>
    <row r="385" spans="2:39" ht="15">
      <c r="B385" s="324" t="s">
        <v>277</v>
      </c>
      <c r="C385" s="345"/>
      <c r="D385" s="309"/>
      <c r="E385" s="279"/>
      <c r="F385" s="279"/>
      <c r="G385" s="279"/>
      <c r="H385" s="279"/>
      <c r="I385" s="279"/>
      <c r="J385" s="279"/>
      <c r="K385" s="279"/>
      <c r="L385" s="279"/>
      <c r="M385" s="279"/>
      <c r="N385" s="279"/>
      <c r="O385" s="291"/>
      <c r="P385" s="279"/>
      <c r="Q385" s="279"/>
      <c r="R385" s="279"/>
      <c r="S385" s="309"/>
      <c r="T385" s="309"/>
      <c r="U385" s="309"/>
      <c r="V385" s="309"/>
      <c r="W385" s="279"/>
      <c r="X385" s="279"/>
      <c r="Y385" s="378">
        <f>'4.  2011-2014 LRAM'!Y139*Y384</f>
        <v>0</v>
      </c>
      <c r="Z385" s="378">
        <f>'4.  2011-2014 LRAM'!Z139*Z384</f>
        <v>0</v>
      </c>
      <c r="AA385" s="378">
        <f>'4.  2011-2014 LRAM'!AA139*AA384</f>
        <v>0</v>
      </c>
      <c r="AB385" s="378">
        <f>'4.  2011-2014 LRAM'!AB139*AB384</f>
        <v>0</v>
      </c>
      <c r="AC385" s="378">
        <f>'4.  2011-2014 LRAM'!AC139*AC384</f>
        <v>0</v>
      </c>
      <c r="AD385" s="378">
        <f>'4.  2011-2014 LRAM'!AD139*AD384</f>
        <v>0</v>
      </c>
      <c r="AE385" s="378">
        <f>'4.  2011-2014 LRAM'!AE139*AE384</f>
        <v>0</v>
      </c>
      <c r="AF385" s="378">
        <f>'4.  2011-2014 LRAM'!AF139*AF384</f>
        <v>0</v>
      </c>
      <c r="AG385" s="378">
        <f>'4.  2011-2014 LRAM'!AG139*AG384</f>
        <v>0</v>
      </c>
      <c r="AH385" s="378">
        <f>'4.  2011-2014 LRAM'!AH139*AH384</f>
        <v>0</v>
      </c>
      <c r="AI385" s="378">
        <f>'4.  2011-2014 LRAM'!AI139*AI384</f>
        <v>0</v>
      </c>
      <c r="AJ385" s="378">
        <f>'4.  2011-2014 LRAM'!AJ139*AJ384</f>
        <v>0</v>
      </c>
      <c r="AK385" s="378">
        <f>'4.  2011-2014 LRAM'!AK139*AK384</f>
        <v>0</v>
      </c>
      <c r="AL385" s="378">
        <f>'4.  2011-2014 LRAM'!AL139*AL384</f>
        <v>0</v>
      </c>
      <c r="AM385" s="629">
        <f>SUM(Y385:AL385)</f>
        <v>0</v>
      </c>
    </row>
    <row r="386" spans="2:39" ht="15">
      <c r="B386" s="324" t="s">
        <v>278</v>
      </c>
      <c r="C386" s="345"/>
      <c r="D386" s="309"/>
      <c r="E386" s="279"/>
      <c r="F386" s="279"/>
      <c r="G386" s="279"/>
      <c r="H386" s="279"/>
      <c r="I386" s="279"/>
      <c r="J386" s="279"/>
      <c r="K386" s="279"/>
      <c r="L386" s="279"/>
      <c r="M386" s="279"/>
      <c r="N386" s="279"/>
      <c r="O386" s="291"/>
      <c r="P386" s="279"/>
      <c r="Q386" s="279"/>
      <c r="R386" s="279"/>
      <c r="S386" s="309"/>
      <c r="T386" s="309"/>
      <c r="U386" s="309"/>
      <c r="V386" s="309"/>
      <c r="W386" s="279"/>
      <c r="X386" s="279"/>
      <c r="Y386" s="378">
        <f>'4.  2011-2014 LRAM'!Y268*Y384</f>
        <v>0</v>
      </c>
      <c r="Z386" s="378">
        <f>'4.  2011-2014 LRAM'!Z268*Z384</f>
        <v>0</v>
      </c>
      <c r="AA386" s="378">
        <f>'4.  2011-2014 LRAM'!AA268*AA384</f>
        <v>0</v>
      </c>
      <c r="AB386" s="378">
        <f>'4.  2011-2014 LRAM'!AB268*AB384</f>
        <v>0</v>
      </c>
      <c r="AC386" s="378">
        <f>'4.  2011-2014 LRAM'!AC268*AC384</f>
        <v>0</v>
      </c>
      <c r="AD386" s="378">
        <f>'4.  2011-2014 LRAM'!AD268*AD384</f>
        <v>0</v>
      </c>
      <c r="AE386" s="378">
        <f>'4.  2011-2014 LRAM'!AE268*AE384</f>
        <v>0</v>
      </c>
      <c r="AF386" s="378">
        <f>'4.  2011-2014 LRAM'!AF268*AF384</f>
        <v>0</v>
      </c>
      <c r="AG386" s="378">
        <f>'4.  2011-2014 LRAM'!AG268*AG384</f>
        <v>0</v>
      </c>
      <c r="AH386" s="378">
        <f>'4.  2011-2014 LRAM'!AH268*AH384</f>
        <v>0</v>
      </c>
      <c r="AI386" s="378">
        <f>'4.  2011-2014 LRAM'!AI268*AI384</f>
        <v>0</v>
      </c>
      <c r="AJ386" s="378">
        <f>'4.  2011-2014 LRAM'!AJ268*AJ384</f>
        <v>0</v>
      </c>
      <c r="AK386" s="378">
        <f>'4.  2011-2014 LRAM'!AK268*AK384</f>
        <v>0</v>
      </c>
      <c r="AL386" s="378">
        <f>'4.  2011-2014 LRAM'!AL268*AL384</f>
        <v>0</v>
      </c>
      <c r="AM386" s="629">
        <f>SUM(Y386:AL386)</f>
        <v>0</v>
      </c>
    </row>
    <row r="387" spans="2:39" ht="15">
      <c r="B387" s="324" t="s">
        <v>279</v>
      </c>
      <c r="C387" s="345"/>
      <c r="D387" s="309"/>
      <c r="E387" s="279"/>
      <c r="F387" s="279"/>
      <c r="G387" s="279"/>
      <c r="H387" s="279"/>
      <c r="I387" s="279"/>
      <c r="J387" s="279"/>
      <c r="K387" s="279"/>
      <c r="L387" s="279"/>
      <c r="M387" s="279"/>
      <c r="N387" s="279"/>
      <c r="O387" s="291"/>
      <c r="P387" s="279"/>
      <c r="Q387" s="279"/>
      <c r="R387" s="279"/>
      <c r="S387" s="309"/>
      <c r="T387" s="309"/>
      <c r="U387" s="309"/>
      <c r="V387" s="309"/>
      <c r="W387" s="279"/>
      <c r="X387" s="279"/>
      <c r="Y387" s="378">
        <f>'4.  2011-2014 LRAM'!Y397*Y384</f>
        <v>0</v>
      </c>
      <c r="Z387" s="378">
        <f>'4.  2011-2014 LRAM'!Z397*Z384</f>
        <v>0</v>
      </c>
      <c r="AA387" s="378">
        <f>'4.  2011-2014 LRAM'!AA397*AA384</f>
        <v>0</v>
      </c>
      <c r="AB387" s="378">
        <f>'4.  2011-2014 LRAM'!AB397*AB384</f>
        <v>0</v>
      </c>
      <c r="AC387" s="378">
        <f>'4.  2011-2014 LRAM'!AC397*AC384</f>
        <v>0</v>
      </c>
      <c r="AD387" s="378">
        <f>'4.  2011-2014 LRAM'!AD397*AD384</f>
        <v>0</v>
      </c>
      <c r="AE387" s="378">
        <f>'4.  2011-2014 LRAM'!AE397*AE384</f>
        <v>0</v>
      </c>
      <c r="AF387" s="378">
        <f>'4.  2011-2014 LRAM'!AF397*AF384</f>
        <v>0</v>
      </c>
      <c r="AG387" s="378">
        <f>'4.  2011-2014 LRAM'!AG397*AG384</f>
        <v>0</v>
      </c>
      <c r="AH387" s="378">
        <f>'4.  2011-2014 LRAM'!AH397*AH384</f>
        <v>0</v>
      </c>
      <c r="AI387" s="378">
        <f>'4.  2011-2014 LRAM'!AI397*AI384</f>
        <v>0</v>
      </c>
      <c r="AJ387" s="378">
        <f>'4.  2011-2014 LRAM'!AJ397*AJ384</f>
        <v>0</v>
      </c>
      <c r="AK387" s="378">
        <f>'4.  2011-2014 LRAM'!AK397*AK384</f>
        <v>0</v>
      </c>
      <c r="AL387" s="378">
        <f>'4.  2011-2014 LRAM'!AL397*AL384</f>
        <v>0</v>
      </c>
      <c r="AM387" s="629">
        <f>SUM(Y387:AL387)</f>
        <v>0</v>
      </c>
    </row>
    <row r="388" spans="2:39" ht="15">
      <c r="B388" s="324" t="s">
        <v>280</v>
      </c>
      <c r="C388" s="345"/>
      <c r="D388" s="309"/>
      <c r="E388" s="279"/>
      <c r="F388" s="279"/>
      <c r="G388" s="279"/>
      <c r="H388" s="279"/>
      <c r="I388" s="279"/>
      <c r="J388" s="279"/>
      <c r="K388" s="279"/>
      <c r="L388" s="279"/>
      <c r="M388" s="279"/>
      <c r="N388" s="279"/>
      <c r="O388" s="291"/>
      <c r="P388" s="279"/>
      <c r="Q388" s="279"/>
      <c r="R388" s="279"/>
      <c r="S388" s="309"/>
      <c r="T388" s="309"/>
      <c r="U388" s="309"/>
      <c r="V388" s="309"/>
      <c r="W388" s="279"/>
      <c r="X388" s="279"/>
      <c r="Y388" s="378">
        <f>'4.  2011-2014 LRAM'!Y527*Y384</f>
        <v>0</v>
      </c>
      <c r="Z388" s="378">
        <f>'4.  2011-2014 LRAM'!Z527*Z384</f>
        <v>0</v>
      </c>
      <c r="AA388" s="378">
        <f>'4.  2011-2014 LRAM'!AA527*AA384</f>
        <v>0</v>
      </c>
      <c r="AB388" s="378">
        <f>'4.  2011-2014 LRAM'!AB527*AB384</f>
        <v>0</v>
      </c>
      <c r="AC388" s="378">
        <f>'4.  2011-2014 LRAM'!AC527*AC384</f>
        <v>0</v>
      </c>
      <c r="AD388" s="378">
        <f>'4.  2011-2014 LRAM'!AD527*AD384</f>
        <v>0</v>
      </c>
      <c r="AE388" s="378">
        <f>'4.  2011-2014 LRAM'!AE527*AE384</f>
        <v>0</v>
      </c>
      <c r="AF388" s="378">
        <f>'4.  2011-2014 LRAM'!AF527*AF384</f>
        <v>0</v>
      </c>
      <c r="AG388" s="378">
        <f>'4.  2011-2014 LRAM'!AG527*AG384</f>
        <v>0</v>
      </c>
      <c r="AH388" s="378">
        <f>'4.  2011-2014 LRAM'!AH527*AH384</f>
        <v>0</v>
      </c>
      <c r="AI388" s="378">
        <f>'4.  2011-2014 LRAM'!AI527*AI384</f>
        <v>0</v>
      </c>
      <c r="AJ388" s="378">
        <f>'4.  2011-2014 LRAM'!AJ527*AJ384</f>
        <v>0</v>
      </c>
      <c r="AK388" s="378">
        <f>'4.  2011-2014 LRAM'!AK527*AK384</f>
        <v>0</v>
      </c>
      <c r="AL388" s="378">
        <f>'4.  2011-2014 LRAM'!AL527*AL384</f>
        <v>0</v>
      </c>
      <c r="AM388" s="629">
        <f t="shared" ref="AM388:AM390" si="862">SUM(Y388:AL388)</f>
        <v>0</v>
      </c>
    </row>
    <row r="389" spans="2:39" ht="15">
      <c r="B389" s="324" t="s">
        <v>281</v>
      </c>
      <c r="C389" s="345"/>
      <c r="D389" s="309"/>
      <c r="E389" s="279"/>
      <c r="F389" s="279"/>
      <c r="G389" s="279"/>
      <c r="H389" s="279"/>
      <c r="I389" s="279"/>
      <c r="J389" s="279"/>
      <c r="K389" s="279"/>
      <c r="L389" s="279"/>
      <c r="M389" s="279"/>
      <c r="N389" s="279"/>
      <c r="O389" s="291"/>
      <c r="P389" s="279"/>
      <c r="Q389" s="279"/>
      <c r="R389" s="279"/>
      <c r="S389" s="309"/>
      <c r="T389" s="309"/>
      <c r="U389" s="309"/>
      <c r="V389" s="309"/>
      <c r="W389" s="279"/>
      <c r="X389" s="279"/>
      <c r="Y389" s="378">
        <f t="shared" ref="Y389:AL389" si="863">Y211*Y384</f>
        <v>23870.843699999998</v>
      </c>
      <c r="Z389" s="378">
        <f t="shared" si="863"/>
        <v>21999.074304408019</v>
      </c>
      <c r="AA389" s="378">
        <f t="shared" si="863"/>
        <v>1356.3117055599134</v>
      </c>
      <c r="AB389" s="378">
        <f t="shared" si="863"/>
        <v>2052.2773217569729</v>
      </c>
      <c r="AC389" s="378">
        <f t="shared" si="863"/>
        <v>14560.733380076987</v>
      </c>
      <c r="AD389" s="378">
        <f t="shared" si="863"/>
        <v>0</v>
      </c>
      <c r="AE389" s="378">
        <f t="shared" si="863"/>
        <v>0</v>
      </c>
      <c r="AF389" s="378">
        <f t="shared" si="863"/>
        <v>0</v>
      </c>
      <c r="AG389" s="378">
        <f t="shared" si="863"/>
        <v>0</v>
      </c>
      <c r="AH389" s="378">
        <f t="shared" si="863"/>
        <v>0</v>
      </c>
      <c r="AI389" s="378">
        <f t="shared" si="863"/>
        <v>0</v>
      </c>
      <c r="AJ389" s="378">
        <f t="shared" si="863"/>
        <v>0</v>
      </c>
      <c r="AK389" s="378">
        <f t="shared" si="863"/>
        <v>0</v>
      </c>
      <c r="AL389" s="378">
        <f t="shared" si="863"/>
        <v>0</v>
      </c>
      <c r="AM389" s="629">
        <f t="shared" si="862"/>
        <v>63839.240411801882</v>
      </c>
    </row>
    <row r="390" spans="2:39" ht="15">
      <c r="B390" s="324" t="s">
        <v>290</v>
      </c>
      <c r="C390" s="345"/>
      <c r="D390" s="309"/>
      <c r="E390" s="279"/>
      <c r="F390" s="279"/>
      <c r="G390" s="279"/>
      <c r="H390" s="279"/>
      <c r="I390" s="279"/>
      <c r="J390" s="279"/>
      <c r="K390" s="279"/>
      <c r="L390" s="279"/>
      <c r="M390" s="279"/>
      <c r="N390" s="279"/>
      <c r="O390" s="291"/>
      <c r="P390" s="279"/>
      <c r="Q390" s="279"/>
      <c r="R390" s="279"/>
      <c r="S390" s="309"/>
      <c r="T390" s="309"/>
      <c r="U390" s="309"/>
      <c r="V390" s="309"/>
      <c r="W390" s="279"/>
      <c r="X390" s="279"/>
      <c r="Y390" s="378">
        <f>Y381*Y384</f>
        <v>38823.418700000002</v>
      </c>
      <c r="Z390" s="378">
        <f t="shared" ref="Z390:AL390" si="864">Z381*Z384</f>
        <v>29527.349551091229</v>
      </c>
      <c r="AA390" s="378">
        <f t="shared" si="864"/>
        <v>11775.923499547975</v>
      </c>
      <c r="AB390" s="378">
        <f t="shared" si="864"/>
        <v>3307.603517667872</v>
      </c>
      <c r="AC390" s="378">
        <f t="shared" si="864"/>
        <v>9.3498957572303567</v>
      </c>
      <c r="AD390" s="378">
        <f t="shared" si="864"/>
        <v>0</v>
      </c>
      <c r="AE390" s="378">
        <f t="shared" si="864"/>
        <v>0</v>
      </c>
      <c r="AF390" s="378">
        <f t="shared" si="864"/>
        <v>0</v>
      </c>
      <c r="AG390" s="378">
        <f t="shared" si="864"/>
        <v>0</v>
      </c>
      <c r="AH390" s="378">
        <f t="shared" si="864"/>
        <v>0</v>
      </c>
      <c r="AI390" s="378">
        <f t="shared" si="864"/>
        <v>0</v>
      </c>
      <c r="AJ390" s="378">
        <f t="shared" si="864"/>
        <v>0</v>
      </c>
      <c r="AK390" s="378">
        <f t="shared" si="864"/>
        <v>0</v>
      </c>
      <c r="AL390" s="378">
        <f t="shared" si="864"/>
        <v>0</v>
      </c>
      <c r="AM390" s="629">
        <f t="shared" si="862"/>
        <v>83443.645164064306</v>
      </c>
    </row>
    <row r="391" spans="2:39" ht="15.45">
      <c r="B391" s="349" t="s">
        <v>282</v>
      </c>
      <c r="C391" s="345"/>
      <c r="D391" s="336"/>
      <c r="E391" s="334"/>
      <c r="F391" s="334"/>
      <c r="G391" s="334"/>
      <c r="H391" s="334"/>
      <c r="I391" s="334"/>
      <c r="J391" s="334"/>
      <c r="K391" s="334"/>
      <c r="L391" s="334"/>
      <c r="M391" s="334"/>
      <c r="N391" s="334"/>
      <c r="O391" s="300"/>
      <c r="P391" s="334"/>
      <c r="Q391" s="334"/>
      <c r="R391" s="334"/>
      <c r="S391" s="336"/>
      <c r="T391" s="336"/>
      <c r="U391" s="336"/>
      <c r="V391" s="336"/>
      <c r="W391" s="334"/>
      <c r="X391" s="334"/>
      <c r="Y391" s="346">
        <f>SUM(Y385:Y390)</f>
        <v>62694.2624</v>
      </c>
      <c r="Z391" s="346">
        <f t="shared" ref="Z391:AE391" si="865">SUM(Z385:Z390)</f>
        <v>51526.423855499248</v>
      </c>
      <c r="AA391" s="346">
        <f t="shared" si="865"/>
        <v>13132.235205107889</v>
      </c>
      <c r="AB391" s="346">
        <f t="shared" si="865"/>
        <v>5359.8808394248445</v>
      </c>
      <c r="AC391" s="346">
        <f t="shared" si="865"/>
        <v>14570.083275834217</v>
      </c>
      <c r="AD391" s="346">
        <f t="shared" si="865"/>
        <v>0</v>
      </c>
      <c r="AE391" s="346">
        <f t="shared" si="865"/>
        <v>0</v>
      </c>
      <c r="AF391" s="346">
        <f>SUM(AF385:AF390)</f>
        <v>0</v>
      </c>
      <c r="AG391" s="346">
        <f t="shared" ref="AG391:AL391" si="866">SUM(AG385:AG390)</f>
        <v>0</v>
      </c>
      <c r="AH391" s="346">
        <f t="shared" si="866"/>
        <v>0</v>
      </c>
      <c r="AI391" s="346">
        <f t="shared" si="866"/>
        <v>0</v>
      </c>
      <c r="AJ391" s="346">
        <f t="shared" si="866"/>
        <v>0</v>
      </c>
      <c r="AK391" s="346">
        <f t="shared" si="866"/>
        <v>0</v>
      </c>
      <c r="AL391" s="346">
        <f t="shared" si="866"/>
        <v>0</v>
      </c>
      <c r="AM391" s="407">
        <f>SUM(AM385:AM390)</f>
        <v>147282.88557586618</v>
      </c>
    </row>
    <row r="392" spans="2:39" ht="15.45">
      <c r="B392" s="349" t="s">
        <v>283</v>
      </c>
      <c r="C392" s="345"/>
      <c r="D392" s="350"/>
      <c r="E392" s="334"/>
      <c r="F392" s="334"/>
      <c r="G392" s="334"/>
      <c r="H392" s="334"/>
      <c r="I392" s="334"/>
      <c r="J392" s="334"/>
      <c r="K392" s="334"/>
      <c r="L392" s="334"/>
      <c r="M392" s="334"/>
      <c r="N392" s="334"/>
      <c r="O392" s="300"/>
      <c r="P392" s="334"/>
      <c r="Q392" s="334"/>
      <c r="R392" s="334"/>
      <c r="S392" s="336"/>
      <c r="T392" s="336"/>
      <c r="U392" s="336"/>
      <c r="V392" s="336"/>
      <c r="W392" s="334"/>
      <c r="X392" s="334"/>
      <c r="Y392" s="347">
        <f>Y382*Y384</f>
        <v>19759.3</v>
      </c>
      <c r="Z392" s="347">
        <f t="shared" ref="Z392:AE392" si="867">Z382*Z384</f>
        <v>13357.057799999999</v>
      </c>
      <c r="AA392" s="347">
        <f t="shared" si="867"/>
        <v>22842.733637834484</v>
      </c>
      <c r="AB392" s="347">
        <f t="shared" si="867"/>
        <v>3932.6756600147523</v>
      </c>
      <c r="AC392" s="347">
        <f t="shared" si="867"/>
        <v>717.75095291098398</v>
      </c>
      <c r="AD392" s="347">
        <f t="shared" si="867"/>
        <v>0</v>
      </c>
      <c r="AE392" s="347">
        <f t="shared" si="867"/>
        <v>0</v>
      </c>
      <c r="AF392" s="347">
        <f>AF382*AF384</f>
        <v>0</v>
      </c>
      <c r="AG392" s="347">
        <f t="shared" ref="AG392:AL392" si="868">AG382*AG384</f>
        <v>0</v>
      </c>
      <c r="AH392" s="347">
        <f t="shared" si="868"/>
        <v>0</v>
      </c>
      <c r="AI392" s="347">
        <f t="shared" si="868"/>
        <v>0</v>
      </c>
      <c r="AJ392" s="347">
        <f t="shared" si="868"/>
        <v>0</v>
      </c>
      <c r="AK392" s="347">
        <f t="shared" si="868"/>
        <v>0</v>
      </c>
      <c r="AL392" s="347">
        <f t="shared" si="868"/>
        <v>0</v>
      </c>
      <c r="AM392" s="407">
        <f>SUM(Y392:AL392)</f>
        <v>60609.518050760213</v>
      </c>
    </row>
    <row r="393" spans="2:39" ht="15.45">
      <c r="B393" s="349" t="s">
        <v>284</v>
      </c>
      <c r="C393" s="345"/>
      <c r="D393" s="350"/>
      <c r="E393" s="334"/>
      <c r="F393" s="334"/>
      <c r="G393" s="334"/>
      <c r="H393" s="334"/>
      <c r="I393" s="334"/>
      <c r="J393" s="334"/>
      <c r="K393" s="334"/>
      <c r="L393" s="334"/>
      <c r="M393" s="334"/>
      <c r="N393" s="334"/>
      <c r="O393" s="300"/>
      <c r="P393" s="334"/>
      <c r="Q393" s="334"/>
      <c r="R393" s="334"/>
      <c r="S393" s="350"/>
      <c r="T393" s="350"/>
      <c r="U393" s="350"/>
      <c r="V393" s="350"/>
      <c r="W393" s="334"/>
      <c r="X393" s="334"/>
      <c r="Y393" s="351"/>
      <c r="Z393" s="351"/>
      <c r="AA393" s="351"/>
      <c r="AB393" s="351"/>
      <c r="AC393" s="351"/>
      <c r="AD393" s="351"/>
      <c r="AE393" s="351"/>
      <c r="AF393" s="351"/>
      <c r="AG393" s="351"/>
      <c r="AH393" s="351"/>
      <c r="AI393" s="351"/>
      <c r="AJ393" s="351"/>
      <c r="AK393" s="351"/>
      <c r="AL393" s="351"/>
      <c r="AM393" s="407">
        <f>AM391-AM392</f>
        <v>86673.367525105976</v>
      </c>
    </row>
    <row r="394" spans="2:39" ht="15">
      <c r="B394" s="324"/>
      <c r="C394" s="350"/>
      <c r="D394" s="350"/>
      <c r="E394" s="334"/>
      <c r="F394" s="334"/>
      <c r="G394" s="334"/>
      <c r="H394" s="334"/>
      <c r="I394" s="334"/>
      <c r="J394" s="334"/>
      <c r="K394" s="334"/>
      <c r="L394" s="334"/>
      <c r="M394" s="334"/>
      <c r="N394" s="334"/>
      <c r="O394" s="300"/>
      <c r="P394" s="334"/>
      <c r="Q394" s="334"/>
      <c r="R394" s="334"/>
      <c r="S394" s="350"/>
      <c r="T394" s="345"/>
      <c r="U394" s="350"/>
      <c r="V394" s="350"/>
      <c r="W394" s="334"/>
      <c r="X394" s="334"/>
      <c r="Y394" s="352"/>
      <c r="Z394" s="352"/>
      <c r="AA394" s="352"/>
      <c r="AB394" s="352"/>
      <c r="AC394" s="352"/>
      <c r="AD394" s="352"/>
      <c r="AE394" s="352"/>
      <c r="AF394" s="352"/>
      <c r="AG394" s="352"/>
      <c r="AH394" s="352"/>
      <c r="AI394" s="352"/>
      <c r="AJ394" s="352"/>
      <c r="AK394" s="352"/>
      <c r="AL394" s="352"/>
      <c r="AM394" s="348"/>
    </row>
    <row r="395" spans="2:39" ht="15">
      <c r="B395" s="439" t="s">
        <v>285</v>
      </c>
      <c r="C395" s="304"/>
      <c r="D395" s="279"/>
      <c r="E395" s="279"/>
      <c r="F395" s="279"/>
      <c r="G395" s="279"/>
      <c r="H395" s="279"/>
      <c r="I395" s="279"/>
      <c r="J395" s="279"/>
      <c r="K395" s="279"/>
      <c r="L395" s="279"/>
      <c r="M395" s="279"/>
      <c r="N395" s="279"/>
      <c r="O395" s="357"/>
      <c r="P395" s="279"/>
      <c r="Q395" s="279"/>
      <c r="R395" s="279"/>
      <c r="S395" s="304"/>
      <c r="T395" s="309"/>
      <c r="U395" s="309"/>
      <c r="V395" s="279"/>
      <c r="W395" s="279"/>
      <c r="X395" s="309"/>
      <c r="Y395" s="291">
        <f>SUMPRODUCT(E224:E379,Y224:Y379)</f>
        <v>3208547</v>
      </c>
      <c r="Z395" s="291">
        <f>SUMPRODUCT(E224:E379,Z224:Z379)</f>
        <v>1669703.0201907414</v>
      </c>
      <c r="AA395" s="291">
        <f t="shared" ref="AA395:AL395" si="869">IF(AA222="kw",SUMPRODUCT($N$224:$N$379,$P$224:$P$379,AA224:AA379),SUMPRODUCT($E$224:$E$379,AA224:AA379))</f>
        <v>4189.9424489163466</v>
      </c>
      <c r="AB395" s="291">
        <f t="shared" si="869"/>
        <v>1351.9479110436123</v>
      </c>
      <c r="AC395" s="291">
        <f t="shared" si="869"/>
        <v>6.7514264404791806</v>
      </c>
      <c r="AD395" s="291">
        <f t="shared" si="869"/>
        <v>0</v>
      </c>
      <c r="AE395" s="291">
        <f t="shared" si="869"/>
        <v>0</v>
      </c>
      <c r="AF395" s="291">
        <f t="shared" si="869"/>
        <v>0</v>
      </c>
      <c r="AG395" s="291">
        <f t="shared" si="869"/>
        <v>0</v>
      </c>
      <c r="AH395" s="291">
        <f t="shared" si="869"/>
        <v>0</v>
      </c>
      <c r="AI395" s="291">
        <f t="shared" si="869"/>
        <v>0</v>
      </c>
      <c r="AJ395" s="291">
        <f t="shared" si="869"/>
        <v>0</v>
      </c>
      <c r="AK395" s="291">
        <f t="shared" si="869"/>
        <v>0</v>
      </c>
      <c r="AL395" s="291">
        <f t="shared" si="869"/>
        <v>0</v>
      </c>
      <c r="AM395" s="348"/>
    </row>
    <row r="396" spans="2:39" ht="15">
      <c r="B396" s="439" t="s">
        <v>286</v>
      </c>
      <c r="C396" s="304"/>
      <c r="D396" s="279"/>
      <c r="E396" s="279"/>
      <c r="F396" s="279"/>
      <c r="G396" s="279"/>
      <c r="H396" s="279"/>
      <c r="I396" s="279"/>
      <c r="J396" s="279"/>
      <c r="K396" s="279"/>
      <c r="L396" s="279"/>
      <c r="M396" s="279"/>
      <c r="N396" s="279"/>
      <c r="O396" s="357"/>
      <c r="P396" s="279"/>
      <c r="Q396" s="279"/>
      <c r="R396" s="279"/>
      <c r="S396" s="304"/>
      <c r="T396" s="309"/>
      <c r="U396" s="309"/>
      <c r="V396" s="279"/>
      <c r="W396" s="279"/>
      <c r="X396" s="309"/>
      <c r="Y396" s="291">
        <f>SUMPRODUCT(F224:F379,Y224:Y379)</f>
        <v>3208547</v>
      </c>
      <c r="Z396" s="291">
        <f>SUMPRODUCT(F224:F379,Z224:Z379)</f>
        <v>1669777.3946721656</v>
      </c>
      <c r="AA396" s="291">
        <f t="shared" ref="AA396:AL396" si="870">IF(AA222="kw",SUMPRODUCT($N$224:$N$379,$Q$224:$Q$379,AA224:AA379),SUMPRODUCT($F$224:$F$379,AA224:AA379))</f>
        <v>4189.9424489163466</v>
      </c>
      <c r="AB396" s="291">
        <f t="shared" si="870"/>
        <v>1351.9479110436123</v>
      </c>
      <c r="AC396" s="291">
        <f t="shared" si="870"/>
        <v>6.7514264404791806</v>
      </c>
      <c r="AD396" s="291">
        <f t="shared" si="870"/>
        <v>0</v>
      </c>
      <c r="AE396" s="291">
        <f t="shared" si="870"/>
        <v>0</v>
      </c>
      <c r="AF396" s="291">
        <f t="shared" si="870"/>
        <v>0</v>
      </c>
      <c r="AG396" s="291">
        <f t="shared" si="870"/>
        <v>0</v>
      </c>
      <c r="AH396" s="291">
        <f t="shared" si="870"/>
        <v>0</v>
      </c>
      <c r="AI396" s="291">
        <f t="shared" si="870"/>
        <v>0</v>
      </c>
      <c r="AJ396" s="291">
        <f t="shared" si="870"/>
        <v>0</v>
      </c>
      <c r="AK396" s="291">
        <f t="shared" si="870"/>
        <v>0</v>
      </c>
      <c r="AL396" s="291">
        <f t="shared" si="870"/>
        <v>0</v>
      </c>
      <c r="AM396" s="337"/>
    </row>
    <row r="397" spans="2:39" ht="15">
      <c r="B397" s="439" t="s">
        <v>287</v>
      </c>
      <c r="C397" s="304"/>
      <c r="D397" s="279"/>
      <c r="E397" s="279"/>
      <c r="F397" s="279"/>
      <c r="G397" s="279"/>
      <c r="H397" s="279"/>
      <c r="I397" s="279"/>
      <c r="J397" s="279"/>
      <c r="K397" s="279"/>
      <c r="L397" s="279"/>
      <c r="M397" s="279"/>
      <c r="N397" s="279"/>
      <c r="O397" s="357"/>
      <c r="P397" s="279"/>
      <c r="Q397" s="279"/>
      <c r="R397" s="279"/>
      <c r="S397" s="304"/>
      <c r="T397" s="309"/>
      <c r="U397" s="309"/>
      <c r="V397" s="279"/>
      <c r="W397" s="279"/>
      <c r="X397" s="309"/>
      <c r="Y397" s="291">
        <f>SUMPRODUCT(G224:G379,Y224:Y379)</f>
        <v>3208547</v>
      </c>
      <c r="Z397" s="291">
        <f>SUMPRODUCT(G224:G379,Z224:Z379)</f>
        <v>1669777.3946721656</v>
      </c>
      <c r="AA397" s="291">
        <f t="shared" ref="AA397:AL397" si="871">IF(AA222="kw",SUMPRODUCT($N$224:$N$379,$R$224:$R$379,AA224:AA379),SUMPRODUCT($G$224:$G$379,AA224:AA379))</f>
        <v>4189.9424489163466</v>
      </c>
      <c r="AB397" s="291">
        <f t="shared" si="871"/>
        <v>1351.9479110436123</v>
      </c>
      <c r="AC397" s="291">
        <f t="shared" si="871"/>
        <v>6.7514264404791806</v>
      </c>
      <c r="AD397" s="291">
        <f t="shared" si="871"/>
        <v>0</v>
      </c>
      <c r="AE397" s="291">
        <f t="shared" si="871"/>
        <v>0</v>
      </c>
      <c r="AF397" s="291">
        <f t="shared" si="871"/>
        <v>0</v>
      </c>
      <c r="AG397" s="291">
        <f t="shared" si="871"/>
        <v>0</v>
      </c>
      <c r="AH397" s="291">
        <f t="shared" si="871"/>
        <v>0</v>
      </c>
      <c r="AI397" s="291">
        <f t="shared" si="871"/>
        <v>0</v>
      </c>
      <c r="AJ397" s="291">
        <f t="shared" si="871"/>
        <v>0</v>
      </c>
      <c r="AK397" s="291">
        <f t="shared" si="871"/>
        <v>0</v>
      </c>
      <c r="AL397" s="291">
        <f t="shared" si="871"/>
        <v>0</v>
      </c>
      <c r="AM397" s="337"/>
    </row>
    <row r="398" spans="2:39" ht="15">
      <c r="B398" s="440" t="s">
        <v>288</v>
      </c>
      <c r="C398" s="364"/>
      <c r="D398" s="384"/>
      <c r="E398" s="384"/>
      <c r="F398" s="384"/>
      <c r="G398" s="384"/>
      <c r="H398" s="384"/>
      <c r="I398" s="384"/>
      <c r="J398" s="384"/>
      <c r="K398" s="384"/>
      <c r="L398" s="384"/>
      <c r="M398" s="384"/>
      <c r="N398" s="384"/>
      <c r="O398" s="383"/>
      <c r="P398" s="384"/>
      <c r="Q398" s="384"/>
      <c r="R398" s="384"/>
      <c r="S398" s="364"/>
      <c r="T398" s="385"/>
      <c r="U398" s="385"/>
      <c r="V398" s="384"/>
      <c r="W398" s="384"/>
      <c r="X398" s="385"/>
      <c r="Y398" s="326">
        <f>SUMPRODUCT(H224:H379,Y224:Y379)</f>
        <v>3208547</v>
      </c>
      <c r="Z398" s="326">
        <f>SUMPRODUCT(H224:H379,Z224:Z379)</f>
        <v>1669777.3946721656</v>
      </c>
      <c r="AA398" s="326">
        <f t="shared" ref="AA398:AL398" si="872">IF(AA222="kw",SUMPRODUCT($N$224:$N$379,$S$224:$S$379,AA224:AA379),SUMPRODUCT($H$224:$H$379,AA224:AA379))</f>
        <v>4189.9424489163466</v>
      </c>
      <c r="AB398" s="326">
        <f t="shared" si="872"/>
        <v>1351.9479110436123</v>
      </c>
      <c r="AC398" s="326">
        <f t="shared" si="872"/>
        <v>6.7514264404791806</v>
      </c>
      <c r="AD398" s="326">
        <f t="shared" si="872"/>
        <v>0</v>
      </c>
      <c r="AE398" s="326">
        <f t="shared" si="872"/>
        <v>0</v>
      </c>
      <c r="AF398" s="326">
        <f t="shared" si="872"/>
        <v>0</v>
      </c>
      <c r="AG398" s="326">
        <f t="shared" si="872"/>
        <v>0</v>
      </c>
      <c r="AH398" s="326">
        <f t="shared" si="872"/>
        <v>0</v>
      </c>
      <c r="AI398" s="326">
        <f t="shared" si="872"/>
        <v>0</v>
      </c>
      <c r="AJ398" s="326">
        <f t="shared" si="872"/>
        <v>0</v>
      </c>
      <c r="AK398" s="326">
        <f t="shared" si="872"/>
        <v>0</v>
      </c>
      <c r="AL398" s="326">
        <f t="shared" si="872"/>
        <v>0</v>
      </c>
      <c r="AM398" s="386"/>
    </row>
    <row r="399" spans="2:39" ht="21" customHeight="1">
      <c r="B399" s="368" t="s">
        <v>586</v>
      </c>
      <c r="C399" s="387"/>
      <c r="D399" s="388"/>
      <c r="E399" s="388"/>
      <c r="F399" s="388"/>
      <c r="G399" s="388"/>
      <c r="H399" s="388"/>
      <c r="I399" s="388"/>
      <c r="J399" s="388"/>
      <c r="K399" s="388"/>
      <c r="L399" s="388"/>
      <c r="M399" s="388"/>
      <c r="N399" s="388"/>
      <c r="O399" s="388"/>
      <c r="P399" s="388"/>
      <c r="Q399" s="388"/>
      <c r="R399" s="388"/>
      <c r="S399" s="371"/>
      <c r="T399" s="372"/>
      <c r="U399" s="388"/>
      <c r="V399" s="388"/>
      <c r="W399" s="388"/>
      <c r="X399" s="388"/>
      <c r="Y399" s="409"/>
      <c r="Z399" s="409"/>
      <c r="AA399" s="409"/>
      <c r="AB399" s="409"/>
      <c r="AC399" s="409"/>
      <c r="AD399" s="409"/>
      <c r="AE399" s="409"/>
      <c r="AF399" s="409"/>
      <c r="AG399" s="409"/>
      <c r="AH399" s="409"/>
      <c r="AI399" s="409"/>
      <c r="AJ399" s="409"/>
      <c r="AK399" s="409"/>
      <c r="AL399" s="409"/>
      <c r="AM399" s="389"/>
    </row>
    <row r="402" spans="1:39" ht="15.45">
      <c r="B402" s="280" t="s">
        <v>291</v>
      </c>
      <c r="C402" s="281"/>
      <c r="D402" s="590" t="s">
        <v>525</v>
      </c>
      <c r="E402" s="253"/>
      <c r="F402" s="592"/>
      <c r="G402" s="253"/>
      <c r="H402" s="253"/>
      <c r="I402" s="253"/>
      <c r="J402" s="253"/>
      <c r="K402" s="253"/>
      <c r="L402" s="253"/>
      <c r="M402" s="253"/>
      <c r="N402" s="253"/>
      <c r="O402" s="281"/>
      <c r="P402" s="253"/>
      <c r="Q402" s="253"/>
      <c r="R402" s="253"/>
      <c r="S402" s="253"/>
      <c r="T402" s="253"/>
      <c r="U402" s="253"/>
      <c r="V402" s="253"/>
      <c r="W402" s="253"/>
      <c r="X402" s="253"/>
      <c r="Y402" s="270"/>
      <c r="Z402" s="267"/>
      <c r="AA402" s="267"/>
      <c r="AB402" s="267"/>
      <c r="AC402" s="267"/>
      <c r="AD402" s="267"/>
      <c r="AE402" s="267"/>
      <c r="AF402" s="267"/>
      <c r="AG402" s="267"/>
      <c r="AH402" s="267"/>
      <c r="AI402" s="267"/>
      <c r="AJ402" s="267"/>
      <c r="AK402" s="267"/>
      <c r="AL402" s="267"/>
      <c r="AM402" s="282"/>
    </row>
    <row r="403" spans="1:39" ht="33.75" customHeight="1">
      <c r="B403" s="924" t="s">
        <v>211</v>
      </c>
      <c r="C403" s="926" t="s">
        <v>33</v>
      </c>
      <c r="D403" s="284" t="s">
        <v>421</v>
      </c>
      <c r="E403" s="928" t="s">
        <v>209</v>
      </c>
      <c r="F403" s="929"/>
      <c r="G403" s="929"/>
      <c r="H403" s="929"/>
      <c r="I403" s="929"/>
      <c r="J403" s="929"/>
      <c r="K403" s="929"/>
      <c r="L403" s="929"/>
      <c r="M403" s="930"/>
      <c r="N403" s="934" t="s">
        <v>213</v>
      </c>
      <c r="O403" s="284" t="s">
        <v>422</v>
      </c>
      <c r="P403" s="928" t="s">
        <v>212</v>
      </c>
      <c r="Q403" s="929"/>
      <c r="R403" s="929"/>
      <c r="S403" s="929"/>
      <c r="T403" s="929"/>
      <c r="U403" s="929"/>
      <c r="V403" s="929"/>
      <c r="W403" s="929"/>
      <c r="X403" s="930"/>
      <c r="Y403" s="931" t="s">
        <v>243</v>
      </c>
      <c r="Z403" s="932"/>
      <c r="AA403" s="932"/>
      <c r="AB403" s="932"/>
      <c r="AC403" s="932"/>
      <c r="AD403" s="932"/>
      <c r="AE403" s="932"/>
      <c r="AF403" s="932"/>
      <c r="AG403" s="932"/>
      <c r="AH403" s="932"/>
      <c r="AI403" s="932"/>
      <c r="AJ403" s="932"/>
      <c r="AK403" s="932"/>
      <c r="AL403" s="932"/>
      <c r="AM403" s="933"/>
    </row>
    <row r="404" spans="1:39" ht="61.5" customHeight="1">
      <c r="B404" s="925"/>
      <c r="C404" s="927"/>
      <c r="D404" s="285">
        <v>2017</v>
      </c>
      <c r="E404" s="285">
        <v>2018</v>
      </c>
      <c r="F404" s="285">
        <v>2019</v>
      </c>
      <c r="G404" s="285">
        <v>2020</v>
      </c>
      <c r="H404" s="285">
        <v>2021</v>
      </c>
      <c r="I404" s="285">
        <v>2022</v>
      </c>
      <c r="J404" s="285">
        <v>2023</v>
      </c>
      <c r="K404" s="285">
        <v>2024</v>
      </c>
      <c r="L404" s="285">
        <v>2025</v>
      </c>
      <c r="M404" s="285">
        <v>2026</v>
      </c>
      <c r="N404" s="935"/>
      <c r="O404" s="285">
        <v>2017</v>
      </c>
      <c r="P404" s="285">
        <v>2018</v>
      </c>
      <c r="Q404" s="285">
        <v>2019</v>
      </c>
      <c r="R404" s="285">
        <v>2020</v>
      </c>
      <c r="S404" s="285">
        <v>2021</v>
      </c>
      <c r="T404" s="285">
        <v>2022</v>
      </c>
      <c r="U404" s="285">
        <v>2023</v>
      </c>
      <c r="V404" s="285">
        <v>2024</v>
      </c>
      <c r="W404" s="285">
        <v>2025</v>
      </c>
      <c r="X404" s="285">
        <v>2026</v>
      </c>
      <c r="Y404" s="285" t="str">
        <f>'1.  LRAMVA Summary'!D52</f>
        <v>Residential</v>
      </c>
      <c r="Z404" s="285" t="str">
        <f>'1.  LRAMVA Summary'!E52</f>
        <v>GS&lt;50 kW</v>
      </c>
      <c r="AA404" s="285" t="str">
        <f>'1.  LRAMVA Summary'!F52</f>
        <v>GS 50 to 999 kW</v>
      </c>
      <c r="AB404" s="285" t="str">
        <f>'1.  LRAMVA Summary'!G52</f>
        <v>GS 1,000 to 4,999 kW</v>
      </c>
      <c r="AC404" s="285" t="str">
        <f>'1.  LRAMVA Summary'!H52</f>
        <v>Large Use</v>
      </c>
      <c r="AD404" s="285" t="str">
        <f>'1.  LRAMVA Summary'!I52</f>
        <v>Unmetered Scattered Load</v>
      </c>
      <c r="AE404" s="285" t="str">
        <f>'1.  LRAMVA Summary'!J52</f>
        <v>Sentinel Lighting</v>
      </c>
      <c r="AF404" s="285" t="str">
        <f>'1.  LRAMVA Summary'!K52</f>
        <v>Street Lighting</v>
      </c>
      <c r="AG404" s="285" t="str">
        <f>'1.  LRAMVA Summary'!L52</f>
        <v/>
      </c>
      <c r="AH404" s="285" t="str">
        <f>'1.  LRAMVA Summary'!M52</f>
        <v/>
      </c>
      <c r="AI404" s="285" t="str">
        <f>'1.  LRAMVA Summary'!N52</f>
        <v/>
      </c>
      <c r="AJ404" s="285" t="str">
        <f>'1.  LRAMVA Summary'!O52</f>
        <v/>
      </c>
      <c r="AK404" s="285" t="str">
        <f>'1.  LRAMVA Summary'!P52</f>
        <v/>
      </c>
      <c r="AL404" s="285" t="str">
        <f>'1.  LRAMVA Summary'!Q52</f>
        <v/>
      </c>
      <c r="AM404" s="287" t="str">
        <f>'1.  LRAMVA Summary'!R52</f>
        <v>Total</v>
      </c>
    </row>
    <row r="405" spans="1:39" ht="15.75" hidden="1" customHeight="1">
      <c r="A405" s="532"/>
      <c r="B405" s="524" t="s">
        <v>503</v>
      </c>
      <c r="C405" s="289"/>
      <c r="D405" s="289"/>
      <c r="E405" s="289"/>
      <c r="F405" s="289"/>
      <c r="G405" s="289"/>
      <c r="H405" s="289"/>
      <c r="I405" s="289"/>
      <c r="J405" s="289"/>
      <c r="K405" s="289"/>
      <c r="L405" s="289"/>
      <c r="M405" s="289"/>
      <c r="N405" s="290"/>
      <c r="O405" s="289"/>
      <c r="P405" s="289"/>
      <c r="Q405" s="289"/>
      <c r="R405" s="289"/>
      <c r="S405" s="289"/>
      <c r="T405" s="289"/>
      <c r="U405" s="289"/>
      <c r="V405" s="289"/>
      <c r="W405" s="289"/>
      <c r="X405" s="289"/>
      <c r="Y405" s="291" t="str">
        <f>'1.  LRAMVA Summary'!D53</f>
        <v>kWh</v>
      </c>
      <c r="Z405" s="291" t="str">
        <f>'1.  LRAMVA Summary'!E53</f>
        <v>kWh</v>
      </c>
      <c r="AA405" s="291" t="str">
        <f>'1.  LRAMVA Summary'!F53</f>
        <v>kW</v>
      </c>
      <c r="AB405" s="291" t="str">
        <f>'1.  LRAMVA Summary'!G53</f>
        <v>kW</v>
      </c>
      <c r="AC405" s="291" t="str">
        <f>'1.  LRAMVA Summary'!H53</f>
        <v>kW</v>
      </c>
      <c r="AD405" s="291" t="str">
        <f>'1.  LRAMVA Summary'!I53</f>
        <v>kWh</v>
      </c>
      <c r="AE405" s="291" t="str">
        <f>'1.  LRAMVA Summary'!J53</f>
        <v>kW</v>
      </c>
      <c r="AF405" s="291" t="str">
        <f>'1.  LRAMVA Summary'!K53</f>
        <v>kW</v>
      </c>
      <c r="AG405" s="291">
        <f>'1.  LRAMVA Summary'!L53</f>
        <v>0</v>
      </c>
      <c r="AH405" s="291">
        <f>'1.  LRAMVA Summary'!M53</f>
        <v>0</v>
      </c>
      <c r="AI405" s="291">
        <f>'1.  LRAMVA Summary'!N53</f>
        <v>0</v>
      </c>
      <c r="AJ405" s="291">
        <f>'1.  LRAMVA Summary'!O53</f>
        <v>0</v>
      </c>
      <c r="AK405" s="291">
        <f>'1.  LRAMVA Summary'!P53</f>
        <v>0</v>
      </c>
      <c r="AL405" s="291">
        <f>'1.  LRAMVA Summary'!Q53</f>
        <v>0</v>
      </c>
      <c r="AM405" s="292"/>
    </row>
    <row r="406" spans="1:39" ht="15.45" hidden="1" outlineLevel="1">
      <c r="A406" s="532"/>
      <c r="B406" s="504" t="s">
        <v>496</v>
      </c>
      <c r="C406" s="289"/>
      <c r="D406" s="289"/>
      <c r="E406" s="289"/>
      <c r="F406" s="289"/>
      <c r="G406" s="289"/>
      <c r="H406" s="289"/>
      <c r="I406" s="289"/>
      <c r="J406" s="289"/>
      <c r="K406" s="289"/>
      <c r="L406" s="289"/>
      <c r="M406" s="289"/>
      <c r="N406" s="290"/>
      <c r="O406" s="289"/>
      <c r="P406" s="289"/>
      <c r="Q406" s="289"/>
      <c r="R406" s="289"/>
      <c r="S406" s="289"/>
      <c r="T406" s="289"/>
      <c r="U406" s="289"/>
      <c r="V406" s="289"/>
      <c r="W406" s="289"/>
      <c r="X406" s="289"/>
      <c r="Y406" s="291"/>
      <c r="Z406" s="291"/>
      <c r="AA406" s="291"/>
      <c r="AB406" s="291"/>
      <c r="AC406" s="291"/>
      <c r="AD406" s="291"/>
      <c r="AE406" s="291"/>
      <c r="AF406" s="291"/>
      <c r="AG406" s="291"/>
      <c r="AH406" s="291"/>
      <c r="AI406" s="291"/>
      <c r="AJ406" s="291"/>
      <c r="AK406" s="291"/>
      <c r="AL406" s="291"/>
      <c r="AM406" s="292"/>
    </row>
    <row r="407" spans="1:39" ht="15" hidden="1" outlineLevel="1">
      <c r="A407" s="532">
        <v>1</v>
      </c>
      <c r="B407" s="428" t="s">
        <v>95</v>
      </c>
      <c r="C407" s="291" t="s">
        <v>25</v>
      </c>
      <c r="D407" s="295"/>
      <c r="E407" s="295"/>
      <c r="F407" s="295"/>
      <c r="G407" s="295"/>
      <c r="H407" s="295"/>
      <c r="I407" s="295"/>
      <c r="J407" s="295"/>
      <c r="K407" s="295"/>
      <c r="L407" s="295"/>
      <c r="M407" s="295"/>
      <c r="N407" s="291"/>
      <c r="O407" s="295"/>
      <c r="P407" s="295"/>
      <c r="Q407" s="295"/>
      <c r="R407" s="295"/>
      <c r="S407" s="295"/>
      <c r="T407" s="295"/>
      <c r="U407" s="295"/>
      <c r="V407" s="295"/>
      <c r="W407" s="295"/>
      <c r="X407" s="295"/>
      <c r="Y407" s="410"/>
      <c r="Z407" s="410"/>
      <c r="AA407" s="410"/>
      <c r="AB407" s="410"/>
      <c r="AC407" s="410"/>
      <c r="AD407" s="410"/>
      <c r="AE407" s="410"/>
      <c r="AF407" s="410"/>
      <c r="AG407" s="410"/>
      <c r="AH407" s="410"/>
      <c r="AI407" s="410"/>
      <c r="AJ407" s="410"/>
      <c r="AK407" s="410"/>
      <c r="AL407" s="410"/>
      <c r="AM407" s="296">
        <f>SUM(Y407:AL407)</f>
        <v>0</v>
      </c>
    </row>
    <row r="408" spans="1:39" ht="15" hidden="1" outlineLevel="1">
      <c r="A408" s="532"/>
      <c r="B408" s="431" t="s">
        <v>308</v>
      </c>
      <c r="C408" s="291" t="s">
        <v>163</v>
      </c>
      <c r="D408" s="295"/>
      <c r="E408" s="295"/>
      <c r="F408" s="295"/>
      <c r="G408" s="295"/>
      <c r="H408" s="295"/>
      <c r="I408" s="295"/>
      <c r="J408" s="295"/>
      <c r="K408" s="295"/>
      <c r="L408" s="295"/>
      <c r="M408" s="295"/>
      <c r="N408" s="468"/>
      <c r="O408" s="295"/>
      <c r="P408" s="295"/>
      <c r="Q408" s="295"/>
      <c r="R408" s="295"/>
      <c r="S408" s="295"/>
      <c r="T408" s="295"/>
      <c r="U408" s="295"/>
      <c r="V408" s="295"/>
      <c r="W408" s="295"/>
      <c r="X408" s="295"/>
      <c r="Y408" s="411">
        <f>Y407</f>
        <v>0</v>
      </c>
      <c r="Z408" s="411">
        <f t="shared" ref="Z408" si="873">Z407</f>
        <v>0</v>
      </c>
      <c r="AA408" s="411">
        <f t="shared" ref="AA408" si="874">AA407</f>
        <v>0</v>
      </c>
      <c r="AB408" s="411">
        <f t="shared" ref="AB408" si="875">AB407</f>
        <v>0</v>
      </c>
      <c r="AC408" s="411">
        <f t="shared" ref="AC408" si="876">AC407</f>
        <v>0</v>
      </c>
      <c r="AD408" s="411">
        <f t="shared" ref="AD408" si="877">AD407</f>
        <v>0</v>
      </c>
      <c r="AE408" s="411">
        <f t="shared" ref="AE408" si="878">AE407</f>
        <v>0</v>
      </c>
      <c r="AF408" s="411">
        <f t="shared" ref="AF408" si="879">AF407</f>
        <v>0</v>
      </c>
      <c r="AG408" s="411">
        <f t="shared" ref="AG408" si="880">AG407</f>
        <v>0</v>
      </c>
      <c r="AH408" s="411">
        <f t="shared" ref="AH408" si="881">AH407</f>
        <v>0</v>
      </c>
      <c r="AI408" s="411">
        <f t="shared" ref="AI408" si="882">AI407</f>
        <v>0</v>
      </c>
      <c r="AJ408" s="411">
        <f t="shared" ref="AJ408" si="883">AJ407</f>
        <v>0</v>
      </c>
      <c r="AK408" s="411">
        <f t="shared" ref="AK408" si="884">AK407</f>
        <v>0</v>
      </c>
      <c r="AL408" s="411">
        <f t="shared" ref="AL408" si="885">AL407</f>
        <v>0</v>
      </c>
      <c r="AM408" s="297"/>
    </row>
    <row r="409" spans="1:39" ht="15.45" hidden="1" outlineLevel="1">
      <c r="A409" s="532"/>
      <c r="B409" s="525"/>
      <c r="C409" s="299"/>
      <c r="D409" s="299"/>
      <c r="E409" s="299"/>
      <c r="F409" s="299"/>
      <c r="G409" s="299"/>
      <c r="H409" s="299"/>
      <c r="I409" s="299"/>
      <c r="J409" s="299"/>
      <c r="K409" s="299"/>
      <c r="L409" s="299"/>
      <c r="M409" s="299"/>
      <c r="N409" s="300"/>
      <c r="O409" s="299"/>
      <c r="P409" s="299"/>
      <c r="Q409" s="299"/>
      <c r="R409" s="299"/>
      <c r="S409" s="299"/>
      <c r="T409" s="299"/>
      <c r="U409" s="299"/>
      <c r="V409" s="299"/>
      <c r="W409" s="299"/>
      <c r="X409" s="299"/>
      <c r="Y409" s="412"/>
      <c r="Z409" s="413"/>
      <c r="AA409" s="413"/>
      <c r="AB409" s="413"/>
      <c r="AC409" s="413"/>
      <c r="AD409" s="413"/>
      <c r="AE409" s="413"/>
      <c r="AF409" s="413"/>
      <c r="AG409" s="413"/>
      <c r="AH409" s="413"/>
      <c r="AI409" s="413"/>
      <c r="AJ409" s="413"/>
      <c r="AK409" s="413"/>
      <c r="AL409" s="413"/>
      <c r="AM409" s="302"/>
    </row>
    <row r="410" spans="1:39" ht="15" hidden="1" outlineLevel="1">
      <c r="A410" s="532">
        <v>2</v>
      </c>
      <c r="B410" s="428" t="s">
        <v>96</v>
      </c>
      <c r="C410" s="291" t="s">
        <v>25</v>
      </c>
      <c r="D410" s="295"/>
      <c r="E410" s="295"/>
      <c r="F410" s="295"/>
      <c r="G410" s="295"/>
      <c r="H410" s="295"/>
      <c r="I410" s="295"/>
      <c r="J410" s="295"/>
      <c r="K410" s="295"/>
      <c r="L410" s="295"/>
      <c r="M410" s="295"/>
      <c r="N410" s="291"/>
      <c r="O410" s="295"/>
      <c r="P410" s="295"/>
      <c r="Q410" s="295"/>
      <c r="R410" s="295"/>
      <c r="S410" s="295"/>
      <c r="T410" s="295"/>
      <c r="U410" s="295"/>
      <c r="V410" s="295"/>
      <c r="W410" s="295"/>
      <c r="X410" s="295"/>
      <c r="Y410" s="410"/>
      <c r="Z410" s="410"/>
      <c r="AA410" s="410"/>
      <c r="AB410" s="410"/>
      <c r="AC410" s="410"/>
      <c r="AD410" s="410"/>
      <c r="AE410" s="410"/>
      <c r="AF410" s="410"/>
      <c r="AG410" s="410"/>
      <c r="AH410" s="410"/>
      <c r="AI410" s="410"/>
      <c r="AJ410" s="410"/>
      <c r="AK410" s="410"/>
      <c r="AL410" s="410"/>
      <c r="AM410" s="296">
        <f>SUM(Y410:AL410)</f>
        <v>0</v>
      </c>
    </row>
    <row r="411" spans="1:39" ht="15" hidden="1" outlineLevel="1">
      <c r="A411" s="532"/>
      <c r="B411" s="431" t="s">
        <v>308</v>
      </c>
      <c r="C411" s="291" t="s">
        <v>163</v>
      </c>
      <c r="D411" s="295"/>
      <c r="E411" s="295"/>
      <c r="F411" s="295"/>
      <c r="G411" s="295"/>
      <c r="H411" s="295"/>
      <c r="I411" s="295"/>
      <c r="J411" s="295"/>
      <c r="K411" s="295"/>
      <c r="L411" s="295"/>
      <c r="M411" s="295"/>
      <c r="N411" s="468"/>
      <c r="O411" s="295"/>
      <c r="P411" s="295"/>
      <c r="Q411" s="295"/>
      <c r="R411" s="295"/>
      <c r="S411" s="295"/>
      <c r="T411" s="295"/>
      <c r="U411" s="295"/>
      <c r="V411" s="295"/>
      <c r="W411" s="295"/>
      <c r="X411" s="295"/>
      <c r="Y411" s="411">
        <f>Y410</f>
        <v>0</v>
      </c>
      <c r="Z411" s="411">
        <f t="shared" ref="Z411" si="886">Z410</f>
        <v>0</v>
      </c>
      <c r="AA411" s="411">
        <f t="shared" ref="AA411" si="887">AA410</f>
        <v>0</v>
      </c>
      <c r="AB411" s="411">
        <f t="shared" ref="AB411" si="888">AB410</f>
        <v>0</v>
      </c>
      <c r="AC411" s="411">
        <f t="shared" ref="AC411" si="889">AC410</f>
        <v>0</v>
      </c>
      <c r="AD411" s="411">
        <f t="shared" ref="AD411" si="890">AD410</f>
        <v>0</v>
      </c>
      <c r="AE411" s="411">
        <f t="shared" ref="AE411" si="891">AE410</f>
        <v>0</v>
      </c>
      <c r="AF411" s="411">
        <f t="shared" ref="AF411" si="892">AF410</f>
        <v>0</v>
      </c>
      <c r="AG411" s="411">
        <f t="shared" ref="AG411" si="893">AG410</f>
        <v>0</v>
      </c>
      <c r="AH411" s="411">
        <f t="shared" ref="AH411" si="894">AH410</f>
        <v>0</v>
      </c>
      <c r="AI411" s="411">
        <f t="shared" ref="AI411" si="895">AI410</f>
        <v>0</v>
      </c>
      <c r="AJ411" s="411">
        <f t="shared" ref="AJ411" si="896">AJ410</f>
        <v>0</v>
      </c>
      <c r="AK411" s="411">
        <f t="shared" ref="AK411" si="897">AK410</f>
        <v>0</v>
      </c>
      <c r="AL411" s="411">
        <f t="shared" ref="AL411" si="898">AL410</f>
        <v>0</v>
      </c>
      <c r="AM411" s="297"/>
    </row>
    <row r="412" spans="1:39" ht="15.45" hidden="1" outlineLevel="1">
      <c r="A412" s="532"/>
      <c r="B412" s="525"/>
      <c r="C412" s="299"/>
      <c r="D412" s="304"/>
      <c r="E412" s="304"/>
      <c r="F412" s="304"/>
      <c r="G412" s="304"/>
      <c r="H412" s="304"/>
      <c r="I412" s="304"/>
      <c r="J412" s="304"/>
      <c r="K412" s="304"/>
      <c r="L412" s="304"/>
      <c r="M412" s="304"/>
      <c r="N412" s="300"/>
      <c r="O412" s="304"/>
      <c r="P412" s="304"/>
      <c r="Q412" s="304"/>
      <c r="R412" s="304"/>
      <c r="S412" s="304"/>
      <c r="T412" s="304"/>
      <c r="U412" s="304"/>
      <c r="V412" s="304"/>
      <c r="W412" s="304"/>
      <c r="X412" s="304"/>
      <c r="Y412" s="412"/>
      <c r="Z412" s="413"/>
      <c r="AA412" s="413"/>
      <c r="AB412" s="413"/>
      <c r="AC412" s="413"/>
      <c r="AD412" s="413"/>
      <c r="AE412" s="413"/>
      <c r="AF412" s="413"/>
      <c r="AG412" s="413"/>
      <c r="AH412" s="413"/>
      <c r="AI412" s="413"/>
      <c r="AJ412" s="413"/>
      <c r="AK412" s="413"/>
      <c r="AL412" s="413"/>
      <c r="AM412" s="302"/>
    </row>
    <row r="413" spans="1:39" ht="15" hidden="1" outlineLevel="1">
      <c r="A413" s="532">
        <v>3</v>
      </c>
      <c r="B413" s="428" t="s">
        <v>97</v>
      </c>
      <c r="C413" s="291" t="s">
        <v>25</v>
      </c>
      <c r="D413" s="295"/>
      <c r="E413" s="295"/>
      <c r="F413" s="295"/>
      <c r="G413" s="295"/>
      <c r="H413" s="295"/>
      <c r="I413" s="295"/>
      <c r="J413" s="295"/>
      <c r="K413" s="295"/>
      <c r="L413" s="295"/>
      <c r="M413" s="295"/>
      <c r="N413" s="291"/>
      <c r="O413" s="295"/>
      <c r="P413" s="295"/>
      <c r="Q413" s="295"/>
      <c r="R413" s="295"/>
      <c r="S413" s="295"/>
      <c r="T413" s="295"/>
      <c r="U413" s="295"/>
      <c r="V413" s="295"/>
      <c r="W413" s="295"/>
      <c r="X413" s="295"/>
      <c r="Y413" s="410"/>
      <c r="Z413" s="410"/>
      <c r="AA413" s="410"/>
      <c r="AB413" s="410"/>
      <c r="AC413" s="410"/>
      <c r="AD413" s="410"/>
      <c r="AE413" s="410"/>
      <c r="AF413" s="410"/>
      <c r="AG413" s="410"/>
      <c r="AH413" s="410"/>
      <c r="AI413" s="410"/>
      <c r="AJ413" s="410"/>
      <c r="AK413" s="410"/>
      <c r="AL413" s="410"/>
      <c r="AM413" s="296">
        <f>SUM(Y413:AL413)</f>
        <v>0</v>
      </c>
    </row>
    <row r="414" spans="1:39" ht="15" hidden="1" outlineLevel="1">
      <c r="A414" s="532"/>
      <c r="B414" s="431" t="s">
        <v>308</v>
      </c>
      <c r="C414" s="291" t="s">
        <v>163</v>
      </c>
      <c r="D414" s="295"/>
      <c r="E414" s="295"/>
      <c r="F414" s="295"/>
      <c r="G414" s="295"/>
      <c r="H414" s="295"/>
      <c r="I414" s="295"/>
      <c r="J414" s="295"/>
      <c r="K414" s="295"/>
      <c r="L414" s="295"/>
      <c r="M414" s="295"/>
      <c r="N414" s="468"/>
      <c r="O414" s="295"/>
      <c r="P414" s="295"/>
      <c r="Q414" s="295"/>
      <c r="R414" s="295"/>
      <c r="S414" s="295"/>
      <c r="T414" s="295"/>
      <c r="U414" s="295"/>
      <c r="V414" s="295"/>
      <c r="W414" s="295"/>
      <c r="X414" s="295"/>
      <c r="Y414" s="411">
        <f>Y413</f>
        <v>0</v>
      </c>
      <c r="Z414" s="411">
        <f t="shared" ref="Z414" si="899">Z413</f>
        <v>0</v>
      </c>
      <c r="AA414" s="411">
        <f t="shared" ref="AA414" si="900">AA413</f>
        <v>0</v>
      </c>
      <c r="AB414" s="411">
        <f t="shared" ref="AB414" si="901">AB413</f>
        <v>0</v>
      </c>
      <c r="AC414" s="411">
        <f t="shared" ref="AC414" si="902">AC413</f>
        <v>0</v>
      </c>
      <c r="AD414" s="411">
        <f t="shared" ref="AD414" si="903">AD413</f>
        <v>0</v>
      </c>
      <c r="AE414" s="411">
        <f t="shared" ref="AE414" si="904">AE413</f>
        <v>0</v>
      </c>
      <c r="AF414" s="411">
        <f t="shared" ref="AF414" si="905">AF413</f>
        <v>0</v>
      </c>
      <c r="AG414" s="411">
        <f t="shared" ref="AG414" si="906">AG413</f>
        <v>0</v>
      </c>
      <c r="AH414" s="411">
        <f t="shared" ref="AH414" si="907">AH413</f>
        <v>0</v>
      </c>
      <c r="AI414" s="411">
        <f t="shared" ref="AI414" si="908">AI413</f>
        <v>0</v>
      </c>
      <c r="AJ414" s="411">
        <f t="shared" ref="AJ414" si="909">AJ413</f>
        <v>0</v>
      </c>
      <c r="AK414" s="411">
        <f t="shared" ref="AK414" si="910">AK413</f>
        <v>0</v>
      </c>
      <c r="AL414" s="411">
        <f t="shared" ref="AL414" si="911">AL413</f>
        <v>0</v>
      </c>
      <c r="AM414" s="297"/>
    </row>
    <row r="415" spans="1:39" ht="15" hidden="1" outlineLevel="1">
      <c r="A415" s="532"/>
      <c r="B415" s="431"/>
      <c r="C415" s="305"/>
      <c r="D415" s="291"/>
      <c r="E415" s="291"/>
      <c r="F415" s="291"/>
      <c r="G415" s="291"/>
      <c r="H415" s="291"/>
      <c r="I415" s="291"/>
      <c r="J415" s="291"/>
      <c r="K415" s="291"/>
      <c r="L415" s="291"/>
      <c r="M415" s="291"/>
      <c r="N415" s="291"/>
      <c r="O415" s="291"/>
      <c r="P415" s="291"/>
      <c r="Q415" s="291"/>
      <c r="R415" s="291"/>
      <c r="S415" s="291"/>
      <c r="T415" s="291"/>
      <c r="U415" s="291"/>
      <c r="V415" s="291"/>
      <c r="W415" s="291"/>
      <c r="X415" s="291"/>
      <c r="Y415" s="412"/>
      <c r="Z415" s="412"/>
      <c r="AA415" s="412"/>
      <c r="AB415" s="412"/>
      <c r="AC415" s="412"/>
      <c r="AD415" s="412"/>
      <c r="AE415" s="412"/>
      <c r="AF415" s="412"/>
      <c r="AG415" s="412"/>
      <c r="AH415" s="412"/>
      <c r="AI415" s="412"/>
      <c r="AJ415" s="412"/>
      <c r="AK415" s="412"/>
      <c r="AL415" s="412"/>
      <c r="AM415" s="306"/>
    </row>
    <row r="416" spans="1:39" ht="15" hidden="1" outlineLevel="1">
      <c r="A416" s="532">
        <v>4</v>
      </c>
      <c r="B416" s="520" t="s">
        <v>669</v>
      </c>
      <c r="C416" s="291" t="s">
        <v>25</v>
      </c>
      <c r="D416" s="295"/>
      <c r="E416" s="295"/>
      <c r="F416" s="295"/>
      <c r="G416" s="295"/>
      <c r="H416" s="295"/>
      <c r="I416" s="295"/>
      <c r="J416" s="295"/>
      <c r="K416" s="295"/>
      <c r="L416" s="295"/>
      <c r="M416" s="295"/>
      <c r="N416" s="291"/>
      <c r="O416" s="295"/>
      <c r="P416" s="295"/>
      <c r="Q416" s="295"/>
      <c r="R416" s="295"/>
      <c r="S416" s="295"/>
      <c r="T416" s="295"/>
      <c r="U416" s="295"/>
      <c r="V416" s="295"/>
      <c r="W416" s="295"/>
      <c r="X416" s="295"/>
      <c r="Y416" s="410"/>
      <c r="Z416" s="410"/>
      <c r="AA416" s="410"/>
      <c r="AB416" s="410"/>
      <c r="AC416" s="410"/>
      <c r="AD416" s="410"/>
      <c r="AE416" s="410"/>
      <c r="AF416" s="410"/>
      <c r="AG416" s="410"/>
      <c r="AH416" s="410"/>
      <c r="AI416" s="410"/>
      <c r="AJ416" s="410"/>
      <c r="AK416" s="410"/>
      <c r="AL416" s="410"/>
      <c r="AM416" s="296">
        <f>SUM(Y416:AL416)</f>
        <v>0</v>
      </c>
    </row>
    <row r="417" spans="1:39" ht="15" hidden="1" outlineLevel="1">
      <c r="A417" s="532"/>
      <c r="B417" s="431" t="s">
        <v>308</v>
      </c>
      <c r="C417" s="291" t="s">
        <v>163</v>
      </c>
      <c r="D417" s="295"/>
      <c r="E417" s="295"/>
      <c r="F417" s="295"/>
      <c r="G417" s="295"/>
      <c r="H417" s="295"/>
      <c r="I417" s="295"/>
      <c r="J417" s="295"/>
      <c r="K417" s="295"/>
      <c r="L417" s="295"/>
      <c r="M417" s="295"/>
      <c r="N417" s="468"/>
      <c r="O417" s="295"/>
      <c r="P417" s="295"/>
      <c r="Q417" s="295"/>
      <c r="R417" s="295"/>
      <c r="S417" s="295"/>
      <c r="T417" s="295"/>
      <c r="U417" s="295"/>
      <c r="V417" s="295"/>
      <c r="W417" s="295"/>
      <c r="X417" s="295"/>
      <c r="Y417" s="411">
        <f>Y416</f>
        <v>0</v>
      </c>
      <c r="Z417" s="411">
        <f t="shared" ref="Z417" si="912">Z416</f>
        <v>0</v>
      </c>
      <c r="AA417" s="411">
        <f t="shared" ref="AA417" si="913">AA416</f>
        <v>0</v>
      </c>
      <c r="AB417" s="411">
        <f t="shared" ref="AB417" si="914">AB416</f>
        <v>0</v>
      </c>
      <c r="AC417" s="411">
        <f t="shared" ref="AC417" si="915">AC416</f>
        <v>0</v>
      </c>
      <c r="AD417" s="411">
        <f t="shared" ref="AD417" si="916">AD416</f>
        <v>0</v>
      </c>
      <c r="AE417" s="411">
        <f t="shared" ref="AE417" si="917">AE416</f>
        <v>0</v>
      </c>
      <c r="AF417" s="411">
        <f t="shared" ref="AF417" si="918">AF416</f>
        <v>0</v>
      </c>
      <c r="AG417" s="411">
        <f t="shared" ref="AG417" si="919">AG416</f>
        <v>0</v>
      </c>
      <c r="AH417" s="411">
        <f t="shared" ref="AH417" si="920">AH416</f>
        <v>0</v>
      </c>
      <c r="AI417" s="411">
        <f t="shared" ref="AI417" si="921">AI416</f>
        <v>0</v>
      </c>
      <c r="AJ417" s="411">
        <f t="shared" ref="AJ417" si="922">AJ416</f>
        <v>0</v>
      </c>
      <c r="AK417" s="411">
        <f t="shared" ref="AK417" si="923">AK416</f>
        <v>0</v>
      </c>
      <c r="AL417" s="411">
        <f t="shared" ref="AL417" si="924">AL416</f>
        <v>0</v>
      </c>
      <c r="AM417" s="297"/>
    </row>
    <row r="418" spans="1:39" ht="15" hidden="1" outlineLevel="1">
      <c r="A418" s="532"/>
      <c r="B418" s="431"/>
      <c r="C418" s="305"/>
      <c r="D418" s="304"/>
      <c r="E418" s="304"/>
      <c r="F418" s="304"/>
      <c r="G418" s="304"/>
      <c r="H418" s="304"/>
      <c r="I418" s="304"/>
      <c r="J418" s="304"/>
      <c r="K418" s="304"/>
      <c r="L418" s="304"/>
      <c r="M418" s="304"/>
      <c r="N418" s="291"/>
      <c r="O418" s="304"/>
      <c r="P418" s="304"/>
      <c r="Q418" s="304"/>
      <c r="R418" s="304"/>
      <c r="S418" s="304"/>
      <c r="T418" s="304"/>
      <c r="U418" s="304"/>
      <c r="V418" s="304"/>
      <c r="W418" s="304"/>
      <c r="X418" s="304"/>
      <c r="Y418" s="412"/>
      <c r="Z418" s="412"/>
      <c r="AA418" s="412"/>
      <c r="AB418" s="412"/>
      <c r="AC418" s="412"/>
      <c r="AD418" s="412"/>
      <c r="AE418" s="412"/>
      <c r="AF418" s="412"/>
      <c r="AG418" s="412"/>
      <c r="AH418" s="412"/>
      <c r="AI418" s="412"/>
      <c r="AJ418" s="412"/>
      <c r="AK418" s="412"/>
      <c r="AL418" s="412"/>
      <c r="AM418" s="306"/>
    </row>
    <row r="419" spans="1:39" ht="30" hidden="1" outlineLevel="1">
      <c r="A419" s="532">
        <v>5</v>
      </c>
      <c r="B419" s="428" t="s">
        <v>98</v>
      </c>
      <c r="C419" s="291" t="s">
        <v>25</v>
      </c>
      <c r="D419" s="295"/>
      <c r="E419" s="295"/>
      <c r="F419" s="295"/>
      <c r="G419" s="295"/>
      <c r="H419" s="295"/>
      <c r="I419" s="295"/>
      <c r="J419" s="295"/>
      <c r="K419" s="295"/>
      <c r="L419" s="295"/>
      <c r="M419" s="295"/>
      <c r="N419" s="291"/>
      <c r="O419" s="295"/>
      <c r="P419" s="295"/>
      <c r="Q419" s="295"/>
      <c r="R419" s="295"/>
      <c r="S419" s="295"/>
      <c r="T419" s="295"/>
      <c r="U419" s="295"/>
      <c r="V419" s="295"/>
      <c r="W419" s="295"/>
      <c r="X419" s="295"/>
      <c r="Y419" s="410"/>
      <c r="Z419" s="410"/>
      <c r="AA419" s="410"/>
      <c r="AB419" s="410"/>
      <c r="AC419" s="410"/>
      <c r="AD419" s="410"/>
      <c r="AE419" s="410"/>
      <c r="AF419" s="410"/>
      <c r="AG419" s="410"/>
      <c r="AH419" s="410"/>
      <c r="AI419" s="410"/>
      <c r="AJ419" s="410"/>
      <c r="AK419" s="410"/>
      <c r="AL419" s="410"/>
      <c r="AM419" s="296">
        <f>SUM(Y419:AL419)</f>
        <v>0</v>
      </c>
    </row>
    <row r="420" spans="1:39" ht="15" hidden="1" outlineLevel="1">
      <c r="A420" s="532"/>
      <c r="B420" s="431" t="s">
        <v>308</v>
      </c>
      <c r="C420" s="291" t="s">
        <v>163</v>
      </c>
      <c r="D420" s="295"/>
      <c r="E420" s="295"/>
      <c r="F420" s="295"/>
      <c r="G420" s="295"/>
      <c r="H420" s="295"/>
      <c r="I420" s="295"/>
      <c r="J420" s="295"/>
      <c r="K420" s="295"/>
      <c r="L420" s="295"/>
      <c r="M420" s="295"/>
      <c r="N420" s="468"/>
      <c r="O420" s="295"/>
      <c r="P420" s="295"/>
      <c r="Q420" s="295"/>
      <c r="R420" s="295"/>
      <c r="S420" s="295"/>
      <c r="T420" s="295"/>
      <c r="U420" s="295"/>
      <c r="V420" s="295"/>
      <c r="W420" s="295"/>
      <c r="X420" s="295"/>
      <c r="Y420" s="411">
        <f>Y419</f>
        <v>0</v>
      </c>
      <c r="Z420" s="411">
        <f t="shared" ref="Z420" si="925">Z419</f>
        <v>0</v>
      </c>
      <c r="AA420" s="411">
        <f t="shared" ref="AA420" si="926">AA419</f>
        <v>0</v>
      </c>
      <c r="AB420" s="411">
        <f t="shared" ref="AB420" si="927">AB419</f>
        <v>0</v>
      </c>
      <c r="AC420" s="411">
        <f t="shared" ref="AC420" si="928">AC419</f>
        <v>0</v>
      </c>
      <c r="AD420" s="411">
        <f t="shared" ref="AD420" si="929">AD419</f>
        <v>0</v>
      </c>
      <c r="AE420" s="411">
        <f t="shared" ref="AE420" si="930">AE419</f>
        <v>0</v>
      </c>
      <c r="AF420" s="411">
        <f t="shared" ref="AF420" si="931">AF419</f>
        <v>0</v>
      </c>
      <c r="AG420" s="411">
        <f t="shared" ref="AG420" si="932">AG419</f>
        <v>0</v>
      </c>
      <c r="AH420" s="411">
        <f t="shared" ref="AH420" si="933">AH419</f>
        <v>0</v>
      </c>
      <c r="AI420" s="411">
        <f t="shared" ref="AI420" si="934">AI419</f>
        <v>0</v>
      </c>
      <c r="AJ420" s="411">
        <f t="shared" ref="AJ420" si="935">AJ419</f>
        <v>0</v>
      </c>
      <c r="AK420" s="411">
        <f t="shared" ref="AK420" si="936">AK419</f>
        <v>0</v>
      </c>
      <c r="AL420" s="411">
        <f t="shared" ref="AL420" si="937">AL419</f>
        <v>0</v>
      </c>
      <c r="AM420" s="297"/>
    </row>
    <row r="421" spans="1:39" ht="15" hidden="1" outlineLevel="1">
      <c r="A421" s="532"/>
      <c r="B421" s="431"/>
      <c r="C421" s="291"/>
      <c r="D421" s="291"/>
      <c r="E421" s="291"/>
      <c r="F421" s="291"/>
      <c r="G421" s="291"/>
      <c r="H421" s="291"/>
      <c r="I421" s="291"/>
      <c r="J421" s="291"/>
      <c r="K421" s="291"/>
      <c r="L421" s="291"/>
      <c r="M421" s="291"/>
      <c r="N421" s="291"/>
      <c r="O421" s="291"/>
      <c r="P421" s="291"/>
      <c r="Q421" s="291"/>
      <c r="R421" s="291"/>
      <c r="S421" s="291"/>
      <c r="T421" s="291"/>
      <c r="U421" s="291"/>
      <c r="V421" s="291"/>
      <c r="W421" s="291"/>
      <c r="X421" s="291"/>
      <c r="Y421" s="422"/>
      <c r="Z421" s="423"/>
      <c r="AA421" s="423"/>
      <c r="AB421" s="423"/>
      <c r="AC421" s="423"/>
      <c r="AD421" s="423"/>
      <c r="AE421" s="423"/>
      <c r="AF421" s="423"/>
      <c r="AG421" s="423"/>
      <c r="AH421" s="423"/>
      <c r="AI421" s="423"/>
      <c r="AJ421" s="423"/>
      <c r="AK421" s="423"/>
      <c r="AL421" s="423"/>
      <c r="AM421" s="297"/>
    </row>
    <row r="422" spans="1:39" ht="15.45" hidden="1" outlineLevel="1">
      <c r="A422" s="532"/>
      <c r="B422" s="514" t="s">
        <v>497</v>
      </c>
      <c r="C422" s="289"/>
      <c r="D422" s="289"/>
      <c r="E422" s="289"/>
      <c r="F422" s="289"/>
      <c r="G422" s="289"/>
      <c r="H422" s="289"/>
      <c r="I422" s="289"/>
      <c r="J422" s="289"/>
      <c r="K422" s="289"/>
      <c r="L422" s="289"/>
      <c r="M422" s="289"/>
      <c r="N422" s="290"/>
      <c r="O422" s="289"/>
      <c r="P422" s="289"/>
      <c r="Q422" s="289"/>
      <c r="R422" s="289"/>
      <c r="S422" s="289"/>
      <c r="T422" s="289"/>
      <c r="U422" s="289"/>
      <c r="V422" s="289"/>
      <c r="W422" s="289"/>
      <c r="X422" s="289"/>
      <c r="Y422" s="414"/>
      <c r="Z422" s="414"/>
      <c r="AA422" s="414"/>
      <c r="AB422" s="414"/>
      <c r="AC422" s="414"/>
      <c r="AD422" s="414"/>
      <c r="AE422" s="414"/>
      <c r="AF422" s="414"/>
      <c r="AG422" s="414"/>
      <c r="AH422" s="414"/>
      <c r="AI422" s="414"/>
      <c r="AJ422" s="414"/>
      <c r="AK422" s="414"/>
      <c r="AL422" s="414"/>
      <c r="AM422" s="292"/>
    </row>
    <row r="423" spans="1:39" ht="15" hidden="1" outlineLevel="1">
      <c r="A423" s="532">
        <v>6</v>
      </c>
      <c r="B423" s="428" t="s">
        <v>99</v>
      </c>
      <c r="C423" s="291" t="s">
        <v>25</v>
      </c>
      <c r="D423" s="295"/>
      <c r="E423" s="295"/>
      <c r="F423" s="295"/>
      <c r="G423" s="295"/>
      <c r="H423" s="295"/>
      <c r="I423" s="295"/>
      <c r="J423" s="295"/>
      <c r="K423" s="295"/>
      <c r="L423" s="295"/>
      <c r="M423" s="295"/>
      <c r="N423" s="295">
        <v>12</v>
      </c>
      <c r="O423" s="295"/>
      <c r="P423" s="295"/>
      <c r="Q423" s="295"/>
      <c r="R423" s="295"/>
      <c r="S423" s="295"/>
      <c r="T423" s="295"/>
      <c r="U423" s="295"/>
      <c r="V423" s="295"/>
      <c r="W423" s="295"/>
      <c r="X423" s="295"/>
      <c r="Y423" s="415"/>
      <c r="Z423" s="410"/>
      <c r="AA423" s="410"/>
      <c r="AB423" s="410"/>
      <c r="AC423" s="410"/>
      <c r="AD423" s="410"/>
      <c r="AE423" s="410"/>
      <c r="AF423" s="415"/>
      <c r="AG423" s="415"/>
      <c r="AH423" s="415"/>
      <c r="AI423" s="415"/>
      <c r="AJ423" s="415"/>
      <c r="AK423" s="415"/>
      <c r="AL423" s="415"/>
      <c r="AM423" s="296">
        <f>SUM(Y423:AL423)</f>
        <v>0</v>
      </c>
    </row>
    <row r="424" spans="1:39" ht="15" hidden="1" outlineLevel="1">
      <c r="A424" s="532"/>
      <c r="B424" s="431" t="s">
        <v>308</v>
      </c>
      <c r="C424" s="291" t="s">
        <v>163</v>
      </c>
      <c r="D424" s="295"/>
      <c r="E424" s="295"/>
      <c r="F424" s="295"/>
      <c r="G424" s="295"/>
      <c r="H424" s="295"/>
      <c r="I424" s="295"/>
      <c r="J424" s="295"/>
      <c r="K424" s="295"/>
      <c r="L424" s="295"/>
      <c r="M424" s="295"/>
      <c r="N424" s="295">
        <f>N423</f>
        <v>12</v>
      </c>
      <c r="O424" s="295"/>
      <c r="P424" s="295"/>
      <c r="Q424" s="295"/>
      <c r="R424" s="295"/>
      <c r="S424" s="295"/>
      <c r="T424" s="295"/>
      <c r="U424" s="295"/>
      <c r="V424" s="295"/>
      <c r="W424" s="295"/>
      <c r="X424" s="295"/>
      <c r="Y424" s="411">
        <f>Y423</f>
        <v>0</v>
      </c>
      <c r="Z424" s="411">
        <f t="shared" ref="Z424" si="938">Z423</f>
        <v>0</v>
      </c>
      <c r="AA424" s="411">
        <f t="shared" ref="AA424" si="939">AA423</f>
        <v>0</v>
      </c>
      <c r="AB424" s="411">
        <f t="shared" ref="AB424" si="940">AB423</f>
        <v>0</v>
      </c>
      <c r="AC424" s="411">
        <f t="shared" ref="AC424" si="941">AC423</f>
        <v>0</v>
      </c>
      <c r="AD424" s="411">
        <f t="shared" ref="AD424" si="942">AD423</f>
        <v>0</v>
      </c>
      <c r="AE424" s="411">
        <f t="shared" ref="AE424" si="943">AE423</f>
        <v>0</v>
      </c>
      <c r="AF424" s="411">
        <f t="shared" ref="AF424" si="944">AF423</f>
        <v>0</v>
      </c>
      <c r="AG424" s="411">
        <f t="shared" ref="AG424" si="945">AG423</f>
        <v>0</v>
      </c>
      <c r="AH424" s="411">
        <f t="shared" ref="AH424" si="946">AH423</f>
        <v>0</v>
      </c>
      <c r="AI424" s="411">
        <f t="shared" ref="AI424" si="947">AI423</f>
        <v>0</v>
      </c>
      <c r="AJ424" s="411">
        <f t="shared" ref="AJ424" si="948">AJ423</f>
        <v>0</v>
      </c>
      <c r="AK424" s="411">
        <f t="shared" ref="AK424" si="949">AK423</f>
        <v>0</v>
      </c>
      <c r="AL424" s="411">
        <f t="shared" ref="AL424" si="950">AL423</f>
        <v>0</v>
      </c>
      <c r="AM424" s="311"/>
    </row>
    <row r="425" spans="1:39" ht="15" hidden="1" outlineLevel="1">
      <c r="A425" s="532"/>
      <c r="B425" s="526"/>
      <c r="C425" s="312"/>
      <c r="D425" s="291"/>
      <c r="E425" s="291"/>
      <c r="F425" s="291"/>
      <c r="G425" s="291"/>
      <c r="H425" s="291"/>
      <c r="I425" s="291"/>
      <c r="J425" s="291"/>
      <c r="K425" s="291"/>
      <c r="L425" s="291"/>
      <c r="M425" s="291"/>
      <c r="N425" s="291"/>
      <c r="O425" s="291"/>
      <c r="P425" s="291"/>
      <c r="Q425" s="291"/>
      <c r="R425" s="291"/>
      <c r="S425" s="291"/>
      <c r="T425" s="291"/>
      <c r="U425" s="291"/>
      <c r="V425" s="291"/>
      <c r="W425" s="291"/>
      <c r="X425" s="291"/>
      <c r="Y425" s="416"/>
      <c r="Z425" s="416"/>
      <c r="AA425" s="416"/>
      <c r="AB425" s="416"/>
      <c r="AC425" s="416"/>
      <c r="AD425" s="416"/>
      <c r="AE425" s="416"/>
      <c r="AF425" s="416"/>
      <c r="AG425" s="416"/>
      <c r="AH425" s="416"/>
      <c r="AI425" s="416"/>
      <c r="AJ425" s="416"/>
      <c r="AK425" s="416"/>
      <c r="AL425" s="416"/>
      <c r="AM425" s="313"/>
    </row>
    <row r="426" spans="1:39" ht="30" hidden="1" outlineLevel="1">
      <c r="A426" s="532">
        <v>7</v>
      </c>
      <c r="B426" s="428" t="s">
        <v>100</v>
      </c>
      <c r="C426" s="291" t="s">
        <v>25</v>
      </c>
      <c r="D426" s="295"/>
      <c r="E426" s="295"/>
      <c r="F426" s="295"/>
      <c r="G426" s="295"/>
      <c r="H426" s="295"/>
      <c r="I426" s="295"/>
      <c r="J426" s="295"/>
      <c r="K426" s="295"/>
      <c r="L426" s="295"/>
      <c r="M426" s="295"/>
      <c r="N426" s="295">
        <v>12</v>
      </c>
      <c r="O426" s="295"/>
      <c r="P426" s="295"/>
      <c r="Q426" s="295"/>
      <c r="R426" s="295"/>
      <c r="S426" s="295"/>
      <c r="T426" s="295"/>
      <c r="U426" s="295"/>
      <c r="V426" s="295"/>
      <c r="W426" s="295"/>
      <c r="X426" s="295"/>
      <c r="Y426" s="415"/>
      <c r="Z426" s="410"/>
      <c r="AA426" s="410"/>
      <c r="AB426" s="410"/>
      <c r="AC426" s="410"/>
      <c r="AD426" s="410"/>
      <c r="AE426" s="410"/>
      <c r="AF426" s="415"/>
      <c r="AG426" s="415"/>
      <c r="AH426" s="415"/>
      <c r="AI426" s="415"/>
      <c r="AJ426" s="415"/>
      <c r="AK426" s="415"/>
      <c r="AL426" s="415"/>
      <c r="AM426" s="296">
        <f>SUM(Y426:AL426)</f>
        <v>0</v>
      </c>
    </row>
    <row r="427" spans="1:39" ht="15" hidden="1" outlineLevel="1">
      <c r="A427" s="532"/>
      <c r="B427" s="431" t="s">
        <v>308</v>
      </c>
      <c r="C427" s="291" t="s">
        <v>163</v>
      </c>
      <c r="D427" s="295"/>
      <c r="E427" s="295"/>
      <c r="F427" s="295"/>
      <c r="G427" s="295"/>
      <c r="H427" s="295"/>
      <c r="I427" s="295"/>
      <c r="J427" s="295"/>
      <c r="K427" s="295"/>
      <c r="L427" s="295"/>
      <c r="M427" s="295"/>
      <c r="N427" s="295">
        <f>N426</f>
        <v>12</v>
      </c>
      <c r="O427" s="295"/>
      <c r="P427" s="295"/>
      <c r="Q427" s="295"/>
      <c r="R427" s="295"/>
      <c r="S427" s="295"/>
      <c r="T427" s="295"/>
      <c r="U427" s="295"/>
      <c r="V427" s="295"/>
      <c r="W427" s="295"/>
      <c r="X427" s="295"/>
      <c r="Y427" s="411">
        <f>Y426</f>
        <v>0</v>
      </c>
      <c r="Z427" s="411">
        <f t="shared" ref="Z427" si="951">Z426</f>
        <v>0</v>
      </c>
      <c r="AA427" s="411">
        <f t="shared" ref="AA427" si="952">AA426</f>
        <v>0</v>
      </c>
      <c r="AB427" s="411">
        <f t="shared" ref="AB427" si="953">AB426</f>
        <v>0</v>
      </c>
      <c r="AC427" s="411">
        <f t="shared" ref="AC427" si="954">AC426</f>
        <v>0</v>
      </c>
      <c r="AD427" s="411">
        <f t="shared" ref="AD427" si="955">AD426</f>
        <v>0</v>
      </c>
      <c r="AE427" s="411">
        <f t="shared" ref="AE427" si="956">AE426</f>
        <v>0</v>
      </c>
      <c r="AF427" s="411">
        <f t="shared" ref="AF427" si="957">AF426</f>
        <v>0</v>
      </c>
      <c r="AG427" s="411">
        <f t="shared" ref="AG427" si="958">AG426</f>
        <v>0</v>
      </c>
      <c r="AH427" s="411">
        <f t="shared" ref="AH427" si="959">AH426</f>
        <v>0</v>
      </c>
      <c r="AI427" s="411">
        <f t="shared" ref="AI427" si="960">AI426</f>
        <v>0</v>
      </c>
      <c r="AJ427" s="411">
        <f t="shared" ref="AJ427" si="961">AJ426</f>
        <v>0</v>
      </c>
      <c r="AK427" s="411">
        <f t="shared" ref="AK427" si="962">AK426</f>
        <v>0</v>
      </c>
      <c r="AL427" s="411">
        <f t="shared" ref="AL427" si="963">AL426</f>
        <v>0</v>
      </c>
      <c r="AM427" s="311"/>
    </row>
    <row r="428" spans="1:39" ht="15" hidden="1" outlineLevel="1">
      <c r="A428" s="532"/>
      <c r="B428" s="527"/>
      <c r="C428" s="312"/>
      <c r="D428" s="291"/>
      <c r="E428" s="291"/>
      <c r="F428" s="291"/>
      <c r="G428" s="291"/>
      <c r="H428" s="291"/>
      <c r="I428" s="291"/>
      <c r="J428" s="291"/>
      <c r="K428" s="291"/>
      <c r="L428" s="291"/>
      <c r="M428" s="291"/>
      <c r="N428" s="291"/>
      <c r="O428" s="291"/>
      <c r="P428" s="291"/>
      <c r="Q428" s="291"/>
      <c r="R428" s="291"/>
      <c r="S428" s="291"/>
      <c r="T428" s="291"/>
      <c r="U428" s="291"/>
      <c r="V428" s="291"/>
      <c r="W428" s="291"/>
      <c r="X428" s="291"/>
      <c r="Y428" s="416"/>
      <c r="Z428" s="417"/>
      <c r="AA428" s="416"/>
      <c r="AB428" s="416"/>
      <c r="AC428" s="416"/>
      <c r="AD428" s="416"/>
      <c r="AE428" s="416"/>
      <c r="AF428" s="416"/>
      <c r="AG428" s="416"/>
      <c r="AH428" s="416"/>
      <c r="AI428" s="416"/>
      <c r="AJ428" s="416"/>
      <c r="AK428" s="416"/>
      <c r="AL428" s="416"/>
      <c r="AM428" s="313"/>
    </row>
    <row r="429" spans="1:39" ht="30" hidden="1" outlineLevel="1">
      <c r="A429" s="532">
        <v>8</v>
      </c>
      <c r="B429" s="428" t="s">
        <v>101</v>
      </c>
      <c r="C429" s="291" t="s">
        <v>25</v>
      </c>
      <c r="D429" s="295"/>
      <c r="E429" s="295"/>
      <c r="F429" s="295"/>
      <c r="G429" s="295"/>
      <c r="H429" s="295"/>
      <c r="I429" s="295"/>
      <c r="J429" s="295"/>
      <c r="K429" s="295"/>
      <c r="L429" s="295"/>
      <c r="M429" s="295"/>
      <c r="N429" s="295">
        <v>12</v>
      </c>
      <c r="O429" s="295"/>
      <c r="P429" s="295"/>
      <c r="Q429" s="295"/>
      <c r="R429" s="295"/>
      <c r="S429" s="295"/>
      <c r="T429" s="295"/>
      <c r="U429" s="295"/>
      <c r="V429" s="295"/>
      <c r="W429" s="295"/>
      <c r="X429" s="295"/>
      <c r="Y429" s="415"/>
      <c r="Z429" s="410"/>
      <c r="AA429" s="410"/>
      <c r="AB429" s="410"/>
      <c r="AC429" s="410"/>
      <c r="AD429" s="410"/>
      <c r="AE429" s="410"/>
      <c r="AF429" s="415"/>
      <c r="AG429" s="415"/>
      <c r="AH429" s="415"/>
      <c r="AI429" s="415"/>
      <c r="AJ429" s="415"/>
      <c r="AK429" s="415"/>
      <c r="AL429" s="415"/>
      <c r="AM429" s="296">
        <f>SUM(Y429:AL429)</f>
        <v>0</v>
      </c>
    </row>
    <row r="430" spans="1:39" ht="15" hidden="1" outlineLevel="1">
      <c r="A430" s="532"/>
      <c r="B430" s="431" t="s">
        <v>308</v>
      </c>
      <c r="C430" s="291" t="s">
        <v>163</v>
      </c>
      <c r="D430" s="295"/>
      <c r="E430" s="295"/>
      <c r="F430" s="295"/>
      <c r="G430" s="295"/>
      <c r="H430" s="295"/>
      <c r="I430" s="295"/>
      <c r="J430" s="295"/>
      <c r="K430" s="295"/>
      <c r="L430" s="295"/>
      <c r="M430" s="295"/>
      <c r="N430" s="295">
        <f>N429</f>
        <v>12</v>
      </c>
      <c r="O430" s="295"/>
      <c r="P430" s="295"/>
      <c r="Q430" s="295"/>
      <c r="R430" s="295"/>
      <c r="S430" s="295"/>
      <c r="T430" s="295"/>
      <c r="U430" s="295"/>
      <c r="V430" s="295"/>
      <c r="W430" s="295"/>
      <c r="X430" s="295"/>
      <c r="Y430" s="411">
        <f>Y429</f>
        <v>0</v>
      </c>
      <c r="Z430" s="411">
        <f t="shared" ref="Z430" si="964">Z429</f>
        <v>0</v>
      </c>
      <c r="AA430" s="411">
        <f t="shared" ref="AA430" si="965">AA429</f>
        <v>0</v>
      </c>
      <c r="AB430" s="411">
        <f t="shared" ref="AB430" si="966">AB429</f>
        <v>0</v>
      </c>
      <c r="AC430" s="411">
        <f t="shared" ref="AC430" si="967">AC429</f>
        <v>0</v>
      </c>
      <c r="AD430" s="411">
        <f t="shared" ref="AD430" si="968">AD429</f>
        <v>0</v>
      </c>
      <c r="AE430" s="411">
        <f t="shared" ref="AE430" si="969">AE429</f>
        <v>0</v>
      </c>
      <c r="AF430" s="411">
        <f t="shared" ref="AF430" si="970">AF429</f>
        <v>0</v>
      </c>
      <c r="AG430" s="411">
        <f t="shared" ref="AG430" si="971">AG429</f>
        <v>0</v>
      </c>
      <c r="AH430" s="411">
        <f t="shared" ref="AH430" si="972">AH429</f>
        <v>0</v>
      </c>
      <c r="AI430" s="411">
        <f t="shared" ref="AI430" si="973">AI429</f>
        <v>0</v>
      </c>
      <c r="AJ430" s="411">
        <f t="shared" ref="AJ430" si="974">AJ429</f>
        <v>0</v>
      </c>
      <c r="AK430" s="411">
        <f t="shared" ref="AK430" si="975">AK429</f>
        <v>0</v>
      </c>
      <c r="AL430" s="411">
        <f t="shared" ref="AL430" si="976">AL429</f>
        <v>0</v>
      </c>
      <c r="AM430" s="311"/>
    </row>
    <row r="431" spans="1:39" ht="15" hidden="1" outlineLevel="1">
      <c r="A431" s="532"/>
      <c r="B431" s="527"/>
      <c r="C431" s="312"/>
      <c r="D431" s="316"/>
      <c r="E431" s="316"/>
      <c r="F431" s="316"/>
      <c r="G431" s="316"/>
      <c r="H431" s="316"/>
      <c r="I431" s="316"/>
      <c r="J431" s="316"/>
      <c r="K431" s="316"/>
      <c r="L431" s="316"/>
      <c r="M431" s="316"/>
      <c r="N431" s="291"/>
      <c r="O431" s="316"/>
      <c r="P431" s="316"/>
      <c r="Q431" s="316"/>
      <c r="R431" s="316"/>
      <c r="S431" s="316"/>
      <c r="T431" s="316"/>
      <c r="U431" s="316"/>
      <c r="V431" s="316"/>
      <c r="W431" s="316"/>
      <c r="X431" s="316"/>
      <c r="Y431" s="416"/>
      <c r="Z431" s="417"/>
      <c r="AA431" s="416"/>
      <c r="AB431" s="416"/>
      <c r="AC431" s="416"/>
      <c r="AD431" s="416"/>
      <c r="AE431" s="416"/>
      <c r="AF431" s="416"/>
      <c r="AG431" s="416"/>
      <c r="AH431" s="416"/>
      <c r="AI431" s="416"/>
      <c r="AJ431" s="416"/>
      <c r="AK431" s="416"/>
      <c r="AL431" s="416"/>
      <c r="AM431" s="313"/>
    </row>
    <row r="432" spans="1:39" ht="30" hidden="1" outlineLevel="1">
      <c r="A432" s="532">
        <v>9</v>
      </c>
      <c r="B432" s="428" t="s">
        <v>102</v>
      </c>
      <c r="C432" s="291" t="s">
        <v>25</v>
      </c>
      <c r="D432" s="295"/>
      <c r="E432" s="295"/>
      <c r="F432" s="295"/>
      <c r="G432" s="295"/>
      <c r="H432" s="295"/>
      <c r="I432" s="295"/>
      <c r="J432" s="295"/>
      <c r="K432" s="295"/>
      <c r="L432" s="295"/>
      <c r="M432" s="295"/>
      <c r="N432" s="295">
        <v>12</v>
      </c>
      <c r="O432" s="295"/>
      <c r="P432" s="295"/>
      <c r="Q432" s="295"/>
      <c r="R432" s="295"/>
      <c r="S432" s="295"/>
      <c r="T432" s="295"/>
      <c r="U432" s="295"/>
      <c r="V432" s="295"/>
      <c r="W432" s="295"/>
      <c r="X432" s="295"/>
      <c r="Y432" s="415"/>
      <c r="Z432" s="410"/>
      <c r="AA432" s="410"/>
      <c r="AB432" s="410"/>
      <c r="AC432" s="410"/>
      <c r="AD432" s="410"/>
      <c r="AE432" s="410"/>
      <c r="AF432" s="415"/>
      <c r="AG432" s="415"/>
      <c r="AH432" s="415"/>
      <c r="AI432" s="415"/>
      <c r="AJ432" s="415"/>
      <c r="AK432" s="415"/>
      <c r="AL432" s="415"/>
      <c r="AM432" s="296">
        <f>SUM(Y432:AL432)</f>
        <v>0</v>
      </c>
    </row>
    <row r="433" spans="1:39" ht="15" hidden="1" outlineLevel="1">
      <c r="A433" s="532"/>
      <c r="B433" s="431" t="s">
        <v>308</v>
      </c>
      <c r="C433" s="291" t="s">
        <v>163</v>
      </c>
      <c r="D433" s="295"/>
      <c r="E433" s="295"/>
      <c r="F433" s="295"/>
      <c r="G433" s="295"/>
      <c r="H433" s="295"/>
      <c r="I433" s="295"/>
      <c r="J433" s="295"/>
      <c r="K433" s="295"/>
      <c r="L433" s="295"/>
      <c r="M433" s="295"/>
      <c r="N433" s="295">
        <f>N432</f>
        <v>12</v>
      </c>
      <c r="O433" s="295"/>
      <c r="P433" s="295"/>
      <c r="Q433" s="295"/>
      <c r="R433" s="295"/>
      <c r="S433" s="295"/>
      <c r="T433" s="295"/>
      <c r="U433" s="295"/>
      <c r="V433" s="295"/>
      <c r="W433" s="295"/>
      <c r="X433" s="295"/>
      <c r="Y433" s="411">
        <f>Y432</f>
        <v>0</v>
      </c>
      <c r="Z433" s="411">
        <f t="shared" ref="Z433" si="977">Z432</f>
        <v>0</v>
      </c>
      <c r="AA433" s="411">
        <f t="shared" ref="AA433" si="978">AA432</f>
        <v>0</v>
      </c>
      <c r="AB433" s="411">
        <f t="shared" ref="AB433" si="979">AB432</f>
        <v>0</v>
      </c>
      <c r="AC433" s="411">
        <f t="shared" ref="AC433" si="980">AC432</f>
        <v>0</v>
      </c>
      <c r="AD433" s="411">
        <f t="shared" ref="AD433" si="981">AD432</f>
        <v>0</v>
      </c>
      <c r="AE433" s="411">
        <f t="shared" ref="AE433" si="982">AE432</f>
        <v>0</v>
      </c>
      <c r="AF433" s="411">
        <f t="shared" ref="AF433" si="983">AF432</f>
        <v>0</v>
      </c>
      <c r="AG433" s="411">
        <f t="shared" ref="AG433" si="984">AG432</f>
        <v>0</v>
      </c>
      <c r="AH433" s="411">
        <f t="shared" ref="AH433" si="985">AH432</f>
        <v>0</v>
      </c>
      <c r="AI433" s="411">
        <f t="shared" ref="AI433" si="986">AI432</f>
        <v>0</v>
      </c>
      <c r="AJ433" s="411">
        <f t="shared" ref="AJ433" si="987">AJ432</f>
        <v>0</v>
      </c>
      <c r="AK433" s="411">
        <f t="shared" ref="AK433" si="988">AK432</f>
        <v>0</v>
      </c>
      <c r="AL433" s="411">
        <f t="shared" ref="AL433" si="989">AL432</f>
        <v>0</v>
      </c>
      <c r="AM433" s="311"/>
    </row>
    <row r="434" spans="1:39" ht="15" hidden="1" outlineLevel="1">
      <c r="A434" s="532"/>
      <c r="B434" s="527"/>
      <c r="C434" s="312"/>
      <c r="D434" s="316"/>
      <c r="E434" s="316"/>
      <c r="F434" s="316"/>
      <c r="G434" s="316"/>
      <c r="H434" s="316"/>
      <c r="I434" s="316"/>
      <c r="J434" s="316"/>
      <c r="K434" s="316"/>
      <c r="L434" s="316"/>
      <c r="M434" s="316"/>
      <c r="N434" s="291"/>
      <c r="O434" s="316"/>
      <c r="P434" s="316"/>
      <c r="Q434" s="316"/>
      <c r="R434" s="316"/>
      <c r="S434" s="316"/>
      <c r="T434" s="316"/>
      <c r="U434" s="316"/>
      <c r="V434" s="316"/>
      <c r="W434" s="316"/>
      <c r="X434" s="316"/>
      <c r="Y434" s="416"/>
      <c r="Z434" s="416"/>
      <c r="AA434" s="416"/>
      <c r="AB434" s="416"/>
      <c r="AC434" s="416"/>
      <c r="AD434" s="416"/>
      <c r="AE434" s="416"/>
      <c r="AF434" s="416"/>
      <c r="AG434" s="416"/>
      <c r="AH434" s="416"/>
      <c r="AI434" s="416"/>
      <c r="AJ434" s="416"/>
      <c r="AK434" s="416"/>
      <c r="AL434" s="416"/>
      <c r="AM434" s="313"/>
    </row>
    <row r="435" spans="1:39" ht="30" hidden="1" outlineLevel="1">
      <c r="A435" s="532">
        <v>10</v>
      </c>
      <c r="B435" s="428" t="s">
        <v>103</v>
      </c>
      <c r="C435" s="291" t="s">
        <v>25</v>
      </c>
      <c r="D435" s="295"/>
      <c r="E435" s="295"/>
      <c r="F435" s="295"/>
      <c r="G435" s="295"/>
      <c r="H435" s="295"/>
      <c r="I435" s="295"/>
      <c r="J435" s="295"/>
      <c r="K435" s="295"/>
      <c r="L435" s="295"/>
      <c r="M435" s="295"/>
      <c r="N435" s="295">
        <v>3</v>
      </c>
      <c r="O435" s="295"/>
      <c r="P435" s="295"/>
      <c r="Q435" s="295"/>
      <c r="R435" s="295"/>
      <c r="S435" s="295"/>
      <c r="T435" s="295"/>
      <c r="U435" s="295"/>
      <c r="V435" s="295"/>
      <c r="W435" s="295"/>
      <c r="X435" s="295"/>
      <c r="Y435" s="415"/>
      <c r="Z435" s="410"/>
      <c r="AA435" s="410"/>
      <c r="AB435" s="410"/>
      <c r="AC435" s="410"/>
      <c r="AD435" s="410"/>
      <c r="AE435" s="410"/>
      <c r="AF435" s="415"/>
      <c r="AG435" s="415"/>
      <c r="AH435" s="415"/>
      <c r="AI435" s="415"/>
      <c r="AJ435" s="415"/>
      <c r="AK435" s="415"/>
      <c r="AL435" s="415"/>
      <c r="AM435" s="296">
        <f>SUM(Y435:AL435)</f>
        <v>0</v>
      </c>
    </row>
    <row r="436" spans="1:39" ht="15" hidden="1" outlineLevel="1">
      <c r="A436" s="532"/>
      <c r="B436" s="431" t="s">
        <v>308</v>
      </c>
      <c r="C436" s="291" t="s">
        <v>163</v>
      </c>
      <c r="D436" s="295"/>
      <c r="E436" s="295"/>
      <c r="F436" s="295"/>
      <c r="G436" s="295"/>
      <c r="H436" s="295"/>
      <c r="I436" s="295"/>
      <c r="J436" s="295"/>
      <c r="K436" s="295"/>
      <c r="L436" s="295"/>
      <c r="M436" s="295"/>
      <c r="N436" s="295">
        <f>N435</f>
        <v>3</v>
      </c>
      <c r="O436" s="295"/>
      <c r="P436" s="295"/>
      <c r="Q436" s="295"/>
      <c r="R436" s="295"/>
      <c r="S436" s="295"/>
      <c r="T436" s="295"/>
      <c r="U436" s="295"/>
      <c r="V436" s="295"/>
      <c r="W436" s="295"/>
      <c r="X436" s="295"/>
      <c r="Y436" s="411">
        <f>Y435</f>
        <v>0</v>
      </c>
      <c r="Z436" s="411">
        <f t="shared" ref="Z436" si="990">Z435</f>
        <v>0</v>
      </c>
      <c r="AA436" s="411">
        <f t="shared" ref="AA436" si="991">AA435</f>
        <v>0</v>
      </c>
      <c r="AB436" s="411">
        <f t="shared" ref="AB436" si="992">AB435</f>
        <v>0</v>
      </c>
      <c r="AC436" s="411">
        <f t="shared" ref="AC436" si="993">AC435</f>
        <v>0</v>
      </c>
      <c r="AD436" s="411">
        <f t="shared" ref="AD436" si="994">AD435</f>
        <v>0</v>
      </c>
      <c r="AE436" s="411">
        <f t="shared" ref="AE436" si="995">AE435</f>
        <v>0</v>
      </c>
      <c r="AF436" s="411">
        <f t="shared" ref="AF436" si="996">AF435</f>
        <v>0</v>
      </c>
      <c r="AG436" s="411">
        <f t="shared" ref="AG436" si="997">AG435</f>
        <v>0</v>
      </c>
      <c r="AH436" s="411">
        <f t="shared" ref="AH436" si="998">AH435</f>
        <v>0</v>
      </c>
      <c r="AI436" s="411">
        <f t="shared" ref="AI436" si="999">AI435</f>
        <v>0</v>
      </c>
      <c r="AJ436" s="411">
        <f t="shared" ref="AJ436" si="1000">AJ435</f>
        <v>0</v>
      </c>
      <c r="AK436" s="411">
        <f t="shared" ref="AK436" si="1001">AK435</f>
        <v>0</v>
      </c>
      <c r="AL436" s="411">
        <f t="shared" ref="AL436" si="1002">AL435</f>
        <v>0</v>
      </c>
      <c r="AM436" s="311"/>
    </row>
    <row r="437" spans="1:39" ht="15" hidden="1" outlineLevel="1">
      <c r="A437" s="532"/>
      <c r="B437" s="527"/>
      <c r="C437" s="312"/>
      <c r="D437" s="316"/>
      <c r="E437" s="316"/>
      <c r="F437" s="316"/>
      <c r="G437" s="316"/>
      <c r="H437" s="316"/>
      <c r="I437" s="316"/>
      <c r="J437" s="316"/>
      <c r="K437" s="316"/>
      <c r="L437" s="316"/>
      <c r="M437" s="316"/>
      <c r="N437" s="291"/>
      <c r="O437" s="316"/>
      <c r="P437" s="316"/>
      <c r="Q437" s="316"/>
      <c r="R437" s="316"/>
      <c r="S437" s="316"/>
      <c r="T437" s="316"/>
      <c r="U437" s="316"/>
      <c r="V437" s="316"/>
      <c r="W437" s="316"/>
      <c r="X437" s="316"/>
      <c r="Y437" s="416"/>
      <c r="Z437" s="417"/>
      <c r="AA437" s="416"/>
      <c r="AB437" s="416"/>
      <c r="AC437" s="416"/>
      <c r="AD437" s="416"/>
      <c r="AE437" s="416"/>
      <c r="AF437" s="416"/>
      <c r="AG437" s="416"/>
      <c r="AH437" s="416"/>
      <c r="AI437" s="416"/>
      <c r="AJ437" s="416"/>
      <c r="AK437" s="416"/>
      <c r="AL437" s="416"/>
      <c r="AM437" s="313"/>
    </row>
    <row r="438" spans="1:39" ht="15.45" hidden="1" outlineLevel="1">
      <c r="A438" s="532"/>
      <c r="B438" s="504" t="s">
        <v>10</v>
      </c>
      <c r="C438" s="289"/>
      <c r="D438" s="289"/>
      <c r="E438" s="289"/>
      <c r="F438" s="289"/>
      <c r="G438" s="289"/>
      <c r="H438" s="289"/>
      <c r="I438" s="289"/>
      <c r="J438" s="289"/>
      <c r="K438" s="289"/>
      <c r="L438" s="289"/>
      <c r="M438" s="289"/>
      <c r="N438" s="290"/>
      <c r="O438" s="289"/>
      <c r="P438" s="289"/>
      <c r="Q438" s="289"/>
      <c r="R438" s="289"/>
      <c r="S438" s="289"/>
      <c r="T438" s="289"/>
      <c r="U438" s="289"/>
      <c r="V438" s="289"/>
      <c r="W438" s="289"/>
      <c r="X438" s="289"/>
      <c r="Y438" s="414"/>
      <c r="Z438" s="414"/>
      <c r="AA438" s="414"/>
      <c r="AB438" s="414"/>
      <c r="AC438" s="414"/>
      <c r="AD438" s="414"/>
      <c r="AE438" s="414"/>
      <c r="AF438" s="414"/>
      <c r="AG438" s="414"/>
      <c r="AH438" s="414"/>
      <c r="AI438" s="414"/>
      <c r="AJ438" s="414"/>
      <c r="AK438" s="414"/>
      <c r="AL438" s="414"/>
      <c r="AM438" s="292"/>
    </row>
    <row r="439" spans="1:39" ht="30" hidden="1" outlineLevel="1">
      <c r="A439" s="532">
        <v>11</v>
      </c>
      <c r="B439" s="428" t="s">
        <v>104</v>
      </c>
      <c r="C439" s="291" t="s">
        <v>25</v>
      </c>
      <c r="D439" s="295"/>
      <c r="E439" s="295"/>
      <c r="F439" s="295"/>
      <c r="G439" s="295"/>
      <c r="H439" s="295"/>
      <c r="I439" s="295"/>
      <c r="J439" s="295"/>
      <c r="K439" s="295"/>
      <c r="L439" s="295"/>
      <c r="M439" s="295"/>
      <c r="N439" s="295">
        <v>12</v>
      </c>
      <c r="O439" s="295"/>
      <c r="P439" s="295"/>
      <c r="Q439" s="295"/>
      <c r="R439" s="295"/>
      <c r="S439" s="295"/>
      <c r="T439" s="295"/>
      <c r="U439" s="295"/>
      <c r="V439" s="295"/>
      <c r="W439" s="295"/>
      <c r="X439" s="295"/>
      <c r="Y439" s="426"/>
      <c r="Z439" s="410"/>
      <c r="AA439" s="410"/>
      <c r="AB439" s="410"/>
      <c r="AC439" s="410"/>
      <c r="AD439" s="410"/>
      <c r="AE439" s="410"/>
      <c r="AF439" s="415"/>
      <c r="AG439" s="415"/>
      <c r="AH439" s="415"/>
      <c r="AI439" s="415"/>
      <c r="AJ439" s="415"/>
      <c r="AK439" s="415"/>
      <c r="AL439" s="415"/>
      <c r="AM439" s="296">
        <f>SUM(Y439:AL439)</f>
        <v>0</v>
      </c>
    </row>
    <row r="440" spans="1:39" ht="15" hidden="1" outlineLevel="1">
      <c r="A440" s="532"/>
      <c r="B440" s="431" t="s">
        <v>308</v>
      </c>
      <c r="C440" s="291" t="s">
        <v>163</v>
      </c>
      <c r="D440" s="295"/>
      <c r="E440" s="295"/>
      <c r="F440" s="295"/>
      <c r="G440" s="295"/>
      <c r="H440" s="295"/>
      <c r="I440" s="295"/>
      <c r="J440" s="295"/>
      <c r="K440" s="295"/>
      <c r="L440" s="295"/>
      <c r="M440" s="295"/>
      <c r="N440" s="295">
        <f>N439</f>
        <v>12</v>
      </c>
      <c r="O440" s="295"/>
      <c r="P440" s="295"/>
      <c r="Q440" s="295"/>
      <c r="R440" s="295"/>
      <c r="S440" s="295"/>
      <c r="T440" s="295"/>
      <c r="U440" s="295"/>
      <c r="V440" s="295"/>
      <c r="W440" s="295"/>
      <c r="X440" s="295"/>
      <c r="Y440" s="411">
        <f>Y439</f>
        <v>0</v>
      </c>
      <c r="Z440" s="411">
        <f t="shared" ref="Z440" si="1003">Z439</f>
        <v>0</v>
      </c>
      <c r="AA440" s="411">
        <f t="shared" ref="AA440" si="1004">AA439</f>
        <v>0</v>
      </c>
      <c r="AB440" s="411">
        <f t="shared" ref="AB440" si="1005">AB439</f>
        <v>0</v>
      </c>
      <c r="AC440" s="411">
        <f t="shared" ref="AC440" si="1006">AC439</f>
        <v>0</v>
      </c>
      <c r="AD440" s="411">
        <f t="shared" ref="AD440" si="1007">AD439</f>
        <v>0</v>
      </c>
      <c r="AE440" s="411">
        <f t="shared" ref="AE440" si="1008">AE439</f>
        <v>0</v>
      </c>
      <c r="AF440" s="411">
        <f t="shared" ref="AF440" si="1009">AF439</f>
        <v>0</v>
      </c>
      <c r="AG440" s="411">
        <f t="shared" ref="AG440" si="1010">AG439</f>
        <v>0</v>
      </c>
      <c r="AH440" s="411">
        <f t="shared" ref="AH440" si="1011">AH439</f>
        <v>0</v>
      </c>
      <c r="AI440" s="411">
        <f t="shared" ref="AI440" si="1012">AI439</f>
        <v>0</v>
      </c>
      <c r="AJ440" s="411">
        <f t="shared" ref="AJ440" si="1013">AJ439</f>
        <v>0</v>
      </c>
      <c r="AK440" s="411">
        <f t="shared" ref="AK440" si="1014">AK439</f>
        <v>0</v>
      </c>
      <c r="AL440" s="411">
        <f t="shared" ref="AL440" si="1015">AL439</f>
        <v>0</v>
      </c>
      <c r="AM440" s="297"/>
    </row>
    <row r="441" spans="1:39" ht="15" hidden="1" outlineLevel="1">
      <c r="A441" s="532"/>
      <c r="B441" s="528"/>
      <c r="C441" s="305"/>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412"/>
      <c r="Z441" s="421"/>
      <c r="AA441" s="421"/>
      <c r="AB441" s="421"/>
      <c r="AC441" s="421"/>
      <c r="AD441" s="421"/>
      <c r="AE441" s="421"/>
      <c r="AF441" s="421"/>
      <c r="AG441" s="421"/>
      <c r="AH441" s="421"/>
      <c r="AI441" s="421"/>
      <c r="AJ441" s="421"/>
      <c r="AK441" s="421"/>
      <c r="AL441" s="421"/>
      <c r="AM441" s="306"/>
    </row>
    <row r="442" spans="1:39" ht="30" hidden="1" outlineLevel="1">
      <c r="A442" s="532">
        <v>12</v>
      </c>
      <c r="B442" s="428" t="s">
        <v>105</v>
      </c>
      <c r="C442" s="291" t="s">
        <v>25</v>
      </c>
      <c r="D442" s="295"/>
      <c r="E442" s="295"/>
      <c r="F442" s="295"/>
      <c r="G442" s="295"/>
      <c r="H442" s="295"/>
      <c r="I442" s="295"/>
      <c r="J442" s="295"/>
      <c r="K442" s="295"/>
      <c r="L442" s="295"/>
      <c r="M442" s="295"/>
      <c r="N442" s="295">
        <v>12</v>
      </c>
      <c r="O442" s="295"/>
      <c r="P442" s="295"/>
      <c r="Q442" s="295"/>
      <c r="R442" s="295"/>
      <c r="S442" s="295"/>
      <c r="T442" s="295"/>
      <c r="U442" s="295"/>
      <c r="V442" s="295"/>
      <c r="W442" s="295"/>
      <c r="X442" s="295"/>
      <c r="Y442" s="410"/>
      <c r="Z442" s="410"/>
      <c r="AA442" s="410"/>
      <c r="AB442" s="410"/>
      <c r="AC442" s="410"/>
      <c r="AD442" s="410"/>
      <c r="AE442" s="410"/>
      <c r="AF442" s="415"/>
      <c r="AG442" s="415"/>
      <c r="AH442" s="415"/>
      <c r="AI442" s="415"/>
      <c r="AJ442" s="415"/>
      <c r="AK442" s="415"/>
      <c r="AL442" s="415"/>
      <c r="AM442" s="296">
        <f>SUM(Y442:AL442)</f>
        <v>0</v>
      </c>
    </row>
    <row r="443" spans="1:39" ht="15" hidden="1" outlineLevel="1">
      <c r="A443" s="532"/>
      <c r="B443" s="431" t="s">
        <v>308</v>
      </c>
      <c r="C443" s="291" t="s">
        <v>163</v>
      </c>
      <c r="D443" s="295"/>
      <c r="E443" s="295"/>
      <c r="F443" s="295"/>
      <c r="G443" s="295"/>
      <c r="H443" s="295"/>
      <c r="I443" s="295"/>
      <c r="J443" s="295"/>
      <c r="K443" s="295"/>
      <c r="L443" s="295"/>
      <c r="M443" s="295"/>
      <c r="N443" s="295">
        <f>N442</f>
        <v>12</v>
      </c>
      <c r="O443" s="295"/>
      <c r="P443" s="295"/>
      <c r="Q443" s="295"/>
      <c r="R443" s="295"/>
      <c r="S443" s="295"/>
      <c r="T443" s="295"/>
      <c r="U443" s="295"/>
      <c r="V443" s="295"/>
      <c r="W443" s="295"/>
      <c r="X443" s="295"/>
      <c r="Y443" s="411">
        <f>Y442</f>
        <v>0</v>
      </c>
      <c r="Z443" s="411">
        <f t="shared" ref="Z443" si="1016">Z442</f>
        <v>0</v>
      </c>
      <c r="AA443" s="411">
        <f t="shared" ref="AA443" si="1017">AA442</f>
        <v>0</v>
      </c>
      <c r="AB443" s="411">
        <f t="shared" ref="AB443" si="1018">AB442</f>
        <v>0</v>
      </c>
      <c r="AC443" s="411">
        <f t="shared" ref="AC443" si="1019">AC442</f>
        <v>0</v>
      </c>
      <c r="AD443" s="411">
        <f t="shared" ref="AD443" si="1020">AD442</f>
        <v>0</v>
      </c>
      <c r="AE443" s="411">
        <f t="shared" ref="AE443" si="1021">AE442</f>
        <v>0</v>
      </c>
      <c r="AF443" s="411">
        <f t="shared" ref="AF443" si="1022">AF442</f>
        <v>0</v>
      </c>
      <c r="AG443" s="411">
        <f t="shared" ref="AG443" si="1023">AG442</f>
        <v>0</v>
      </c>
      <c r="AH443" s="411">
        <f t="shared" ref="AH443" si="1024">AH442</f>
        <v>0</v>
      </c>
      <c r="AI443" s="411">
        <f t="shared" ref="AI443" si="1025">AI442</f>
        <v>0</v>
      </c>
      <c r="AJ443" s="411">
        <f t="shared" ref="AJ443" si="1026">AJ442</f>
        <v>0</v>
      </c>
      <c r="AK443" s="411">
        <f t="shared" ref="AK443" si="1027">AK442</f>
        <v>0</v>
      </c>
      <c r="AL443" s="411">
        <f t="shared" ref="AL443" si="1028">AL442</f>
        <v>0</v>
      </c>
      <c r="AM443" s="297"/>
    </row>
    <row r="444" spans="1:39" ht="15" hidden="1" outlineLevel="1">
      <c r="A444" s="532"/>
      <c r="B444" s="528"/>
      <c r="C444" s="305"/>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422"/>
      <c r="Z444" s="422"/>
      <c r="AA444" s="412"/>
      <c r="AB444" s="412"/>
      <c r="AC444" s="412"/>
      <c r="AD444" s="412"/>
      <c r="AE444" s="412"/>
      <c r="AF444" s="412"/>
      <c r="AG444" s="412"/>
      <c r="AH444" s="412"/>
      <c r="AI444" s="412"/>
      <c r="AJ444" s="412"/>
      <c r="AK444" s="412"/>
      <c r="AL444" s="412"/>
      <c r="AM444" s="306"/>
    </row>
    <row r="445" spans="1:39" ht="30" hidden="1" outlineLevel="1">
      <c r="A445" s="532">
        <v>13</v>
      </c>
      <c r="B445" s="428" t="s">
        <v>106</v>
      </c>
      <c r="C445" s="291" t="s">
        <v>25</v>
      </c>
      <c r="D445" s="295"/>
      <c r="E445" s="295"/>
      <c r="F445" s="295"/>
      <c r="G445" s="295"/>
      <c r="H445" s="295"/>
      <c r="I445" s="295"/>
      <c r="J445" s="295"/>
      <c r="K445" s="295"/>
      <c r="L445" s="295"/>
      <c r="M445" s="295"/>
      <c r="N445" s="295">
        <v>12</v>
      </c>
      <c r="O445" s="295"/>
      <c r="P445" s="295"/>
      <c r="Q445" s="295"/>
      <c r="R445" s="295"/>
      <c r="S445" s="295"/>
      <c r="T445" s="295"/>
      <c r="U445" s="295"/>
      <c r="V445" s="295"/>
      <c r="W445" s="295"/>
      <c r="X445" s="295"/>
      <c r="Y445" s="410"/>
      <c r="Z445" s="410"/>
      <c r="AA445" s="410"/>
      <c r="AB445" s="410"/>
      <c r="AC445" s="410"/>
      <c r="AD445" s="410"/>
      <c r="AE445" s="410"/>
      <c r="AF445" s="415"/>
      <c r="AG445" s="415"/>
      <c r="AH445" s="415"/>
      <c r="AI445" s="415"/>
      <c r="AJ445" s="415"/>
      <c r="AK445" s="415"/>
      <c r="AL445" s="415"/>
      <c r="AM445" s="296">
        <f>SUM(Y445:AL445)</f>
        <v>0</v>
      </c>
    </row>
    <row r="446" spans="1:39" ht="15" hidden="1" outlineLevel="1">
      <c r="A446" s="532"/>
      <c r="B446" s="431" t="s">
        <v>308</v>
      </c>
      <c r="C446" s="291" t="s">
        <v>163</v>
      </c>
      <c r="D446" s="295"/>
      <c r="E446" s="295"/>
      <c r="F446" s="295"/>
      <c r="G446" s="295"/>
      <c r="H446" s="295"/>
      <c r="I446" s="295"/>
      <c r="J446" s="295"/>
      <c r="K446" s="295"/>
      <c r="L446" s="295"/>
      <c r="M446" s="295"/>
      <c r="N446" s="295">
        <f>N445</f>
        <v>12</v>
      </c>
      <c r="O446" s="295"/>
      <c r="P446" s="295"/>
      <c r="Q446" s="295"/>
      <c r="R446" s="295"/>
      <c r="S446" s="295"/>
      <c r="T446" s="295"/>
      <c r="U446" s="295"/>
      <c r="V446" s="295"/>
      <c r="W446" s="295"/>
      <c r="X446" s="295"/>
      <c r="Y446" s="411">
        <f>Y445</f>
        <v>0</v>
      </c>
      <c r="Z446" s="411">
        <f t="shared" ref="Z446" si="1029">Z445</f>
        <v>0</v>
      </c>
      <c r="AA446" s="411">
        <f t="shared" ref="AA446" si="1030">AA445</f>
        <v>0</v>
      </c>
      <c r="AB446" s="411">
        <f t="shared" ref="AB446" si="1031">AB445</f>
        <v>0</v>
      </c>
      <c r="AC446" s="411">
        <f t="shared" ref="AC446" si="1032">AC445</f>
        <v>0</v>
      </c>
      <c r="AD446" s="411">
        <f t="shared" ref="AD446" si="1033">AD445</f>
        <v>0</v>
      </c>
      <c r="AE446" s="411">
        <f t="shared" ref="AE446" si="1034">AE445</f>
        <v>0</v>
      </c>
      <c r="AF446" s="411">
        <f t="shared" ref="AF446" si="1035">AF445</f>
        <v>0</v>
      </c>
      <c r="AG446" s="411">
        <f t="shared" ref="AG446" si="1036">AG445</f>
        <v>0</v>
      </c>
      <c r="AH446" s="411">
        <f t="shared" ref="AH446" si="1037">AH445</f>
        <v>0</v>
      </c>
      <c r="AI446" s="411">
        <f t="shared" ref="AI446" si="1038">AI445</f>
        <v>0</v>
      </c>
      <c r="AJ446" s="411">
        <f t="shared" ref="AJ446" si="1039">AJ445</f>
        <v>0</v>
      </c>
      <c r="AK446" s="411">
        <f t="shared" ref="AK446" si="1040">AK445</f>
        <v>0</v>
      </c>
      <c r="AL446" s="411">
        <f t="shared" ref="AL446" si="1041">AL445</f>
        <v>0</v>
      </c>
      <c r="AM446" s="306"/>
    </row>
    <row r="447" spans="1:39" ht="15" hidden="1" outlineLevel="1">
      <c r="A447" s="532"/>
      <c r="B447" s="528"/>
      <c r="C447" s="305"/>
      <c r="D447" s="291"/>
      <c r="E447" s="291"/>
      <c r="F447" s="291"/>
      <c r="G447" s="291"/>
      <c r="H447" s="291"/>
      <c r="I447" s="291"/>
      <c r="J447" s="291"/>
      <c r="K447" s="291"/>
      <c r="L447" s="291"/>
      <c r="M447" s="291"/>
      <c r="N447" s="291"/>
      <c r="O447" s="291"/>
      <c r="P447" s="291"/>
      <c r="Q447" s="291"/>
      <c r="R447" s="291"/>
      <c r="S447" s="291"/>
      <c r="T447" s="291"/>
      <c r="U447" s="291"/>
      <c r="V447" s="291"/>
      <c r="W447" s="291"/>
      <c r="X447" s="291"/>
      <c r="Y447" s="412"/>
      <c r="Z447" s="412"/>
      <c r="AA447" s="412"/>
      <c r="AB447" s="412"/>
      <c r="AC447" s="412"/>
      <c r="AD447" s="412"/>
      <c r="AE447" s="412"/>
      <c r="AF447" s="412"/>
      <c r="AG447" s="412"/>
      <c r="AH447" s="412"/>
      <c r="AI447" s="412"/>
      <c r="AJ447" s="412"/>
      <c r="AK447" s="412"/>
      <c r="AL447" s="412"/>
      <c r="AM447" s="306"/>
    </row>
    <row r="448" spans="1:39" ht="15.45" hidden="1" outlineLevel="1">
      <c r="A448" s="532"/>
      <c r="B448" s="504" t="s">
        <v>107</v>
      </c>
      <c r="C448" s="289"/>
      <c r="D448" s="290"/>
      <c r="E448" s="290"/>
      <c r="F448" s="290"/>
      <c r="G448" s="290"/>
      <c r="H448" s="290"/>
      <c r="I448" s="290"/>
      <c r="J448" s="290"/>
      <c r="K448" s="290"/>
      <c r="L448" s="290"/>
      <c r="M448" s="290"/>
      <c r="N448" s="290"/>
      <c r="O448" s="290"/>
      <c r="P448" s="289"/>
      <c r="Q448" s="289"/>
      <c r="R448" s="289"/>
      <c r="S448" s="289"/>
      <c r="T448" s="289"/>
      <c r="U448" s="289"/>
      <c r="V448" s="289"/>
      <c r="W448" s="289"/>
      <c r="X448" s="289"/>
      <c r="Y448" s="414"/>
      <c r="Z448" s="414"/>
      <c r="AA448" s="414"/>
      <c r="AB448" s="414"/>
      <c r="AC448" s="414"/>
      <c r="AD448" s="414"/>
      <c r="AE448" s="414"/>
      <c r="AF448" s="414"/>
      <c r="AG448" s="414"/>
      <c r="AH448" s="414"/>
      <c r="AI448" s="414"/>
      <c r="AJ448" s="414"/>
      <c r="AK448" s="414"/>
      <c r="AL448" s="414"/>
      <c r="AM448" s="292"/>
    </row>
    <row r="449" spans="1:40" ht="15" hidden="1" outlineLevel="1">
      <c r="A449" s="532">
        <v>14</v>
      </c>
      <c r="B449" s="528" t="s">
        <v>108</v>
      </c>
      <c r="C449" s="291" t="s">
        <v>25</v>
      </c>
      <c r="D449" s="295"/>
      <c r="E449" s="295"/>
      <c r="F449" s="295"/>
      <c r="G449" s="295"/>
      <c r="H449" s="295"/>
      <c r="I449" s="295"/>
      <c r="J449" s="295"/>
      <c r="K449" s="295"/>
      <c r="L449" s="295"/>
      <c r="M449" s="295"/>
      <c r="N449" s="295">
        <v>12</v>
      </c>
      <c r="O449" s="295"/>
      <c r="P449" s="295"/>
      <c r="Q449" s="295"/>
      <c r="R449" s="295"/>
      <c r="S449" s="295"/>
      <c r="T449" s="295"/>
      <c r="U449" s="295"/>
      <c r="V449" s="295"/>
      <c r="W449" s="295"/>
      <c r="X449" s="295"/>
      <c r="Y449" s="410"/>
      <c r="Z449" s="410"/>
      <c r="AA449" s="410"/>
      <c r="AB449" s="410"/>
      <c r="AC449" s="410"/>
      <c r="AD449" s="410"/>
      <c r="AE449" s="410"/>
      <c r="AF449" s="410"/>
      <c r="AG449" s="410"/>
      <c r="AH449" s="410"/>
      <c r="AI449" s="410"/>
      <c r="AJ449" s="410"/>
      <c r="AK449" s="410"/>
      <c r="AL449" s="410"/>
      <c r="AM449" s="296">
        <f>SUM(Y449:AL449)</f>
        <v>0</v>
      </c>
    </row>
    <row r="450" spans="1:40" ht="15" hidden="1" outlineLevel="1">
      <c r="A450" s="532"/>
      <c r="B450" s="431" t="s">
        <v>308</v>
      </c>
      <c r="C450" s="291" t="s">
        <v>163</v>
      </c>
      <c r="D450" s="295"/>
      <c r="E450" s="295"/>
      <c r="F450" s="295"/>
      <c r="G450" s="295"/>
      <c r="H450" s="295"/>
      <c r="I450" s="295"/>
      <c r="J450" s="295"/>
      <c r="K450" s="295"/>
      <c r="L450" s="295"/>
      <c r="M450" s="295"/>
      <c r="N450" s="295">
        <f>N449</f>
        <v>12</v>
      </c>
      <c r="O450" s="295"/>
      <c r="P450" s="295"/>
      <c r="Q450" s="295"/>
      <c r="R450" s="295"/>
      <c r="S450" s="295"/>
      <c r="T450" s="295"/>
      <c r="U450" s="295"/>
      <c r="V450" s="295"/>
      <c r="W450" s="295"/>
      <c r="X450" s="295"/>
      <c r="Y450" s="411">
        <f>Y449</f>
        <v>0</v>
      </c>
      <c r="Z450" s="411">
        <f t="shared" ref="Z450" si="1042">Z449</f>
        <v>0</v>
      </c>
      <c r="AA450" s="411">
        <f t="shared" ref="AA450" si="1043">AA449</f>
        <v>0</v>
      </c>
      <c r="AB450" s="411">
        <f t="shared" ref="AB450" si="1044">AB449</f>
        <v>0</v>
      </c>
      <c r="AC450" s="411">
        <f t="shared" ref="AC450" si="1045">AC449</f>
        <v>0</v>
      </c>
      <c r="AD450" s="411">
        <f t="shared" ref="AD450" si="1046">AD449</f>
        <v>0</v>
      </c>
      <c r="AE450" s="411">
        <f t="shared" ref="AE450" si="1047">AE449</f>
        <v>0</v>
      </c>
      <c r="AF450" s="411">
        <f t="shared" ref="AF450" si="1048">AF449</f>
        <v>0</v>
      </c>
      <c r="AG450" s="411">
        <f t="shared" ref="AG450" si="1049">AG449</f>
        <v>0</v>
      </c>
      <c r="AH450" s="411">
        <f t="shared" ref="AH450" si="1050">AH449</f>
        <v>0</v>
      </c>
      <c r="AI450" s="411">
        <f t="shared" ref="AI450" si="1051">AI449</f>
        <v>0</v>
      </c>
      <c r="AJ450" s="411">
        <f t="shared" ref="AJ450" si="1052">AJ449</f>
        <v>0</v>
      </c>
      <c r="AK450" s="411">
        <f t="shared" ref="AK450" si="1053">AK449</f>
        <v>0</v>
      </c>
      <c r="AL450" s="411">
        <f t="shared" ref="AL450" si="1054">AL449</f>
        <v>0</v>
      </c>
      <c r="AM450" s="297"/>
    </row>
    <row r="451" spans="1:40" ht="15" hidden="1" outlineLevel="1">
      <c r="A451" s="532"/>
      <c r="B451" s="528"/>
      <c r="C451" s="305"/>
      <c r="D451" s="291"/>
      <c r="E451" s="291"/>
      <c r="F451" s="291"/>
      <c r="G451" s="291"/>
      <c r="H451" s="291"/>
      <c r="I451" s="291"/>
      <c r="J451" s="291"/>
      <c r="K451" s="291"/>
      <c r="L451" s="291"/>
      <c r="M451" s="291"/>
      <c r="N451" s="468"/>
      <c r="O451" s="291"/>
      <c r="P451" s="291"/>
      <c r="Q451" s="291"/>
      <c r="R451" s="291"/>
      <c r="S451" s="291"/>
      <c r="T451" s="291"/>
      <c r="U451" s="291"/>
      <c r="V451" s="291"/>
      <c r="W451" s="291"/>
      <c r="X451" s="291"/>
      <c r="Y451" s="412"/>
      <c r="Z451" s="412"/>
      <c r="AA451" s="412"/>
      <c r="AB451" s="412"/>
      <c r="AC451" s="412"/>
      <c r="AD451" s="412"/>
      <c r="AE451" s="412"/>
      <c r="AF451" s="412"/>
      <c r="AG451" s="412"/>
      <c r="AH451" s="412"/>
      <c r="AI451" s="412"/>
      <c r="AJ451" s="412"/>
      <c r="AK451" s="412"/>
      <c r="AL451" s="412"/>
      <c r="AM451" s="301"/>
      <c r="AN451" s="630"/>
    </row>
    <row r="452" spans="1:40" s="309" customFormat="1" ht="15.45" hidden="1" outlineLevel="1">
      <c r="A452" s="532"/>
      <c r="B452" s="504" t="s">
        <v>489</v>
      </c>
      <c r="C452" s="291"/>
      <c r="D452" s="291"/>
      <c r="E452" s="291"/>
      <c r="F452" s="291"/>
      <c r="G452" s="291"/>
      <c r="H452" s="291"/>
      <c r="I452" s="291"/>
      <c r="J452" s="291"/>
      <c r="K452" s="291"/>
      <c r="L452" s="291"/>
      <c r="M452" s="291"/>
      <c r="N452" s="291"/>
      <c r="O452" s="291"/>
      <c r="P452" s="291"/>
      <c r="Q452" s="291"/>
      <c r="R452" s="291"/>
      <c r="S452" s="291"/>
      <c r="T452" s="291"/>
      <c r="U452" s="291"/>
      <c r="V452" s="291"/>
      <c r="W452" s="291"/>
      <c r="X452" s="291"/>
      <c r="Y452" s="412"/>
      <c r="Z452" s="412"/>
      <c r="AA452" s="412"/>
      <c r="AB452" s="412"/>
      <c r="AC452" s="412"/>
      <c r="AD452" s="412"/>
      <c r="AE452" s="416"/>
      <c r="AF452" s="416"/>
      <c r="AG452" s="416"/>
      <c r="AH452" s="416"/>
      <c r="AI452" s="416"/>
      <c r="AJ452" s="416"/>
      <c r="AK452" s="416"/>
      <c r="AL452" s="416"/>
      <c r="AM452" s="517"/>
      <c r="AN452" s="631"/>
    </row>
    <row r="453" spans="1:40" ht="15" hidden="1" outlineLevel="1">
      <c r="A453" s="532">
        <v>15</v>
      </c>
      <c r="B453" s="431" t="s">
        <v>494</v>
      </c>
      <c r="C453" s="291" t="s">
        <v>25</v>
      </c>
      <c r="D453" s="295"/>
      <c r="E453" s="295"/>
      <c r="F453" s="295"/>
      <c r="G453" s="295"/>
      <c r="H453" s="295"/>
      <c r="I453" s="295"/>
      <c r="J453" s="295"/>
      <c r="K453" s="295"/>
      <c r="L453" s="295"/>
      <c r="M453" s="295"/>
      <c r="N453" s="295">
        <v>0</v>
      </c>
      <c r="O453" s="295"/>
      <c r="P453" s="295"/>
      <c r="Q453" s="295"/>
      <c r="R453" s="295"/>
      <c r="S453" s="295"/>
      <c r="T453" s="295"/>
      <c r="U453" s="295"/>
      <c r="V453" s="295"/>
      <c r="W453" s="295"/>
      <c r="X453" s="295"/>
      <c r="Y453" s="410"/>
      <c r="Z453" s="410"/>
      <c r="AA453" s="410"/>
      <c r="AB453" s="410"/>
      <c r="AC453" s="410"/>
      <c r="AD453" s="410"/>
      <c r="AE453" s="410"/>
      <c r="AF453" s="410"/>
      <c r="AG453" s="410"/>
      <c r="AH453" s="410"/>
      <c r="AI453" s="410"/>
      <c r="AJ453" s="410"/>
      <c r="AK453" s="410"/>
      <c r="AL453" s="410"/>
      <c r="AM453" s="296">
        <f>SUM(Y453:AL453)</f>
        <v>0</v>
      </c>
    </row>
    <row r="454" spans="1:40" ht="15" hidden="1" outlineLevel="1">
      <c r="A454" s="532"/>
      <c r="B454" s="431" t="s">
        <v>308</v>
      </c>
      <c r="C454" s="291" t="s">
        <v>163</v>
      </c>
      <c r="D454" s="295"/>
      <c r="E454" s="295"/>
      <c r="F454" s="295"/>
      <c r="G454" s="295"/>
      <c r="H454" s="295"/>
      <c r="I454" s="295"/>
      <c r="J454" s="295"/>
      <c r="K454" s="295"/>
      <c r="L454" s="295"/>
      <c r="M454" s="295"/>
      <c r="N454" s="295">
        <f>N453</f>
        <v>0</v>
      </c>
      <c r="O454" s="295"/>
      <c r="P454" s="295"/>
      <c r="Q454" s="295"/>
      <c r="R454" s="295"/>
      <c r="S454" s="295"/>
      <c r="T454" s="295"/>
      <c r="U454" s="295"/>
      <c r="V454" s="295"/>
      <c r="W454" s="295"/>
      <c r="X454" s="295"/>
      <c r="Y454" s="411">
        <f>Y453</f>
        <v>0</v>
      </c>
      <c r="Z454" s="411">
        <f t="shared" ref="Z454:AL454" si="1055">Z453</f>
        <v>0</v>
      </c>
      <c r="AA454" s="411">
        <f t="shared" si="1055"/>
        <v>0</v>
      </c>
      <c r="AB454" s="411">
        <f t="shared" si="1055"/>
        <v>0</v>
      </c>
      <c r="AC454" s="411">
        <f t="shared" si="1055"/>
        <v>0</v>
      </c>
      <c r="AD454" s="411">
        <f t="shared" si="1055"/>
        <v>0</v>
      </c>
      <c r="AE454" s="411">
        <f t="shared" si="1055"/>
        <v>0</v>
      </c>
      <c r="AF454" s="411">
        <f t="shared" si="1055"/>
        <v>0</v>
      </c>
      <c r="AG454" s="411">
        <f t="shared" si="1055"/>
        <v>0</v>
      </c>
      <c r="AH454" s="411">
        <f t="shared" si="1055"/>
        <v>0</v>
      </c>
      <c r="AI454" s="411">
        <f t="shared" si="1055"/>
        <v>0</v>
      </c>
      <c r="AJ454" s="411">
        <f t="shared" si="1055"/>
        <v>0</v>
      </c>
      <c r="AK454" s="411">
        <f t="shared" si="1055"/>
        <v>0</v>
      </c>
      <c r="AL454" s="411">
        <f t="shared" si="1055"/>
        <v>0</v>
      </c>
      <c r="AM454" s="297"/>
    </row>
    <row r="455" spans="1:40" ht="15" hidden="1" outlineLevel="1">
      <c r="A455" s="532"/>
      <c r="B455" s="528"/>
      <c r="C455" s="305"/>
      <c r="D455" s="291"/>
      <c r="E455" s="291"/>
      <c r="F455" s="291"/>
      <c r="G455" s="291"/>
      <c r="H455" s="291"/>
      <c r="I455" s="291"/>
      <c r="J455" s="291"/>
      <c r="K455" s="291"/>
      <c r="L455" s="291"/>
      <c r="M455" s="291"/>
      <c r="N455" s="291"/>
      <c r="O455" s="291"/>
      <c r="P455" s="291"/>
      <c r="Q455" s="291"/>
      <c r="R455" s="291"/>
      <c r="S455" s="291"/>
      <c r="T455" s="291"/>
      <c r="U455" s="291"/>
      <c r="V455" s="291"/>
      <c r="W455" s="291"/>
      <c r="X455" s="291"/>
      <c r="Y455" s="412"/>
      <c r="Z455" s="412"/>
      <c r="AA455" s="412"/>
      <c r="AB455" s="412"/>
      <c r="AC455" s="412"/>
      <c r="AD455" s="412"/>
      <c r="AE455" s="412"/>
      <c r="AF455" s="412"/>
      <c r="AG455" s="412"/>
      <c r="AH455" s="412"/>
      <c r="AI455" s="412"/>
      <c r="AJ455" s="412"/>
      <c r="AK455" s="412"/>
      <c r="AL455" s="412"/>
      <c r="AM455" s="306"/>
    </row>
    <row r="456" spans="1:40" s="283" customFormat="1" ht="15" hidden="1" outlineLevel="1">
      <c r="A456" s="532">
        <v>16</v>
      </c>
      <c r="B456" s="529" t="s">
        <v>490</v>
      </c>
      <c r="C456" s="291" t="s">
        <v>25</v>
      </c>
      <c r="D456" s="295"/>
      <c r="E456" s="295"/>
      <c r="F456" s="295"/>
      <c r="G456" s="295"/>
      <c r="H456" s="295"/>
      <c r="I456" s="295"/>
      <c r="J456" s="295"/>
      <c r="K456" s="295"/>
      <c r="L456" s="295"/>
      <c r="M456" s="295"/>
      <c r="N456" s="295">
        <v>0</v>
      </c>
      <c r="O456" s="295"/>
      <c r="P456" s="295"/>
      <c r="Q456" s="295"/>
      <c r="R456" s="295"/>
      <c r="S456" s="295"/>
      <c r="T456" s="295"/>
      <c r="U456" s="295"/>
      <c r="V456" s="295"/>
      <c r="W456" s="295"/>
      <c r="X456" s="295"/>
      <c r="Y456" s="410"/>
      <c r="Z456" s="410"/>
      <c r="AA456" s="410"/>
      <c r="AB456" s="410"/>
      <c r="AC456" s="410"/>
      <c r="AD456" s="410"/>
      <c r="AE456" s="410"/>
      <c r="AF456" s="410"/>
      <c r="AG456" s="410"/>
      <c r="AH456" s="410"/>
      <c r="AI456" s="410"/>
      <c r="AJ456" s="410"/>
      <c r="AK456" s="410"/>
      <c r="AL456" s="410"/>
      <c r="AM456" s="296">
        <f>SUM(Y456:AL456)</f>
        <v>0</v>
      </c>
    </row>
    <row r="457" spans="1:40" s="283" customFormat="1" ht="15" hidden="1" outlineLevel="1">
      <c r="A457" s="532"/>
      <c r="B457" s="529" t="s">
        <v>308</v>
      </c>
      <c r="C457" s="291" t="s">
        <v>163</v>
      </c>
      <c r="D457" s="295"/>
      <c r="E457" s="295"/>
      <c r="F457" s="295"/>
      <c r="G457" s="295"/>
      <c r="H457" s="295"/>
      <c r="I457" s="295"/>
      <c r="J457" s="295"/>
      <c r="K457" s="295"/>
      <c r="L457" s="295"/>
      <c r="M457" s="295"/>
      <c r="N457" s="295">
        <f>N456</f>
        <v>0</v>
      </c>
      <c r="O457" s="295"/>
      <c r="P457" s="295"/>
      <c r="Q457" s="295"/>
      <c r="R457" s="295"/>
      <c r="S457" s="295"/>
      <c r="T457" s="295"/>
      <c r="U457" s="295"/>
      <c r="V457" s="295"/>
      <c r="W457" s="295"/>
      <c r="X457" s="295"/>
      <c r="Y457" s="411">
        <f>Y456</f>
        <v>0</v>
      </c>
      <c r="Z457" s="411">
        <f t="shared" ref="Z457:AL457" si="1056">Z456</f>
        <v>0</v>
      </c>
      <c r="AA457" s="411">
        <f t="shared" si="1056"/>
        <v>0</v>
      </c>
      <c r="AB457" s="411">
        <f t="shared" si="1056"/>
        <v>0</v>
      </c>
      <c r="AC457" s="411">
        <f t="shared" si="1056"/>
        <v>0</v>
      </c>
      <c r="AD457" s="411">
        <f t="shared" si="1056"/>
        <v>0</v>
      </c>
      <c r="AE457" s="411">
        <f t="shared" si="1056"/>
        <v>0</v>
      </c>
      <c r="AF457" s="411">
        <f t="shared" si="1056"/>
        <v>0</v>
      </c>
      <c r="AG457" s="411">
        <f t="shared" si="1056"/>
        <v>0</v>
      </c>
      <c r="AH457" s="411">
        <f t="shared" si="1056"/>
        <v>0</v>
      </c>
      <c r="AI457" s="411">
        <f t="shared" si="1056"/>
        <v>0</v>
      </c>
      <c r="AJ457" s="411">
        <f t="shared" si="1056"/>
        <v>0</v>
      </c>
      <c r="AK457" s="411">
        <f t="shared" si="1056"/>
        <v>0</v>
      </c>
      <c r="AL457" s="411">
        <f t="shared" si="1056"/>
        <v>0</v>
      </c>
      <c r="AM457" s="297"/>
    </row>
    <row r="458" spans="1:40" s="283" customFormat="1" ht="15" hidden="1" outlineLevel="1">
      <c r="A458" s="532"/>
      <c r="B458" s="529"/>
      <c r="C458" s="291"/>
      <c r="D458" s="291"/>
      <c r="E458" s="291"/>
      <c r="F458" s="291"/>
      <c r="G458" s="291"/>
      <c r="H458" s="291"/>
      <c r="I458" s="291"/>
      <c r="J458" s="291"/>
      <c r="K458" s="291"/>
      <c r="L458" s="291"/>
      <c r="M458" s="291"/>
      <c r="N458" s="291"/>
      <c r="O458" s="291"/>
      <c r="P458" s="291"/>
      <c r="Q458" s="291"/>
      <c r="R458" s="291"/>
      <c r="S458" s="291"/>
      <c r="T458" s="291"/>
      <c r="U458" s="291"/>
      <c r="V458" s="291"/>
      <c r="W458" s="291"/>
      <c r="X458" s="291"/>
      <c r="Y458" s="412"/>
      <c r="Z458" s="412"/>
      <c r="AA458" s="412"/>
      <c r="AB458" s="412"/>
      <c r="AC458" s="412"/>
      <c r="AD458" s="412"/>
      <c r="AE458" s="416"/>
      <c r="AF458" s="416"/>
      <c r="AG458" s="416"/>
      <c r="AH458" s="416"/>
      <c r="AI458" s="416"/>
      <c r="AJ458" s="416"/>
      <c r="AK458" s="416"/>
      <c r="AL458" s="416"/>
      <c r="AM458" s="313"/>
    </row>
    <row r="459" spans="1:40" ht="15.45" hidden="1" outlineLevel="1">
      <c r="A459" s="532"/>
      <c r="B459" s="530" t="s">
        <v>495</v>
      </c>
      <c r="C459" s="320"/>
      <c r="D459" s="290"/>
      <c r="E459" s="289"/>
      <c r="F459" s="289"/>
      <c r="G459" s="289"/>
      <c r="H459" s="289"/>
      <c r="I459" s="289"/>
      <c r="J459" s="289"/>
      <c r="K459" s="289"/>
      <c r="L459" s="289"/>
      <c r="M459" s="289"/>
      <c r="N459" s="290"/>
      <c r="O459" s="289"/>
      <c r="P459" s="289"/>
      <c r="Q459" s="289"/>
      <c r="R459" s="289"/>
      <c r="S459" s="289"/>
      <c r="T459" s="289"/>
      <c r="U459" s="289"/>
      <c r="V459" s="289"/>
      <c r="W459" s="289"/>
      <c r="X459" s="289"/>
      <c r="Y459" s="414"/>
      <c r="Z459" s="414"/>
      <c r="AA459" s="414"/>
      <c r="AB459" s="414"/>
      <c r="AC459" s="414"/>
      <c r="AD459" s="414"/>
      <c r="AE459" s="414"/>
      <c r="AF459" s="414"/>
      <c r="AG459" s="414"/>
      <c r="AH459" s="414"/>
      <c r="AI459" s="414"/>
      <c r="AJ459" s="414"/>
      <c r="AK459" s="414"/>
      <c r="AL459" s="414"/>
      <c r="AM459" s="292"/>
    </row>
    <row r="460" spans="1:40" ht="15" hidden="1" outlineLevel="1">
      <c r="A460" s="532">
        <v>17</v>
      </c>
      <c r="B460" s="428" t="s">
        <v>112</v>
      </c>
      <c r="C460" s="291" t="s">
        <v>25</v>
      </c>
      <c r="D460" s="295"/>
      <c r="E460" s="295"/>
      <c r="F460" s="295"/>
      <c r="G460" s="295"/>
      <c r="H460" s="295"/>
      <c r="I460" s="295"/>
      <c r="J460" s="295"/>
      <c r="K460" s="295"/>
      <c r="L460" s="295"/>
      <c r="M460" s="295"/>
      <c r="N460" s="295">
        <v>12</v>
      </c>
      <c r="O460" s="295"/>
      <c r="P460" s="295"/>
      <c r="Q460" s="295"/>
      <c r="R460" s="295"/>
      <c r="S460" s="295"/>
      <c r="T460" s="295"/>
      <c r="U460" s="295"/>
      <c r="V460" s="295"/>
      <c r="W460" s="295"/>
      <c r="X460" s="295"/>
      <c r="Y460" s="426"/>
      <c r="Z460" s="410"/>
      <c r="AA460" s="410"/>
      <c r="AB460" s="410"/>
      <c r="AC460" s="410"/>
      <c r="AD460" s="410"/>
      <c r="AE460" s="410"/>
      <c r="AF460" s="415"/>
      <c r="AG460" s="415"/>
      <c r="AH460" s="415"/>
      <c r="AI460" s="415"/>
      <c r="AJ460" s="415"/>
      <c r="AK460" s="415"/>
      <c r="AL460" s="415"/>
      <c r="AM460" s="296">
        <f>SUM(Y460:AL460)</f>
        <v>0</v>
      </c>
    </row>
    <row r="461" spans="1:40" ht="15" hidden="1" outlineLevel="1">
      <c r="A461" s="532"/>
      <c r="B461" s="431" t="s">
        <v>308</v>
      </c>
      <c r="C461" s="291" t="s">
        <v>163</v>
      </c>
      <c r="D461" s="295"/>
      <c r="E461" s="295"/>
      <c r="F461" s="295"/>
      <c r="G461" s="295"/>
      <c r="H461" s="295"/>
      <c r="I461" s="295"/>
      <c r="J461" s="295"/>
      <c r="K461" s="295"/>
      <c r="L461" s="295"/>
      <c r="M461" s="295"/>
      <c r="N461" s="295">
        <f>N460</f>
        <v>12</v>
      </c>
      <c r="O461" s="295"/>
      <c r="P461" s="295"/>
      <c r="Q461" s="295"/>
      <c r="R461" s="295"/>
      <c r="S461" s="295"/>
      <c r="T461" s="295"/>
      <c r="U461" s="295"/>
      <c r="V461" s="295"/>
      <c r="W461" s="295"/>
      <c r="X461" s="295"/>
      <c r="Y461" s="411">
        <f>Y460</f>
        <v>0</v>
      </c>
      <c r="Z461" s="411">
        <f t="shared" ref="Z461:AL461" si="1057">Z460</f>
        <v>0</v>
      </c>
      <c r="AA461" s="411">
        <f t="shared" si="1057"/>
        <v>0</v>
      </c>
      <c r="AB461" s="411">
        <f t="shared" si="1057"/>
        <v>0</v>
      </c>
      <c r="AC461" s="411">
        <f t="shared" si="1057"/>
        <v>0</v>
      </c>
      <c r="AD461" s="411">
        <f t="shared" si="1057"/>
        <v>0</v>
      </c>
      <c r="AE461" s="411">
        <f t="shared" si="1057"/>
        <v>0</v>
      </c>
      <c r="AF461" s="411">
        <f t="shared" si="1057"/>
        <v>0</v>
      </c>
      <c r="AG461" s="411">
        <f t="shared" si="1057"/>
        <v>0</v>
      </c>
      <c r="AH461" s="411">
        <f t="shared" si="1057"/>
        <v>0</v>
      </c>
      <c r="AI461" s="411">
        <f t="shared" si="1057"/>
        <v>0</v>
      </c>
      <c r="AJ461" s="411">
        <f t="shared" si="1057"/>
        <v>0</v>
      </c>
      <c r="AK461" s="411">
        <f t="shared" si="1057"/>
        <v>0</v>
      </c>
      <c r="AL461" s="411">
        <f t="shared" si="1057"/>
        <v>0</v>
      </c>
      <c r="AM461" s="306"/>
    </row>
    <row r="462" spans="1:40" ht="15" hidden="1" outlineLevel="1">
      <c r="A462" s="532"/>
      <c r="B462" s="43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422"/>
      <c r="Z462" s="425"/>
      <c r="AA462" s="425"/>
      <c r="AB462" s="425"/>
      <c r="AC462" s="425"/>
      <c r="AD462" s="425"/>
      <c r="AE462" s="425"/>
      <c r="AF462" s="425"/>
      <c r="AG462" s="425"/>
      <c r="AH462" s="425"/>
      <c r="AI462" s="425"/>
      <c r="AJ462" s="425"/>
      <c r="AK462" s="425"/>
      <c r="AL462" s="425"/>
      <c r="AM462" s="306"/>
    </row>
    <row r="463" spans="1:40" ht="15" hidden="1" outlineLevel="1">
      <c r="A463" s="532">
        <v>18</v>
      </c>
      <c r="B463" s="428" t="s">
        <v>109</v>
      </c>
      <c r="C463" s="291" t="s">
        <v>25</v>
      </c>
      <c r="D463" s="295"/>
      <c r="E463" s="295"/>
      <c r="F463" s="295"/>
      <c r="G463" s="295"/>
      <c r="H463" s="295"/>
      <c r="I463" s="295"/>
      <c r="J463" s="295"/>
      <c r="K463" s="295"/>
      <c r="L463" s="295"/>
      <c r="M463" s="295"/>
      <c r="N463" s="295">
        <v>12</v>
      </c>
      <c r="O463" s="295"/>
      <c r="P463" s="295"/>
      <c r="Q463" s="295"/>
      <c r="R463" s="295"/>
      <c r="S463" s="295"/>
      <c r="T463" s="295"/>
      <c r="U463" s="295"/>
      <c r="V463" s="295"/>
      <c r="W463" s="295"/>
      <c r="X463" s="295"/>
      <c r="Y463" s="426"/>
      <c r="Z463" s="410"/>
      <c r="AA463" s="410"/>
      <c r="AB463" s="410"/>
      <c r="AC463" s="410"/>
      <c r="AD463" s="410"/>
      <c r="AE463" s="410"/>
      <c r="AF463" s="415"/>
      <c r="AG463" s="415"/>
      <c r="AH463" s="415"/>
      <c r="AI463" s="415"/>
      <c r="AJ463" s="415"/>
      <c r="AK463" s="415"/>
      <c r="AL463" s="415"/>
      <c r="AM463" s="296">
        <f>SUM(Y463:AL463)</f>
        <v>0</v>
      </c>
    </row>
    <row r="464" spans="1:40" ht="15" hidden="1" outlineLevel="1">
      <c r="A464" s="532"/>
      <c r="B464" s="431" t="s">
        <v>308</v>
      </c>
      <c r="C464" s="291" t="s">
        <v>163</v>
      </c>
      <c r="D464" s="295"/>
      <c r="E464" s="295"/>
      <c r="F464" s="295"/>
      <c r="G464" s="295"/>
      <c r="H464" s="295"/>
      <c r="I464" s="295"/>
      <c r="J464" s="295"/>
      <c r="K464" s="295"/>
      <c r="L464" s="295"/>
      <c r="M464" s="295"/>
      <c r="N464" s="295">
        <f>N463</f>
        <v>12</v>
      </c>
      <c r="O464" s="295"/>
      <c r="P464" s="295"/>
      <c r="Q464" s="295"/>
      <c r="R464" s="295"/>
      <c r="S464" s="295"/>
      <c r="T464" s="295"/>
      <c r="U464" s="295"/>
      <c r="V464" s="295"/>
      <c r="W464" s="295"/>
      <c r="X464" s="295"/>
      <c r="Y464" s="411">
        <f>Y463</f>
        <v>0</v>
      </c>
      <c r="Z464" s="411">
        <f t="shared" ref="Z464:AL464" si="1058">Z463</f>
        <v>0</v>
      </c>
      <c r="AA464" s="411">
        <f t="shared" si="1058"/>
        <v>0</v>
      </c>
      <c r="AB464" s="411">
        <f t="shared" si="1058"/>
        <v>0</v>
      </c>
      <c r="AC464" s="411">
        <f t="shared" si="1058"/>
        <v>0</v>
      </c>
      <c r="AD464" s="411">
        <f t="shared" si="1058"/>
        <v>0</v>
      </c>
      <c r="AE464" s="411">
        <f t="shared" si="1058"/>
        <v>0</v>
      </c>
      <c r="AF464" s="411">
        <f t="shared" si="1058"/>
        <v>0</v>
      </c>
      <c r="AG464" s="411">
        <f t="shared" si="1058"/>
        <v>0</v>
      </c>
      <c r="AH464" s="411">
        <f t="shared" si="1058"/>
        <v>0</v>
      </c>
      <c r="AI464" s="411">
        <f t="shared" si="1058"/>
        <v>0</v>
      </c>
      <c r="AJ464" s="411">
        <f t="shared" si="1058"/>
        <v>0</v>
      </c>
      <c r="AK464" s="411">
        <f t="shared" si="1058"/>
        <v>0</v>
      </c>
      <c r="AL464" s="411">
        <f t="shared" si="1058"/>
        <v>0</v>
      </c>
      <c r="AM464" s="306"/>
    </row>
    <row r="465" spans="1:39" ht="15" hidden="1" outlineLevel="1">
      <c r="A465" s="532"/>
      <c r="B465" s="430"/>
      <c r="C465" s="291"/>
      <c r="D465" s="291"/>
      <c r="E465" s="291"/>
      <c r="F465" s="291"/>
      <c r="G465" s="291"/>
      <c r="H465" s="291"/>
      <c r="I465" s="291"/>
      <c r="J465" s="291"/>
      <c r="K465" s="291"/>
      <c r="L465" s="291"/>
      <c r="M465" s="291"/>
      <c r="N465" s="291"/>
      <c r="O465" s="291"/>
      <c r="P465" s="291"/>
      <c r="Q465" s="291"/>
      <c r="R465" s="291"/>
      <c r="S465" s="291"/>
      <c r="T465" s="291"/>
      <c r="U465" s="291"/>
      <c r="V465" s="291"/>
      <c r="W465" s="291"/>
      <c r="X465" s="291"/>
      <c r="Y465" s="423"/>
      <c r="Z465" s="424"/>
      <c r="AA465" s="424"/>
      <c r="AB465" s="424"/>
      <c r="AC465" s="424"/>
      <c r="AD465" s="424"/>
      <c r="AE465" s="424"/>
      <c r="AF465" s="424"/>
      <c r="AG465" s="424"/>
      <c r="AH465" s="424"/>
      <c r="AI465" s="424"/>
      <c r="AJ465" s="424"/>
      <c r="AK465" s="424"/>
      <c r="AL465" s="424"/>
      <c r="AM465" s="297"/>
    </row>
    <row r="466" spans="1:39" ht="15" hidden="1" outlineLevel="1">
      <c r="A466" s="532">
        <v>19</v>
      </c>
      <c r="B466" s="428" t="s">
        <v>111</v>
      </c>
      <c r="C466" s="291" t="s">
        <v>25</v>
      </c>
      <c r="D466" s="295"/>
      <c r="E466" s="295"/>
      <c r="F466" s="295"/>
      <c r="G466" s="295"/>
      <c r="H466" s="295"/>
      <c r="I466" s="295"/>
      <c r="J466" s="295"/>
      <c r="K466" s="295"/>
      <c r="L466" s="295"/>
      <c r="M466" s="295"/>
      <c r="N466" s="295">
        <v>12</v>
      </c>
      <c r="O466" s="295"/>
      <c r="P466" s="295"/>
      <c r="Q466" s="295"/>
      <c r="R466" s="295"/>
      <c r="S466" s="295"/>
      <c r="T466" s="295"/>
      <c r="U466" s="295"/>
      <c r="V466" s="295"/>
      <c r="W466" s="295"/>
      <c r="X466" s="295"/>
      <c r="Y466" s="426"/>
      <c r="Z466" s="410"/>
      <c r="AA466" s="410"/>
      <c r="AB466" s="410"/>
      <c r="AC466" s="410"/>
      <c r="AD466" s="410"/>
      <c r="AE466" s="410"/>
      <c r="AF466" s="415"/>
      <c r="AG466" s="415"/>
      <c r="AH466" s="415"/>
      <c r="AI466" s="415"/>
      <c r="AJ466" s="415"/>
      <c r="AK466" s="415"/>
      <c r="AL466" s="415"/>
      <c r="AM466" s="296">
        <f>SUM(Y466:AL466)</f>
        <v>0</v>
      </c>
    </row>
    <row r="467" spans="1:39" ht="15" hidden="1" outlineLevel="1">
      <c r="A467" s="532"/>
      <c r="B467" s="431" t="s">
        <v>308</v>
      </c>
      <c r="C467" s="291" t="s">
        <v>163</v>
      </c>
      <c r="D467" s="295"/>
      <c r="E467" s="295"/>
      <c r="F467" s="295"/>
      <c r="G467" s="295"/>
      <c r="H467" s="295"/>
      <c r="I467" s="295"/>
      <c r="J467" s="295"/>
      <c r="K467" s="295"/>
      <c r="L467" s="295"/>
      <c r="M467" s="295"/>
      <c r="N467" s="295">
        <f>N466</f>
        <v>12</v>
      </c>
      <c r="O467" s="295"/>
      <c r="P467" s="295"/>
      <c r="Q467" s="295"/>
      <c r="R467" s="295"/>
      <c r="S467" s="295"/>
      <c r="T467" s="295"/>
      <c r="U467" s="295"/>
      <c r="V467" s="295"/>
      <c r="W467" s="295"/>
      <c r="X467" s="295"/>
      <c r="Y467" s="411">
        <f>Y466</f>
        <v>0</v>
      </c>
      <c r="Z467" s="411">
        <f t="shared" ref="Z467:AL467" si="1059">Z466</f>
        <v>0</v>
      </c>
      <c r="AA467" s="411">
        <f t="shared" si="1059"/>
        <v>0</v>
      </c>
      <c r="AB467" s="411">
        <f t="shared" si="1059"/>
        <v>0</v>
      </c>
      <c r="AC467" s="411">
        <f t="shared" si="1059"/>
        <v>0</v>
      </c>
      <c r="AD467" s="411">
        <f t="shared" si="1059"/>
        <v>0</v>
      </c>
      <c r="AE467" s="411">
        <f t="shared" si="1059"/>
        <v>0</v>
      </c>
      <c r="AF467" s="411">
        <f t="shared" si="1059"/>
        <v>0</v>
      </c>
      <c r="AG467" s="411">
        <f t="shared" si="1059"/>
        <v>0</v>
      </c>
      <c r="AH467" s="411">
        <f t="shared" si="1059"/>
        <v>0</v>
      </c>
      <c r="AI467" s="411">
        <f t="shared" si="1059"/>
        <v>0</v>
      </c>
      <c r="AJ467" s="411">
        <f t="shared" si="1059"/>
        <v>0</v>
      </c>
      <c r="AK467" s="411">
        <f t="shared" si="1059"/>
        <v>0</v>
      </c>
      <c r="AL467" s="411">
        <f t="shared" si="1059"/>
        <v>0</v>
      </c>
      <c r="AM467" s="297"/>
    </row>
    <row r="468" spans="1:39" ht="15" hidden="1" outlineLevel="1">
      <c r="A468" s="532"/>
      <c r="B468" s="430"/>
      <c r="C468" s="291"/>
      <c r="D468" s="291"/>
      <c r="E468" s="291"/>
      <c r="F468" s="291"/>
      <c r="G468" s="291"/>
      <c r="H468" s="291"/>
      <c r="I468" s="291"/>
      <c r="J468" s="291"/>
      <c r="K468" s="291"/>
      <c r="L468" s="291"/>
      <c r="M468" s="291"/>
      <c r="N468" s="291"/>
      <c r="O468" s="291"/>
      <c r="P468" s="291"/>
      <c r="Q468" s="291"/>
      <c r="R468" s="291"/>
      <c r="S468" s="291"/>
      <c r="T468" s="291"/>
      <c r="U468" s="291"/>
      <c r="V468" s="291"/>
      <c r="W468" s="291"/>
      <c r="X468" s="291"/>
      <c r="Y468" s="412"/>
      <c r="Z468" s="412"/>
      <c r="AA468" s="412"/>
      <c r="AB468" s="412"/>
      <c r="AC468" s="412"/>
      <c r="AD468" s="412"/>
      <c r="AE468" s="412"/>
      <c r="AF468" s="412"/>
      <c r="AG468" s="412"/>
      <c r="AH468" s="412"/>
      <c r="AI468" s="412"/>
      <c r="AJ468" s="412"/>
      <c r="AK468" s="412"/>
      <c r="AL468" s="412"/>
      <c r="AM468" s="306"/>
    </row>
    <row r="469" spans="1:39" ht="15" hidden="1" outlineLevel="1">
      <c r="A469" s="532">
        <v>20</v>
      </c>
      <c r="B469" s="428" t="s">
        <v>110</v>
      </c>
      <c r="C469" s="291" t="s">
        <v>25</v>
      </c>
      <c r="D469" s="295"/>
      <c r="E469" s="295"/>
      <c r="F469" s="295"/>
      <c r="G469" s="295"/>
      <c r="H469" s="295"/>
      <c r="I469" s="295"/>
      <c r="J469" s="295"/>
      <c r="K469" s="295"/>
      <c r="L469" s="295"/>
      <c r="M469" s="295"/>
      <c r="N469" s="295">
        <v>12</v>
      </c>
      <c r="O469" s="295"/>
      <c r="P469" s="295"/>
      <c r="Q469" s="295"/>
      <c r="R469" s="295"/>
      <c r="S469" s="295"/>
      <c r="T469" s="295"/>
      <c r="U469" s="295"/>
      <c r="V469" s="295"/>
      <c r="W469" s="295"/>
      <c r="X469" s="295"/>
      <c r="Y469" s="426"/>
      <c r="Z469" s="410"/>
      <c r="AA469" s="410"/>
      <c r="AB469" s="410"/>
      <c r="AC469" s="410"/>
      <c r="AD469" s="410"/>
      <c r="AE469" s="410"/>
      <c r="AF469" s="415"/>
      <c r="AG469" s="415"/>
      <c r="AH469" s="415"/>
      <c r="AI469" s="415"/>
      <c r="AJ469" s="415"/>
      <c r="AK469" s="415"/>
      <c r="AL469" s="415"/>
      <c r="AM469" s="296">
        <f>SUM(Y469:AL469)</f>
        <v>0</v>
      </c>
    </row>
    <row r="470" spans="1:39" ht="15" hidden="1" outlineLevel="1">
      <c r="A470" s="532"/>
      <c r="B470" s="431" t="s">
        <v>308</v>
      </c>
      <c r="C470" s="291" t="s">
        <v>163</v>
      </c>
      <c r="D470" s="295"/>
      <c r="E470" s="295"/>
      <c r="F470" s="295"/>
      <c r="G470" s="295"/>
      <c r="H470" s="295"/>
      <c r="I470" s="295"/>
      <c r="J470" s="295"/>
      <c r="K470" s="295"/>
      <c r="L470" s="295"/>
      <c r="M470" s="295"/>
      <c r="N470" s="295">
        <f>N469</f>
        <v>12</v>
      </c>
      <c r="O470" s="295"/>
      <c r="P470" s="295"/>
      <c r="Q470" s="295"/>
      <c r="R470" s="295"/>
      <c r="S470" s="295"/>
      <c r="T470" s="295"/>
      <c r="U470" s="295"/>
      <c r="V470" s="295"/>
      <c r="W470" s="295"/>
      <c r="X470" s="295"/>
      <c r="Y470" s="411">
        <f t="shared" ref="Y470:AL470" si="1060">Y469</f>
        <v>0</v>
      </c>
      <c r="Z470" s="411">
        <f t="shared" si="1060"/>
        <v>0</v>
      </c>
      <c r="AA470" s="411">
        <f t="shared" si="1060"/>
        <v>0</v>
      </c>
      <c r="AB470" s="411">
        <f t="shared" si="1060"/>
        <v>0</v>
      </c>
      <c r="AC470" s="411">
        <f t="shared" si="1060"/>
        <v>0</v>
      </c>
      <c r="AD470" s="411">
        <f t="shared" si="1060"/>
        <v>0</v>
      </c>
      <c r="AE470" s="411">
        <f t="shared" si="1060"/>
        <v>0</v>
      </c>
      <c r="AF470" s="411">
        <f t="shared" si="1060"/>
        <v>0</v>
      </c>
      <c r="AG470" s="411">
        <f t="shared" si="1060"/>
        <v>0</v>
      </c>
      <c r="AH470" s="411">
        <f t="shared" si="1060"/>
        <v>0</v>
      </c>
      <c r="AI470" s="411">
        <f t="shared" si="1060"/>
        <v>0</v>
      </c>
      <c r="AJ470" s="411">
        <f t="shared" si="1060"/>
        <v>0</v>
      </c>
      <c r="AK470" s="411">
        <f t="shared" si="1060"/>
        <v>0</v>
      </c>
      <c r="AL470" s="411">
        <f t="shared" si="1060"/>
        <v>0</v>
      </c>
      <c r="AM470" s="306"/>
    </row>
    <row r="471" spans="1:39" ht="15.45" hidden="1" outlineLevel="1">
      <c r="A471" s="532"/>
      <c r="B471" s="531"/>
      <c r="C471" s="300"/>
      <c r="D471" s="291"/>
      <c r="E471" s="291"/>
      <c r="F471" s="291"/>
      <c r="G471" s="291"/>
      <c r="H471" s="291"/>
      <c r="I471" s="291"/>
      <c r="J471" s="291"/>
      <c r="K471" s="291"/>
      <c r="L471" s="291"/>
      <c r="M471" s="291"/>
      <c r="N471" s="300"/>
      <c r="O471" s="291"/>
      <c r="P471" s="291"/>
      <c r="Q471" s="291"/>
      <c r="R471" s="291"/>
      <c r="S471" s="291"/>
      <c r="T471" s="291"/>
      <c r="U471" s="291"/>
      <c r="V471" s="291"/>
      <c r="W471" s="291"/>
      <c r="X471" s="291"/>
      <c r="Y471" s="412"/>
      <c r="Z471" s="412"/>
      <c r="AA471" s="412"/>
      <c r="AB471" s="412"/>
      <c r="AC471" s="412"/>
      <c r="AD471" s="412"/>
      <c r="AE471" s="412"/>
      <c r="AF471" s="412"/>
      <c r="AG471" s="412"/>
      <c r="AH471" s="412"/>
      <c r="AI471" s="412"/>
      <c r="AJ471" s="412"/>
      <c r="AK471" s="412"/>
      <c r="AL471" s="412"/>
      <c r="AM471" s="306"/>
    </row>
    <row r="472" spans="1:39" ht="15.45" outlineLevel="1">
      <c r="A472" s="532"/>
      <c r="B472" s="524" t="s">
        <v>502</v>
      </c>
      <c r="C472" s="291"/>
      <c r="D472" s="291"/>
      <c r="E472" s="291"/>
      <c r="F472" s="291"/>
      <c r="G472" s="291"/>
      <c r="H472" s="291"/>
      <c r="I472" s="291"/>
      <c r="J472" s="291"/>
      <c r="K472" s="291"/>
      <c r="L472" s="291"/>
      <c r="M472" s="291"/>
      <c r="N472" s="291"/>
      <c r="O472" s="291"/>
      <c r="P472" s="291"/>
      <c r="Q472" s="291"/>
      <c r="R472" s="291"/>
      <c r="S472" s="291"/>
      <c r="T472" s="291"/>
      <c r="U472" s="291"/>
      <c r="V472" s="291"/>
      <c r="W472" s="291"/>
      <c r="X472" s="291"/>
      <c r="Y472" s="422"/>
      <c r="Z472" s="425"/>
      <c r="AA472" s="425"/>
      <c r="AB472" s="425"/>
      <c r="AC472" s="425"/>
      <c r="AD472" s="425"/>
      <c r="AE472" s="425"/>
      <c r="AF472" s="425"/>
      <c r="AG472" s="425"/>
      <c r="AH472" s="425"/>
      <c r="AI472" s="425"/>
      <c r="AJ472" s="425"/>
      <c r="AK472" s="425"/>
      <c r="AL472" s="425"/>
      <c r="AM472" s="306"/>
    </row>
    <row r="473" spans="1:39" ht="15.45" outlineLevel="1">
      <c r="A473" s="532"/>
      <c r="B473" s="504" t="s">
        <v>498</v>
      </c>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422"/>
      <c r="Z473" s="425"/>
      <c r="AA473" s="425"/>
      <c r="AB473" s="425"/>
      <c r="AC473" s="425"/>
      <c r="AD473" s="425"/>
      <c r="AE473" s="425"/>
      <c r="AF473" s="425"/>
      <c r="AG473" s="425"/>
      <c r="AH473" s="425"/>
      <c r="AI473" s="425"/>
      <c r="AJ473" s="425"/>
      <c r="AK473" s="425"/>
      <c r="AL473" s="425"/>
      <c r="AM473" s="306"/>
    </row>
    <row r="474" spans="1:39" ht="15" outlineLevel="1">
      <c r="A474" s="532">
        <v>21</v>
      </c>
      <c r="B474" s="428" t="s">
        <v>113</v>
      </c>
      <c r="C474" s="291" t="s">
        <v>25</v>
      </c>
      <c r="D474" s="295">
        <v>3651714</v>
      </c>
      <c r="E474" s="295">
        <v>2931802</v>
      </c>
      <c r="F474" s="295">
        <v>2931802</v>
      </c>
      <c r="G474" s="295">
        <v>2931802</v>
      </c>
      <c r="H474" s="295">
        <v>2931802</v>
      </c>
      <c r="I474" s="295">
        <v>2931802</v>
      </c>
      <c r="J474" s="295">
        <v>2931802</v>
      </c>
      <c r="K474" s="295">
        <v>2931776</v>
      </c>
      <c r="L474" s="295">
        <v>2931776</v>
      </c>
      <c r="M474" s="295">
        <v>2925607</v>
      </c>
      <c r="N474" s="291"/>
      <c r="O474" s="295">
        <v>252</v>
      </c>
      <c r="P474" s="295">
        <v>204</v>
      </c>
      <c r="Q474" s="295">
        <v>204</v>
      </c>
      <c r="R474" s="295">
        <v>204</v>
      </c>
      <c r="S474" s="295">
        <v>204</v>
      </c>
      <c r="T474" s="295">
        <v>204</v>
      </c>
      <c r="U474" s="295">
        <v>204</v>
      </c>
      <c r="V474" s="295">
        <v>204</v>
      </c>
      <c r="W474" s="295">
        <v>204</v>
      </c>
      <c r="X474" s="295">
        <v>203</v>
      </c>
      <c r="Y474" s="410">
        <v>1</v>
      </c>
      <c r="Z474" s="410"/>
      <c r="AA474" s="410"/>
      <c r="AB474" s="410"/>
      <c r="AC474" s="410"/>
      <c r="AD474" s="410"/>
      <c r="AE474" s="410"/>
      <c r="AF474" s="410"/>
      <c r="AG474" s="410"/>
      <c r="AH474" s="410"/>
      <c r="AI474" s="410"/>
      <c r="AJ474" s="410"/>
      <c r="AK474" s="410"/>
      <c r="AL474" s="410"/>
      <c r="AM474" s="296">
        <f>SUM(Y474:AL474)</f>
        <v>1</v>
      </c>
    </row>
    <row r="475" spans="1:39" ht="15" outlineLevel="1">
      <c r="A475" s="532"/>
      <c r="B475" s="431" t="s">
        <v>764</v>
      </c>
      <c r="C475" s="291" t="s">
        <v>766</v>
      </c>
      <c r="D475" s="295">
        <v>3429.1070931033319</v>
      </c>
      <c r="E475" s="295">
        <f>($G475-$D475)/3+D475</f>
        <v>3419.7106078887041</v>
      </c>
      <c r="F475" s="295">
        <f>($G475-$D475)/3+E475</f>
        <v>3410.3141226740763</v>
      </c>
      <c r="G475" s="295">
        <v>3400.9176374594481</v>
      </c>
      <c r="H475" s="295">
        <f t="shared" ref="H475:M475" si="1061">H474/G474*G475</f>
        <v>3400.9176374594481</v>
      </c>
      <c r="I475" s="295">
        <f t="shared" si="1061"/>
        <v>3400.9176374594481</v>
      </c>
      <c r="J475" s="295">
        <f t="shared" si="1061"/>
        <v>3400.9176374594481</v>
      </c>
      <c r="K475" s="295">
        <f t="shared" si="1061"/>
        <v>3400.8874772171898</v>
      </c>
      <c r="L475" s="295">
        <f t="shared" si="1061"/>
        <v>3400.8874772171898</v>
      </c>
      <c r="M475" s="295">
        <f t="shared" si="1061"/>
        <v>3393.7313797367028</v>
      </c>
      <c r="N475" s="291"/>
      <c r="O475" s="295">
        <f t="shared" ref="O475:X475" si="1062">O474/D474*D475</f>
        <v>0.2366381889332077</v>
      </c>
      <c r="P475" s="295">
        <f t="shared" si="1062"/>
        <v>0.23794954912006189</v>
      </c>
      <c r="Q475" s="295">
        <f t="shared" si="1062"/>
        <v>0.23729572495874945</v>
      </c>
      <c r="R475" s="295">
        <f t="shared" si="1062"/>
        <v>0.23664190079743702</v>
      </c>
      <c r="S475" s="295">
        <f t="shared" si="1062"/>
        <v>0.23664190079743702</v>
      </c>
      <c r="T475" s="295">
        <f t="shared" si="1062"/>
        <v>0.23664190079743702</v>
      </c>
      <c r="U475" s="295">
        <f t="shared" si="1062"/>
        <v>0.23664190079743702</v>
      </c>
      <c r="V475" s="295">
        <f t="shared" si="1062"/>
        <v>0.23664190079743702</v>
      </c>
      <c r="W475" s="295">
        <f t="shared" si="1062"/>
        <v>0.23664190079743702</v>
      </c>
      <c r="X475" s="295">
        <f t="shared" si="1062"/>
        <v>0.23548189147980253</v>
      </c>
      <c r="Y475" s="411">
        <f>Y474</f>
        <v>1</v>
      </c>
      <c r="Z475" s="411">
        <f t="shared" ref="Z475:AG475" si="1063">Z474</f>
        <v>0</v>
      </c>
      <c r="AA475" s="411">
        <f t="shared" si="1063"/>
        <v>0</v>
      </c>
      <c r="AB475" s="411">
        <f t="shared" si="1063"/>
        <v>0</v>
      </c>
      <c r="AC475" s="411">
        <f t="shared" si="1063"/>
        <v>0</v>
      </c>
      <c r="AD475" s="411">
        <f t="shared" si="1063"/>
        <v>0</v>
      </c>
      <c r="AE475" s="411">
        <f t="shared" si="1063"/>
        <v>0</v>
      </c>
      <c r="AF475" s="411">
        <f t="shared" si="1063"/>
        <v>0</v>
      </c>
      <c r="AG475" s="411">
        <f t="shared" si="1063"/>
        <v>0</v>
      </c>
      <c r="AH475" s="411">
        <f t="shared" ref="AH475" si="1064">AH474</f>
        <v>0</v>
      </c>
      <c r="AI475" s="411">
        <f t="shared" ref="AI475" si="1065">AI474</f>
        <v>0</v>
      </c>
      <c r="AJ475" s="411">
        <f t="shared" ref="AJ475" si="1066">AJ474</f>
        <v>0</v>
      </c>
      <c r="AK475" s="411">
        <f t="shared" ref="AK475" si="1067">AK474</f>
        <v>0</v>
      </c>
      <c r="AL475" s="411">
        <f t="shared" ref="AL475" si="1068">AL474</f>
        <v>0</v>
      </c>
      <c r="AM475" s="306"/>
    </row>
    <row r="476" spans="1:39" ht="15" outlineLevel="1">
      <c r="A476" s="532"/>
      <c r="B476" s="431"/>
      <c r="C476" s="291"/>
      <c r="D476" s="291"/>
      <c r="E476" s="291"/>
      <c r="F476" s="291"/>
      <c r="G476" s="291"/>
      <c r="H476" s="291"/>
      <c r="I476" s="291"/>
      <c r="J476" s="291"/>
      <c r="K476" s="291"/>
      <c r="L476" s="291"/>
      <c r="M476" s="291"/>
      <c r="N476" s="291"/>
      <c r="O476" s="291"/>
      <c r="P476" s="291"/>
      <c r="Q476" s="291"/>
      <c r="R476" s="291"/>
      <c r="S476" s="291"/>
      <c r="T476" s="291"/>
      <c r="U476" s="291"/>
      <c r="V476" s="291"/>
      <c r="W476" s="291"/>
      <c r="X476" s="291"/>
      <c r="Y476" s="422"/>
      <c r="Z476" s="425"/>
      <c r="AA476" s="425"/>
      <c r="AB476" s="425"/>
      <c r="AC476" s="425"/>
      <c r="AD476" s="425"/>
      <c r="AE476" s="425"/>
      <c r="AF476" s="425"/>
      <c r="AG476" s="425"/>
      <c r="AH476" s="425"/>
      <c r="AI476" s="425"/>
      <c r="AJ476" s="425"/>
      <c r="AK476" s="425"/>
      <c r="AL476" s="425"/>
      <c r="AM476" s="306"/>
    </row>
    <row r="477" spans="1:39" ht="30" outlineLevel="1">
      <c r="A477" s="532">
        <v>22</v>
      </c>
      <c r="B477" s="428" t="s">
        <v>114</v>
      </c>
      <c r="C477" s="291" t="s">
        <v>25</v>
      </c>
      <c r="D477" s="295">
        <v>517836</v>
      </c>
      <c r="E477" s="295">
        <v>517836</v>
      </c>
      <c r="F477" s="295">
        <v>517836</v>
      </c>
      <c r="G477" s="295">
        <v>517836</v>
      </c>
      <c r="H477" s="295">
        <v>517836</v>
      </c>
      <c r="I477" s="295">
        <v>517836</v>
      </c>
      <c r="J477" s="295">
        <v>517836</v>
      </c>
      <c r="K477" s="295">
        <v>517836</v>
      </c>
      <c r="L477" s="295">
        <v>517836</v>
      </c>
      <c r="M477" s="295">
        <v>517836</v>
      </c>
      <c r="N477" s="291"/>
      <c r="O477" s="295">
        <v>152</v>
      </c>
      <c r="P477" s="295">
        <v>152</v>
      </c>
      <c r="Q477" s="295">
        <v>152</v>
      </c>
      <c r="R477" s="295">
        <v>152</v>
      </c>
      <c r="S477" s="295">
        <v>152</v>
      </c>
      <c r="T477" s="295">
        <v>152</v>
      </c>
      <c r="U477" s="295">
        <v>152</v>
      </c>
      <c r="V477" s="295">
        <v>152</v>
      </c>
      <c r="W477" s="295">
        <v>152</v>
      </c>
      <c r="X477" s="295">
        <v>152</v>
      </c>
      <c r="Y477" s="410">
        <v>1</v>
      </c>
      <c r="Z477" s="410"/>
      <c r="AA477" s="410"/>
      <c r="AB477" s="410"/>
      <c r="AC477" s="410"/>
      <c r="AD477" s="410"/>
      <c r="AE477" s="410"/>
      <c r="AF477" s="410"/>
      <c r="AG477" s="410"/>
      <c r="AH477" s="410"/>
      <c r="AI477" s="410"/>
      <c r="AJ477" s="410"/>
      <c r="AK477" s="410"/>
      <c r="AL477" s="410"/>
      <c r="AM477" s="296">
        <f>SUM(Y477:AL477)</f>
        <v>1</v>
      </c>
    </row>
    <row r="478" spans="1:39" ht="15" outlineLevel="1">
      <c r="A478" s="532"/>
      <c r="B478" s="431" t="s">
        <v>764</v>
      </c>
      <c r="C478" s="291" t="s">
        <v>766</v>
      </c>
      <c r="D478" s="295">
        <v>40215.020038030991</v>
      </c>
      <c r="E478" s="295">
        <f>($G478-$D478)/3+D478</f>
        <v>40215.020038030991</v>
      </c>
      <c r="F478" s="295">
        <f>($G478-$D478)/3+E478</f>
        <v>40215.020038030991</v>
      </c>
      <c r="G478" s="295">
        <v>40215.020038030991</v>
      </c>
      <c r="H478" s="295">
        <f t="shared" ref="H478:M478" si="1069">H477/G477*G478</f>
        <v>40215.020038030991</v>
      </c>
      <c r="I478" s="295">
        <f t="shared" si="1069"/>
        <v>40215.020038030991</v>
      </c>
      <c r="J478" s="295">
        <f t="shared" si="1069"/>
        <v>40215.020038030991</v>
      </c>
      <c r="K478" s="295">
        <f t="shared" si="1069"/>
        <v>40215.020038030991</v>
      </c>
      <c r="L478" s="295">
        <f t="shared" si="1069"/>
        <v>40215.020038030991</v>
      </c>
      <c r="M478" s="295">
        <f t="shared" si="1069"/>
        <v>40215.020038030991</v>
      </c>
      <c r="N478" s="291"/>
      <c r="O478" s="295">
        <f t="shared" ref="O478:X478" si="1070">O477/D477*D478</f>
        <v>11.804283683986263</v>
      </c>
      <c r="P478" s="295">
        <f t="shared" si="1070"/>
        <v>11.804283683986263</v>
      </c>
      <c r="Q478" s="295">
        <f t="shared" si="1070"/>
        <v>11.804283683986263</v>
      </c>
      <c r="R478" s="295">
        <f t="shared" si="1070"/>
        <v>11.804283683986263</v>
      </c>
      <c r="S478" s="295">
        <f t="shared" si="1070"/>
        <v>11.804283683986263</v>
      </c>
      <c r="T478" s="295">
        <f t="shared" si="1070"/>
        <v>11.804283683986263</v>
      </c>
      <c r="U478" s="295">
        <f t="shared" si="1070"/>
        <v>11.804283683986263</v>
      </c>
      <c r="V478" s="295">
        <f t="shared" si="1070"/>
        <v>11.804283683986263</v>
      </c>
      <c r="W478" s="295">
        <f t="shared" si="1070"/>
        <v>11.804283683986263</v>
      </c>
      <c r="X478" s="295">
        <f t="shared" si="1070"/>
        <v>11.804283683986263</v>
      </c>
      <c r="Y478" s="411">
        <f>Y477</f>
        <v>1</v>
      </c>
      <c r="Z478" s="411">
        <f t="shared" ref="Z478:AG478" si="1071">Z477</f>
        <v>0</v>
      </c>
      <c r="AA478" s="411">
        <f t="shared" si="1071"/>
        <v>0</v>
      </c>
      <c r="AB478" s="411">
        <f t="shared" si="1071"/>
        <v>0</v>
      </c>
      <c r="AC478" s="411">
        <f t="shared" si="1071"/>
        <v>0</v>
      </c>
      <c r="AD478" s="411">
        <f t="shared" si="1071"/>
        <v>0</v>
      </c>
      <c r="AE478" s="411">
        <f t="shared" si="1071"/>
        <v>0</v>
      </c>
      <c r="AF478" s="411">
        <f t="shared" si="1071"/>
        <v>0</v>
      </c>
      <c r="AG478" s="411">
        <f t="shared" si="1071"/>
        <v>0</v>
      </c>
      <c r="AH478" s="411">
        <f t="shared" ref="AH478" si="1072">AH477</f>
        <v>0</v>
      </c>
      <c r="AI478" s="411">
        <f t="shared" ref="AI478" si="1073">AI477</f>
        <v>0</v>
      </c>
      <c r="AJ478" s="411">
        <f t="shared" ref="AJ478" si="1074">AJ477</f>
        <v>0</v>
      </c>
      <c r="AK478" s="411">
        <f t="shared" ref="AK478" si="1075">AK477</f>
        <v>0</v>
      </c>
      <c r="AL478" s="411">
        <f t="shared" ref="AL478" si="1076">AL477</f>
        <v>0</v>
      </c>
      <c r="AM478" s="306"/>
    </row>
    <row r="479" spans="1:39" ht="15" outlineLevel="1">
      <c r="A479" s="532"/>
      <c r="B479" s="431"/>
      <c r="C479" s="291"/>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422"/>
      <c r="Z479" s="425"/>
      <c r="AA479" s="425"/>
      <c r="AB479" s="425"/>
      <c r="AC479" s="425"/>
      <c r="AD479" s="425"/>
      <c r="AE479" s="425"/>
      <c r="AF479" s="425"/>
      <c r="AG479" s="425"/>
      <c r="AH479" s="425"/>
      <c r="AI479" s="425"/>
      <c r="AJ479" s="425"/>
      <c r="AK479" s="425"/>
      <c r="AL479" s="425"/>
      <c r="AM479" s="306"/>
    </row>
    <row r="480" spans="1:39" ht="15" outlineLevel="1">
      <c r="A480" s="532">
        <v>23</v>
      </c>
      <c r="B480" s="428" t="s">
        <v>115</v>
      </c>
      <c r="C480" s="291" t="s">
        <v>25</v>
      </c>
      <c r="D480" s="295">
        <v>502252</v>
      </c>
      <c r="E480" s="295">
        <v>502252</v>
      </c>
      <c r="F480" s="295">
        <v>502252</v>
      </c>
      <c r="G480" s="295">
        <v>502252</v>
      </c>
      <c r="H480" s="295">
        <v>502252</v>
      </c>
      <c r="I480" s="295">
        <v>502252</v>
      </c>
      <c r="J480" s="295">
        <v>502252</v>
      </c>
      <c r="K480" s="295">
        <v>502252</v>
      </c>
      <c r="L480" s="295">
        <v>502252</v>
      </c>
      <c r="M480" s="295">
        <v>502252</v>
      </c>
      <c r="N480" s="291"/>
      <c r="O480" s="295">
        <v>116</v>
      </c>
      <c r="P480" s="295">
        <v>116</v>
      </c>
      <c r="Q480" s="295">
        <v>116</v>
      </c>
      <c r="R480" s="295">
        <v>116</v>
      </c>
      <c r="S480" s="295">
        <v>116</v>
      </c>
      <c r="T480" s="295">
        <v>116</v>
      </c>
      <c r="U480" s="295">
        <v>116</v>
      </c>
      <c r="V480" s="295">
        <v>116</v>
      </c>
      <c r="W480" s="295">
        <v>116</v>
      </c>
      <c r="X480" s="295">
        <v>116</v>
      </c>
      <c r="Y480" s="410">
        <v>1</v>
      </c>
      <c r="Z480" s="410"/>
      <c r="AA480" s="410"/>
      <c r="AB480" s="410"/>
      <c r="AC480" s="410"/>
      <c r="AD480" s="410"/>
      <c r="AE480" s="410"/>
      <c r="AF480" s="410"/>
      <c r="AG480" s="410"/>
      <c r="AH480" s="410"/>
      <c r="AI480" s="410"/>
      <c r="AJ480" s="410"/>
      <c r="AK480" s="410"/>
      <c r="AL480" s="410"/>
      <c r="AM480" s="296">
        <f>SUM(Y480:AL480)</f>
        <v>1</v>
      </c>
    </row>
    <row r="481" spans="1:39" ht="15" outlineLevel="1">
      <c r="A481" s="532"/>
      <c r="B481" s="431" t="s">
        <v>308</v>
      </c>
      <c r="C481" s="291" t="s">
        <v>163</v>
      </c>
      <c r="D481" s="295"/>
      <c r="E481" s="295"/>
      <c r="F481" s="295"/>
      <c r="G481" s="295"/>
      <c r="H481" s="295"/>
      <c r="I481" s="295"/>
      <c r="J481" s="295"/>
      <c r="K481" s="295"/>
      <c r="L481" s="295"/>
      <c r="M481" s="295"/>
      <c r="N481" s="291"/>
      <c r="O481" s="295"/>
      <c r="P481" s="295"/>
      <c r="Q481" s="295"/>
      <c r="R481" s="295"/>
      <c r="S481" s="295"/>
      <c r="T481" s="295"/>
      <c r="U481" s="295"/>
      <c r="V481" s="295"/>
      <c r="W481" s="295"/>
      <c r="X481" s="295"/>
      <c r="Y481" s="411">
        <f>Y480</f>
        <v>1</v>
      </c>
      <c r="Z481" s="411">
        <f t="shared" ref="Z481:AG481" si="1077">Z480</f>
        <v>0</v>
      </c>
      <c r="AA481" s="411">
        <f t="shared" si="1077"/>
        <v>0</v>
      </c>
      <c r="AB481" s="411">
        <f t="shared" si="1077"/>
        <v>0</v>
      </c>
      <c r="AC481" s="411">
        <f t="shared" si="1077"/>
        <v>0</v>
      </c>
      <c r="AD481" s="411">
        <f t="shared" si="1077"/>
        <v>0</v>
      </c>
      <c r="AE481" s="411">
        <f t="shared" si="1077"/>
        <v>0</v>
      </c>
      <c r="AF481" s="411">
        <f t="shared" si="1077"/>
        <v>0</v>
      </c>
      <c r="AG481" s="411">
        <f t="shared" si="1077"/>
        <v>0</v>
      </c>
      <c r="AH481" s="411">
        <f t="shared" ref="AH481" si="1078">AH480</f>
        <v>0</v>
      </c>
      <c r="AI481" s="411">
        <f t="shared" ref="AI481" si="1079">AI480</f>
        <v>0</v>
      </c>
      <c r="AJ481" s="411">
        <f t="shared" ref="AJ481" si="1080">AJ480</f>
        <v>0</v>
      </c>
      <c r="AK481" s="411">
        <f t="shared" ref="AK481" si="1081">AK480</f>
        <v>0</v>
      </c>
      <c r="AL481" s="411">
        <f t="shared" ref="AL481" si="1082">AL480</f>
        <v>0</v>
      </c>
      <c r="AM481" s="306"/>
    </row>
    <row r="482" spans="1:39" ht="15" outlineLevel="1">
      <c r="A482" s="532"/>
      <c r="B482" s="430"/>
      <c r="C482" s="291"/>
      <c r="D482" s="291"/>
      <c r="E482" s="291"/>
      <c r="F482" s="291"/>
      <c r="G482" s="291"/>
      <c r="H482" s="291"/>
      <c r="I482" s="291"/>
      <c r="J482" s="291"/>
      <c r="K482" s="291"/>
      <c r="L482" s="291"/>
      <c r="M482" s="291"/>
      <c r="N482" s="291"/>
      <c r="O482" s="291"/>
      <c r="P482" s="291"/>
      <c r="Q482" s="291"/>
      <c r="R482" s="291"/>
      <c r="S482" s="291"/>
      <c r="T482" s="291"/>
      <c r="U482" s="291"/>
      <c r="V482" s="291"/>
      <c r="W482" s="291"/>
      <c r="X482" s="291"/>
      <c r="Y482" s="422"/>
      <c r="Z482" s="425"/>
      <c r="AA482" s="425"/>
      <c r="AB482" s="425"/>
      <c r="AC482" s="425"/>
      <c r="AD482" s="425"/>
      <c r="AE482" s="425"/>
      <c r="AF482" s="425"/>
      <c r="AG482" s="425"/>
      <c r="AH482" s="425"/>
      <c r="AI482" s="425"/>
      <c r="AJ482" s="425"/>
      <c r="AK482" s="425"/>
      <c r="AL482" s="425"/>
      <c r="AM482" s="306"/>
    </row>
    <row r="483" spans="1:39" ht="15" outlineLevel="1">
      <c r="A483" s="532">
        <v>24</v>
      </c>
      <c r="B483" s="789" t="s">
        <v>1015</v>
      </c>
      <c r="C483" s="291" t="s">
        <v>25</v>
      </c>
      <c r="D483" s="295">
        <v>2913183</v>
      </c>
      <c r="E483" s="295">
        <v>2109693</v>
      </c>
      <c r="F483" s="295">
        <v>2109693</v>
      </c>
      <c r="G483" s="295">
        <v>2109693</v>
      </c>
      <c r="H483" s="295">
        <v>2109693</v>
      </c>
      <c r="I483" s="295">
        <v>2109693</v>
      </c>
      <c r="J483" s="295">
        <v>2109693</v>
      </c>
      <c r="K483" s="295">
        <v>2109652</v>
      </c>
      <c r="L483" s="295">
        <v>2109652</v>
      </c>
      <c r="M483" s="295">
        <v>2109652</v>
      </c>
      <c r="N483" s="291"/>
      <c r="O483" s="295">
        <v>200</v>
      </c>
      <c r="P483" s="295">
        <v>146</v>
      </c>
      <c r="Q483" s="295">
        <v>146</v>
      </c>
      <c r="R483" s="295">
        <v>146</v>
      </c>
      <c r="S483" s="295">
        <v>146</v>
      </c>
      <c r="T483" s="295">
        <v>146</v>
      </c>
      <c r="U483" s="295">
        <v>146</v>
      </c>
      <c r="V483" s="295">
        <v>146</v>
      </c>
      <c r="W483" s="295">
        <v>146</v>
      </c>
      <c r="X483" s="295">
        <v>146</v>
      </c>
      <c r="Y483" s="410">
        <v>1</v>
      </c>
      <c r="Z483" s="410"/>
      <c r="AA483" s="410"/>
      <c r="AB483" s="410"/>
      <c r="AC483" s="410"/>
      <c r="AD483" s="410"/>
      <c r="AE483" s="410"/>
      <c r="AF483" s="410"/>
      <c r="AG483" s="410"/>
      <c r="AH483" s="410"/>
      <c r="AI483" s="410"/>
      <c r="AJ483" s="410"/>
      <c r="AK483" s="410"/>
      <c r="AL483" s="410"/>
      <c r="AM483" s="296">
        <f>SUM(Y483:AL483)</f>
        <v>1</v>
      </c>
    </row>
    <row r="484" spans="1:39" ht="15" outlineLevel="1">
      <c r="A484" s="532"/>
      <c r="B484" s="431" t="s">
        <v>308</v>
      </c>
      <c r="C484" s="291" t="s">
        <v>163</v>
      </c>
      <c r="D484" s="295"/>
      <c r="E484" s="295"/>
      <c r="F484" s="295"/>
      <c r="G484" s="295"/>
      <c r="H484" s="295"/>
      <c r="I484" s="295"/>
      <c r="J484" s="295"/>
      <c r="K484" s="295"/>
      <c r="L484" s="295"/>
      <c r="M484" s="295"/>
      <c r="N484" s="291"/>
      <c r="O484" s="295"/>
      <c r="P484" s="295"/>
      <c r="Q484" s="295"/>
      <c r="R484" s="295"/>
      <c r="S484" s="295"/>
      <c r="T484" s="295"/>
      <c r="U484" s="295"/>
      <c r="V484" s="295"/>
      <c r="W484" s="295"/>
      <c r="X484" s="295"/>
      <c r="Y484" s="411">
        <f>Y483</f>
        <v>1</v>
      </c>
      <c r="Z484" s="411">
        <f t="shared" ref="Z484:AG484" si="1083">Z483</f>
        <v>0</v>
      </c>
      <c r="AA484" s="411">
        <f t="shared" si="1083"/>
        <v>0</v>
      </c>
      <c r="AB484" s="411">
        <f t="shared" si="1083"/>
        <v>0</v>
      </c>
      <c r="AC484" s="411">
        <f t="shared" si="1083"/>
        <v>0</v>
      </c>
      <c r="AD484" s="411">
        <f t="shared" si="1083"/>
        <v>0</v>
      </c>
      <c r="AE484" s="411">
        <f t="shared" si="1083"/>
        <v>0</v>
      </c>
      <c r="AF484" s="411">
        <f t="shared" si="1083"/>
        <v>0</v>
      </c>
      <c r="AG484" s="411">
        <f t="shared" si="1083"/>
        <v>0</v>
      </c>
      <c r="AH484" s="411">
        <f t="shared" ref="AH484" si="1084">AH483</f>
        <v>0</v>
      </c>
      <c r="AI484" s="411">
        <f t="shared" ref="AI484" si="1085">AI483</f>
        <v>0</v>
      </c>
      <c r="AJ484" s="411">
        <f t="shared" ref="AJ484" si="1086">AJ483</f>
        <v>0</v>
      </c>
      <c r="AK484" s="411">
        <f t="shared" ref="AK484" si="1087">AK483</f>
        <v>0</v>
      </c>
      <c r="AL484" s="411">
        <f t="shared" ref="AL484" si="1088">AL483</f>
        <v>0</v>
      </c>
      <c r="AM484" s="306"/>
    </row>
    <row r="485" spans="1:39" ht="15" outlineLevel="1">
      <c r="A485" s="532"/>
      <c r="B485" s="431"/>
      <c r="C485" s="291"/>
      <c r="D485" s="291"/>
      <c r="E485" s="291"/>
      <c r="F485" s="291"/>
      <c r="G485" s="291"/>
      <c r="H485" s="291"/>
      <c r="I485" s="291"/>
      <c r="J485" s="291"/>
      <c r="K485" s="291"/>
      <c r="L485" s="291"/>
      <c r="M485" s="291"/>
      <c r="N485" s="291"/>
      <c r="O485" s="291"/>
      <c r="P485" s="291"/>
      <c r="Q485" s="291"/>
      <c r="R485" s="291"/>
      <c r="S485" s="291"/>
      <c r="T485" s="291"/>
      <c r="U485" s="291"/>
      <c r="V485" s="291"/>
      <c r="W485" s="291"/>
      <c r="X485" s="291"/>
      <c r="Y485" s="412"/>
      <c r="Z485" s="425"/>
      <c r="AA485" s="425"/>
      <c r="AB485" s="425"/>
      <c r="AC485" s="425"/>
      <c r="AD485" s="425"/>
      <c r="AE485" s="425"/>
      <c r="AF485" s="425"/>
      <c r="AG485" s="425"/>
      <c r="AH485" s="425"/>
      <c r="AI485" s="425"/>
      <c r="AJ485" s="425"/>
      <c r="AK485" s="425"/>
      <c r="AL485" s="425"/>
      <c r="AM485" s="306"/>
    </row>
    <row r="486" spans="1:39" ht="15.45" outlineLevel="1">
      <c r="A486" s="532"/>
      <c r="B486" s="504" t="s">
        <v>499</v>
      </c>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412"/>
      <c r="Z486" s="425"/>
      <c r="AA486" s="425"/>
      <c r="AB486" s="425"/>
      <c r="AC486" s="425"/>
      <c r="AD486" s="425"/>
      <c r="AE486" s="425"/>
      <c r="AF486" s="425"/>
      <c r="AG486" s="425"/>
      <c r="AH486" s="425"/>
      <c r="AI486" s="425"/>
      <c r="AJ486" s="425"/>
      <c r="AK486" s="425"/>
      <c r="AL486" s="425"/>
      <c r="AM486" s="306"/>
    </row>
    <row r="487" spans="1:39" ht="15" hidden="1" outlineLevel="1">
      <c r="A487" s="532">
        <v>25</v>
      </c>
      <c r="B487" s="428" t="s">
        <v>117</v>
      </c>
      <c r="C487" s="291" t="s">
        <v>25</v>
      </c>
      <c r="D487" s="295"/>
      <c r="E487" s="295"/>
      <c r="F487" s="295"/>
      <c r="G487" s="295"/>
      <c r="H487" s="295"/>
      <c r="I487" s="295"/>
      <c r="J487" s="295"/>
      <c r="K487" s="295"/>
      <c r="L487" s="295"/>
      <c r="M487" s="295"/>
      <c r="N487" s="295">
        <v>12</v>
      </c>
      <c r="O487" s="295"/>
      <c r="P487" s="295"/>
      <c r="Q487" s="295"/>
      <c r="R487" s="295"/>
      <c r="S487" s="295"/>
      <c r="T487" s="295"/>
      <c r="U487" s="295"/>
      <c r="V487" s="295"/>
      <c r="W487" s="295"/>
      <c r="X487" s="295"/>
      <c r="Y487" s="426"/>
      <c r="Z487" s="410"/>
      <c r="AA487" s="410"/>
      <c r="AB487" s="410"/>
      <c r="AC487" s="410"/>
      <c r="AD487" s="410"/>
      <c r="AE487" s="410"/>
      <c r="AF487" s="415"/>
      <c r="AG487" s="415"/>
      <c r="AH487" s="415"/>
      <c r="AI487" s="415"/>
      <c r="AJ487" s="415"/>
      <c r="AK487" s="415"/>
      <c r="AL487" s="415"/>
      <c r="AM487" s="296">
        <f>SUM(Y487:AL487)</f>
        <v>0</v>
      </c>
    </row>
    <row r="488" spans="1:39" ht="15" hidden="1" outlineLevel="1">
      <c r="A488" s="532"/>
      <c r="B488" s="431" t="s">
        <v>308</v>
      </c>
      <c r="C488" s="291" t="s">
        <v>163</v>
      </c>
      <c r="D488" s="295"/>
      <c r="E488" s="295"/>
      <c r="F488" s="295"/>
      <c r="G488" s="295"/>
      <c r="H488" s="295"/>
      <c r="I488" s="295"/>
      <c r="J488" s="295"/>
      <c r="K488" s="295"/>
      <c r="L488" s="295"/>
      <c r="M488" s="295"/>
      <c r="N488" s="295">
        <f>N487</f>
        <v>12</v>
      </c>
      <c r="O488" s="295"/>
      <c r="P488" s="295"/>
      <c r="Q488" s="295"/>
      <c r="R488" s="295"/>
      <c r="S488" s="295"/>
      <c r="T488" s="295"/>
      <c r="U488" s="295"/>
      <c r="V488" s="295"/>
      <c r="W488" s="295"/>
      <c r="X488" s="295"/>
      <c r="Y488" s="411">
        <f>Y487</f>
        <v>0</v>
      </c>
      <c r="Z488" s="411">
        <f t="shared" ref="Z488:AG488" si="1089">Z487</f>
        <v>0</v>
      </c>
      <c r="AA488" s="411">
        <f t="shared" si="1089"/>
        <v>0</v>
      </c>
      <c r="AB488" s="411">
        <f t="shared" si="1089"/>
        <v>0</v>
      </c>
      <c r="AC488" s="411">
        <f t="shared" si="1089"/>
        <v>0</v>
      </c>
      <c r="AD488" s="411">
        <f t="shared" si="1089"/>
        <v>0</v>
      </c>
      <c r="AE488" s="411">
        <f t="shared" si="1089"/>
        <v>0</v>
      </c>
      <c r="AF488" s="411">
        <f t="shared" si="1089"/>
        <v>0</v>
      </c>
      <c r="AG488" s="411">
        <f t="shared" si="1089"/>
        <v>0</v>
      </c>
      <c r="AH488" s="411">
        <f t="shared" ref="AH488" si="1090">AH487</f>
        <v>0</v>
      </c>
      <c r="AI488" s="411">
        <f t="shared" ref="AI488" si="1091">AI487</f>
        <v>0</v>
      </c>
      <c r="AJ488" s="411">
        <f t="shared" ref="AJ488" si="1092">AJ487</f>
        <v>0</v>
      </c>
      <c r="AK488" s="411">
        <f t="shared" ref="AK488" si="1093">AK487</f>
        <v>0</v>
      </c>
      <c r="AL488" s="411">
        <f t="shared" ref="AL488" si="1094">AL487</f>
        <v>0</v>
      </c>
      <c r="AM488" s="306"/>
    </row>
    <row r="489" spans="1:39" ht="15" hidden="1" outlineLevel="1">
      <c r="A489" s="532"/>
      <c r="B489" s="431"/>
      <c r="C489" s="291"/>
      <c r="D489" s="291"/>
      <c r="E489" s="291"/>
      <c r="F489" s="291"/>
      <c r="G489" s="291"/>
      <c r="H489" s="291"/>
      <c r="I489" s="291"/>
      <c r="J489" s="291"/>
      <c r="K489" s="291"/>
      <c r="L489" s="291"/>
      <c r="M489" s="291"/>
      <c r="N489" s="291"/>
      <c r="O489" s="291"/>
      <c r="P489" s="291"/>
      <c r="Q489" s="291"/>
      <c r="R489" s="291"/>
      <c r="S489" s="291"/>
      <c r="T489" s="291"/>
      <c r="U489" s="291"/>
      <c r="V489" s="291"/>
      <c r="W489" s="291"/>
      <c r="X489" s="291"/>
      <c r="Y489" s="412"/>
      <c r="Z489" s="425"/>
      <c r="AA489" s="425"/>
      <c r="AB489" s="425"/>
      <c r="AC489" s="425"/>
      <c r="AD489" s="425"/>
      <c r="AE489" s="425"/>
      <c r="AF489" s="425"/>
      <c r="AG489" s="425"/>
      <c r="AH489" s="425"/>
      <c r="AI489" s="425"/>
      <c r="AJ489" s="425"/>
      <c r="AK489" s="425"/>
      <c r="AL489" s="425"/>
      <c r="AM489" s="306"/>
    </row>
    <row r="490" spans="1:39" ht="15" outlineLevel="1">
      <c r="A490" s="532">
        <v>26</v>
      </c>
      <c r="B490" s="428" t="s">
        <v>118</v>
      </c>
      <c r="C490" s="291" t="s">
        <v>25</v>
      </c>
      <c r="D490" s="295">
        <v>3292820</v>
      </c>
      <c r="E490" s="295">
        <v>3293493</v>
      </c>
      <c r="F490" s="295">
        <v>3293493</v>
      </c>
      <c r="G490" s="295">
        <v>3293493</v>
      </c>
      <c r="H490" s="295">
        <v>3293493</v>
      </c>
      <c r="I490" s="295">
        <v>3171619</v>
      </c>
      <c r="J490" s="295">
        <v>3171619</v>
      </c>
      <c r="K490" s="295">
        <v>3171619</v>
      </c>
      <c r="L490" s="295">
        <v>3047335</v>
      </c>
      <c r="M490" s="295">
        <v>3047335</v>
      </c>
      <c r="N490" s="295">
        <v>12</v>
      </c>
      <c r="O490" s="295">
        <v>538</v>
      </c>
      <c r="P490" s="295">
        <v>538</v>
      </c>
      <c r="Q490" s="295">
        <v>538</v>
      </c>
      <c r="R490" s="295">
        <v>538</v>
      </c>
      <c r="S490" s="295">
        <v>538</v>
      </c>
      <c r="T490" s="295">
        <v>518</v>
      </c>
      <c r="U490" s="295">
        <v>518</v>
      </c>
      <c r="V490" s="295">
        <v>518</v>
      </c>
      <c r="W490" s="295">
        <v>517</v>
      </c>
      <c r="X490" s="295">
        <v>517</v>
      </c>
      <c r="Y490" s="426"/>
      <c r="Z490" s="410">
        <f>'3-a.  Rate Class Allocations'!N36</f>
        <v>0.17351804495672582</v>
      </c>
      <c r="AA490" s="410">
        <f>'3-a.  Rate Class Allocations'!O36</f>
        <v>0.44163922165631048</v>
      </c>
      <c r="AB490" s="410">
        <f>'3-a.  Rate Class Allocations'!P36</f>
        <v>0.27351400839627449</v>
      </c>
      <c r="AC490" s="410">
        <f>'3-a.  Rate Class Allocations'!Q36</f>
        <v>0</v>
      </c>
      <c r="AD490" s="410"/>
      <c r="AE490" s="410"/>
      <c r="AF490" s="415"/>
      <c r="AG490" s="415"/>
      <c r="AH490" s="415"/>
      <c r="AI490" s="415"/>
      <c r="AJ490" s="415"/>
      <c r="AK490" s="415"/>
      <c r="AL490" s="415"/>
      <c r="AM490" s="296">
        <f>SUM(Y490:AL490)</f>
        <v>0.88867127500931076</v>
      </c>
    </row>
    <row r="491" spans="1:39" ht="15" outlineLevel="1">
      <c r="A491" s="532"/>
      <c r="B491" s="431" t="s">
        <v>764</v>
      </c>
      <c r="C491" s="291" t="s">
        <v>766</v>
      </c>
      <c r="D491" s="295">
        <v>532154.47759833839</v>
      </c>
      <c r="E491" s="295">
        <f>($G491-$D491)/3+D491</f>
        <v>531277.29116190423</v>
      </c>
      <c r="F491" s="295">
        <f>($G491-$D491)/3+E491</f>
        <v>530400.10472547007</v>
      </c>
      <c r="G491" s="295">
        <v>529522.91828903579</v>
      </c>
      <c r="H491" s="295">
        <f t="shared" ref="H491:M491" si="1095">H490/G490*G491</f>
        <v>529522.91828903579</v>
      </c>
      <c r="I491" s="295">
        <f t="shared" si="1095"/>
        <v>509928.19738221803</v>
      </c>
      <c r="J491" s="295">
        <f t="shared" si="1095"/>
        <v>509928.19738221803</v>
      </c>
      <c r="K491" s="295">
        <f t="shared" si="1095"/>
        <v>509928.19738221803</v>
      </c>
      <c r="L491" s="295">
        <f t="shared" si="1095"/>
        <v>489946.0002508944</v>
      </c>
      <c r="M491" s="295">
        <f t="shared" si="1095"/>
        <v>489946.0002508944</v>
      </c>
      <c r="N491" s="295">
        <f>N490</f>
        <v>12</v>
      </c>
      <c r="O491" s="295">
        <f>O490/D490*D491</f>
        <v>86.946480204780727</v>
      </c>
      <c r="P491" s="295">
        <f t="shared" ref="P491:X491" si="1096">P490/E490*E491</f>
        <v>86.785422845928153</v>
      </c>
      <c r="Q491" s="295">
        <f t="shared" si="1096"/>
        <v>86.642132332542644</v>
      </c>
      <c r="R491" s="295">
        <f t="shared" si="1096"/>
        <v>86.498841819157121</v>
      </c>
      <c r="S491" s="295">
        <f t="shared" si="1096"/>
        <v>86.498841819157121</v>
      </c>
      <c r="T491" s="295">
        <f t="shared" si="1096"/>
        <v>83.283271491307417</v>
      </c>
      <c r="U491" s="295">
        <f t="shared" si="1096"/>
        <v>83.283271491307417</v>
      </c>
      <c r="V491" s="295">
        <f t="shared" si="1096"/>
        <v>83.283271491307417</v>
      </c>
      <c r="W491" s="295">
        <f t="shared" si="1096"/>
        <v>83.122492974914934</v>
      </c>
      <c r="X491" s="295">
        <f t="shared" si="1096"/>
        <v>83.122492974914934</v>
      </c>
      <c r="Y491" s="411">
        <f>Y490</f>
        <v>0</v>
      </c>
      <c r="Z491" s="411">
        <f t="shared" ref="Z491:AG491" si="1097">Z490</f>
        <v>0.17351804495672582</v>
      </c>
      <c r="AA491" s="411">
        <f t="shared" si="1097"/>
        <v>0.44163922165631048</v>
      </c>
      <c r="AB491" s="411">
        <f t="shared" si="1097"/>
        <v>0.27351400839627449</v>
      </c>
      <c r="AC491" s="411">
        <f t="shared" si="1097"/>
        <v>0</v>
      </c>
      <c r="AD491" s="411">
        <f t="shared" si="1097"/>
        <v>0</v>
      </c>
      <c r="AE491" s="411">
        <f t="shared" si="1097"/>
        <v>0</v>
      </c>
      <c r="AF491" s="411">
        <f t="shared" si="1097"/>
        <v>0</v>
      </c>
      <c r="AG491" s="411">
        <f t="shared" si="1097"/>
        <v>0</v>
      </c>
      <c r="AH491" s="411">
        <f t="shared" ref="AH491" si="1098">AH490</f>
        <v>0</v>
      </c>
      <c r="AI491" s="411">
        <f t="shared" ref="AI491" si="1099">AI490</f>
        <v>0</v>
      </c>
      <c r="AJ491" s="411">
        <f t="shared" ref="AJ491" si="1100">AJ490</f>
        <v>0</v>
      </c>
      <c r="AK491" s="411">
        <f t="shared" ref="AK491" si="1101">AK490</f>
        <v>0</v>
      </c>
      <c r="AL491" s="411">
        <f t="shared" ref="AL491" si="1102">AL490</f>
        <v>0</v>
      </c>
      <c r="AM491" s="306"/>
    </row>
    <row r="492" spans="1:39" ht="15" outlineLevel="1">
      <c r="A492" s="532"/>
      <c r="B492" s="431"/>
      <c r="C492" s="291"/>
      <c r="D492" s="291"/>
      <c r="E492" s="291"/>
      <c r="F492" s="291"/>
      <c r="G492" s="291"/>
      <c r="H492" s="291"/>
      <c r="I492" s="291"/>
      <c r="J492" s="291"/>
      <c r="K492" s="291"/>
      <c r="L492" s="291"/>
      <c r="M492" s="291"/>
      <c r="N492" s="291"/>
      <c r="O492" s="291"/>
      <c r="P492" s="291"/>
      <c r="Q492" s="291"/>
      <c r="R492" s="291"/>
      <c r="S492" s="291"/>
      <c r="T492" s="291"/>
      <c r="U492" s="291"/>
      <c r="V492" s="291"/>
      <c r="W492" s="291"/>
      <c r="X492" s="291"/>
      <c r="Y492" s="412"/>
      <c r="Z492" s="425"/>
      <c r="AA492" s="425"/>
      <c r="AB492" s="425"/>
      <c r="AC492" s="425"/>
      <c r="AD492" s="425"/>
      <c r="AE492" s="425"/>
      <c r="AF492" s="425"/>
      <c r="AG492" s="425"/>
      <c r="AH492" s="425"/>
      <c r="AI492" s="425"/>
      <c r="AJ492" s="425"/>
      <c r="AK492" s="425"/>
      <c r="AL492" s="425"/>
      <c r="AM492" s="306"/>
    </row>
    <row r="493" spans="1:39" ht="30" outlineLevel="1">
      <c r="A493" s="532">
        <v>27</v>
      </c>
      <c r="B493" s="428" t="s">
        <v>119</v>
      </c>
      <c r="C493" s="291" t="s">
        <v>25</v>
      </c>
      <c r="D493" s="295">
        <v>1228</v>
      </c>
      <c r="E493" s="295">
        <v>1228</v>
      </c>
      <c r="F493" s="295">
        <v>1228</v>
      </c>
      <c r="G493" s="295">
        <v>1228</v>
      </c>
      <c r="H493" s="295">
        <v>1228</v>
      </c>
      <c r="I493" s="295">
        <v>72</v>
      </c>
      <c r="J493" s="295">
        <v>0</v>
      </c>
      <c r="K493" s="295">
        <v>0</v>
      </c>
      <c r="L493" s="295">
        <v>0</v>
      </c>
      <c r="M493" s="295">
        <v>0</v>
      </c>
      <c r="N493" s="295">
        <v>12</v>
      </c>
      <c r="O493" s="295">
        <v>0</v>
      </c>
      <c r="P493" s="295">
        <v>0</v>
      </c>
      <c r="Q493" s="295">
        <v>0</v>
      </c>
      <c r="R493" s="295">
        <v>0</v>
      </c>
      <c r="S493" s="295">
        <v>0</v>
      </c>
      <c r="T493" s="295">
        <v>0</v>
      </c>
      <c r="U493" s="295">
        <v>0</v>
      </c>
      <c r="V493" s="295">
        <v>0</v>
      </c>
      <c r="W493" s="295">
        <v>0</v>
      </c>
      <c r="X493" s="295">
        <v>0</v>
      </c>
      <c r="Y493" s="426"/>
      <c r="Z493" s="410">
        <v>1</v>
      </c>
      <c r="AA493" s="410"/>
      <c r="AB493" s="410"/>
      <c r="AC493" s="410"/>
      <c r="AD493" s="410"/>
      <c r="AE493" s="410"/>
      <c r="AF493" s="415"/>
      <c r="AG493" s="415"/>
      <c r="AH493" s="415"/>
      <c r="AI493" s="415"/>
      <c r="AJ493" s="415"/>
      <c r="AK493" s="415"/>
      <c r="AL493" s="415"/>
      <c r="AM493" s="296">
        <f>SUM(Y493:AL493)</f>
        <v>1</v>
      </c>
    </row>
    <row r="494" spans="1:39" ht="15" outlineLevel="1">
      <c r="A494" s="532"/>
      <c r="B494" s="431" t="s">
        <v>308</v>
      </c>
      <c r="C494" s="291" t="s">
        <v>163</v>
      </c>
      <c r="D494" s="295"/>
      <c r="E494" s="295"/>
      <c r="F494" s="295"/>
      <c r="G494" s="295"/>
      <c r="H494" s="295"/>
      <c r="I494" s="295"/>
      <c r="J494" s="295"/>
      <c r="K494" s="295"/>
      <c r="L494" s="295"/>
      <c r="M494" s="295"/>
      <c r="N494" s="295">
        <f>N493</f>
        <v>12</v>
      </c>
      <c r="O494" s="295"/>
      <c r="P494" s="295"/>
      <c r="Q494" s="295"/>
      <c r="R494" s="295"/>
      <c r="S494" s="295"/>
      <c r="T494" s="295"/>
      <c r="U494" s="295"/>
      <c r="V494" s="295"/>
      <c r="W494" s="295"/>
      <c r="X494" s="295"/>
      <c r="Y494" s="411">
        <f>Y493</f>
        <v>0</v>
      </c>
      <c r="Z494" s="411">
        <f t="shared" ref="Z494:AG494" si="1103">Z493</f>
        <v>1</v>
      </c>
      <c r="AA494" s="411">
        <f t="shared" si="1103"/>
        <v>0</v>
      </c>
      <c r="AB494" s="411">
        <f t="shared" si="1103"/>
        <v>0</v>
      </c>
      <c r="AC494" s="411">
        <f t="shared" si="1103"/>
        <v>0</v>
      </c>
      <c r="AD494" s="411">
        <f t="shared" si="1103"/>
        <v>0</v>
      </c>
      <c r="AE494" s="411">
        <f t="shared" si="1103"/>
        <v>0</v>
      </c>
      <c r="AF494" s="411">
        <f t="shared" si="1103"/>
        <v>0</v>
      </c>
      <c r="AG494" s="411">
        <f t="shared" si="1103"/>
        <v>0</v>
      </c>
      <c r="AH494" s="411">
        <f t="shared" ref="AH494" si="1104">AH493</f>
        <v>0</v>
      </c>
      <c r="AI494" s="411">
        <f t="shared" ref="AI494" si="1105">AI493</f>
        <v>0</v>
      </c>
      <c r="AJ494" s="411">
        <f t="shared" ref="AJ494" si="1106">AJ493</f>
        <v>0</v>
      </c>
      <c r="AK494" s="411">
        <f t="shared" ref="AK494" si="1107">AK493</f>
        <v>0</v>
      </c>
      <c r="AL494" s="411">
        <f t="shared" ref="AL494" si="1108">AL493</f>
        <v>0</v>
      </c>
      <c r="AM494" s="306"/>
    </row>
    <row r="495" spans="1:39" ht="15" outlineLevel="1">
      <c r="A495" s="532"/>
      <c r="B495" s="431"/>
      <c r="C495" s="291"/>
      <c r="D495" s="291"/>
      <c r="E495" s="291"/>
      <c r="F495" s="291"/>
      <c r="G495" s="291"/>
      <c r="H495" s="291"/>
      <c r="I495" s="291"/>
      <c r="J495" s="291"/>
      <c r="K495" s="291"/>
      <c r="L495" s="291"/>
      <c r="M495" s="291"/>
      <c r="N495" s="291"/>
      <c r="O495" s="291"/>
      <c r="P495" s="291"/>
      <c r="Q495" s="291"/>
      <c r="R495" s="291"/>
      <c r="S495" s="291"/>
      <c r="T495" s="291"/>
      <c r="U495" s="291"/>
      <c r="V495" s="291"/>
      <c r="W495" s="291"/>
      <c r="X495" s="291"/>
      <c r="Y495" s="412"/>
      <c r="Z495" s="425"/>
      <c r="AA495" s="425"/>
      <c r="AB495" s="425"/>
      <c r="AC495" s="425"/>
      <c r="AD495" s="425"/>
      <c r="AE495" s="425"/>
      <c r="AF495" s="425"/>
      <c r="AG495" s="425"/>
      <c r="AH495" s="425"/>
      <c r="AI495" s="425"/>
      <c r="AJ495" s="425"/>
      <c r="AK495" s="425"/>
      <c r="AL495" s="425"/>
      <c r="AM495" s="306"/>
    </row>
    <row r="496" spans="1:39" ht="30" outlineLevel="1">
      <c r="A496" s="532">
        <v>28</v>
      </c>
      <c r="B496" s="428" t="s">
        <v>120</v>
      </c>
      <c r="C496" s="291" t="s">
        <v>25</v>
      </c>
      <c r="D496" s="295">
        <v>4696753</v>
      </c>
      <c r="E496" s="295">
        <v>4696753</v>
      </c>
      <c r="F496" s="295">
        <v>4696753</v>
      </c>
      <c r="G496" s="295">
        <v>4696753</v>
      </c>
      <c r="H496" s="295">
        <v>4696753</v>
      </c>
      <c r="I496" s="295">
        <v>4696753</v>
      </c>
      <c r="J496" s="295">
        <v>4696753</v>
      </c>
      <c r="K496" s="295">
        <v>4696753</v>
      </c>
      <c r="L496" s="295">
        <v>4696753</v>
      </c>
      <c r="M496" s="295">
        <v>4696753</v>
      </c>
      <c r="N496" s="295">
        <v>12</v>
      </c>
      <c r="O496" s="295">
        <v>701</v>
      </c>
      <c r="P496" s="295">
        <v>701</v>
      </c>
      <c r="Q496" s="295">
        <v>701</v>
      </c>
      <c r="R496" s="295">
        <v>701</v>
      </c>
      <c r="S496" s="295">
        <v>701</v>
      </c>
      <c r="T496" s="295">
        <v>701</v>
      </c>
      <c r="U496" s="295">
        <v>701</v>
      </c>
      <c r="V496" s="295">
        <v>701</v>
      </c>
      <c r="W496" s="295">
        <v>701</v>
      </c>
      <c r="X496" s="295">
        <v>701</v>
      </c>
      <c r="Y496" s="426"/>
      <c r="Z496" s="410">
        <f>'3-a.  Rate Class Allocations'!N37</f>
        <v>0</v>
      </c>
      <c r="AA496" s="410">
        <f>'3-a.  Rate Class Allocations'!O37</f>
        <v>1</v>
      </c>
      <c r="AB496" s="410">
        <f>'3-a.  Rate Class Allocations'!P37</f>
        <v>0</v>
      </c>
      <c r="AC496" s="410">
        <f>'3-a.  Rate Class Allocations'!Q37</f>
        <v>0</v>
      </c>
      <c r="AD496" s="410"/>
      <c r="AE496" s="410"/>
      <c r="AF496" s="415"/>
      <c r="AG496" s="415"/>
      <c r="AH496" s="415"/>
      <c r="AI496" s="415"/>
      <c r="AJ496" s="415"/>
      <c r="AK496" s="415"/>
      <c r="AL496" s="415"/>
      <c r="AM496" s="296">
        <f>SUM(Y496:AL496)</f>
        <v>1</v>
      </c>
    </row>
    <row r="497" spans="1:39" ht="15" outlineLevel="1">
      <c r="A497" s="532"/>
      <c r="B497" s="431" t="s">
        <v>308</v>
      </c>
      <c r="C497" s="291" t="s">
        <v>163</v>
      </c>
      <c r="D497" s="295"/>
      <c r="E497" s="295"/>
      <c r="F497" s="295"/>
      <c r="G497" s="295"/>
      <c r="H497" s="295"/>
      <c r="I497" s="295"/>
      <c r="J497" s="295"/>
      <c r="K497" s="295"/>
      <c r="L497" s="295"/>
      <c r="M497" s="295"/>
      <c r="N497" s="295">
        <f>N496</f>
        <v>12</v>
      </c>
      <c r="O497" s="295"/>
      <c r="P497" s="295"/>
      <c r="Q497" s="295"/>
      <c r="R497" s="295"/>
      <c r="S497" s="295"/>
      <c r="T497" s="295"/>
      <c r="U497" s="295"/>
      <c r="V497" s="295"/>
      <c r="W497" s="295"/>
      <c r="X497" s="295"/>
      <c r="Y497" s="411">
        <f>Y496</f>
        <v>0</v>
      </c>
      <c r="Z497" s="411">
        <f t="shared" ref="Z497:AG497" si="1109">Z496</f>
        <v>0</v>
      </c>
      <c r="AA497" s="411">
        <f t="shared" si="1109"/>
        <v>1</v>
      </c>
      <c r="AB497" s="411">
        <f t="shared" si="1109"/>
        <v>0</v>
      </c>
      <c r="AC497" s="411">
        <f t="shared" si="1109"/>
        <v>0</v>
      </c>
      <c r="AD497" s="411">
        <f t="shared" si="1109"/>
        <v>0</v>
      </c>
      <c r="AE497" s="411">
        <f t="shared" si="1109"/>
        <v>0</v>
      </c>
      <c r="AF497" s="411">
        <f t="shared" si="1109"/>
        <v>0</v>
      </c>
      <c r="AG497" s="411">
        <f t="shared" si="1109"/>
        <v>0</v>
      </c>
      <c r="AH497" s="411">
        <f t="shared" ref="AH497" si="1110">AH496</f>
        <v>0</v>
      </c>
      <c r="AI497" s="411">
        <f t="shared" ref="AI497" si="1111">AI496</f>
        <v>0</v>
      </c>
      <c r="AJ497" s="411">
        <f t="shared" ref="AJ497" si="1112">AJ496</f>
        <v>0</v>
      </c>
      <c r="AK497" s="411">
        <f t="shared" ref="AK497" si="1113">AK496</f>
        <v>0</v>
      </c>
      <c r="AL497" s="411">
        <f t="shared" ref="AL497" si="1114">AL496</f>
        <v>0</v>
      </c>
      <c r="AM497" s="306"/>
    </row>
    <row r="498" spans="1:39" ht="15" outlineLevel="1">
      <c r="A498" s="532"/>
      <c r="B498" s="431"/>
      <c r="C498" s="291"/>
      <c r="D498" s="291"/>
      <c r="E498" s="291"/>
      <c r="F498" s="291"/>
      <c r="G498" s="291"/>
      <c r="H498" s="291"/>
      <c r="I498" s="291"/>
      <c r="J498" s="291"/>
      <c r="K498" s="291"/>
      <c r="L498" s="291"/>
      <c r="M498" s="291"/>
      <c r="N498" s="291"/>
      <c r="O498" s="291"/>
      <c r="P498" s="291"/>
      <c r="Q498" s="291"/>
      <c r="R498" s="291"/>
      <c r="S498" s="291"/>
      <c r="T498" s="291"/>
      <c r="U498" s="291"/>
      <c r="V498" s="291"/>
      <c r="W498" s="291"/>
      <c r="X498" s="291"/>
      <c r="Y498" s="412"/>
      <c r="Z498" s="425"/>
      <c r="AA498" s="425"/>
      <c r="AB498" s="425"/>
      <c r="AC498" s="425"/>
      <c r="AD498" s="425"/>
      <c r="AE498" s="425"/>
      <c r="AF498" s="425"/>
      <c r="AG498" s="425"/>
      <c r="AH498" s="425"/>
      <c r="AI498" s="425"/>
      <c r="AJ498" s="425"/>
      <c r="AK498" s="425"/>
      <c r="AL498" s="425"/>
      <c r="AM498" s="306"/>
    </row>
    <row r="499" spans="1:39" ht="30" hidden="1" outlineLevel="1">
      <c r="A499" s="532">
        <v>29</v>
      </c>
      <c r="B499" s="428" t="s">
        <v>121</v>
      </c>
      <c r="C499" s="291" t="s">
        <v>25</v>
      </c>
      <c r="D499" s="295"/>
      <c r="E499" s="295"/>
      <c r="F499" s="295"/>
      <c r="G499" s="295"/>
      <c r="H499" s="295"/>
      <c r="I499" s="295"/>
      <c r="J499" s="295"/>
      <c r="K499" s="295"/>
      <c r="L499" s="295"/>
      <c r="M499" s="295"/>
      <c r="N499" s="295">
        <v>3</v>
      </c>
      <c r="O499" s="295"/>
      <c r="P499" s="295"/>
      <c r="Q499" s="295"/>
      <c r="R499" s="295"/>
      <c r="S499" s="295"/>
      <c r="T499" s="295"/>
      <c r="U499" s="295"/>
      <c r="V499" s="295"/>
      <c r="W499" s="295"/>
      <c r="X499" s="295"/>
      <c r="Y499" s="426"/>
      <c r="Z499" s="410"/>
      <c r="AA499" s="410"/>
      <c r="AB499" s="410"/>
      <c r="AC499" s="410"/>
      <c r="AD499" s="410"/>
      <c r="AE499" s="410"/>
      <c r="AF499" s="415"/>
      <c r="AG499" s="415"/>
      <c r="AH499" s="415"/>
      <c r="AI499" s="415"/>
      <c r="AJ499" s="415"/>
      <c r="AK499" s="415"/>
      <c r="AL499" s="415"/>
      <c r="AM499" s="296">
        <f>SUM(Y499:AL499)</f>
        <v>0</v>
      </c>
    </row>
    <row r="500" spans="1:39" ht="15" hidden="1" outlineLevel="1">
      <c r="A500" s="532"/>
      <c r="B500" s="431" t="s">
        <v>308</v>
      </c>
      <c r="C500" s="291" t="s">
        <v>163</v>
      </c>
      <c r="D500" s="295"/>
      <c r="E500" s="295"/>
      <c r="F500" s="295"/>
      <c r="G500" s="295"/>
      <c r="H500" s="295"/>
      <c r="I500" s="295"/>
      <c r="J500" s="295"/>
      <c r="K500" s="295"/>
      <c r="L500" s="295"/>
      <c r="M500" s="295"/>
      <c r="N500" s="295">
        <f>N499</f>
        <v>3</v>
      </c>
      <c r="O500" s="295"/>
      <c r="P500" s="295"/>
      <c r="Q500" s="295"/>
      <c r="R500" s="295"/>
      <c r="S500" s="295"/>
      <c r="T500" s="295"/>
      <c r="U500" s="295"/>
      <c r="V500" s="295"/>
      <c r="W500" s="295"/>
      <c r="X500" s="295"/>
      <c r="Y500" s="411">
        <f>Y499</f>
        <v>0</v>
      </c>
      <c r="Z500" s="411">
        <f t="shared" ref="Z500:AG500" si="1115">Z499</f>
        <v>0</v>
      </c>
      <c r="AA500" s="411">
        <f t="shared" si="1115"/>
        <v>0</v>
      </c>
      <c r="AB500" s="411">
        <f t="shared" si="1115"/>
        <v>0</v>
      </c>
      <c r="AC500" s="411">
        <f t="shared" si="1115"/>
        <v>0</v>
      </c>
      <c r="AD500" s="411">
        <f t="shared" si="1115"/>
        <v>0</v>
      </c>
      <c r="AE500" s="411">
        <f t="shared" si="1115"/>
        <v>0</v>
      </c>
      <c r="AF500" s="411">
        <f t="shared" si="1115"/>
        <v>0</v>
      </c>
      <c r="AG500" s="411">
        <f t="shared" si="1115"/>
        <v>0</v>
      </c>
      <c r="AH500" s="411">
        <f t="shared" ref="AH500" si="1116">AH499</f>
        <v>0</v>
      </c>
      <c r="AI500" s="411">
        <f t="shared" ref="AI500" si="1117">AI499</f>
        <v>0</v>
      </c>
      <c r="AJ500" s="411">
        <f t="shared" ref="AJ500" si="1118">AJ499</f>
        <v>0</v>
      </c>
      <c r="AK500" s="411">
        <f t="shared" ref="AK500" si="1119">AK499</f>
        <v>0</v>
      </c>
      <c r="AL500" s="411">
        <f t="shared" ref="AL500" si="1120">AL499</f>
        <v>0</v>
      </c>
      <c r="AM500" s="306"/>
    </row>
    <row r="501" spans="1:39" ht="15" hidden="1" outlineLevel="1">
      <c r="A501" s="532"/>
      <c r="B501" s="43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412"/>
      <c r="Z501" s="425"/>
      <c r="AA501" s="425"/>
      <c r="AB501" s="425"/>
      <c r="AC501" s="425"/>
      <c r="AD501" s="425"/>
      <c r="AE501" s="425"/>
      <c r="AF501" s="425"/>
      <c r="AG501" s="425"/>
      <c r="AH501" s="425"/>
      <c r="AI501" s="425"/>
      <c r="AJ501" s="425"/>
      <c r="AK501" s="425"/>
      <c r="AL501" s="425"/>
      <c r="AM501" s="306"/>
    </row>
    <row r="502" spans="1:39" ht="30" hidden="1" outlineLevel="1">
      <c r="A502" s="532">
        <v>30</v>
      </c>
      <c r="B502" s="428" t="s">
        <v>122</v>
      </c>
      <c r="C502" s="291" t="s">
        <v>25</v>
      </c>
      <c r="D502" s="295"/>
      <c r="E502" s="295"/>
      <c r="F502" s="295"/>
      <c r="G502" s="295"/>
      <c r="H502" s="295"/>
      <c r="I502" s="295"/>
      <c r="J502" s="295"/>
      <c r="K502" s="295"/>
      <c r="L502" s="295"/>
      <c r="M502" s="295"/>
      <c r="N502" s="295">
        <v>12</v>
      </c>
      <c r="O502" s="295"/>
      <c r="P502" s="295"/>
      <c r="Q502" s="295"/>
      <c r="R502" s="295"/>
      <c r="S502" s="295"/>
      <c r="T502" s="295"/>
      <c r="U502" s="295"/>
      <c r="V502" s="295"/>
      <c r="W502" s="295"/>
      <c r="X502" s="295"/>
      <c r="Y502" s="426"/>
      <c r="Z502" s="410"/>
      <c r="AA502" s="410"/>
      <c r="AB502" s="410"/>
      <c r="AC502" s="410"/>
      <c r="AD502" s="410"/>
      <c r="AE502" s="410"/>
      <c r="AF502" s="415"/>
      <c r="AG502" s="415"/>
      <c r="AH502" s="415"/>
      <c r="AI502" s="415"/>
      <c r="AJ502" s="415"/>
      <c r="AK502" s="415"/>
      <c r="AL502" s="415"/>
      <c r="AM502" s="296">
        <f>SUM(Y502:AL502)</f>
        <v>0</v>
      </c>
    </row>
    <row r="503" spans="1:39" ht="15" hidden="1" outlineLevel="1">
      <c r="A503" s="532"/>
      <c r="B503" s="431" t="s">
        <v>308</v>
      </c>
      <c r="C503" s="291" t="s">
        <v>163</v>
      </c>
      <c r="D503" s="295"/>
      <c r="E503" s="295"/>
      <c r="F503" s="295"/>
      <c r="G503" s="295"/>
      <c r="H503" s="295"/>
      <c r="I503" s="295"/>
      <c r="J503" s="295"/>
      <c r="K503" s="295"/>
      <c r="L503" s="295"/>
      <c r="M503" s="295"/>
      <c r="N503" s="295">
        <f>N502</f>
        <v>12</v>
      </c>
      <c r="O503" s="295"/>
      <c r="P503" s="295"/>
      <c r="Q503" s="295"/>
      <c r="R503" s="295"/>
      <c r="S503" s="295"/>
      <c r="T503" s="295"/>
      <c r="U503" s="295"/>
      <c r="V503" s="295"/>
      <c r="W503" s="295"/>
      <c r="X503" s="295"/>
      <c r="Y503" s="411">
        <f>Y502</f>
        <v>0</v>
      </c>
      <c r="Z503" s="411">
        <f t="shared" ref="Z503:AG503" si="1121">Z502</f>
        <v>0</v>
      </c>
      <c r="AA503" s="411">
        <f t="shared" si="1121"/>
        <v>0</v>
      </c>
      <c r="AB503" s="411">
        <f t="shared" si="1121"/>
        <v>0</v>
      </c>
      <c r="AC503" s="411">
        <f t="shared" si="1121"/>
        <v>0</v>
      </c>
      <c r="AD503" s="411">
        <f t="shared" si="1121"/>
        <v>0</v>
      </c>
      <c r="AE503" s="411">
        <f t="shared" si="1121"/>
        <v>0</v>
      </c>
      <c r="AF503" s="411">
        <f t="shared" si="1121"/>
        <v>0</v>
      </c>
      <c r="AG503" s="411">
        <f t="shared" si="1121"/>
        <v>0</v>
      </c>
      <c r="AH503" s="411">
        <f t="shared" ref="AH503" si="1122">AH502</f>
        <v>0</v>
      </c>
      <c r="AI503" s="411">
        <f t="shared" ref="AI503" si="1123">AI502</f>
        <v>0</v>
      </c>
      <c r="AJ503" s="411">
        <f t="shared" ref="AJ503" si="1124">AJ502</f>
        <v>0</v>
      </c>
      <c r="AK503" s="411">
        <f t="shared" ref="AK503" si="1125">AK502</f>
        <v>0</v>
      </c>
      <c r="AL503" s="411">
        <f t="shared" ref="AL503" si="1126">AL502</f>
        <v>0</v>
      </c>
      <c r="AM503" s="306"/>
    </row>
    <row r="504" spans="1:39" ht="15" hidden="1" outlineLevel="1">
      <c r="A504" s="532"/>
      <c r="B504" s="431"/>
      <c r="C504" s="291"/>
      <c r="D504" s="291"/>
      <c r="E504" s="291"/>
      <c r="F504" s="291"/>
      <c r="G504" s="291"/>
      <c r="H504" s="291"/>
      <c r="I504" s="291"/>
      <c r="J504" s="291"/>
      <c r="K504" s="291"/>
      <c r="L504" s="291"/>
      <c r="M504" s="291"/>
      <c r="N504" s="291"/>
      <c r="O504" s="291"/>
      <c r="P504" s="291"/>
      <c r="Q504" s="291"/>
      <c r="R504" s="291"/>
      <c r="S504" s="291"/>
      <c r="T504" s="291"/>
      <c r="U504" s="291"/>
      <c r="V504" s="291"/>
      <c r="W504" s="291"/>
      <c r="X504" s="291"/>
      <c r="Y504" s="412"/>
      <c r="Z504" s="425"/>
      <c r="AA504" s="425"/>
      <c r="AB504" s="425"/>
      <c r="AC504" s="425"/>
      <c r="AD504" s="425"/>
      <c r="AE504" s="425"/>
      <c r="AF504" s="425"/>
      <c r="AG504" s="425"/>
      <c r="AH504" s="425"/>
      <c r="AI504" s="425"/>
      <c r="AJ504" s="425"/>
      <c r="AK504" s="425"/>
      <c r="AL504" s="425"/>
      <c r="AM504" s="306"/>
    </row>
    <row r="505" spans="1:39" ht="30" hidden="1" outlineLevel="1">
      <c r="A505" s="532">
        <v>31</v>
      </c>
      <c r="B505" s="428" t="s">
        <v>123</v>
      </c>
      <c r="C505" s="291" t="s">
        <v>25</v>
      </c>
      <c r="D505" s="295"/>
      <c r="E505" s="295"/>
      <c r="F505" s="295"/>
      <c r="G505" s="295"/>
      <c r="H505" s="295"/>
      <c r="I505" s="295"/>
      <c r="J505" s="295"/>
      <c r="K505" s="295"/>
      <c r="L505" s="295"/>
      <c r="M505" s="295"/>
      <c r="N505" s="295">
        <v>12</v>
      </c>
      <c r="O505" s="295"/>
      <c r="P505" s="295"/>
      <c r="Q505" s="295"/>
      <c r="R505" s="295"/>
      <c r="S505" s="295"/>
      <c r="T505" s="295"/>
      <c r="U505" s="295"/>
      <c r="V505" s="295"/>
      <c r="W505" s="295"/>
      <c r="X505" s="295"/>
      <c r="Y505" s="426"/>
      <c r="Z505" s="410"/>
      <c r="AA505" s="410"/>
      <c r="AB505" s="410"/>
      <c r="AC505" s="410"/>
      <c r="AD505" s="410"/>
      <c r="AE505" s="410"/>
      <c r="AF505" s="415"/>
      <c r="AG505" s="415"/>
      <c r="AH505" s="415"/>
      <c r="AI505" s="415"/>
      <c r="AJ505" s="415"/>
      <c r="AK505" s="415"/>
      <c r="AL505" s="415"/>
      <c r="AM505" s="296">
        <f>SUM(Y505:AL505)</f>
        <v>0</v>
      </c>
    </row>
    <row r="506" spans="1:39" ht="15" hidden="1" outlineLevel="1">
      <c r="A506" s="532"/>
      <c r="B506" s="431" t="s">
        <v>308</v>
      </c>
      <c r="C506" s="291" t="s">
        <v>163</v>
      </c>
      <c r="D506" s="295"/>
      <c r="E506" s="295"/>
      <c r="F506" s="295"/>
      <c r="G506" s="295"/>
      <c r="H506" s="295"/>
      <c r="I506" s="295"/>
      <c r="J506" s="295"/>
      <c r="K506" s="295"/>
      <c r="L506" s="295"/>
      <c r="M506" s="295"/>
      <c r="N506" s="295">
        <f>N505</f>
        <v>12</v>
      </c>
      <c r="O506" s="295"/>
      <c r="P506" s="295"/>
      <c r="Q506" s="295"/>
      <c r="R506" s="295"/>
      <c r="S506" s="295"/>
      <c r="T506" s="295"/>
      <c r="U506" s="295"/>
      <c r="V506" s="295"/>
      <c r="W506" s="295"/>
      <c r="X506" s="295"/>
      <c r="Y506" s="411">
        <f>Y505</f>
        <v>0</v>
      </c>
      <c r="Z506" s="411">
        <f t="shared" ref="Z506:AG506" si="1127">Z505</f>
        <v>0</v>
      </c>
      <c r="AA506" s="411">
        <f t="shared" si="1127"/>
        <v>0</v>
      </c>
      <c r="AB506" s="411">
        <f t="shared" si="1127"/>
        <v>0</v>
      </c>
      <c r="AC506" s="411">
        <f t="shared" si="1127"/>
        <v>0</v>
      </c>
      <c r="AD506" s="411">
        <f t="shared" si="1127"/>
        <v>0</v>
      </c>
      <c r="AE506" s="411">
        <f t="shared" si="1127"/>
        <v>0</v>
      </c>
      <c r="AF506" s="411">
        <f t="shared" si="1127"/>
        <v>0</v>
      </c>
      <c r="AG506" s="411">
        <f t="shared" si="1127"/>
        <v>0</v>
      </c>
      <c r="AH506" s="411">
        <f t="shared" ref="AH506" si="1128">AH505</f>
        <v>0</v>
      </c>
      <c r="AI506" s="411">
        <f t="shared" ref="AI506" si="1129">AI505</f>
        <v>0</v>
      </c>
      <c r="AJ506" s="411">
        <f t="shared" ref="AJ506" si="1130">AJ505</f>
        <v>0</v>
      </c>
      <c r="AK506" s="411">
        <f t="shared" ref="AK506" si="1131">AK505</f>
        <v>0</v>
      </c>
      <c r="AL506" s="411">
        <f t="shared" ref="AL506" si="1132">AL505</f>
        <v>0</v>
      </c>
      <c r="AM506" s="306"/>
    </row>
    <row r="507" spans="1:39" ht="15" hidden="1" outlineLevel="1">
      <c r="A507" s="532"/>
      <c r="B507" s="428"/>
      <c r="C507" s="291"/>
      <c r="D507" s="291"/>
      <c r="E507" s="291"/>
      <c r="F507" s="291"/>
      <c r="G507" s="291"/>
      <c r="H507" s="291"/>
      <c r="I507" s="291"/>
      <c r="J507" s="291"/>
      <c r="K507" s="291"/>
      <c r="L507" s="291"/>
      <c r="M507" s="291"/>
      <c r="N507" s="291"/>
      <c r="O507" s="291"/>
      <c r="P507" s="291"/>
      <c r="Q507" s="291"/>
      <c r="R507" s="291"/>
      <c r="S507" s="291"/>
      <c r="T507" s="291"/>
      <c r="U507" s="291"/>
      <c r="V507" s="291"/>
      <c r="W507" s="291"/>
      <c r="X507" s="291"/>
      <c r="Y507" s="412"/>
      <c r="Z507" s="425"/>
      <c r="AA507" s="425"/>
      <c r="AB507" s="425"/>
      <c r="AC507" s="425"/>
      <c r="AD507" s="425"/>
      <c r="AE507" s="425"/>
      <c r="AF507" s="425"/>
      <c r="AG507" s="425"/>
      <c r="AH507" s="425"/>
      <c r="AI507" s="425"/>
      <c r="AJ507" s="425"/>
      <c r="AK507" s="425"/>
      <c r="AL507" s="425"/>
      <c r="AM507" s="306"/>
    </row>
    <row r="508" spans="1:39" ht="15" outlineLevel="1">
      <c r="A508" s="532">
        <v>32</v>
      </c>
      <c r="B508" s="428" t="s">
        <v>124</v>
      </c>
      <c r="C508" s="291" t="s">
        <v>25</v>
      </c>
      <c r="D508" s="295">
        <v>1305</v>
      </c>
      <c r="E508" s="295">
        <v>1305</v>
      </c>
      <c r="F508" s="295">
        <v>1305</v>
      </c>
      <c r="G508" s="295">
        <v>1305</v>
      </c>
      <c r="H508" s="295">
        <v>1305</v>
      </c>
      <c r="I508" s="295">
        <v>1305</v>
      </c>
      <c r="J508" s="295">
        <v>1305</v>
      </c>
      <c r="K508" s="295">
        <v>1305</v>
      </c>
      <c r="L508" s="295">
        <v>1305</v>
      </c>
      <c r="M508" s="295">
        <v>1305</v>
      </c>
      <c r="N508" s="295">
        <v>12</v>
      </c>
      <c r="O508" s="295">
        <v>0</v>
      </c>
      <c r="P508" s="295">
        <v>0</v>
      </c>
      <c r="Q508" s="295">
        <v>0</v>
      </c>
      <c r="R508" s="295">
        <v>0</v>
      </c>
      <c r="S508" s="295">
        <v>0</v>
      </c>
      <c r="T508" s="295">
        <v>0</v>
      </c>
      <c r="U508" s="295">
        <v>0</v>
      </c>
      <c r="V508" s="295">
        <v>0</v>
      </c>
      <c r="W508" s="295">
        <v>0</v>
      </c>
      <c r="X508" s="295">
        <v>0</v>
      </c>
      <c r="Y508" s="426"/>
      <c r="Z508" s="410">
        <f>'3-a.  Rate Class Allocations'!N38</f>
        <v>0</v>
      </c>
      <c r="AA508" s="410">
        <f>'3-a.  Rate Class Allocations'!O38</f>
        <v>0</v>
      </c>
      <c r="AB508" s="410">
        <f>'3-a.  Rate Class Allocations'!P38</f>
        <v>0</v>
      </c>
      <c r="AC508" s="410">
        <f>'3-a.  Rate Class Allocations'!Q38</f>
        <v>0</v>
      </c>
      <c r="AD508" s="410"/>
      <c r="AE508" s="410"/>
      <c r="AF508" s="415"/>
      <c r="AG508" s="415"/>
      <c r="AH508" s="415"/>
      <c r="AI508" s="415"/>
      <c r="AJ508" s="415"/>
      <c r="AK508" s="415"/>
      <c r="AL508" s="415"/>
      <c r="AM508" s="296">
        <f>SUM(Y508:AL508)</f>
        <v>0</v>
      </c>
    </row>
    <row r="509" spans="1:39" ht="15" outlineLevel="1">
      <c r="A509" s="532"/>
      <c r="B509" s="431" t="s">
        <v>308</v>
      </c>
      <c r="C509" s="291" t="s">
        <v>163</v>
      </c>
      <c r="D509" s="295"/>
      <c r="E509" s="295"/>
      <c r="F509" s="295"/>
      <c r="G509" s="295"/>
      <c r="H509" s="295"/>
      <c r="I509" s="295"/>
      <c r="J509" s="295"/>
      <c r="K509" s="295"/>
      <c r="L509" s="295"/>
      <c r="M509" s="295"/>
      <c r="N509" s="295">
        <f>N508</f>
        <v>12</v>
      </c>
      <c r="O509" s="295"/>
      <c r="P509" s="295"/>
      <c r="Q509" s="295"/>
      <c r="R509" s="295"/>
      <c r="S509" s="295"/>
      <c r="T509" s="295"/>
      <c r="U509" s="295"/>
      <c r="V509" s="295"/>
      <c r="W509" s="295"/>
      <c r="X509" s="295"/>
      <c r="Y509" s="411">
        <f>Y508</f>
        <v>0</v>
      </c>
      <c r="Z509" s="411">
        <f t="shared" ref="Z509:AG509" si="1133">Z508</f>
        <v>0</v>
      </c>
      <c r="AA509" s="411">
        <f t="shared" si="1133"/>
        <v>0</v>
      </c>
      <c r="AB509" s="411">
        <f t="shared" si="1133"/>
        <v>0</v>
      </c>
      <c r="AC509" s="411">
        <f t="shared" si="1133"/>
        <v>0</v>
      </c>
      <c r="AD509" s="411">
        <f t="shared" si="1133"/>
        <v>0</v>
      </c>
      <c r="AE509" s="411">
        <f t="shared" si="1133"/>
        <v>0</v>
      </c>
      <c r="AF509" s="411">
        <f t="shared" si="1133"/>
        <v>0</v>
      </c>
      <c r="AG509" s="411">
        <f t="shared" si="1133"/>
        <v>0</v>
      </c>
      <c r="AH509" s="411">
        <f t="shared" ref="AH509" si="1134">AH508</f>
        <v>0</v>
      </c>
      <c r="AI509" s="411">
        <f t="shared" ref="AI509" si="1135">AI508</f>
        <v>0</v>
      </c>
      <c r="AJ509" s="411">
        <f t="shared" ref="AJ509" si="1136">AJ508</f>
        <v>0</v>
      </c>
      <c r="AK509" s="411">
        <f t="shared" ref="AK509" si="1137">AK508</f>
        <v>0</v>
      </c>
      <c r="AL509" s="411">
        <f t="shared" ref="AL509" si="1138">AL508</f>
        <v>0</v>
      </c>
      <c r="AM509" s="306"/>
    </row>
    <row r="510" spans="1:39" ht="15" outlineLevel="1">
      <c r="A510" s="532"/>
      <c r="B510" s="428"/>
      <c r="C510" s="291"/>
      <c r="D510" s="291"/>
      <c r="E510" s="291"/>
      <c r="F510" s="291"/>
      <c r="G510" s="291"/>
      <c r="H510" s="291"/>
      <c r="I510" s="291"/>
      <c r="J510" s="291"/>
      <c r="K510" s="291"/>
      <c r="L510" s="291"/>
      <c r="M510" s="291"/>
      <c r="N510" s="291"/>
      <c r="O510" s="291"/>
      <c r="P510" s="291"/>
      <c r="Q510" s="291"/>
      <c r="R510" s="291"/>
      <c r="S510" s="291"/>
      <c r="T510" s="291"/>
      <c r="U510" s="291"/>
      <c r="V510" s="291"/>
      <c r="W510" s="291"/>
      <c r="X510" s="291"/>
      <c r="Y510" s="412"/>
      <c r="Z510" s="425"/>
      <c r="AA510" s="425"/>
      <c r="AB510" s="425"/>
      <c r="AC510" s="425"/>
      <c r="AD510" s="425"/>
      <c r="AE510" s="425"/>
      <c r="AF510" s="425"/>
      <c r="AG510" s="425"/>
      <c r="AH510" s="425"/>
      <c r="AI510" s="425"/>
      <c r="AJ510" s="425"/>
      <c r="AK510" s="425"/>
      <c r="AL510" s="425"/>
      <c r="AM510" s="306"/>
    </row>
    <row r="511" spans="1:39" ht="15.45" hidden="1" outlineLevel="1">
      <c r="A511" s="532"/>
      <c r="B511" s="504" t="s">
        <v>500</v>
      </c>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412"/>
      <c r="Z511" s="425"/>
      <c r="AA511" s="425"/>
      <c r="AB511" s="425"/>
      <c r="AC511" s="425"/>
      <c r="AD511" s="425"/>
      <c r="AE511" s="425"/>
      <c r="AF511" s="425"/>
      <c r="AG511" s="425"/>
      <c r="AH511" s="425"/>
      <c r="AI511" s="425"/>
      <c r="AJ511" s="425"/>
      <c r="AK511" s="425"/>
      <c r="AL511" s="425"/>
      <c r="AM511" s="306"/>
    </row>
    <row r="512" spans="1:39" ht="15" hidden="1" outlineLevel="1">
      <c r="A512" s="532">
        <v>33</v>
      </c>
      <c r="B512" s="428" t="s">
        <v>125</v>
      </c>
      <c r="C512" s="291" t="s">
        <v>25</v>
      </c>
      <c r="D512" s="295"/>
      <c r="E512" s="295"/>
      <c r="F512" s="295"/>
      <c r="G512" s="295"/>
      <c r="H512" s="295"/>
      <c r="I512" s="295"/>
      <c r="J512" s="295"/>
      <c r="K512" s="295"/>
      <c r="L512" s="295"/>
      <c r="M512" s="295"/>
      <c r="N512" s="295">
        <v>0</v>
      </c>
      <c r="O512" s="295"/>
      <c r="P512" s="295"/>
      <c r="Q512" s="295"/>
      <c r="R512" s="295"/>
      <c r="S512" s="295"/>
      <c r="T512" s="295"/>
      <c r="U512" s="295"/>
      <c r="V512" s="295"/>
      <c r="W512" s="295"/>
      <c r="X512" s="295"/>
      <c r="Y512" s="426"/>
      <c r="Z512" s="410"/>
      <c r="AA512" s="410"/>
      <c r="AB512" s="410"/>
      <c r="AC512" s="410"/>
      <c r="AD512" s="410"/>
      <c r="AE512" s="410"/>
      <c r="AF512" s="415"/>
      <c r="AG512" s="415"/>
      <c r="AH512" s="415"/>
      <c r="AI512" s="415"/>
      <c r="AJ512" s="415"/>
      <c r="AK512" s="415"/>
      <c r="AL512" s="415"/>
      <c r="AM512" s="296">
        <f>SUM(Y512:AL512)</f>
        <v>0</v>
      </c>
    </row>
    <row r="513" spans="1:39" ht="15" hidden="1" outlineLevel="1">
      <c r="A513" s="532"/>
      <c r="B513" s="431" t="s">
        <v>308</v>
      </c>
      <c r="C513" s="291" t="s">
        <v>163</v>
      </c>
      <c r="D513" s="295"/>
      <c r="E513" s="295"/>
      <c r="F513" s="295"/>
      <c r="G513" s="295"/>
      <c r="H513" s="295"/>
      <c r="I513" s="295"/>
      <c r="J513" s="295"/>
      <c r="K513" s="295"/>
      <c r="L513" s="295"/>
      <c r="M513" s="295"/>
      <c r="N513" s="295">
        <f>N512</f>
        <v>0</v>
      </c>
      <c r="O513" s="295"/>
      <c r="P513" s="295"/>
      <c r="Q513" s="295"/>
      <c r="R513" s="295"/>
      <c r="S513" s="295"/>
      <c r="T513" s="295"/>
      <c r="U513" s="295"/>
      <c r="V513" s="295"/>
      <c r="W513" s="295"/>
      <c r="X513" s="295"/>
      <c r="Y513" s="411">
        <f>Y512</f>
        <v>0</v>
      </c>
      <c r="Z513" s="411">
        <f t="shared" ref="Z513:AG513" si="1139">Z512</f>
        <v>0</v>
      </c>
      <c r="AA513" s="411">
        <f t="shared" si="1139"/>
        <v>0</v>
      </c>
      <c r="AB513" s="411">
        <f t="shared" si="1139"/>
        <v>0</v>
      </c>
      <c r="AC513" s="411">
        <f t="shared" si="1139"/>
        <v>0</v>
      </c>
      <c r="AD513" s="411">
        <f t="shared" si="1139"/>
        <v>0</v>
      </c>
      <c r="AE513" s="411">
        <f t="shared" si="1139"/>
        <v>0</v>
      </c>
      <c r="AF513" s="411">
        <f t="shared" si="1139"/>
        <v>0</v>
      </c>
      <c r="AG513" s="411">
        <f t="shared" si="1139"/>
        <v>0</v>
      </c>
      <c r="AH513" s="411">
        <f t="shared" ref="AH513" si="1140">AH512</f>
        <v>0</v>
      </c>
      <c r="AI513" s="411">
        <f t="shared" ref="AI513" si="1141">AI512</f>
        <v>0</v>
      </c>
      <c r="AJ513" s="411">
        <f t="shared" ref="AJ513" si="1142">AJ512</f>
        <v>0</v>
      </c>
      <c r="AK513" s="411">
        <f t="shared" ref="AK513" si="1143">AK512</f>
        <v>0</v>
      </c>
      <c r="AL513" s="411">
        <f t="shared" ref="AL513" si="1144">AL512</f>
        <v>0</v>
      </c>
      <c r="AM513" s="306"/>
    </row>
    <row r="514" spans="1:39" ht="15" hidden="1" outlineLevel="1">
      <c r="A514" s="532"/>
      <c r="B514" s="428"/>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412"/>
      <c r="Z514" s="425"/>
      <c r="AA514" s="425"/>
      <c r="AB514" s="425"/>
      <c r="AC514" s="425"/>
      <c r="AD514" s="425"/>
      <c r="AE514" s="425"/>
      <c r="AF514" s="425"/>
      <c r="AG514" s="425"/>
      <c r="AH514" s="425"/>
      <c r="AI514" s="425"/>
      <c r="AJ514" s="425"/>
      <c r="AK514" s="425"/>
      <c r="AL514" s="425"/>
      <c r="AM514" s="306"/>
    </row>
    <row r="515" spans="1:39" ht="15" hidden="1" outlineLevel="1">
      <c r="A515" s="532">
        <v>34</v>
      </c>
      <c r="B515" s="428" t="s">
        <v>126</v>
      </c>
      <c r="C515" s="291" t="s">
        <v>25</v>
      </c>
      <c r="D515" s="295"/>
      <c r="E515" s="295"/>
      <c r="F515" s="295"/>
      <c r="G515" s="295"/>
      <c r="H515" s="295"/>
      <c r="I515" s="295"/>
      <c r="J515" s="295"/>
      <c r="K515" s="295"/>
      <c r="L515" s="295"/>
      <c r="M515" s="295"/>
      <c r="N515" s="295">
        <v>0</v>
      </c>
      <c r="O515" s="295"/>
      <c r="P515" s="295"/>
      <c r="Q515" s="295"/>
      <c r="R515" s="295"/>
      <c r="S515" s="295"/>
      <c r="T515" s="295"/>
      <c r="U515" s="295"/>
      <c r="V515" s="295"/>
      <c r="W515" s="295"/>
      <c r="X515" s="295"/>
      <c r="Y515" s="426"/>
      <c r="Z515" s="410"/>
      <c r="AA515" s="410"/>
      <c r="AB515" s="410"/>
      <c r="AC515" s="410"/>
      <c r="AD515" s="410"/>
      <c r="AE515" s="410"/>
      <c r="AF515" s="415"/>
      <c r="AG515" s="415"/>
      <c r="AH515" s="415"/>
      <c r="AI515" s="415"/>
      <c r="AJ515" s="415"/>
      <c r="AK515" s="415"/>
      <c r="AL515" s="415"/>
      <c r="AM515" s="296">
        <f>SUM(Y515:AL515)</f>
        <v>0</v>
      </c>
    </row>
    <row r="516" spans="1:39" ht="15" hidden="1" outlineLevel="1">
      <c r="A516" s="532"/>
      <c r="B516" s="431" t="s">
        <v>308</v>
      </c>
      <c r="C516" s="291" t="s">
        <v>163</v>
      </c>
      <c r="D516" s="295"/>
      <c r="E516" s="295"/>
      <c r="F516" s="295"/>
      <c r="G516" s="295"/>
      <c r="H516" s="295"/>
      <c r="I516" s="295"/>
      <c r="J516" s="295"/>
      <c r="K516" s="295"/>
      <c r="L516" s="295"/>
      <c r="M516" s="295"/>
      <c r="N516" s="295">
        <f>N515</f>
        <v>0</v>
      </c>
      <c r="O516" s="295"/>
      <c r="P516" s="295"/>
      <c r="Q516" s="295"/>
      <c r="R516" s="295"/>
      <c r="S516" s="295"/>
      <c r="T516" s="295"/>
      <c r="U516" s="295"/>
      <c r="V516" s="295"/>
      <c r="W516" s="295"/>
      <c r="X516" s="295"/>
      <c r="Y516" s="411">
        <f>Y515</f>
        <v>0</v>
      </c>
      <c r="Z516" s="411">
        <f t="shared" ref="Z516:AG516" si="1145">Z515</f>
        <v>0</v>
      </c>
      <c r="AA516" s="411">
        <f t="shared" si="1145"/>
        <v>0</v>
      </c>
      <c r="AB516" s="411">
        <f t="shared" si="1145"/>
        <v>0</v>
      </c>
      <c r="AC516" s="411">
        <f t="shared" si="1145"/>
        <v>0</v>
      </c>
      <c r="AD516" s="411">
        <f t="shared" si="1145"/>
        <v>0</v>
      </c>
      <c r="AE516" s="411">
        <f t="shared" si="1145"/>
        <v>0</v>
      </c>
      <c r="AF516" s="411">
        <f t="shared" si="1145"/>
        <v>0</v>
      </c>
      <c r="AG516" s="411">
        <f t="shared" si="1145"/>
        <v>0</v>
      </c>
      <c r="AH516" s="411">
        <f t="shared" ref="AH516" si="1146">AH515</f>
        <v>0</v>
      </c>
      <c r="AI516" s="411">
        <f t="shared" ref="AI516" si="1147">AI515</f>
        <v>0</v>
      </c>
      <c r="AJ516" s="411">
        <f t="shared" ref="AJ516" si="1148">AJ515</f>
        <v>0</v>
      </c>
      <c r="AK516" s="411">
        <f t="shared" ref="AK516" si="1149">AK515</f>
        <v>0</v>
      </c>
      <c r="AL516" s="411">
        <f t="shared" ref="AL516" si="1150">AL515</f>
        <v>0</v>
      </c>
      <c r="AM516" s="306"/>
    </row>
    <row r="517" spans="1:39" ht="15" hidden="1" outlineLevel="1">
      <c r="A517" s="532"/>
      <c r="B517" s="428"/>
      <c r="C517" s="291"/>
      <c r="D517" s="291"/>
      <c r="E517" s="291"/>
      <c r="F517" s="291"/>
      <c r="G517" s="291"/>
      <c r="H517" s="291"/>
      <c r="I517" s="291"/>
      <c r="J517" s="291"/>
      <c r="K517" s="291"/>
      <c r="L517" s="291"/>
      <c r="M517" s="291"/>
      <c r="N517" s="291"/>
      <c r="O517" s="291"/>
      <c r="P517" s="291"/>
      <c r="Q517" s="291"/>
      <c r="R517" s="291"/>
      <c r="S517" s="291"/>
      <c r="T517" s="291"/>
      <c r="U517" s="291"/>
      <c r="V517" s="291"/>
      <c r="W517" s="291"/>
      <c r="X517" s="291"/>
      <c r="Y517" s="412"/>
      <c r="Z517" s="425"/>
      <c r="AA517" s="425"/>
      <c r="AB517" s="425"/>
      <c r="AC517" s="425"/>
      <c r="AD517" s="425"/>
      <c r="AE517" s="425"/>
      <c r="AF517" s="425"/>
      <c r="AG517" s="425"/>
      <c r="AH517" s="425"/>
      <c r="AI517" s="425"/>
      <c r="AJ517" s="425"/>
      <c r="AK517" s="425"/>
      <c r="AL517" s="425"/>
      <c r="AM517" s="306"/>
    </row>
    <row r="518" spans="1:39" ht="15" hidden="1" outlineLevel="1">
      <c r="A518" s="532">
        <v>35</v>
      </c>
      <c r="B518" s="428" t="s">
        <v>127</v>
      </c>
      <c r="C518" s="291" t="s">
        <v>25</v>
      </c>
      <c r="D518" s="295"/>
      <c r="E518" s="295"/>
      <c r="F518" s="295"/>
      <c r="G518" s="295"/>
      <c r="H518" s="295"/>
      <c r="I518" s="295"/>
      <c r="J518" s="295"/>
      <c r="K518" s="295"/>
      <c r="L518" s="295"/>
      <c r="M518" s="295"/>
      <c r="N518" s="295">
        <v>0</v>
      </c>
      <c r="O518" s="295"/>
      <c r="P518" s="295"/>
      <c r="Q518" s="295"/>
      <c r="R518" s="295"/>
      <c r="S518" s="295"/>
      <c r="T518" s="295"/>
      <c r="U518" s="295"/>
      <c r="V518" s="295"/>
      <c r="W518" s="295"/>
      <c r="X518" s="295"/>
      <c r="Y518" s="426"/>
      <c r="Z518" s="410"/>
      <c r="AA518" s="410"/>
      <c r="AB518" s="410"/>
      <c r="AC518" s="410"/>
      <c r="AD518" s="410"/>
      <c r="AE518" s="410"/>
      <c r="AF518" s="415"/>
      <c r="AG518" s="415"/>
      <c r="AH518" s="415"/>
      <c r="AI518" s="415"/>
      <c r="AJ518" s="415"/>
      <c r="AK518" s="415"/>
      <c r="AL518" s="415"/>
      <c r="AM518" s="296">
        <f>SUM(Y518:AL518)</f>
        <v>0</v>
      </c>
    </row>
    <row r="519" spans="1:39" ht="15" hidden="1" outlineLevel="1">
      <c r="A519" s="532"/>
      <c r="B519" s="431" t="s">
        <v>308</v>
      </c>
      <c r="C519" s="291" t="s">
        <v>163</v>
      </c>
      <c r="D519" s="295"/>
      <c r="E519" s="295"/>
      <c r="F519" s="295"/>
      <c r="G519" s="295"/>
      <c r="H519" s="295"/>
      <c r="I519" s="295"/>
      <c r="J519" s="295"/>
      <c r="K519" s="295"/>
      <c r="L519" s="295"/>
      <c r="M519" s="295"/>
      <c r="N519" s="295">
        <f>N518</f>
        <v>0</v>
      </c>
      <c r="O519" s="295"/>
      <c r="P519" s="295"/>
      <c r="Q519" s="295"/>
      <c r="R519" s="295"/>
      <c r="S519" s="295"/>
      <c r="T519" s="295"/>
      <c r="U519" s="295"/>
      <c r="V519" s="295"/>
      <c r="W519" s="295"/>
      <c r="X519" s="295"/>
      <c r="Y519" s="411">
        <f>Y518</f>
        <v>0</v>
      </c>
      <c r="Z519" s="411">
        <f t="shared" ref="Z519:AG519" si="1151">Z518</f>
        <v>0</v>
      </c>
      <c r="AA519" s="411">
        <f t="shared" si="1151"/>
        <v>0</v>
      </c>
      <c r="AB519" s="411">
        <f t="shared" si="1151"/>
        <v>0</v>
      </c>
      <c r="AC519" s="411">
        <f t="shared" si="1151"/>
        <v>0</v>
      </c>
      <c r="AD519" s="411">
        <f t="shared" si="1151"/>
        <v>0</v>
      </c>
      <c r="AE519" s="411">
        <f t="shared" si="1151"/>
        <v>0</v>
      </c>
      <c r="AF519" s="411">
        <f t="shared" si="1151"/>
        <v>0</v>
      </c>
      <c r="AG519" s="411">
        <f t="shared" si="1151"/>
        <v>0</v>
      </c>
      <c r="AH519" s="411">
        <f t="shared" ref="AH519" si="1152">AH518</f>
        <v>0</v>
      </c>
      <c r="AI519" s="411">
        <f t="shared" ref="AI519" si="1153">AI518</f>
        <v>0</v>
      </c>
      <c r="AJ519" s="411">
        <f t="shared" ref="AJ519" si="1154">AJ518</f>
        <v>0</v>
      </c>
      <c r="AK519" s="411">
        <f t="shared" ref="AK519" si="1155">AK518</f>
        <v>0</v>
      </c>
      <c r="AL519" s="411">
        <f t="shared" ref="AL519" si="1156">AL518</f>
        <v>0</v>
      </c>
      <c r="AM519" s="306"/>
    </row>
    <row r="520" spans="1:39" ht="15" hidden="1" outlineLevel="1">
      <c r="A520" s="532"/>
      <c r="B520" s="43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412"/>
      <c r="Z520" s="425"/>
      <c r="AA520" s="425"/>
      <c r="AB520" s="425"/>
      <c r="AC520" s="425"/>
      <c r="AD520" s="425"/>
      <c r="AE520" s="425"/>
      <c r="AF520" s="425"/>
      <c r="AG520" s="425"/>
      <c r="AH520" s="425"/>
      <c r="AI520" s="425"/>
      <c r="AJ520" s="425"/>
      <c r="AK520" s="425"/>
      <c r="AL520" s="425"/>
      <c r="AM520" s="306"/>
    </row>
    <row r="521" spans="1:39" ht="15.45" outlineLevel="1">
      <c r="A521" s="532"/>
      <c r="B521" s="504" t="s">
        <v>501</v>
      </c>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412"/>
      <c r="Z521" s="425"/>
      <c r="AA521" s="425"/>
      <c r="AB521" s="425"/>
      <c r="AC521" s="425"/>
      <c r="AD521" s="425"/>
      <c r="AE521" s="425"/>
      <c r="AF521" s="425"/>
      <c r="AG521" s="425"/>
      <c r="AH521" s="425"/>
      <c r="AI521" s="425"/>
      <c r="AJ521" s="425"/>
      <c r="AK521" s="425"/>
      <c r="AL521" s="425"/>
      <c r="AM521" s="306"/>
    </row>
    <row r="522" spans="1:39" ht="15" outlineLevel="1">
      <c r="A522" s="532">
        <v>36</v>
      </c>
      <c r="B522" s="789" t="s">
        <v>1016</v>
      </c>
      <c r="C522" s="291" t="s">
        <v>25</v>
      </c>
      <c r="D522" s="295">
        <v>288132</v>
      </c>
      <c r="E522" s="295">
        <v>288132</v>
      </c>
      <c r="F522" s="295">
        <v>288132</v>
      </c>
      <c r="G522" s="295">
        <v>288132</v>
      </c>
      <c r="H522" s="295">
        <v>288132</v>
      </c>
      <c r="I522" s="295">
        <v>288132</v>
      </c>
      <c r="J522" s="295">
        <v>288132</v>
      </c>
      <c r="K522" s="295">
        <v>288132</v>
      </c>
      <c r="L522" s="295">
        <v>288132</v>
      </c>
      <c r="M522" s="295">
        <v>288132</v>
      </c>
      <c r="N522" s="295">
        <v>12</v>
      </c>
      <c r="O522" s="295">
        <v>55</v>
      </c>
      <c r="P522" s="295">
        <v>55</v>
      </c>
      <c r="Q522" s="295">
        <v>55</v>
      </c>
      <c r="R522" s="295">
        <v>55</v>
      </c>
      <c r="S522" s="295">
        <v>55</v>
      </c>
      <c r="T522" s="295">
        <v>55</v>
      </c>
      <c r="U522" s="295">
        <v>55</v>
      </c>
      <c r="V522" s="295">
        <v>55</v>
      </c>
      <c r="W522" s="295">
        <v>55</v>
      </c>
      <c r="X522" s="295">
        <v>55</v>
      </c>
      <c r="Y522" s="426">
        <v>1</v>
      </c>
      <c r="Z522" s="410"/>
      <c r="AA522" s="410"/>
      <c r="AB522" s="410"/>
      <c r="AC522" s="410"/>
      <c r="AD522" s="410"/>
      <c r="AE522" s="410"/>
      <c r="AF522" s="415"/>
      <c r="AG522" s="415"/>
      <c r="AH522" s="415"/>
      <c r="AI522" s="415"/>
      <c r="AJ522" s="415"/>
      <c r="AK522" s="415"/>
      <c r="AL522" s="415"/>
      <c r="AM522" s="296">
        <f>SUM(Y522:AL522)</f>
        <v>1</v>
      </c>
    </row>
    <row r="523" spans="1:39" ht="15" outlineLevel="1">
      <c r="A523" s="532"/>
      <c r="B523" s="790" t="s">
        <v>764</v>
      </c>
      <c r="C523" s="291" t="s">
        <v>766</v>
      </c>
      <c r="D523" s="295">
        <v>222.261</v>
      </c>
      <c r="E523" s="295">
        <f>($G523-$D523)/3+D523</f>
        <v>222.261</v>
      </c>
      <c r="F523" s="295">
        <f>($G523-$D523)/3+E523</f>
        <v>222.261</v>
      </c>
      <c r="G523" s="295">
        <v>222.261</v>
      </c>
      <c r="H523" s="295">
        <f t="shared" ref="H523:M523" si="1157">H522/G522*G523</f>
        <v>222.261</v>
      </c>
      <c r="I523" s="295">
        <f t="shared" si="1157"/>
        <v>222.261</v>
      </c>
      <c r="J523" s="295">
        <f t="shared" si="1157"/>
        <v>222.261</v>
      </c>
      <c r="K523" s="295">
        <f t="shared" si="1157"/>
        <v>222.261</v>
      </c>
      <c r="L523" s="295">
        <f t="shared" si="1157"/>
        <v>222.261</v>
      </c>
      <c r="M523" s="295">
        <f t="shared" si="1157"/>
        <v>222.261</v>
      </c>
      <c r="N523" s="295">
        <f>N522</f>
        <v>12</v>
      </c>
      <c r="O523" s="295">
        <f>O522/D522*D523</f>
        <v>4.242623172712507E-2</v>
      </c>
      <c r="P523" s="295">
        <f>P522/E522*E523</f>
        <v>4.242623172712507E-2</v>
      </c>
      <c r="Q523" s="295">
        <f>Q522/F522*F523</f>
        <v>4.242623172712507E-2</v>
      </c>
      <c r="R523" s="295">
        <f>R522/G522*G523</f>
        <v>4.242623172712507E-2</v>
      </c>
      <c r="S523" s="295">
        <f t="shared" ref="S523:X523" si="1158">S522/H522*H523</f>
        <v>4.242623172712507E-2</v>
      </c>
      <c r="T523" s="295">
        <f t="shared" si="1158"/>
        <v>4.242623172712507E-2</v>
      </c>
      <c r="U523" s="295">
        <f t="shared" si="1158"/>
        <v>4.242623172712507E-2</v>
      </c>
      <c r="V523" s="295">
        <f t="shared" si="1158"/>
        <v>4.242623172712507E-2</v>
      </c>
      <c r="W523" s="295">
        <f t="shared" si="1158"/>
        <v>4.242623172712507E-2</v>
      </c>
      <c r="X523" s="295">
        <f t="shared" si="1158"/>
        <v>4.242623172712507E-2</v>
      </c>
      <c r="Y523" s="411">
        <f>Y522</f>
        <v>1</v>
      </c>
      <c r="Z523" s="411">
        <f t="shared" ref="Z523:AG523" si="1159">Z522</f>
        <v>0</v>
      </c>
      <c r="AA523" s="411">
        <f t="shared" si="1159"/>
        <v>0</v>
      </c>
      <c r="AB523" s="411">
        <f t="shared" si="1159"/>
        <v>0</v>
      </c>
      <c r="AC523" s="411">
        <f t="shared" si="1159"/>
        <v>0</v>
      </c>
      <c r="AD523" s="411">
        <f t="shared" si="1159"/>
        <v>0</v>
      </c>
      <c r="AE523" s="411">
        <f t="shared" si="1159"/>
        <v>0</v>
      </c>
      <c r="AF523" s="411">
        <f t="shared" si="1159"/>
        <v>0</v>
      </c>
      <c r="AG523" s="411">
        <f t="shared" si="1159"/>
        <v>0</v>
      </c>
      <c r="AH523" s="411">
        <f t="shared" ref="AH523" si="1160">AH522</f>
        <v>0</v>
      </c>
      <c r="AI523" s="411">
        <f t="shared" ref="AI523" si="1161">AI522</f>
        <v>0</v>
      </c>
      <c r="AJ523" s="411">
        <f t="shared" ref="AJ523" si="1162">AJ522</f>
        <v>0</v>
      </c>
      <c r="AK523" s="411">
        <f t="shared" ref="AK523" si="1163">AK522</f>
        <v>0</v>
      </c>
      <c r="AL523" s="411">
        <f t="shared" ref="AL523" si="1164">AL522</f>
        <v>0</v>
      </c>
      <c r="AM523" s="306"/>
    </row>
    <row r="524" spans="1:39" ht="15" outlineLevel="1">
      <c r="A524" s="532"/>
      <c r="B524" s="791"/>
      <c r="C524" s="291"/>
      <c r="D524" s="291"/>
      <c r="E524" s="291"/>
      <c r="F524" s="291"/>
      <c r="G524" s="291"/>
      <c r="H524" s="291"/>
      <c r="I524" s="291"/>
      <c r="J524" s="291"/>
      <c r="K524" s="291"/>
      <c r="L524" s="291"/>
      <c r="M524" s="291"/>
      <c r="N524" s="291"/>
      <c r="O524" s="291"/>
      <c r="P524" s="291"/>
      <c r="Q524" s="291"/>
      <c r="R524" s="291"/>
      <c r="S524" s="291"/>
      <c r="T524" s="291"/>
      <c r="U524" s="291"/>
      <c r="V524" s="291"/>
      <c r="W524" s="291"/>
      <c r="X524" s="291"/>
      <c r="Y524" s="412"/>
      <c r="Z524" s="425"/>
      <c r="AA524" s="425"/>
      <c r="AB524" s="425"/>
      <c r="AC524" s="425"/>
      <c r="AD524" s="425"/>
      <c r="AE524" s="425"/>
      <c r="AF524" s="425"/>
      <c r="AG524" s="425"/>
      <c r="AH524" s="425"/>
      <c r="AI524" s="425"/>
      <c r="AJ524" s="425"/>
      <c r="AK524" s="425"/>
      <c r="AL524" s="425"/>
      <c r="AM524" s="306"/>
    </row>
    <row r="525" spans="1:39" ht="15" outlineLevel="1">
      <c r="A525" s="532">
        <v>37</v>
      </c>
      <c r="B525" s="789" t="s">
        <v>1017</v>
      </c>
      <c r="C525" s="291" t="s">
        <v>25</v>
      </c>
      <c r="D525" s="295">
        <v>52789</v>
      </c>
      <c r="E525" s="295">
        <v>52789</v>
      </c>
      <c r="F525" s="295">
        <v>52789</v>
      </c>
      <c r="G525" s="295">
        <v>52789</v>
      </c>
      <c r="H525" s="295">
        <v>52229</v>
      </c>
      <c r="I525" s="295">
        <v>51559</v>
      </c>
      <c r="J525" s="295">
        <v>51559</v>
      </c>
      <c r="K525" s="295">
        <v>51559</v>
      </c>
      <c r="L525" s="295">
        <v>51559</v>
      </c>
      <c r="M525" s="295">
        <v>51559</v>
      </c>
      <c r="N525" s="295">
        <v>12</v>
      </c>
      <c r="O525" s="295">
        <v>7</v>
      </c>
      <c r="P525" s="295">
        <v>7</v>
      </c>
      <c r="Q525" s="295">
        <v>7</v>
      </c>
      <c r="R525" s="295">
        <v>7</v>
      </c>
      <c r="S525" s="295">
        <v>6</v>
      </c>
      <c r="T525" s="295">
        <v>6</v>
      </c>
      <c r="U525" s="295">
        <v>6</v>
      </c>
      <c r="V525" s="295">
        <v>6</v>
      </c>
      <c r="W525" s="295">
        <v>6</v>
      </c>
      <c r="X525" s="295">
        <v>6</v>
      </c>
      <c r="Y525" s="426">
        <v>1</v>
      </c>
      <c r="Z525" s="410"/>
      <c r="AA525" s="410"/>
      <c r="AB525" s="410"/>
      <c r="AC525" s="410"/>
      <c r="AD525" s="410"/>
      <c r="AE525" s="410"/>
      <c r="AF525" s="415"/>
      <c r="AG525" s="415"/>
      <c r="AH525" s="415"/>
      <c r="AI525" s="415"/>
      <c r="AJ525" s="415"/>
      <c r="AK525" s="415"/>
      <c r="AL525" s="415"/>
      <c r="AM525" s="296">
        <f>SUM(Y525:AL525)</f>
        <v>1</v>
      </c>
    </row>
    <row r="526" spans="1:39" ht="15" outlineLevel="1">
      <c r="A526" s="532"/>
      <c r="B526" s="790" t="s">
        <v>308</v>
      </c>
      <c r="C526" s="291" t="s">
        <v>163</v>
      </c>
      <c r="D526" s="295"/>
      <c r="E526" s="295"/>
      <c r="F526" s="295"/>
      <c r="G526" s="295"/>
      <c r="H526" s="295"/>
      <c r="I526" s="295"/>
      <c r="J526" s="295"/>
      <c r="K526" s="295"/>
      <c r="L526" s="295"/>
      <c r="M526" s="295"/>
      <c r="N526" s="295">
        <f>N525</f>
        <v>12</v>
      </c>
      <c r="O526" s="295"/>
      <c r="P526" s="295"/>
      <c r="Q526" s="295"/>
      <c r="R526" s="295"/>
      <c r="S526" s="295"/>
      <c r="T526" s="295"/>
      <c r="U526" s="295"/>
      <c r="V526" s="295"/>
      <c r="W526" s="295"/>
      <c r="X526" s="295"/>
      <c r="Y526" s="411">
        <f>Y525</f>
        <v>1</v>
      </c>
      <c r="Z526" s="411">
        <f t="shared" ref="Z526:AG526" si="1165">Z525</f>
        <v>0</v>
      </c>
      <c r="AA526" s="411">
        <f t="shared" si="1165"/>
        <v>0</v>
      </c>
      <c r="AB526" s="411">
        <f t="shared" si="1165"/>
        <v>0</v>
      </c>
      <c r="AC526" s="411">
        <f t="shared" si="1165"/>
        <v>0</v>
      </c>
      <c r="AD526" s="411">
        <f t="shared" si="1165"/>
        <v>0</v>
      </c>
      <c r="AE526" s="411">
        <f t="shared" si="1165"/>
        <v>0</v>
      </c>
      <c r="AF526" s="411">
        <f t="shared" si="1165"/>
        <v>0</v>
      </c>
      <c r="AG526" s="411">
        <f t="shared" si="1165"/>
        <v>0</v>
      </c>
      <c r="AH526" s="411">
        <f t="shared" ref="AH526" si="1166">AH525</f>
        <v>0</v>
      </c>
      <c r="AI526" s="411">
        <f t="shared" ref="AI526" si="1167">AI525</f>
        <v>0</v>
      </c>
      <c r="AJ526" s="411">
        <f t="shared" ref="AJ526" si="1168">AJ525</f>
        <v>0</v>
      </c>
      <c r="AK526" s="411">
        <f t="shared" ref="AK526" si="1169">AK525</f>
        <v>0</v>
      </c>
      <c r="AL526" s="411">
        <f t="shared" ref="AL526" si="1170">AL525</f>
        <v>0</v>
      </c>
      <c r="AM526" s="306"/>
    </row>
    <row r="527" spans="1:39" ht="15" outlineLevel="1">
      <c r="A527" s="532"/>
      <c r="B527" s="791"/>
      <c r="C527" s="291"/>
      <c r="D527" s="291"/>
      <c r="E527" s="291"/>
      <c r="F527" s="291"/>
      <c r="G527" s="291"/>
      <c r="H527" s="291"/>
      <c r="I527" s="291"/>
      <c r="J527" s="291"/>
      <c r="K527" s="291"/>
      <c r="L527" s="291"/>
      <c r="M527" s="291"/>
      <c r="N527" s="291"/>
      <c r="O527" s="291"/>
      <c r="P527" s="291"/>
      <c r="Q527" s="291"/>
      <c r="R527" s="291"/>
      <c r="S527" s="291"/>
      <c r="T527" s="291"/>
      <c r="U527" s="291"/>
      <c r="V527" s="291"/>
      <c r="W527" s="291"/>
      <c r="X527" s="291"/>
      <c r="Y527" s="412"/>
      <c r="Z527" s="425"/>
      <c r="AA527" s="425"/>
      <c r="AB527" s="425"/>
      <c r="AC527" s="425"/>
      <c r="AD527" s="425"/>
      <c r="AE527" s="425"/>
      <c r="AF527" s="425"/>
      <c r="AG527" s="425"/>
      <c r="AH527" s="425"/>
      <c r="AI527" s="425"/>
      <c r="AJ527" s="425"/>
      <c r="AK527" s="425"/>
      <c r="AL527" s="425"/>
      <c r="AM527" s="306"/>
    </row>
    <row r="528" spans="1:39" ht="15" outlineLevel="1">
      <c r="A528" s="532">
        <v>38</v>
      </c>
      <c r="B528" s="789" t="s">
        <v>765</v>
      </c>
      <c r="C528" s="291" t="s">
        <v>25</v>
      </c>
      <c r="D528" s="295"/>
      <c r="E528" s="295"/>
      <c r="F528" s="295"/>
      <c r="G528" s="295"/>
      <c r="H528" s="295"/>
      <c r="I528" s="295"/>
      <c r="J528" s="295"/>
      <c r="K528" s="295"/>
      <c r="L528" s="295"/>
      <c r="M528" s="295"/>
      <c r="N528" s="295">
        <v>12</v>
      </c>
      <c r="O528" s="295"/>
      <c r="P528" s="295"/>
      <c r="Q528" s="295"/>
      <c r="R528" s="295"/>
      <c r="S528" s="295"/>
      <c r="T528" s="295"/>
      <c r="U528" s="295"/>
      <c r="V528" s="295"/>
      <c r="W528" s="295"/>
      <c r="X528" s="295"/>
      <c r="Y528" s="426">
        <v>1</v>
      </c>
      <c r="Z528" s="410"/>
      <c r="AA528" s="410"/>
      <c r="AB528" s="410"/>
      <c r="AC528" s="410"/>
      <c r="AD528" s="410"/>
      <c r="AE528" s="410"/>
      <c r="AF528" s="415"/>
      <c r="AG528" s="415"/>
      <c r="AH528" s="415"/>
      <c r="AI528" s="415"/>
      <c r="AJ528" s="415"/>
      <c r="AK528" s="415"/>
      <c r="AL528" s="415"/>
      <c r="AM528" s="296">
        <f>SUM(Y528:AL528)</f>
        <v>1</v>
      </c>
    </row>
    <row r="529" spans="1:39" ht="15" outlineLevel="1">
      <c r="A529" s="532"/>
      <c r="B529" s="790" t="s">
        <v>764</v>
      </c>
      <c r="C529" s="291" t="s">
        <v>766</v>
      </c>
      <c r="D529" s="295">
        <v>26916.899999999969</v>
      </c>
      <c r="E529" s="295">
        <f>($G529-$D529)/3+D529</f>
        <v>26916.899999999969</v>
      </c>
      <c r="F529" s="295">
        <f>($G529-$D529)/3+E529</f>
        <v>26916.899999999969</v>
      </c>
      <c r="G529" s="295">
        <v>26916.899999999969</v>
      </c>
      <c r="H529" s="295">
        <f t="shared" ref="H529:M529" si="1171">H477/G477*G529</f>
        <v>26916.899999999969</v>
      </c>
      <c r="I529" s="295">
        <f t="shared" si="1171"/>
        <v>26916.899999999969</v>
      </c>
      <c r="J529" s="295">
        <f t="shared" si="1171"/>
        <v>26916.899999999969</v>
      </c>
      <c r="K529" s="295">
        <f t="shared" si="1171"/>
        <v>26916.899999999969</v>
      </c>
      <c r="L529" s="295">
        <f t="shared" si="1171"/>
        <v>26916.899999999969</v>
      </c>
      <c r="M529" s="295">
        <f t="shared" si="1171"/>
        <v>26916.899999999969</v>
      </c>
      <c r="N529" s="295">
        <f>N528</f>
        <v>12</v>
      </c>
      <c r="O529" s="295"/>
      <c r="P529" s="295"/>
      <c r="Q529" s="295"/>
      <c r="R529" s="295"/>
      <c r="S529" s="295"/>
      <c r="T529" s="295"/>
      <c r="U529" s="295"/>
      <c r="V529" s="295"/>
      <c r="W529" s="295"/>
      <c r="X529" s="295"/>
      <c r="Y529" s="411">
        <f>Y528</f>
        <v>1</v>
      </c>
      <c r="Z529" s="411">
        <f t="shared" ref="Z529:AG529" si="1172">Z528</f>
        <v>0</v>
      </c>
      <c r="AA529" s="411">
        <f t="shared" si="1172"/>
        <v>0</v>
      </c>
      <c r="AB529" s="411">
        <f t="shared" si="1172"/>
        <v>0</v>
      </c>
      <c r="AC529" s="411">
        <f t="shared" si="1172"/>
        <v>0</v>
      </c>
      <c r="AD529" s="411">
        <f t="shared" si="1172"/>
        <v>0</v>
      </c>
      <c r="AE529" s="411">
        <f t="shared" si="1172"/>
        <v>0</v>
      </c>
      <c r="AF529" s="411">
        <f t="shared" si="1172"/>
        <v>0</v>
      </c>
      <c r="AG529" s="411">
        <f t="shared" si="1172"/>
        <v>0</v>
      </c>
      <c r="AH529" s="411">
        <f t="shared" ref="AH529" si="1173">AH528</f>
        <v>0</v>
      </c>
      <c r="AI529" s="411">
        <f t="shared" ref="AI529" si="1174">AI528</f>
        <v>0</v>
      </c>
      <c r="AJ529" s="411">
        <f t="shared" ref="AJ529" si="1175">AJ528</f>
        <v>0</v>
      </c>
      <c r="AK529" s="411">
        <f t="shared" ref="AK529" si="1176">AK528</f>
        <v>0</v>
      </c>
      <c r="AL529" s="411">
        <f t="shared" ref="AL529" si="1177">AL528</f>
        <v>0</v>
      </c>
      <c r="AM529" s="306"/>
    </row>
    <row r="530" spans="1:39" ht="15" outlineLevel="1">
      <c r="A530" s="532"/>
      <c r="B530" s="428"/>
      <c r="C530" s="291"/>
      <c r="D530" s="291"/>
      <c r="E530" s="291"/>
      <c r="F530" s="291"/>
      <c r="G530" s="291"/>
      <c r="H530" s="291"/>
      <c r="I530" s="291"/>
      <c r="J530" s="291"/>
      <c r="K530" s="291"/>
      <c r="L530" s="291"/>
      <c r="M530" s="291"/>
      <c r="N530" s="291"/>
      <c r="O530" s="291"/>
      <c r="P530" s="291"/>
      <c r="Q530" s="291"/>
      <c r="R530" s="291"/>
      <c r="S530" s="291"/>
      <c r="T530" s="291"/>
      <c r="U530" s="291"/>
      <c r="V530" s="291"/>
      <c r="W530" s="291"/>
      <c r="X530" s="291"/>
      <c r="Y530" s="412"/>
      <c r="Z530" s="425"/>
      <c r="AA530" s="425"/>
      <c r="AB530" s="425"/>
      <c r="AC530" s="425"/>
      <c r="AD530" s="425"/>
      <c r="AE530" s="425"/>
      <c r="AF530" s="425"/>
      <c r="AG530" s="425"/>
      <c r="AH530" s="425"/>
      <c r="AI530" s="425"/>
      <c r="AJ530" s="425"/>
      <c r="AK530" s="425"/>
      <c r="AL530" s="425"/>
      <c r="AM530" s="306"/>
    </row>
    <row r="531" spans="1:39" ht="30" hidden="1" outlineLevel="1">
      <c r="A531" s="532">
        <v>39</v>
      </c>
      <c r="B531" s="428" t="s">
        <v>131</v>
      </c>
      <c r="C531" s="291" t="s">
        <v>25</v>
      </c>
      <c r="D531" s="295"/>
      <c r="E531" s="295"/>
      <c r="F531" s="295"/>
      <c r="G531" s="295"/>
      <c r="H531" s="295"/>
      <c r="I531" s="295"/>
      <c r="J531" s="295"/>
      <c r="K531" s="295"/>
      <c r="L531" s="295"/>
      <c r="M531" s="295"/>
      <c r="N531" s="295">
        <v>12</v>
      </c>
      <c r="O531" s="295"/>
      <c r="P531" s="295"/>
      <c r="Q531" s="295"/>
      <c r="R531" s="295"/>
      <c r="S531" s="295"/>
      <c r="T531" s="295"/>
      <c r="U531" s="295"/>
      <c r="V531" s="295"/>
      <c r="W531" s="295"/>
      <c r="X531" s="295"/>
      <c r="Y531" s="426"/>
      <c r="Z531" s="410"/>
      <c r="AA531" s="410"/>
      <c r="AB531" s="410"/>
      <c r="AC531" s="410"/>
      <c r="AD531" s="410"/>
      <c r="AE531" s="410"/>
      <c r="AF531" s="415"/>
      <c r="AG531" s="415"/>
      <c r="AH531" s="415"/>
      <c r="AI531" s="415"/>
      <c r="AJ531" s="415"/>
      <c r="AK531" s="415"/>
      <c r="AL531" s="415"/>
      <c r="AM531" s="296">
        <f>SUM(Y531:AL531)</f>
        <v>0</v>
      </c>
    </row>
    <row r="532" spans="1:39" ht="15" hidden="1" outlineLevel="1">
      <c r="A532" s="532"/>
      <c r="B532" s="431" t="s">
        <v>308</v>
      </c>
      <c r="C532" s="291" t="s">
        <v>163</v>
      </c>
      <c r="D532" s="295"/>
      <c r="E532" s="295"/>
      <c r="F532" s="295"/>
      <c r="G532" s="295"/>
      <c r="H532" s="295"/>
      <c r="I532" s="295"/>
      <c r="J532" s="295"/>
      <c r="K532" s="295"/>
      <c r="L532" s="295"/>
      <c r="M532" s="295"/>
      <c r="N532" s="295">
        <f>N531</f>
        <v>12</v>
      </c>
      <c r="O532" s="295"/>
      <c r="P532" s="295"/>
      <c r="Q532" s="295"/>
      <c r="R532" s="295"/>
      <c r="S532" s="295"/>
      <c r="T532" s="295"/>
      <c r="U532" s="295"/>
      <c r="V532" s="295"/>
      <c r="W532" s="295"/>
      <c r="X532" s="295"/>
      <c r="Y532" s="411">
        <f>Y531</f>
        <v>0</v>
      </c>
      <c r="Z532" s="411">
        <f t="shared" ref="Z532" si="1178">Z531</f>
        <v>0</v>
      </c>
      <c r="AA532" s="411">
        <f t="shared" ref="AA532" si="1179">AA531</f>
        <v>0</v>
      </c>
      <c r="AB532" s="411">
        <f t="shared" ref="AB532" si="1180">AB531</f>
        <v>0</v>
      </c>
      <c r="AC532" s="411">
        <f t="shared" ref="AC532" si="1181">AC531</f>
        <v>0</v>
      </c>
      <c r="AD532" s="411">
        <f t="shared" ref="AD532" si="1182">AD531</f>
        <v>0</v>
      </c>
      <c r="AE532" s="411">
        <f t="shared" ref="AE532" si="1183">AE531</f>
        <v>0</v>
      </c>
      <c r="AF532" s="411">
        <f t="shared" ref="AF532" si="1184">AF531</f>
        <v>0</v>
      </c>
      <c r="AG532" s="411">
        <f t="shared" ref="AG532" si="1185">AG531</f>
        <v>0</v>
      </c>
      <c r="AH532" s="411">
        <f t="shared" ref="AH532" si="1186">AH531</f>
        <v>0</v>
      </c>
      <c r="AI532" s="411">
        <f t="shared" ref="AI532" si="1187">AI531</f>
        <v>0</v>
      </c>
      <c r="AJ532" s="411">
        <f t="shared" ref="AJ532" si="1188">AJ531</f>
        <v>0</v>
      </c>
      <c r="AK532" s="411">
        <f t="shared" ref="AK532" si="1189">AK531</f>
        <v>0</v>
      </c>
      <c r="AL532" s="411">
        <f t="shared" ref="AL532" si="1190">AL531</f>
        <v>0</v>
      </c>
      <c r="AM532" s="306"/>
    </row>
    <row r="533" spans="1:39" ht="15" hidden="1" outlineLevel="1">
      <c r="A533" s="532"/>
      <c r="B533" s="428"/>
      <c r="C533" s="291"/>
      <c r="D533" s="291"/>
      <c r="E533" s="291"/>
      <c r="F533" s="291"/>
      <c r="G533" s="291"/>
      <c r="H533" s="291"/>
      <c r="I533" s="291"/>
      <c r="J533" s="291"/>
      <c r="K533" s="291"/>
      <c r="L533" s="291"/>
      <c r="M533" s="291"/>
      <c r="N533" s="291"/>
      <c r="O533" s="291"/>
      <c r="P533" s="291"/>
      <c r="Q533" s="291"/>
      <c r="R533" s="291"/>
      <c r="S533" s="291"/>
      <c r="T533" s="291"/>
      <c r="U533" s="291"/>
      <c r="V533" s="291"/>
      <c r="W533" s="291"/>
      <c r="X533" s="291"/>
      <c r="Y533" s="412"/>
      <c r="Z533" s="425"/>
      <c r="AA533" s="425"/>
      <c r="AB533" s="425"/>
      <c r="AC533" s="425"/>
      <c r="AD533" s="425"/>
      <c r="AE533" s="425"/>
      <c r="AF533" s="425"/>
      <c r="AG533" s="425"/>
      <c r="AH533" s="425"/>
      <c r="AI533" s="425"/>
      <c r="AJ533" s="425"/>
      <c r="AK533" s="425"/>
      <c r="AL533" s="425"/>
      <c r="AM533" s="306"/>
    </row>
    <row r="534" spans="1:39" ht="30" hidden="1" outlineLevel="1">
      <c r="A534" s="532">
        <v>40</v>
      </c>
      <c r="B534" s="428" t="s">
        <v>132</v>
      </c>
      <c r="C534" s="291" t="s">
        <v>25</v>
      </c>
      <c r="D534" s="295"/>
      <c r="E534" s="295"/>
      <c r="F534" s="295"/>
      <c r="G534" s="295"/>
      <c r="H534" s="295"/>
      <c r="I534" s="295"/>
      <c r="J534" s="295"/>
      <c r="K534" s="295"/>
      <c r="L534" s="295"/>
      <c r="M534" s="295"/>
      <c r="N534" s="295">
        <v>12</v>
      </c>
      <c r="O534" s="295"/>
      <c r="P534" s="295"/>
      <c r="Q534" s="295"/>
      <c r="R534" s="295"/>
      <c r="S534" s="295"/>
      <c r="T534" s="295"/>
      <c r="U534" s="295"/>
      <c r="V534" s="295"/>
      <c r="W534" s="295"/>
      <c r="X534" s="295"/>
      <c r="Y534" s="426"/>
      <c r="Z534" s="410"/>
      <c r="AA534" s="410"/>
      <c r="AB534" s="410"/>
      <c r="AC534" s="410"/>
      <c r="AD534" s="410"/>
      <c r="AE534" s="410"/>
      <c r="AF534" s="415"/>
      <c r="AG534" s="415"/>
      <c r="AH534" s="415"/>
      <c r="AI534" s="415"/>
      <c r="AJ534" s="415"/>
      <c r="AK534" s="415"/>
      <c r="AL534" s="415"/>
      <c r="AM534" s="296">
        <f>SUM(Y534:AL534)</f>
        <v>0</v>
      </c>
    </row>
    <row r="535" spans="1:39" ht="15" hidden="1" outlineLevel="1">
      <c r="A535" s="532"/>
      <c r="B535" s="431" t="s">
        <v>308</v>
      </c>
      <c r="C535" s="291" t="s">
        <v>163</v>
      </c>
      <c r="D535" s="295"/>
      <c r="E535" s="295"/>
      <c r="F535" s="295"/>
      <c r="G535" s="295"/>
      <c r="H535" s="295"/>
      <c r="I535" s="295"/>
      <c r="J535" s="295"/>
      <c r="K535" s="295"/>
      <c r="L535" s="295"/>
      <c r="M535" s="295"/>
      <c r="N535" s="295">
        <f>N534</f>
        <v>12</v>
      </c>
      <c r="O535" s="295"/>
      <c r="P535" s="295"/>
      <c r="Q535" s="295"/>
      <c r="R535" s="295"/>
      <c r="S535" s="295"/>
      <c r="T535" s="295"/>
      <c r="U535" s="295"/>
      <c r="V535" s="295"/>
      <c r="W535" s="295"/>
      <c r="X535" s="295"/>
      <c r="Y535" s="411">
        <f>Y534</f>
        <v>0</v>
      </c>
      <c r="Z535" s="411">
        <f t="shared" ref="Z535" si="1191">Z534</f>
        <v>0</v>
      </c>
      <c r="AA535" s="411">
        <f t="shared" ref="AA535" si="1192">AA534</f>
        <v>0</v>
      </c>
      <c r="AB535" s="411">
        <f t="shared" ref="AB535" si="1193">AB534</f>
        <v>0</v>
      </c>
      <c r="AC535" s="411">
        <f t="shared" ref="AC535" si="1194">AC534</f>
        <v>0</v>
      </c>
      <c r="AD535" s="411">
        <f t="shared" ref="AD535" si="1195">AD534</f>
        <v>0</v>
      </c>
      <c r="AE535" s="411">
        <f t="shared" ref="AE535" si="1196">AE534</f>
        <v>0</v>
      </c>
      <c r="AF535" s="411">
        <f t="shared" ref="AF535" si="1197">AF534</f>
        <v>0</v>
      </c>
      <c r="AG535" s="411">
        <f t="shared" ref="AG535" si="1198">AG534</f>
        <v>0</v>
      </c>
      <c r="AH535" s="411">
        <f t="shared" ref="AH535" si="1199">AH534</f>
        <v>0</v>
      </c>
      <c r="AI535" s="411">
        <f t="shared" ref="AI535" si="1200">AI534</f>
        <v>0</v>
      </c>
      <c r="AJ535" s="411">
        <f t="shared" ref="AJ535" si="1201">AJ534</f>
        <v>0</v>
      </c>
      <c r="AK535" s="411">
        <f t="shared" ref="AK535" si="1202">AK534</f>
        <v>0</v>
      </c>
      <c r="AL535" s="411">
        <f t="shared" ref="AL535" si="1203">AL534</f>
        <v>0</v>
      </c>
      <c r="AM535" s="306"/>
    </row>
    <row r="536" spans="1:39" ht="15" hidden="1" outlineLevel="1">
      <c r="A536" s="532"/>
      <c r="B536" s="428"/>
      <c r="C536" s="291"/>
      <c r="D536" s="291"/>
      <c r="E536" s="291"/>
      <c r="F536" s="291"/>
      <c r="G536" s="291"/>
      <c r="H536" s="291"/>
      <c r="I536" s="291"/>
      <c r="J536" s="291"/>
      <c r="K536" s="291"/>
      <c r="L536" s="291"/>
      <c r="M536" s="291"/>
      <c r="N536" s="291"/>
      <c r="O536" s="291"/>
      <c r="P536" s="291"/>
      <c r="Q536" s="291"/>
      <c r="R536" s="291"/>
      <c r="S536" s="291"/>
      <c r="T536" s="291"/>
      <c r="U536" s="291"/>
      <c r="V536" s="291"/>
      <c r="W536" s="291"/>
      <c r="X536" s="291"/>
      <c r="Y536" s="412"/>
      <c r="Z536" s="425"/>
      <c r="AA536" s="425"/>
      <c r="AB536" s="425"/>
      <c r="AC536" s="425"/>
      <c r="AD536" s="425"/>
      <c r="AE536" s="425"/>
      <c r="AF536" s="425"/>
      <c r="AG536" s="425"/>
      <c r="AH536" s="425"/>
      <c r="AI536" s="425"/>
      <c r="AJ536" s="425"/>
      <c r="AK536" s="425"/>
      <c r="AL536" s="425"/>
      <c r="AM536" s="306"/>
    </row>
    <row r="537" spans="1:39" ht="45" hidden="1" outlineLevel="1">
      <c r="A537" s="532">
        <v>41</v>
      </c>
      <c r="B537" s="428" t="s">
        <v>133</v>
      </c>
      <c r="C537" s="291" t="s">
        <v>25</v>
      </c>
      <c r="D537" s="295"/>
      <c r="E537" s="295"/>
      <c r="F537" s="295"/>
      <c r="G537" s="295"/>
      <c r="H537" s="295"/>
      <c r="I537" s="295"/>
      <c r="J537" s="295"/>
      <c r="K537" s="295"/>
      <c r="L537" s="295"/>
      <c r="M537" s="295"/>
      <c r="N537" s="295">
        <v>12</v>
      </c>
      <c r="O537" s="295"/>
      <c r="P537" s="295"/>
      <c r="Q537" s="295"/>
      <c r="R537" s="295"/>
      <c r="S537" s="295"/>
      <c r="T537" s="295"/>
      <c r="U537" s="295"/>
      <c r="V537" s="295"/>
      <c r="W537" s="295"/>
      <c r="X537" s="295"/>
      <c r="Y537" s="426"/>
      <c r="Z537" s="410"/>
      <c r="AA537" s="410"/>
      <c r="AB537" s="410"/>
      <c r="AC537" s="410"/>
      <c r="AD537" s="410"/>
      <c r="AE537" s="410"/>
      <c r="AF537" s="415"/>
      <c r="AG537" s="415"/>
      <c r="AH537" s="415"/>
      <c r="AI537" s="415"/>
      <c r="AJ537" s="415"/>
      <c r="AK537" s="415"/>
      <c r="AL537" s="415"/>
      <c r="AM537" s="296">
        <f>SUM(Y537:AL537)</f>
        <v>0</v>
      </c>
    </row>
    <row r="538" spans="1:39" ht="15" hidden="1" outlineLevel="1">
      <c r="A538" s="532"/>
      <c r="B538" s="431" t="s">
        <v>308</v>
      </c>
      <c r="C538" s="291" t="s">
        <v>163</v>
      </c>
      <c r="D538" s="295"/>
      <c r="E538" s="295"/>
      <c r="F538" s="295"/>
      <c r="G538" s="295"/>
      <c r="H538" s="295"/>
      <c r="I538" s="295"/>
      <c r="J538" s="295"/>
      <c r="K538" s="295"/>
      <c r="L538" s="295"/>
      <c r="M538" s="295"/>
      <c r="N538" s="295">
        <f>N537</f>
        <v>12</v>
      </c>
      <c r="O538" s="295"/>
      <c r="P538" s="295"/>
      <c r="Q538" s="295"/>
      <c r="R538" s="295"/>
      <c r="S538" s="295"/>
      <c r="T538" s="295"/>
      <c r="U538" s="295"/>
      <c r="V538" s="295"/>
      <c r="W538" s="295"/>
      <c r="X538" s="295"/>
      <c r="Y538" s="411">
        <f>Y537</f>
        <v>0</v>
      </c>
      <c r="Z538" s="411">
        <f t="shared" ref="Z538" si="1204">Z537</f>
        <v>0</v>
      </c>
      <c r="AA538" s="411">
        <f t="shared" ref="AA538" si="1205">AA537</f>
        <v>0</v>
      </c>
      <c r="AB538" s="411">
        <f t="shared" ref="AB538" si="1206">AB537</f>
        <v>0</v>
      </c>
      <c r="AC538" s="411">
        <f t="shared" ref="AC538" si="1207">AC537</f>
        <v>0</v>
      </c>
      <c r="AD538" s="411">
        <f t="shared" ref="AD538" si="1208">AD537</f>
        <v>0</v>
      </c>
      <c r="AE538" s="411">
        <f t="shared" ref="AE538" si="1209">AE537</f>
        <v>0</v>
      </c>
      <c r="AF538" s="411">
        <f t="shared" ref="AF538" si="1210">AF537</f>
        <v>0</v>
      </c>
      <c r="AG538" s="411">
        <f t="shared" ref="AG538" si="1211">AG537</f>
        <v>0</v>
      </c>
      <c r="AH538" s="411">
        <f t="shared" ref="AH538" si="1212">AH537</f>
        <v>0</v>
      </c>
      <c r="AI538" s="411">
        <f t="shared" ref="AI538" si="1213">AI537</f>
        <v>0</v>
      </c>
      <c r="AJ538" s="411">
        <f t="shared" ref="AJ538" si="1214">AJ537</f>
        <v>0</v>
      </c>
      <c r="AK538" s="411">
        <f t="shared" ref="AK538" si="1215">AK537</f>
        <v>0</v>
      </c>
      <c r="AL538" s="411">
        <f t="shared" ref="AL538" si="1216">AL537</f>
        <v>0</v>
      </c>
      <c r="AM538" s="306"/>
    </row>
    <row r="539" spans="1:39" ht="15" hidden="1" outlineLevel="1">
      <c r="A539" s="532"/>
      <c r="B539" s="428"/>
      <c r="C539" s="291"/>
      <c r="D539" s="291"/>
      <c r="E539" s="291"/>
      <c r="F539" s="291"/>
      <c r="G539" s="291"/>
      <c r="H539" s="291"/>
      <c r="I539" s="291"/>
      <c r="J539" s="291"/>
      <c r="K539" s="291"/>
      <c r="L539" s="291"/>
      <c r="M539" s="291"/>
      <c r="N539" s="291"/>
      <c r="O539" s="291"/>
      <c r="P539" s="291"/>
      <c r="Q539" s="291"/>
      <c r="R539" s="291"/>
      <c r="S539" s="291"/>
      <c r="T539" s="291"/>
      <c r="U539" s="291"/>
      <c r="V539" s="291"/>
      <c r="W539" s="291"/>
      <c r="X539" s="291"/>
      <c r="Y539" s="412"/>
      <c r="Z539" s="425"/>
      <c r="AA539" s="425"/>
      <c r="AB539" s="425"/>
      <c r="AC539" s="425"/>
      <c r="AD539" s="425"/>
      <c r="AE539" s="425"/>
      <c r="AF539" s="425"/>
      <c r="AG539" s="425"/>
      <c r="AH539" s="425"/>
      <c r="AI539" s="425"/>
      <c r="AJ539" s="425"/>
      <c r="AK539" s="425"/>
      <c r="AL539" s="425"/>
      <c r="AM539" s="306"/>
    </row>
    <row r="540" spans="1:39" ht="30" hidden="1" outlineLevel="1">
      <c r="A540" s="532">
        <v>42</v>
      </c>
      <c r="B540" s="428" t="s">
        <v>134</v>
      </c>
      <c r="C540" s="291" t="s">
        <v>25</v>
      </c>
      <c r="D540" s="295"/>
      <c r="E540" s="295"/>
      <c r="F540" s="295"/>
      <c r="G540" s="295"/>
      <c r="H540" s="295"/>
      <c r="I540" s="295"/>
      <c r="J540" s="295"/>
      <c r="K540" s="295"/>
      <c r="L540" s="295"/>
      <c r="M540" s="295"/>
      <c r="N540" s="291"/>
      <c r="O540" s="295"/>
      <c r="P540" s="295"/>
      <c r="Q540" s="295"/>
      <c r="R540" s="295"/>
      <c r="S540" s="295"/>
      <c r="T540" s="295"/>
      <c r="U540" s="295"/>
      <c r="V540" s="295"/>
      <c r="W540" s="295"/>
      <c r="X540" s="295"/>
      <c r="Y540" s="426"/>
      <c r="Z540" s="410"/>
      <c r="AA540" s="410"/>
      <c r="AB540" s="410"/>
      <c r="AC540" s="410"/>
      <c r="AD540" s="410"/>
      <c r="AE540" s="410"/>
      <c r="AF540" s="415"/>
      <c r="AG540" s="415"/>
      <c r="AH540" s="415"/>
      <c r="AI540" s="415"/>
      <c r="AJ540" s="415"/>
      <c r="AK540" s="415"/>
      <c r="AL540" s="415"/>
      <c r="AM540" s="296">
        <f>SUM(Y540:AL540)</f>
        <v>0</v>
      </c>
    </row>
    <row r="541" spans="1:39" ht="15" hidden="1" outlineLevel="1">
      <c r="A541" s="532"/>
      <c r="B541" s="431" t="s">
        <v>308</v>
      </c>
      <c r="C541" s="291" t="s">
        <v>163</v>
      </c>
      <c r="D541" s="295"/>
      <c r="E541" s="295"/>
      <c r="F541" s="295"/>
      <c r="G541" s="295"/>
      <c r="H541" s="295"/>
      <c r="I541" s="295"/>
      <c r="J541" s="295"/>
      <c r="K541" s="295"/>
      <c r="L541" s="295"/>
      <c r="M541" s="295"/>
      <c r="N541" s="468"/>
      <c r="O541" s="295"/>
      <c r="P541" s="295"/>
      <c r="Q541" s="295"/>
      <c r="R541" s="295"/>
      <c r="S541" s="295"/>
      <c r="T541" s="295"/>
      <c r="U541" s="295"/>
      <c r="V541" s="295"/>
      <c r="W541" s="295"/>
      <c r="X541" s="295"/>
      <c r="Y541" s="411">
        <f>Y540</f>
        <v>0</v>
      </c>
      <c r="Z541" s="411">
        <f t="shared" ref="Z541" si="1217">Z540</f>
        <v>0</v>
      </c>
      <c r="AA541" s="411">
        <f t="shared" ref="AA541" si="1218">AA540</f>
        <v>0</v>
      </c>
      <c r="AB541" s="411">
        <f t="shared" ref="AB541" si="1219">AB540</f>
        <v>0</v>
      </c>
      <c r="AC541" s="411">
        <f t="shared" ref="AC541" si="1220">AC540</f>
        <v>0</v>
      </c>
      <c r="AD541" s="411">
        <f t="shared" ref="AD541" si="1221">AD540</f>
        <v>0</v>
      </c>
      <c r="AE541" s="411">
        <f t="shared" ref="AE541" si="1222">AE540</f>
        <v>0</v>
      </c>
      <c r="AF541" s="411">
        <f t="shared" ref="AF541" si="1223">AF540</f>
        <v>0</v>
      </c>
      <c r="AG541" s="411">
        <f t="shared" ref="AG541" si="1224">AG540</f>
        <v>0</v>
      </c>
      <c r="AH541" s="411">
        <f t="shared" ref="AH541" si="1225">AH540</f>
        <v>0</v>
      </c>
      <c r="AI541" s="411">
        <f t="shared" ref="AI541" si="1226">AI540</f>
        <v>0</v>
      </c>
      <c r="AJ541" s="411">
        <f t="shared" ref="AJ541" si="1227">AJ540</f>
        <v>0</v>
      </c>
      <c r="AK541" s="411">
        <f t="shared" ref="AK541" si="1228">AK540</f>
        <v>0</v>
      </c>
      <c r="AL541" s="411">
        <f t="shared" ref="AL541" si="1229">AL540</f>
        <v>0</v>
      </c>
      <c r="AM541" s="306"/>
    </row>
    <row r="542" spans="1:39" ht="15" hidden="1" outlineLevel="1">
      <c r="A542" s="532"/>
      <c r="B542" s="428"/>
      <c r="C542" s="291"/>
      <c r="D542" s="291"/>
      <c r="E542" s="291"/>
      <c r="F542" s="291"/>
      <c r="G542" s="291"/>
      <c r="H542" s="291"/>
      <c r="I542" s="291"/>
      <c r="J542" s="291"/>
      <c r="K542" s="291"/>
      <c r="L542" s="291"/>
      <c r="M542" s="291"/>
      <c r="N542" s="291"/>
      <c r="O542" s="291"/>
      <c r="P542" s="291"/>
      <c r="Q542" s="291"/>
      <c r="R542" s="291"/>
      <c r="S542" s="291"/>
      <c r="T542" s="291"/>
      <c r="U542" s="291"/>
      <c r="V542" s="291"/>
      <c r="W542" s="291"/>
      <c r="X542" s="291"/>
      <c r="Y542" s="412"/>
      <c r="Z542" s="425"/>
      <c r="AA542" s="425"/>
      <c r="AB542" s="425"/>
      <c r="AC542" s="425"/>
      <c r="AD542" s="425"/>
      <c r="AE542" s="425"/>
      <c r="AF542" s="425"/>
      <c r="AG542" s="425"/>
      <c r="AH542" s="425"/>
      <c r="AI542" s="425"/>
      <c r="AJ542" s="425"/>
      <c r="AK542" s="425"/>
      <c r="AL542" s="425"/>
      <c r="AM542" s="306"/>
    </row>
    <row r="543" spans="1:39" ht="15" hidden="1" outlineLevel="1">
      <c r="A543" s="532">
        <v>43</v>
      </c>
      <c r="B543" s="428" t="s">
        <v>135</v>
      </c>
      <c r="C543" s="291" t="s">
        <v>25</v>
      </c>
      <c r="D543" s="295"/>
      <c r="E543" s="295"/>
      <c r="F543" s="295"/>
      <c r="G543" s="295"/>
      <c r="H543" s="295"/>
      <c r="I543" s="295"/>
      <c r="J543" s="295"/>
      <c r="K543" s="295"/>
      <c r="L543" s="295"/>
      <c r="M543" s="295"/>
      <c r="N543" s="295">
        <v>12</v>
      </c>
      <c r="O543" s="295"/>
      <c r="P543" s="295"/>
      <c r="Q543" s="295"/>
      <c r="R543" s="295"/>
      <c r="S543" s="295"/>
      <c r="T543" s="295"/>
      <c r="U543" s="295"/>
      <c r="V543" s="295"/>
      <c r="W543" s="295"/>
      <c r="X543" s="295"/>
      <c r="Y543" s="426"/>
      <c r="Z543" s="410"/>
      <c r="AA543" s="410"/>
      <c r="AB543" s="410"/>
      <c r="AC543" s="410"/>
      <c r="AD543" s="410"/>
      <c r="AE543" s="410"/>
      <c r="AF543" s="415"/>
      <c r="AG543" s="415"/>
      <c r="AH543" s="415"/>
      <c r="AI543" s="415"/>
      <c r="AJ543" s="415"/>
      <c r="AK543" s="415"/>
      <c r="AL543" s="415"/>
      <c r="AM543" s="296">
        <f>SUM(Y543:AL543)</f>
        <v>0</v>
      </c>
    </row>
    <row r="544" spans="1:39" ht="15" hidden="1" outlineLevel="1">
      <c r="A544" s="532"/>
      <c r="B544" s="431" t="s">
        <v>308</v>
      </c>
      <c r="C544" s="291" t="s">
        <v>163</v>
      </c>
      <c r="D544" s="295"/>
      <c r="E544" s="295"/>
      <c r="F544" s="295"/>
      <c r="G544" s="295"/>
      <c r="H544" s="295"/>
      <c r="I544" s="295"/>
      <c r="J544" s="295"/>
      <c r="K544" s="295"/>
      <c r="L544" s="295"/>
      <c r="M544" s="295"/>
      <c r="N544" s="295">
        <f>N543</f>
        <v>12</v>
      </c>
      <c r="O544" s="295"/>
      <c r="P544" s="295"/>
      <c r="Q544" s="295"/>
      <c r="R544" s="295"/>
      <c r="S544" s="295"/>
      <c r="T544" s="295"/>
      <c r="U544" s="295"/>
      <c r="V544" s="295"/>
      <c r="W544" s="295"/>
      <c r="X544" s="295"/>
      <c r="Y544" s="411">
        <f>Y543</f>
        <v>0</v>
      </c>
      <c r="Z544" s="411">
        <f t="shared" ref="Z544" si="1230">Z543</f>
        <v>0</v>
      </c>
      <c r="AA544" s="411">
        <f t="shared" ref="AA544" si="1231">AA543</f>
        <v>0</v>
      </c>
      <c r="AB544" s="411">
        <f t="shared" ref="AB544" si="1232">AB543</f>
        <v>0</v>
      </c>
      <c r="AC544" s="411">
        <f t="shared" ref="AC544" si="1233">AC543</f>
        <v>0</v>
      </c>
      <c r="AD544" s="411">
        <f t="shared" ref="AD544" si="1234">AD543</f>
        <v>0</v>
      </c>
      <c r="AE544" s="411">
        <f t="shared" ref="AE544" si="1235">AE543</f>
        <v>0</v>
      </c>
      <c r="AF544" s="411">
        <f t="shared" ref="AF544" si="1236">AF543</f>
        <v>0</v>
      </c>
      <c r="AG544" s="411">
        <f t="shared" ref="AG544" si="1237">AG543</f>
        <v>0</v>
      </c>
      <c r="AH544" s="411">
        <f t="shared" ref="AH544" si="1238">AH543</f>
        <v>0</v>
      </c>
      <c r="AI544" s="411">
        <f t="shared" ref="AI544" si="1239">AI543</f>
        <v>0</v>
      </c>
      <c r="AJ544" s="411">
        <f t="shared" ref="AJ544" si="1240">AJ543</f>
        <v>0</v>
      </c>
      <c r="AK544" s="411">
        <f t="shared" ref="AK544" si="1241">AK543</f>
        <v>0</v>
      </c>
      <c r="AL544" s="411">
        <f t="shared" ref="AL544" si="1242">AL543</f>
        <v>0</v>
      </c>
      <c r="AM544" s="306"/>
    </row>
    <row r="545" spans="1:39" ht="15" hidden="1" outlineLevel="1">
      <c r="A545" s="532"/>
      <c r="B545" s="428"/>
      <c r="C545" s="291"/>
      <c r="D545" s="291"/>
      <c r="E545" s="291"/>
      <c r="F545" s="291"/>
      <c r="G545" s="291"/>
      <c r="H545" s="291"/>
      <c r="I545" s="291"/>
      <c r="J545" s="291"/>
      <c r="K545" s="291"/>
      <c r="L545" s="291"/>
      <c r="M545" s="291"/>
      <c r="N545" s="291"/>
      <c r="O545" s="291"/>
      <c r="P545" s="291"/>
      <c r="Q545" s="291"/>
      <c r="R545" s="291"/>
      <c r="S545" s="291"/>
      <c r="T545" s="291"/>
      <c r="U545" s="291"/>
      <c r="V545" s="291"/>
      <c r="W545" s="291"/>
      <c r="X545" s="291"/>
      <c r="Y545" s="412"/>
      <c r="Z545" s="425"/>
      <c r="AA545" s="425"/>
      <c r="AB545" s="425"/>
      <c r="AC545" s="425"/>
      <c r="AD545" s="425"/>
      <c r="AE545" s="425"/>
      <c r="AF545" s="425"/>
      <c r="AG545" s="425"/>
      <c r="AH545" s="425"/>
      <c r="AI545" s="425"/>
      <c r="AJ545" s="425"/>
      <c r="AK545" s="425"/>
      <c r="AL545" s="425"/>
      <c r="AM545" s="306"/>
    </row>
    <row r="546" spans="1:39" ht="45" hidden="1" outlineLevel="1">
      <c r="A546" s="532">
        <v>44</v>
      </c>
      <c r="B546" s="428" t="s">
        <v>136</v>
      </c>
      <c r="C546" s="291" t="s">
        <v>25</v>
      </c>
      <c r="D546" s="295"/>
      <c r="E546" s="295"/>
      <c r="F546" s="295"/>
      <c r="G546" s="295"/>
      <c r="H546" s="295"/>
      <c r="I546" s="295"/>
      <c r="J546" s="295"/>
      <c r="K546" s="295"/>
      <c r="L546" s="295"/>
      <c r="M546" s="295"/>
      <c r="N546" s="295">
        <v>12</v>
      </c>
      <c r="O546" s="295"/>
      <c r="P546" s="295"/>
      <c r="Q546" s="295"/>
      <c r="R546" s="295"/>
      <c r="S546" s="295"/>
      <c r="T546" s="295"/>
      <c r="U546" s="295"/>
      <c r="V546" s="295"/>
      <c r="W546" s="295"/>
      <c r="X546" s="295"/>
      <c r="Y546" s="426"/>
      <c r="Z546" s="410"/>
      <c r="AA546" s="410"/>
      <c r="AB546" s="410"/>
      <c r="AC546" s="410"/>
      <c r="AD546" s="410"/>
      <c r="AE546" s="410"/>
      <c r="AF546" s="415"/>
      <c r="AG546" s="415"/>
      <c r="AH546" s="415"/>
      <c r="AI546" s="415"/>
      <c r="AJ546" s="415"/>
      <c r="AK546" s="415"/>
      <c r="AL546" s="415"/>
      <c r="AM546" s="296">
        <f>SUM(Y546:AL546)</f>
        <v>0</v>
      </c>
    </row>
    <row r="547" spans="1:39" ht="15" hidden="1" outlineLevel="1">
      <c r="A547" s="532"/>
      <c r="B547" s="431" t="s">
        <v>308</v>
      </c>
      <c r="C547" s="291" t="s">
        <v>163</v>
      </c>
      <c r="D547" s="295"/>
      <c r="E547" s="295"/>
      <c r="F547" s="295"/>
      <c r="G547" s="295"/>
      <c r="H547" s="295"/>
      <c r="I547" s="295"/>
      <c r="J547" s="295"/>
      <c r="K547" s="295"/>
      <c r="L547" s="295"/>
      <c r="M547" s="295"/>
      <c r="N547" s="295">
        <f>N546</f>
        <v>12</v>
      </c>
      <c r="O547" s="295"/>
      <c r="P547" s="295"/>
      <c r="Q547" s="295"/>
      <c r="R547" s="295"/>
      <c r="S547" s="295"/>
      <c r="T547" s="295"/>
      <c r="U547" s="295"/>
      <c r="V547" s="295"/>
      <c r="W547" s="295"/>
      <c r="X547" s="295"/>
      <c r="Y547" s="411">
        <f>Y546</f>
        <v>0</v>
      </c>
      <c r="Z547" s="411">
        <f t="shared" ref="Z547" si="1243">Z546</f>
        <v>0</v>
      </c>
      <c r="AA547" s="411">
        <f t="shared" ref="AA547" si="1244">AA546</f>
        <v>0</v>
      </c>
      <c r="AB547" s="411">
        <f t="shared" ref="AB547" si="1245">AB546</f>
        <v>0</v>
      </c>
      <c r="AC547" s="411">
        <f t="shared" ref="AC547" si="1246">AC546</f>
        <v>0</v>
      </c>
      <c r="AD547" s="411">
        <f t="shared" ref="AD547" si="1247">AD546</f>
        <v>0</v>
      </c>
      <c r="AE547" s="411">
        <f t="shared" ref="AE547" si="1248">AE546</f>
        <v>0</v>
      </c>
      <c r="AF547" s="411">
        <f t="shared" ref="AF547" si="1249">AF546</f>
        <v>0</v>
      </c>
      <c r="AG547" s="411">
        <f t="shared" ref="AG547" si="1250">AG546</f>
        <v>0</v>
      </c>
      <c r="AH547" s="411">
        <f t="shared" ref="AH547" si="1251">AH546</f>
        <v>0</v>
      </c>
      <c r="AI547" s="411">
        <f t="shared" ref="AI547" si="1252">AI546</f>
        <v>0</v>
      </c>
      <c r="AJ547" s="411">
        <f t="shared" ref="AJ547" si="1253">AJ546</f>
        <v>0</v>
      </c>
      <c r="AK547" s="411">
        <f t="shared" ref="AK547" si="1254">AK546</f>
        <v>0</v>
      </c>
      <c r="AL547" s="411">
        <f t="shared" ref="AL547" si="1255">AL546</f>
        <v>0</v>
      </c>
      <c r="AM547" s="306"/>
    </row>
    <row r="548" spans="1:39" ht="15" hidden="1" outlineLevel="1">
      <c r="A548" s="532"/>
      <c r="B548" s="428"/>
      <c r="C548" s="291"/>
      <c r="D548" s="291"/>
      <c r="E548" s="291"/>
      <c r="F548" s="291"/>
      <c r="G548" s="291"/>
      <c r="H548" s="291"/>
      <c r="I548" s="291"/>
      <c r="J548" s="291"/>
      <c r="K548" s="291"/>
      <c r="L548" s="291"/>
      <c r="M548" s="291"/>
      <c r="N548" s="291"/>
      <c r="O548" s="291"/>
      <c r="P548" s="291"/>
      <c r="Q548" s="291"/>
      <c r="R548" s="291"/>
      <c r="S548" s="291"/>
      <c r="T548" s="291"/>
      <c r="U548" s="291"/>
      <c r="V548" s="291"/>
      <c r="W548" s="291"/>
      <c r="X548" s="291"/>
      <c r="Y548" s="412"/>
      <c r="Z548" s="425"/>
      <c r="AA548" s="425"/>
      <c r="AB548" s="425"/>
      <c r="AC548" s="425"/>
      <c r="AD548" s="425"/>
      <c r="AE548" s="425"/>
      <c r="AF548" s="425"/>
      <c r="AG548" s="425"/>
      <c r="AH548" s="425"/>
      <c r="AI548" s="425"/>
      <c r="AJ548" s="425"/>
      <c r="AK548" s="425"/>
      <c r="AL548" s="425"/>
      <c r="AM548" s="306"/>
    </row>
    <row r="549" spans="1:39" ht="30" hidden="1" outlineLevel="1">
      <c r="A549" s="532">
        <v>45</v>
      </c>
      <c r="B549" s="428" t="s">
        <v>137</v>
      </c>
      <c r="C549" s="291" t="s">
        <v>25</v>
      </c>
      <c r="D549" s="295"/>
      <c r="E549" s="295"/>
      <c r="F549" s="295"/>
      <c r="G549" s="295"/>
      <c r="H549" s="295"/>
      <c r="I549" s="295"/>
      <c r="J549" s="295"/>
      <c r="K549" s="295"/>
      <c r="L549" s="295"/>
      <c r="M549" s="295"/>
      <c r="N549" s="295">
        <v>12</v>
      </c>
      <c r="O549" s="295"/>
      <c r="P549" s="295"/>
      <c r="Q549" s="295"/>
      <c r="R549" s="295"/>
      <c r="S549" s="295"/>
      <c r="T549" s="295"/>
      <c r="U549" s="295"/>
      <c r="V549" s="295"/>
      <c r="W549" s="295"/>
      <c r="X549" s="295"/>
      <c r="Y549" s="426"/>
      <c r="Z549" s="410"/>
      <c r="AA549" s="410"/>
      <c r="AB549" s="410"/>
      <c r="AC549" s="410"/>
      <c r="AD549" s="410"/>
      <c r="AE549" s="410"/>
      <c r="AF549" s="415"/>
      <c r="AG549" s="415"/>
      <c r="AH549" s="415"/>
      <c r="AI549" s="415"/>
      <c r="AJ549" s="415"/>
      <c r="AK549" s="415"/>
      <c r="AL549" s="415"/>
      <c r="AM549" s="296">
        <f>SUM(Y549:AL549)</f>
        <v>0</v>
      </c>
    </row>
    <row r="550" spans="1:39" ht="15" hidden="1" outlineLevel="1">
      <c r="A550" s="532"/>
      <c r="B550" s="431" t="s">
        <v>308</v>
      </c>
      <c r="C550" s="291" t="s">
        <v>163</v>
      </c>
      <c r="D550" s="295"/>
      <c r="E550" s="295"/>
      <c r="F550" s="295"/>
      <c r="G550" s="295"/>
      <c r="H550" s="295"/>
      <c r="I550" s="295"/>
      <c r="J550" s="295"/>
      <c r="K550" s="295"/>
      <c r="L550" s="295"/>
      <c r="M550" s="295"/>
      <c r="N550" s="295">
        <f>N549</f>
        <v>12</v>
      </c>
      <c r="O550" s="295"/>
      <c r="P550" s="295"/>
      <c r="Q550" s="295"/>
      <c r="R550" s="295"/>
      <c r="S550" s="295"/>
      <c r="T550" s="295"/>
      <c r="U550" s="295"/>
      <c r="V550" s="295"/>
      <c r="W550" s="295"/>
      <c r="X550" s="295"/>
      <c r="Y550" s="411">
        <f>Y549</f>
        <v>0</v>
      </c>
      <c r="Z550" s="411">
        <f t="shared" ref="Z550" si="1256">Z549</f>
        <v>0</v>
      </c>
      <c r="AA550" s="411">
        <f t="shared" ref="AA550" si="1257">AA549</f>
        <v>0</v>
      </c>
      <c r="AB550" s="411">
        <f t="shared" ref="AB550" si="1258">AB549</f>
        <v>0</v>
      </c>
      <c r="AC550" s="411">
        <f t="shared" ref="AC550" si="1259">AC549</f>
        <v>0</v>
      </c>
      <c r="AD550" s="411">
        <f t="shared" ref="AD550" si="1260">AD549</f>
        <v>0</v>
      </c>
      <c r="AE550" s="411">
        <f t="shared" ref="AE550" si="1261">AE549</f>
        <v>0</v>
      </c>
      <c r="AF550" s="411">
        <f t="shared" ref="AF550" si="1262">AF549</f>
        <v>0</v>
      </c>
      <c r="AG550" s="411">
        <f t="shared" ref="AG550" si="1263">AG549</f>
        <v>0</v>
      </c>
      <c r="AH550" s="411">
        <f t="shared" ref="AH550" si="1264">AH549</f>
        <v>0</v>
      </c>
      <c r="AI550" s="411">
        <f t="shared" ref="AI550" si="1265">AI549</f>
        <v>0</v>
      </c>
      <c r="AJ550" s="411">
        <f t="shared" ref="AJ550" si="1266">AJ549</f>
        <v>0</v>
      </c>
      <c r="AK550" s="411">
        <f t="shared" ref="AK550" si="1267">AK549</f>
        <v>0</v>
      </c>
      <c r="AL550" s="411">
        <f t="shared" ref="AL550" si="1268">AL549</f>
        <v>0</v>
      </c>
      <c r="AM550" s="306"/>
    </row>
    <row r="551" spans="1:39" ht="15" hidden="1" outlineLevel="1">
      <c r="A551" s="532"/>
      <c r="B551" s="428"/>
      <c r="C551" s="291"/>
      <c r="D551" s="291"/>
      <c r="E551" s="291"/>
      <c r="F551" s="291"/>
      <c r="G551" s="291"/>
      <c r="H551" s="291"/>
      <c r="I551" s="291"/>
      <c r="J551" s="291"/>
      <c r="K551" s="291"/>
      <c r="L551" s="291"/>
      <c r="M551" s="291"/>
      <c r="N551" s="291"/>
      <c r="O551" s="291"/>
      <c r="P551" s="291"/>
      <c r="Q551" s="291"/>
      <c r="R551" s="291"/>
      <c r="S551" s="291"/>
      <c r="T551" s="291"/>
      <c r="U551" s="291"/>
      <c r="V551" s="291"/>
      <c r="W551" s="291"/>
      <c r="X551" s="291"/>
      <c r="Y551" s="412"/>
      <c r="Z551" s="425"/>
      <c r="AA551" s="425"/>
      <c r="AB551" s="425"/>
      <c r="AC551" s="425"/>
      <c r="AD551" s="425"/>
      <c r="AE551" s="425"/>
      <c r="AF551" s="425"/>
      <c r="AG551" s="425"/>
      <c r="AH551" s="425"/>
      <c r="AI551" s="425"/>
      <c r="AJ551" s="425"/>
      <c r="AK551" s="425"/>
      <c r="AL551" s="425"/>
      <c r="AM551" s="306"/>
    </row>
    <row r="552" spans="1:39" ht="30" hidden="1" outlineLevel="1">
      <c r="A552" s="532">
        <v>46</v>
      </c>
      <c r="B552" s="428" t="s">
        <v>138</v>
      </c>
      <c r="C552" s="291" t="s">
        <v>25</v>
      </c>
      <c r="D552" s="295"/>
      <c r="E552" s="295"/>
      <c r="F552" s="295"/>
      <c r="G552" s="295"/>
      <c r="H552" s="295"/>
      <c r="I552" s="295"/>
      <c r="J552" s="295"/>
      <c r="K552" s="295"/>
      <c r="L552" s="295"/>
      <c r="M552" s="295"/>
      <c r="N552" s="295">
        <v>12</v>
      </c>
      <c r="O552" s="295"/>
      <c r="P552" s="295"/>
      <c r="Q552" s="295"/>
      <c r="R552" s="295"/>
      <c r="S552" s="295"/>
      <c r="T552" s="295"/>
      <c r="U552" s="295"/>
      <c r="V552" s="295"/>
      <c r="W552" s="295"/>
      <c r="X552" s="295"/>
      <c r="Y552" s="426"/>
      <c r="Z552" s="410"/>
      <c r="AA552" s="410"/>
      <c r="AB552" s="410"/>
      <c r="AC552" s="410"/>
      <c r="AD552" s="410"/>
      <c r="AE552" s="410"/>
      <c r="AF552" s="415"/>
      <c r="AG552" s="415"/>
      <c r="AH552" s="415"/>
      <c r="AI552" s="415"/>
      <c r="AJ552" s="415"/>
      <c r="AK552" s="415"/>
      <c r="AL552" s="415"/>
      <c r="AM552" s="296">
        <f>SUM(Y552:AL552)</f>
        <v>0</v>
      </c>
    </row>
    <row r="553" spans="1:39" ht="15" hidden="1" outlineLevel="1">
      <c r="A553" s="532"/>
      <c r="B553" s="431" t="s">
        <v>308</v>
      </c>
      <c r="C553" s="291" t="s">
        <v>163</v>
      </c>
      <c r="D553" s="295"/>
      <c r="E553" s="295"/>
      <c r="F553" s="295"/>
      <c r="G553" s="295"/>
      <c r="H553" s="295"/>
      <c r="I553" s="295"/>
      <c r="J553" s="295"/>
      <c r="K553" s="295"/>
      <c r="L553" s="295"/>
      <c r="M553" s="295"/>
      <c r="N553" s="295">
        <f>N552</f>
        <v>12</v>
      </c>
      <c r="O553" s="295"/>
      <c r="P553" s="295"/>
      <c r="Q553" s="295"/>
      <c r="R553" s="295"/>
      <c r="S553" s="295"/>
      <c r="T553" s="295"/>
      <c r="U553" s="295"/>
      <c r="V553" s="295"/>
      <c r="W553" s="295"/>
      <c r="X553" s="295"/>
      <c r="Y553" s="411">
        <f>Y552</f>
        <v>0</v>
      </c>
      <c r="Z553" s="411">
        <f t="shared" ref="Z553" si="1269">Z552</f>
        <v>0</v>
      </c>
      <c r="AA553" s="411">
        <f t="shared" ref="AA553" si="1270">AA552</f>
        <v>0</v>
      </c>
      <c r="AB553" s="411">
        <f t="shared" ref="AB553" si="1271">AB552</f>
        <v>0</v>
      </c>
      <c r="AC553" s="411">
        <f t="shared" ref="AC553" si="1272">AC552</f>
        <v>0</v>
      </c>
      <c r="AD553" s="411">
        <f t="shared" ref="AD553" si="1273">AD552</f>
        <v>0</v>
      </c>
      <c r="AE553" s="411">
        <f t="shared" ref="AE553" si="1274">AE552</f>
        <v>0</v>
      </c>
      <c r="AF553" s="411">
        <f t="shared" ref="AF553" si="1275">AF552</f>
        <v>0</v>
      </c>
      <c r="AG553" s="411">
        <f t="shared" ref="AG553" si="1276">AG552</f>
        <v>0</v>
      </c>
      <c r="AH553" s="411">
        <f t="shared" ref="AH553" si="1277">AH552</f>
        <v>0</v>
      </c>
      <c r="AI553" s="411">
        <f t="shared" ref="AI553" si="1278">AI552</f>
        <v>0</v>
      </c>
      <c r="AJ553" s="411">
        <f t="shared" ref="AJ553" si="1279">AJ552</f>
        <v>0</v>
      </c>
      <c r="AK553" s="411">
        <f t="shared" ref="AK553" si="1280">AK552</f>
        <v>0</v>
      </c>
      <c r="AL553" s="411">
        <f t="shared" ref="AL553" si="1281">AL552</f>
        <v>0</v>
      </c>
      <c r="AM553" s="306"/>
    </row>
    <row r="554" spans="1:39" ht="15" hidden="1" outlineLevel="1">
      <c r="A554" s="532"/>
      <c r="B554" s="428"/>
      <c r="C554" s="291"/>
      <c r="D554" s="291"/>
      <c r="E554" s="291"/>
      <c r="F554" s="291"/>
      <c r="G554" s="291"/>
      <c r="H554" s="291"/>
      <c r="I554" s="291"/>
      <c r="J554" s="291"/>
      <c r="K554" s="291"/>
      <c r="L554" s="291"/>
      <c r="M554" s="291"/>
      <c r="N554" s="291"/>
      <c r="O554" s="291"/>
      <c r="P554" s="291"/>
      <c r="Q554" s="291"/>
      <c r="R554" s="291"/>
      <c r="S554" s="291"/>
      <c r="T554" s="291"/>
      <c r="U554" s="291"/>
      <c r="V554" s="291"/>
      <c r="W554" s="291"/>
      <c r="X554" s="291"/>
      <c r="Y554" s="412"/>
      <c r="Z554" s="425"/>
      <c r="AA554" s="425"/>
      <c r="AB554" s="425"/>
      <c r="AC554" s="425"/>
      <c r="AD554" s="425"/>
      <c r="AE554" s="425"/>
      <c r="AF554" s="425"/>
      <c r="AG554" s="425"/>
      <c r="AH554" s="425"/>
      <c r="AI554" s="425"/>
      <c r="AJ554" s="425"/>
      <c r="AK554" s="425"/>
      <c r="AL554" s="425"/>
      <c r="AM554" s="306"/>
    </row>
    <row r="555" spans="1:39" ht="30" hidden="1" outlineLevel="1">
      <c r="A555" s="532">
        <v>47</v>
      </c>
      <c r="B555" s="428" t="s">
        <v>139</v>
      </c>
      <c r="C555" s="291" t="s">
        <v>25</v>
      </c>
      <c r="D555" s="295"/>
      <c r="E555" s="295"/>
      <c r="F555" s="295"/>
      <c r="G555" s="295"/>
      <c r="H555" s="295"/>
      <c r="I555" s="295"/>
      <c r="J555" s="295"/>
      <c r="K555" s="295"/>
      <c r="L555" s="295"/>
      <c r="M555" s="295"/>
      <c r="N555" s="295">
        <v>12</v>
      </c>
      <c r="O555" s="295"/>
      <c r="P555" s="295"/>
      <c r="Q555" s="295"/>
      <c r="R555" s="295"/>
      <c r="S555" s="295"/>
      <c r="T555" s="295"/>
      <c r="U555" s="295"/>
      <c r="V555" s="295"/>
      <c r="W555" s="295"/>
      <c r="X555" s="295"/>
      <c r="Y555" s="426"/>
      <c r="Z555" s="410"/>
      <c r="AA555" s="410"/>
      <c r="AB555" s="410"/>
      <c r="AC555" s="410"/>
      <c r="AD555" s="410"/>
      <c r="AE555" s="410"/>
      <c r="AF555" s="415"/>
      <c r="AG555" s="415"/>
      <c r="AH555" s="415"/>
      <c r="AI555" s="415"/>
      <c r="AJ555" s="415"/>
      <c r="AK555" s="415"/>
      <c r="AL555" s="415"/>
      <c r="AM555" s="296">
        <f>SUM(Y555:AL555)</f>
        <v>0</v>
      </c>
    </row>
    <row r="556" spans="1:39" ht="15" hidden="1" outlineLevel="1">
      <c r="A556" s="532"/>
      <c r="B556" s="431" t="s">
        <v>308</v>
      </c>
      <c r="C556" s="291" t="s">
        <v>163</v>
      </c>
      <c r="D556" s="295"/>
      <c r="E556" s="295"/>
      <c r="F556" s="295"/>
      <c r="G556" s="295"/>
      <c r="H556" s="295"/>
      <c r="I556" s="295"/>
      <c r="J556" s="295"/>
      <c r="K556" s="295"/>
      <c r="L556" s="295"/>
      <c r="M556" s="295"/>
      <c r="N556" s="295">
        <f>N555</f>
        <v>12</v>
      </c>
      <c r="O556" s="295"/>
      <c r="P556" s="295"/>
      <c r="Q556" s="295"/>
      <c r="R556" s="295"/>
      <c r="S556" s="295"/>
      <c r="T556" s="295"/>
      <c r="U556" s="295"/>
      <c r="V556" s="295"/>
      <c r="W556" s="295"/>
      <c r="X556" s="295"/>
      <c r="Y556" s="411">
        <f>Y555</f>
        <v>0</v>
      </c>
      <c r="Z556" s="411">
        <f t="shared" ref="Z556" si="1282">Z555</f>
        <v>0</v>
      </c>
      <c r="AA556" s="411">
        <f t="shared" ref="AA556" si="1283">AA555</f>
        <v>0</v>
      </c>
      <c r="AB556" s="411">
        <f t="shared" ref="AB556" si="1284">AB555</f>
        <v>0</v>
      </c>
      <c r="AC556" s="411">
        <f t="shared" ref="AC556" si="1285">AC555</f>
        <v>0</v>
      </c>
      <c r="AD556" s="411">
        <f t="shared" ref="AD556" si="1286">AD555</f>
        <v>0</v>
      </c>
      <c r="AE556" s="411">
        <f t="shared" ref="AE556" si="1287">AE555</f>
        <v>0</v>
      </c>
      <c r="AF556" s="411">
        <f t="shared" ref="AF556" si="1288">AF555</f>
        <v>0</v>
      </c>
      <c r="AG556" s="411">
        <f t="shared" ref="AG556" si="1289">AG555</f>
        <v>0</v>
      </c>
      <c r="AH556" s="411">
        <f t="shared" ref="AH556" si="1290">AH555</f>
        <v>0</v>
      </c>
      <c r="AI556" s="411">
        <f t="shared" ref="AI556" si="1291">AI555</f>
        <v>0</v>
      </c>
      <c r="AJ556" s="411">
        <f t="shared" ref="AJ556" si="1292">AJ555</f>
        <v>0</v>
      </c>
      <c r="AK556" s="411">
        <f t="shared" ref="AK556" si="1293">AK555</f>
        <v>0</v>
      </c>
      <c r="AL556" s="411">
        <f t="shared" ref="AL556" si="1294">AL555</f>
        <v>0</v>
      </c>
      <c r="AM556" s="306"/>
    </row>
    <row r="557" spans="1:39" ht="15" hidden="1" outlineLevel="1">
      <c r="A557" s="532"/>
      <c r="B557" s="428"/>
      <c r="C557" s="291"/>
      <c r="D557" s="291"/>
      <c r="E557" s="291"/>
      <c r="F557" s="291"/>
      <c r="G557" s="291"/>
      <c r="H557" s="291"/>
      <c r="I557" s="291"/>
      <c r="J557" s="291"/>
      <c r="K557" s="291"/>
      <c r="L557" s="291"/>
      <c r="M557" s="291"/>
      <c r="N557" s="291"/>
      <c r="O557" s="291"/>
      <c r="P557" s="291"/>
      <c r="Q557" s="291"/>
      <c r="R557" s="291"/>
      <c r="S557" s="291"/>
      <c r="T557" s="291"/>
      <c r="U557" s="291"/>
      <c r="V557" s="291"/>
      <c r="W557" s="291"/>
      <c r="X557" s="291"/>
      <c r="Y557" s="412"/>
      <c r="Z557" s="425"/>
      <c r="AA557" s="425"/>
      <c r="AB557" s="425"/>
      <c r="AC557" s="425"/>
      <c r="AD557" s="425"/>
      <c r="AE557" s="425"/>
      <c r="AF557" s="425"/>
      <c r="AG557" s="425"/>
      <c r="AH557" s="425"/>
      <c r="AI557" s="425"/>
      <c r="AJ557" s="425"/>
      <c r="AK557" s="425"/>
      <c r="AL557" s="425"/>
      <c r="AM557" s="306"/>
    </row>
    <row r="558" spans="1:39" ht="30" hidden="1" outlineLevel="1">
      <c r="A558" s="532">
        <v>48</v>
      </c>
      <c r="B558" s="428" t="s">
        <v>140</v>
      </c>
      <c r="C558" s="291" t="s">
        <v>25</v>
      </c>
      <c r="D558" s="295"/>
      <c r="E558" s="295"/>
      <c r="F558" s="295"/>
      <c r="G558" s="295"/>
      <c r="H558" s="295"/>
      <c r="I558" s="295"/>
      <c r="J558" s="295"/>
      <c r="K558" s="295"/>
      <c r="L558" s="295"/>
      <c r="M558" s="295"/>
      <c r="N558" s="295">
        <v>12</v>
      </c>
      <c r="O558" s="295"/>
      <c r="P558" s="295"/>
      <c r="Q558" s="295"/>
      <c r="R558" s="295"/>
      <c r="S558" s="295"/>
      <c r="T558" s="295"/>
      <c r="U558" s="295"/>
      <c r="V558" s="295"/>
      <c r="W558" s="295"/>
      <c r="X558" s="295"/>
      <c r="Y558" s="426"/>
      <c r="Z558" s="410"/>
      <c r="AA558" s="410"/>
      <c r="AB558" s="410"/>
      <c r="AC558" s="410"/>
      <c r="AD558" s="410"/>
      <c r="AE558" s="410"/>
      <c r="AF558" s="415"/>
      <c r="AG558" s="415"/>
      <c r="AH558" s="415"/>
      <c r="AI558" s="415"/>
      <c r="AJ558" s="415"/>
      <c r="AK558" s="415"/>
      <c r="AL558" s="415"/>
      <c r="AM558" s="296">
        <f>SUM(Y558:AL558)</f>
        <v>0</v>
      </c>
    </row>
    <row r="559" spans="1:39" ht="15" hidden="1" outlineLevel="1">
      <c r="A559" s="532"/>
      <c r="B559" s="431" t="s">
        <v>308</v>
      </c>
      <c r="C559" s="291" t="s">
        <v>163</v>
      </c>
      <c r="D559" s="295"/>
      <c r="E559" s="295"/>
      <c r="F559" s="295"/>
      <c r="G559" s="295"/>
      <c r="H559" s="295"/>
      <c r="I559" s="295"/>
      <c r="J559" s="295"/>
      <c r="K559" s="295"/>
      <c r="L559" s="295"/>
      <c r="M559" s="295"/>
      <c r="N559" s="295">
        <f>N558</f>
        <v>12</v>
      </c>
      <c r="O559" s="295"/>
      <c r="P559" s="295"/>
      <c r="Q559" s="295"/>
      <c r="R559" s="295"/>
      <c r="S559" s="295"/>
      <c r="T559" s="295"/>
      <c r="U559" s="295"/>
      <c r="V559" s="295"/>
      <c r="W559" s="295"/>
      <c r="X559" s="295"/>
      <c r="Y559" s="411">
        <f>Y558</f>
        <v>0</v>
      </c>
      <c r="Z559" s="411">
        <f t="shared" ref="Z559" si="1295">Z558</f>
        <v>0</v>
      </c>
      <c r="AA559" s="411">
        <f t="shared" ref="AA559" si="1296">AA558</f>
        <v>0</v>
      </c>
      <c r="AB559" s="411">
        <f t="shared" ref="AB559" si="1297">AB558</f>
        <v>0</v>
      </c>
      <c r="AC559" s="411">
        <f t="shared" ref="AC559" si="1298">AC558</f>
        <v>0</v>
      </c>
      <c r="AD559" s="411">
        <f t="shared" ref="AD559" si="1299">AD558</f>
        <v>0</v>
      </c>
      <c r="AE559" s="411">
        <f t="shared" ref="AE559" si="1300">AE558</f>
        <v>0</v>
      </c>
      <c r="AF559" s="411">
        <f t="shared" ref="AF559" si="1301">AF558</f>
        <v>0</v>
      </c>
      <c r="AG559" s="411">
        <f t="shared" ref="AG559" si="1302">AG558</f>
        <v>0</v>
      </c>
      <c r="AH559" s="411">
        <f t="shared" ref="AH559" si="1303">AH558</f>
        <v>0</v>
      </c>
      <c r="AI559" s="411">
        <f t="shared" ref="AI559" si="1304">AI558</f>
        <v>0</v>
      </c>
      <c r="AJ559" s="411">
        <f t="shared" ref="AJ559" si="1305">AJ558</f>
        <v>0</v>
      </c>
      <c r="AK559" s="411">
        <f t="shared" ref="AK559" si="1306">AK558</f>
        <v>0</v>
      </c>
      <c r="AL559" s="411">
        <f t="shared" ref="AL559" si="1307">AL558</f>
        <v>0</v>
      </c>
      <c r="AM559" s="306"/>
    </row>
    <row r="560" spans="1:39" ht="15" hidden="1" outlineLevel="1">
      <c r="A560" s="532"/>
      <c r="B560" s="428"/>
      <c r="C560" s="291"/>
      <c r="D560" s="291"/>
      <c r="E560" s="291"/>
      <c r="F560" s="291"/>
      <c r="G560" s="291"/>
      <c r="H560" s="291"/>
      <c r="I560" s="291"/>
      <c r="J560" s="291"/>
      <c r="K560" s="291"/>
      <c r="L560" s="291"/>
      <c r="M560" s="291"/>
      <c r="N560" s="291"/>
      <c r="O560" s="291"/>
      <c r="P560" s="291"/>
      <c r="Q560" s="291"/>
      <c r="R560" s="291"/>
      <c r="S560" s="291"/>
      <c r="T560" s="291"/>
      <c r="U560" s="291"/>
      <c r="V560" s="291"/>
      <c r="W560" s="291"/>
      <c r="X560" s="291"/>
      <c r="Y560" s="412"/>
      <c r="Z560" s="425"/>
      <c r="AA560" s="425"/>
      <c r="AB560" s="425"/>
      <c r="AC560" s="425"/>
      <c r="AD560" s="425"/>
      <c r="AE560" s="425"/>
      <c r="AF560" s="425"/>
      <c r="AG560" s="425"/>
      <c r="AH560" s="425"/>
      <c r="AI560" s="425"/>
      <c r="AJ560" s="425"/>
      <c r="AK560" s="425"/>
      <c r="AL560" s="425"/>
      <c r="AM560" s="306"/>
    </row>
    <row r="561" spans="1:39" ht="30" hidden="1" outlineLevel="1">
      <c r="A561" s="532">
        <v>49</v>
      </c>
      <c r="B561" s="428" t="s">
        <v>141</v>
      </c>
      <c r="C561" s="291" t="s">
        <v>25</v>
      </c>
      <c r="D561" s="295"/>
      <c r="E561" s="295"/>
      <c r="F561" s="295"/>
      <c r="G561" s="295"/>
      <c r="H561" s="295"/>
      <c r="I561" s="295"/>
      <c r="J561" s="295"/>
      <c r="K561" s="295"/>
      <c r="L561" s="295"/>
      <c r="M561" s="295"/>
      <c r="N561" s="295">
        <v>12</v>
      </c>
      <c r="O561" s="295"/>
      <c r="P561" s="295"/>
      <c r="Q561" s="295"/>
      <c r="R561" s="295"/>
      <c r="S561" s="295"/>
      <c r="T561" s="295"/>
      <c r="U561" s="295"/>
      <c r="V561" s="295"/>
      <c r="W561" s="295"/>
      <c r="X561" s="295"/>
      <c r="Y561" s="426"/>
      <c r="Z561" s="410"/>
      <c r="AA561" s="410"/>
      <c r="AB561" s="410"/>
      <c r="AC561" s="410"/>
      <c r="AD561" s="410"/>
      <c r="AE561" s="410"/>
      <c r="AF561" s="415"/>
      <c r="AG561" s="415"/>
      <c r="AH561" s="415"/>
      <c r="AI561" s="415"/>
      <c r="AJ561" s="415"/>
      <c r="AK561" s="415"/>
      <c r="AL561" s="415"/>
      <c r="AM561" s="296">
        <f>SUM(Y561:AL561)</f>
        <v>0</v>
      </c>
    </row>
    <row r="562" spans="1:39" ht="15" hidden="1" outlineLevel="1">
      <c r="A562" s="532"/>
      <c r="B562" s="431" t="s">
        <v>308</v>
      </c>
      <c r="C562" s="291" t="s">
        <v>163</v>
      </c>
      <c r="D562" s="295"/>
      <c r="E562" s="295"/>
      <c r="F562" s="295"/>
      <c r="G562" s="295"/>
      <c r="H562" s="295"/>
      <c r="I562" s="295"/>
      <c r="J562" s="295"/>
      <c r="K562" s="295"/>
      <c r="L562" s="295"/>
      <c r="M562" s="295"/>
      <c r="N562" s="295">
        <f>N561</f>
        <v>12</v>
      </c>
      <c r="O562" s="295"/>
      <c r="P562" s="295"/>
      <c r="Q562" s="295"/>
      <c r="R562" s="295"/>
      <c r="S562" s="295"/>
      <c r="T562" s="295"/>
      <c r="U562" s="295"/>
      <c r="V562" s="295"/>
      <c r="W562" s="295"/>
      <c r="X562" s="295"/>
      <c r="Y562" s="411">
        <f>Y561</f>
        <v>0</v>
      </c>
      <c r="Z562" s="411">
        <f t="shared" ref="Z562" si="1308">Z561</f>
        <v>0</v>
      </c>
      <c r="AA562" s="411">
        <f t="shared" ref="AA562" si="1309">AA561</f>
        <v>0</v>
      </c>
      <c r="AB562" s="411">
        <f t="shared" ref="AB562" si="1310">AB561</f>
        <v>0</v>
      </c>
      <c r="AC562" s="411">
        <f t="shared" ref="AC562" si="1311">AC561</f>
        <v>0</v>
      </c>
      <c r="AD562" s="411">
        <f t="shared" ref="AD562" si="1312">AD561</f>
        <v>0</v>
      </c>
      <c r="AE562" s="411">
        <f t="shared" ref="AE562" si="1313">AE561</f>
        <v>0</v>
      </c>
      <c r="AF562" s="411">
        <f t="shared" ref="AF562" si="1314">AF561</f>
        <v>0</v>
      </c>
      <c r="AG562" s="411">
        <f t="shared" ref="AG562" si="1315">AG561</f>
        <v>0</v>
      </c>
      <c r="AH562" s="411">
        <f t="shared" ref="AH562" si="1316">AH561</f>
        <v>0</v>
      </c>
      <c r="AI562" s="411">
        <f t="shared" ref="AI562" si="1317">AI561</f>
        <v>0</v>
      </c>
      <c r="AJ562" s="411">
        <f t="shared" ref="AJ562" si="1318">AJ561</f>
        <v>0</v>
      </c>
      <c r="AK562" s="411">
        <f t="shared" ref="AK562" si="1319">AK561</f>
        <v>0</v>
      </c>
      <c r="AL562" s="411">
        <f t="shared" ref="AL562" si="1320">AL561</f>
        <v>0</v>
      </c>
      <c r="AM562" s="306"/>
    </row>
    <row r="563" spans="1:39" ht="15" hidden="1" outlineLevel="1">
      <c r="A563" s="532"/>
      <c r="B563" s="431"/>
      <c r="C563" s="305"/>
      <c r="D563" s="291"/>
      <c r="E563" s="291"/>
      <c r="F563" s="291"/>
      <c r="G563" s="291"/>
      <c r="H563" s="291"/>
      <c r="I563" s="291"/>
      <c r="J563" s="291"/>
      <c r="K563" s="291"/>
      <c r="L563" s="291"/>
      <c r="M563" s="291"/>
      <c r="N563" s="291"/>
      <c r="O563" s="291"/>
      <c r="P563" s="291"/>
      <c r="Q563" s="291"/>
      <c r="R563" s="291"/>
      <c r="S563" s="291"/>
      <c r="T563" s="291"/>
      <c r="U563" s="291"/>
      <c r="V563" s="291"/>
      <c r="W563" s="291"/>
      <c r="X563" s="291"/>
      <c r="Y563" s="301"/>
      <c r="Z563" s="301"/>
      <c r="AA563" s="301"/>
      <c r="AB563" s="301"/>
      <c r="AC563" s="301"/>
      <c r="AD563" s="301"/>
      <c r="AE563" s="301"/>
      <c r="AF563" s="301"/>
      <c r="AG563" s="301"/>
      <c r="AH563" s="301"/>
      <c r="AI563" s="301"/>
      <c r="AJ563" s="301"/>
      <c r="AK563" s="301"/>
      <c r="AL563" s="301"/>
      <c r="AM563" s="306"/>
    </row>
    <row r="564" spans="1:39" ht="15.45">
      <c r="B564" s="327" t="s">
        <v>292</v>
      </c>
      <c r="C564" s="329"/>
      <c r="D564" s="329">
        <f>SUM(D407:D562)</f>
        <v>16520949.765729474</v>
      </c>
      <c r="E564" s="329"/>
      <c r="F564" s="329"/>
      <c r="G564" s="329"/>
      <c r="H564" s="329"/>
      <c r="I564" s="329"/>
      <c r="J564" s="329"/>
      <c r="K564" s="329"/>
      <c r="L564" s="329"/>
      <c r="M564" s="329"/>
      <c r="N564" s="329"/>
      <c r="O564" s="329">
        <f>SUM(O407:O562)</f>
        <v>2120.0298283094271</v>
      </c>
      <c r="P564" s="329"/>
      <c r="Q564" s="329"/>
      <c r="R564" s="329"/>
      <c r="S564" s="329"/>
      <c r="T564" s="329"/>
      <c r="U564" s="329"/>
      <c r="V564" s="329"/>
      <c r="W564" s="329"/>
      <c r="X564" s="329"/>
      <c r="Y564" s="329">
        <f>IF(Y405="kWh",SUMPRODUCT(D407:D562,Y407:Y562))</f>
        <v>7996689.2881311346</v>
      </c>
      <c r="Z564" s="329">
        <f>IF(Z405="kWh",SUMPRODUCT(D407:D562,Z407:Z562))</f>
        <v>664930.09336223733</v>
      </c>
      <c r="AA564" s="329">
        <f>IF(AA405="kw",SUMPRODUCT(N407:N562,O407:O562,AA407:AA562),SUMPRODUCT(D407:D562,AA407:AA562))</f>
        <v>11724.010525133883</v>
      </c>
      <c r="AB564" s="329">
        <f>IF(AB405="kw",SUMPRODUCT(N407:N562,O407:O562,AB407:AB562),SUMPRODUCT(D407:D562,AB407:AB562))</f>
        <v>2051.1794020074308</v>
      </c>
      <c r="AC564" s="329">
        <f>IF(AC405="kw",SUMPRODUCT(N407:N562,O407:O562,AC407:AC562),SUMPRODUCT(D407:D562,AC407:AC562))</f>
        <v>0</v>
      </c>
      <c r="AD564" s="329">
        <f>IF(AD405="kw",SUMPRODUCT(N407:N562,O407:O562,AD407:AD562),SUMPRODUCT(D407:D562,AD407:AD562))</f>
        <v>0</v>
      </c>
      <c r="AE564" s="329">
        <f>IF(AE405="kw",SUMPRODUCT(N407:N562,O407:O562,AE407:AE562),SUMPRODUCT(D407:D562,AE407:AE562))</f>
        <v>0</v>
      </c>
      <c r="AF564" s="329">
        <f>IF(AF405="kw",SUMPRODUCT(N407:N562,O407:O562,AF407:AF562),SUMPRODUCT(D407:D562,AF407:AF562))</f>
        <v>0</v>
      </c>
      <c r="AG564" s="329">
        <f>IF(AG405="kw",SUMPRODUCT(N407:N562,O407:O562,AG407:AG562),SUMPRODUCT(D407:D562,AG407:AG562))</f>
        <v>0</v>
      </c>
      <c r="AH564" s="329">
        <f>IF(AH405="kw",SUMPRODUCT(N407:N562,O407:O562,AH407:AH562),SUMPRODUCT(D407:D562,AH407:AH562))</f>
        <v>0</v>
      </c>
      <c r="AI564" s="329">
        <f>IF(AI405="kw",SUMPRODUCT(N407:N562,O407:O562,AI407:AI562),SUMPRODUCT(D407:D562,AI407:AI562))</f>
        <v>0</v>
      </c>
      <c r="AJ564" s="329">
        <f>IF(AJ405="kw",SUMPRODUCT(N407:N562,O407:O562,AJ407:AJ562),SUMPRODUCT(D407:D562,AJ407:AJ562))</f>
        <v>0</v>
      </c>
      <c r="AK564" s="329">
        <f>IF(AK405="kw",SUMPRODUCT(N407:N562,O407:O562,AK407:AK562),SUMPRODUCT(D407:D562,AK407:AK562))</f>
        <v>0</v>
      </c>
      <c r="AL564" s="329">
        <f>IF(AL405="kw",SUMPRODUCT(N407:N562,O407:O562,AL407:AL562),SUMPRODUCT(D407:D562,AL407:AL562))</f>
        <v>0</v>
      </c>
      <c r="AM564" s="330"/>
    </row>
    <row r="565" spans="1:39" ht="15.45">
      <c r="B565" s="391" t="s">
        <v>293</v>
      </c>
      <c r="C565" s="392"/>
      <c r="D565" s="392"/>
      <c r="E565" s="392"/>
      <c r="F565" s="392"/>
      <c r="G565" s="392"/>
      <c r="H565" s="392"/>
      <c r="I565" s="392"/>
      <c r="J565" s="392"/>
      <c r="K565" s="392"/>
      <c r="L565" s="392"/>
      <c r="M565" s="392"/>
      <c r="N565" s="392"/>
      <c r="O565" s="392"/>
      <c r="P565" s="392"/>
      <c r="Q565" s="392"/>
      <c r="R565" s="392"/>
      <c r="S565" s="392"/>
      <c r="T565" s="392"/>
      <c r="U565" s="392"/>
      <c r="V565" s="392"/>
      <c r="W565" s="392"/>
      <c r="X565" s="392"/>
      <c r="Y565" s="392">
        <f>HLOOKUP(Y221,'2. LRAMVA Threshold'!$B$42:$Q$53,9,FALSE)</f>
        <v>1633000</v>
      </c>
      <c r="Z565" s="392">
        <f>HLOOKUP(Z221,'2. LRAMVA Threshold'!$B$42:$Q$53,9,FALSE)</f>
        <v>767647</v>
      </c>
      <c r="AA565" s="392">
        <f>HLOOKUP(AA221,'2. LRAMVA Threshold'!$B$42:$Q$53,9,FALSE)</f>
        <v>7932.3310198404288</v>
      </c>
      <c r="AB565" s="392">
        <f>HLOOKUP(AB221,'2. LRAMVA Threshold'!$B$42:$Q$53,9,FALSE)</f>
        <v>1668.7921836606774</v>
      </c>
      <c r="AC565" s="392">
        <f>HLOOKUP(AC221,'2. LRAMVA Threshold'!$B$42:$Q$53,9,FALSE)</f>
        <v>415.70193033185683</v>
      </c>
      <c r="AD565" s="392">
        <f>HLOOKUP(AD221,'2. LRAMVA Threshold'!$B$42:$Q$53,9,FALSE)</f>
        <v>0</v>
      </c>
      <c r="AE565" s="392">
        <f>HLOOKUP(AE221,'2. LRAMVA Threshold'!$B$42:$Q$53,9,FALSE)</f>
        <v>0</v>
      </c>
      <c r="AF565" s="392">
        <f>HLOOKUP(AF221,'2. LRAMVA Threshold'!$B$42:$Q$53,9,FALSE)</f>
        <v>0</v>
      </c>
      <c r="AG565" s="392">
        <f>HLOOKUP(AG221,'2. LRAMVA Threshold'!$B$42:$Q$53,9,FALSE)</f>
        <v>0</v>
      </c>
      <c r="AH565" s="392">
        <f>HLOOKUP(AH221,'2. LRAMVA Threshold'!$B$42:$Q$53,9,FALSE)</f>
        <v>0</v>
      </c>
      <c r="AI565" s="392">
        <f>HLOOKUP(AI221,'2. LRAMVA Threshold'!$B$42:$Q$53,9,FALSE)</f>
        <v>0</v>
      </c>
      <c r="AJ565" s="392">
        <f>HLOOKUP(AJ221,'2. LRAMVA Threshold'!$B$42:$Q$53,9,FALSE)</f>
        <v>0</v>
      </c>
      <c r="AK565" s="392">
        <f>HLOOKUP(AK221,'2. LRAMVA Threshold'!$B$42:$Q$53,9,FALSE)</f>
        <v>0</v>
      </c>
      <c r="AL565" s="392">
        <f>HLOOKUP(AL221,'2. LRAMVA Threshold'!$B$42:$Q$53,9,FALSE)</f>
        <v>0</v>
      </c>
      <c r="AM565" s="393"/>
    </row>
    <row r="566" spans="1:39" ht="15">
      <c r="B566" s="394"/>
      <c r="C566" s="432"/>
      <c r="D566" s="433"/>
      <c r="E566" s="433"/>
      <c r="F566" s="433"/>
      <c r="G566" s="433"/>
      <c r="H566" s="433"/>
      <c r="I566" s="433"/>
      <c r="J566" s="433"/>
      <c r="K566" s="433"/>
      <c r="L566" s="433"/>
      <c r="M566" s="433"/>
      <c r="N566" s="433"/>
      <c r="O566" s="434"/>
      <c r="P566" s="433"/>
      <c r="Q566" s="433"/>
      <c r="R566" s="433"/>
      <c r="S566" s="435"/>
      <c r="T566" s="435"/>
      <c r="U566" s="435"/>
      <c r="V566" s="435"/>
      <c r="W566" s="433"/>
      <c r="X566" s="433"/>
      <c r="Y566" s="436"/>
      <c r="Z566" s="436"/>
      <c r="AA566" s="436"/>
      <c r="AB566" s="436"/>
      <c r="AC566" s="436"/>
      <c r="AD566" s="436"/>
      <c r="AE566" s="436"/>
      <c r="AF566" s="399"/>
      <c r="AG566" s="399"/>
      <c r="AH566" s="399"/>
      <c r="AI566" s="399"/>
      <c r="AJ566" s="399"/>
      <c r="AK566" s="399"/>
      <c r="AL566" s="399"/>
      <c r="AM566" s="400"/>
    </row>
    <row r="567" spans="1:39" ht="15">
      <c r="B567" s="324" t="s">
        <v>294</v>
      </c>
      <c r="C567" s="338"/>
      <c r="D567" s="338"/>
      <c r="E567" s="376"/>
      <c r="F567" s="376"/>
      <c r="G567" s="376"/>
      <c r="H567" s="376"/>
      <c r="I567" s="376"/>
      <c r="J567" s="376"/>
      <c r="K567" s="376"/>
      <c r="L567" s="376"/>
      <c r="M567" s="376"/>
      <c r="N567" s="376"/>
      <c r="O567" s="291"/>
      <c r="P567" s="340"/>
      <c r="Q567" s="340"/>
      <c r="R567" s="340"/>
      <c r="S567" s="339"/>
      <c r="T567" s="339"/>
      <c r="U567" s="339"/>
      <c r="V567" s="339"/>
      <c r="W567" s="340"/>
      <c r="X567" s="340"/>
      <c r="Y567" s="341">
        <f>HLOOKUP(Y$35,'3.  Distribution Rates'!$C$122:$P$133,9,FALSE)</f>
        <v>8.6E-3</v>
      </c>
      <c r="Z567" s="341">
        <f>HLOOKUP(Z$35,'3.  Distribution Rates'!$C$122:$P$133,9,FALSE)</f>
        <v>1.7600000000000001E-2</v>
      </c>
      <c r="AA567" s="341">
        <f>HLOOKUP(AA$35,'3.  Distribution Rates'!$C$122:$P$133,9,FALSE)</f>
        <v>3.0447000000000002</v>
      </c>
      <c r="AB567" s="341">
        <f>HLOOKUP(AB$35,'3.  Distribution Rates'!$C$122:$P$133,9,FALSE)</f>
        <v>2.1332</v>
      </c>
      <c r="AC567" s="341">
        <f>HLOOKUP(AC$35,'3.  Distribution Rates'!$C$122:$P$133,9,FALSE)</f>
        <v>1.4789000000000001</v>
      </c>
      <c r="AD567" s="341">
        <f>HLOOKUP(AD$35,'3.  Distribution Rates'!$C$122:$P$133,9,FALSE)</f>
        <v>1.6799999999999999E-2</v>
      </c>
      <c r="AE567" s="341">
        <f>HLOOKUP(AE$35,'3.  Distribution Rates'!$C$122:$P$133,9,FALSE)</f>
        <v>30.589300000000001</v>
      </c>
      <c r="AF567" s="341">
        <f>HLOOKUP(AF$35,'3.  Distribution Rates'!$C$122:$P$133,9,FALSE)</f>
        <v>10.648300000000001</v>
      </c>
      <c r="AG567" s="341">
        <f>HLOOKUP(AG$35,'3.  Distribution Rates'!$C$122:$P$133,9,FALSE)</f>
        <v>0</v>
      </c>
      <c r="AH567" s="341">
        <f>HLOOKUP(AH$35,'3.  Distribution Rates'!$C$122:$P$133,9,FALSE)</f>
        <v>0</v>
      </c>
      <c r="AI567" s="341">
        <f>HLOOKUP(AI$35,'3.  Distribution Rates'!$C$122:$P$133,9,FALSE)</f>
        <v>0</v>
      </c>
      <c r="AJ567" s="341">
        <f>HLOOKUP(AJ$35,'3.  Distribution Rates'!$C$122:$P$133,9,FALSE)</f>
        <v>0</v>
      </c>
      <c r="AK567" s="341">
        <f>HLOOKUP(AK$35,'3.  Distribution Rates'!$C$122:$P$133,9,FALSE)</f>
        <v>0</v>
      </c>
      <c r="AL567" s="341">
        <f>HLOOKUP(AL$35,'3.  Distribution Rates'!$C$122:$P$133,9,FALSE)</f>
        <v>0</v>
      </c>
      <c r="AM567" s="441"/>
    </row>
    <row r="568" spans="1:39" ht="15">
      <c r="B568" s="324" t="s">
        <v>295</v>
      </c>
      <c r="C568" s="345"/>
      <c r="D568" s="309"/>
      <c r="E568" s="279"/>
      <c r="F568" s="279"/>
      <c r="G568" s="279"/>
      <c r="H568" s="279"/>
      <c r="I568" s="279"/>
      <c r="J568" s="279"/>
      <c r="K568" s="279"/>
      <c r="L568" s="279"/>
      <c r="M568" s="279"/>
      <c r="N568" s="279"/>
      <c r="O568" s="291"/>
      <c r="P568" s="279"/>
      <c r="Q568" s="279"/>
      <c r="R568" s="279"/>
      <c r="S568" s="309"/>
      <c r="T568" s="309"/>
      <c r="U568" s="309"/>
      <c r="V568" s="309"/>
      <c r="W568" s="279"/>
      <c r="X568" s="279"/>
      <c r="Y568" s="378">
        <f>'4.  2011-2014 LRAM'!Y140*Y567</f>
        <v>0</v>
      </c>
      <c r="Z568" s="378">
        <f>'4.  2011-2014 LRAM'!Z140*Z567</f>
        <v>0</v>
      </c>
      <c r="AA568" s="378">
        <f>'4.  2011-2014 LRAM'!AA140*AA567</f>
        <v>0</v>
      </c>
      <c r="AB568" s="378">
        <f>'4.  2011-2014 LRAM'!AB140*AB567</f>
        <v>0</v>
      </c>
      <c r="AC568" s="378">
        <f>'4.  2011-2014 LRAM'!AC140*AC567</f>
        <v>0</v>
      </c>
      <c r="AD568" s="378">
        <f>'4.  2011-2014 LRAM'!AD140*AD567</f>
        <v>0</v>
      </c>
      <c r="AE568" s="378">
        <f>'4.  2011-2014 LRAM'!AE140*AE567</f>
        <v>0</v>
      </c>
      <c r="AF568" s="378">
        <f>'4.  2011-2014 LRAM'!AF140*AF567</f>
        <v>0</v>
      </c>
      <c r="AG568" s="378">
        <f>'4.  2011-2014 LRAM'!AG140*AG567</f>
        <v>0</v>
      </c>
      <c r="AH568" s="378">
        <f>'4.  2011-2014 LRAM'!AH140*AH567</f>
        <v>0</v>
      </c>
      <c r="AI568" s="378">
        <f>'4.  2011-2014 LRAM'!AI140*AI567</f>
        <v>0</v>
      </c>
      <c r="AJ568" s="378">
        <f>'4.  2011-2014 LRAM'!AJ140*AJ567</f>
        <v>0</v>
      </c>
      <c r="AK568" s="378">
        <f>'4.  2011-2014 LRAM'!AK140*AK567</f>
        <v>0</v>
      </c>
      <c r="AL568" s="378">
        <f>'4.  2011-2014 LRAM'!AL140*AL567</f>
        <v>0</v>
      </c>
      <c r="AM568" s="629">
        <f t="shared" ref="AM568:AM574" si="1321">SUM(Y568:AL568)</f>
        <v>0</v>
      </c>
    </row>
    <row r="569" spans="1:39" ht="15">
      <c r="B569" s="324" t="s">
        <v>296</v>
      </c>
      <c r="C569" s="345"/>
      <c r="D569" s="309"/>
      <c r="E569" s="279"/>
      <c r="F569" s="279"/>
      <c r="G569" s="279"/>
      <c r="H569" s="279"/>
      <c r="I569" s="279"/>
      <c r="J569" s="279"/>
      <c r="K569" s="279"/>
      <c r="L569" s="279"/>
      <c r="M569" s="279"/>
      <c r="N569" s="279"/>
      <c r="O569" s="291"/>
      <c r="P569" s="279"/>
      <c r="Q569" s="279"/>
      <c r="R569" s="279"/>
      <c r="S569" s="309"/>
      <c r="T569" s="309"/>
      <c r="U569" s="309"/>
      <c r="V569" s="309"/>
      <c r="W569" s="279"/>
      <c r="X569" s="279"/>
      <c r="Y569" s="378">
        <f>'4.  2011-2014 LRAM'!Y269*Y567</f>
        <v>0</v>
      </c>
      <c r="Z569" s="378">
        <f>'4.  2011-2014 LRAM'!Z269*Z567</f>
        <v>0</v>
      </c>
      <c r="AA569" s="378">
        <f>'4.  2011-2014 LRAM'!AA269*AA567</f>
        <v>0</v>
      </c>
      <c r="AB569" s="378">
        <f>'4.  2011-2014 LRAM'!AB269*AB567</f>
        <v>0</v>
      </c>
      <c r="AC569" s="378">
        <f>'4.  2011-2014 LRAM'!AC269*AC567</f>
        <v>0</v>
      </c>
      <c r="AD569" s="378">
        <f>'4.  2011-2014 LRAM'!AD269*AD567</f>
        <v>0</v>
      </c>
      <c r="AE569" s="378">
        <f>'4.  2011-2014 LRAM'!AE269*AE567</f>
        <v>0</v>
      </c>
      <c r="AF569" s="378">
        <f>'4.  2011-2014 LRAM'!AF269*AF567</f>
        <v>0</v>
      </c>
      <c r="AG569" s="378">
        <f>'4.  2011-2014 LRAM'!AG269*AG567</f>
        <v>0</v>
      </c>
      <c r="AH569" s="378">
        <f>'4.  2011-2014 LRAM'!AH269*AH567</f>
        <v>0</v>
      </c>
      <c r="AI569" s="378">
        <f>'4.  2011-2014 LRAM'!AI269*AI567</f>
        <v>0</v>
      </c>
      <c r="AJ569" s="378">
        <f>'4.  2011-2014 LRAM'!AJ269*AJ567</f>
        <v>0</v>
      </c>
      <c r="AK569" s="378">
        <f>'4.  2011-2014 LRAM'!AK269*AK567</f>
        <v>0</v>
      </c>
      <c r="AL569" s="378">
        <f>'4.  2011-2014 LRAM'!AL269*AL567</f>
        <v>0</v>
      </c>
      <c r="AM569" s="629">
        <f t="shared" si="1321"/>
        <v>0</v>
      </c>
    </row>
    <row r="570" spans="1:39" ht="15">
      <c r="B570" s="324" t="s">
        <v>297</v>
      </c>
      <c r="C570" s="345"/>
      <c r="D570" s="309"/>
      <c r="E570" s="279"/>
      <c r="F570" s="279"/>
      <c r="G570" s="279"/>
      <c r="H570" s="279"/>
      <c r="I570" s="279"/>
      <c r="J570" s="279"/>
      <c r="K570" s="279"/>
      <c r="L570" s="279"/>
      <c r="M570" s="279"/>
      <c r="N570" s="279"/>
      <c r="O570" s="291"/>
      <c r="P570" s="279"/>
      <c r="Q570" s="279"/>
      <c r="R570" s="279"/>
      <c r="S570" s="309"/>
      <c r="T570" s="309"/>
      <c r="U570" s="309"/>
      <c r="V570" s="309"/>
      <c r="W570" s="279"/>
      <c r="X570" s="279"/>
      <c r="Y570" s="378">
        <f>'4.  2011-2014 LRAM'!Y398*Y567</f>
        <v>0</v>
      </c>
      <c r="Z570" s="378">
        <f>'4.  2011-2014 LRAM'!Z398*Z567</f>
        <v>0</v>
      </c>
      <c r="AA570" s="378">
        <f>'4.  2011-2014 LRAM'!AA398*AA567</f>
        <v>0</v>
      </c>
      <c r="AB570" s="378">
        <f>'4.  2011-2014 LRAM'!AB398*AB567</f>
        <v>0</v>
      </c>
      <c r="AC570" s="378">
        <f>'4.  2011-2014 LRAM'!AC398*AC567</f>
        <v>0</v>
      </c>
      <c r="AD570" s="378">
        <f>'4.  2011-2014 LRAM'!AD398*AD567</f>
        <v>0</v>
      </c>
      <c r="AE570" s="378">
        <f>'4.  2011-2014 LRAM'!AE398*AE567</f>
        <v>0</v>
      </c>
      <c r="AF570" s="378">
        <f>'4.  2011-2014 LRAM'!AF398*AF567</f>
        <v>0</v>
      </c>
      <c r="AG570" s="378">
        <f>'4.  2011-2014 LRAM'!AG398*AG567</f>
        <v>0</v>
      </c>
      <c r="AH570" s="378">
        <f>'4.  2011-2014 LRAM'!AH398*AH567</f>
        <v>0</v>
      </c>
      <c r="AI570" s="378">
        <f>'4.  2011-2014 LRAM'!AI398*AI567</f>
        <v>0</v>
      </c>
      <c r="AJ570" s="378">
        <f>'4.  2011-2014 LRAM'!AJ398*AJ567</f>
        <v>0</v>
      </c>
      <c r="AK570" s="378">
        <f>'4.  2011-2014 LRAM'!AK398*AK567</f>
        <v>0</v>
      </c>
      <c r="AL570" s="378">
        <f>'4.  2011-2014 LRAM'!AL398*AL567</f>
        <v>0</v>
      </c>
      <c r="AM570" s="629">
        <f t="shared" si="1321"/>
        <v>0</v>
      </c>
    </row>
    <row r="571" spans="1:39" ht="15">
      <c r="B571" s="324" t="s">
        <v>298</v>
      </c>
      <c r="C571" s="345"/>
      <c r="D571" s="309"/>
      <c r="E571" s="279"/>
      <c r="F571" s="279"/>
      <c r="G571" s="279"/>
      <c r="H571" s="279"/>
      <c r="I571" s="279"/>
      <c r="J571" s="279"/>
      <c r="K571" s="279"/>
      <c r="L571" s="279"/>
      <c r="M571" s="279"/>
      <c r="N571" s="279"/>
      <c r="O571" s="291"/>
      <c r="P571" s="279"/>
      <c r="Q571" s="279"/>
      <c r="R571" s="279"/>
      <c r="S571" s="309"/>
      <c r="T571" s="309"/>
      <c r="U571" s="309"/>
      <c r="V571" s="309"/>
      <c r="W571" s="279"/>
      <c r="X571" s="279"/>
      <c r="Y571" s="378">
        <f>'4.  2011-2014 LRAM'!Y528*Y567</f>
        <v>0</v>
      </c>
      <c r="Z571" s="378">
        <f>'4.  2011-2014 LRAM'!Z528*Z567</f>
        <v>0</v>
      </c>
      <c r="AA571" s="378">
        <f>'4.  2011-2014 LRAM'!AA528*AA567</f>
        <v>0</v>
      </c>
      <c r="AB571" s="378">
        <f>'4.  2011-2014 LRAM'!AB528*AB567</f>
        <v>0</v>
      </c>
      <c r="AC571" s="378">
        <f>'4.  2011-2014 LRAM'!AC528*AC567</f>
        <v>0</v>
      </c>
      <c r="AD571" s="378">
        <f>'4.  2011-2014 LRAM'!AD528*AD567</f>
        <v>0</v>
      </c>
      <c r="AE571" s="378">
        <f>'4.  2011-2014 LRAM'!AE528*AE567</f>
        <v>0</v>
      </c>
      <c r="AF571" s="378">
        <f>'4.  2011-2014 LRAM'!AF528*AF567</f>
        <v>0</v>
      </c>
      <c r="AG571" s="378">
        <f>'4.  2011-2014 LRAM'!AG528*AG567</f>
        <v>0</v>
      </c>
      <c r="AH571" s="378">
        <f>'4.  2011-2014 LRAM'!AH528*AH567</f>
        <v>0</v>
      </c>
      <c r="AI571" s="378">
        <f>'4.  2011-2014 LRAM'!AI528*AI567</f>
        <v>0</v>
      </c>
      <c r="AJ571" s="378">
        <f>'4.  2011-2014 LRAM'!AJ528*AJ567</f>
        <v>0</v>
      </c>
      <c r="AK571" s="378">
        <f>'4.  2011-2014 LRAM'!AK528*AK567</f>
        <v>0</v>
      </c>
      <c r="AL571" s="378">
        <f>'4.  2011-2014 LRAM'!AL528*AL567</f>
        <v>0</v>
      </c>
      <c r="AM571" s="629">
        <f t="shared" si="1321"/>
        <v>0</v>
      </c>
    </row>
    <row r="572" spans="1:39" ht="15">
      <c r="B572" s="324" t="s">
        <v>299</v>
      </c>
      <c r="C572" s="345"/>
      <c r="D572" s="309"/>
      <c r="E572" s="279"/>
      <c r="F572" s="279"/>
      <c r="G572" s="279"/>
      <c r="H572" s="279"/>
      <c r="I572" s="279"/>
      <c r="J572" s="279"/>
      <c r="K572" s="279"/>
      <c r="L572" s="279"/>
      <c r="M572" s="279"/>
      <c r="N572" s="279"/>
      <c r="O572" s="291"/>
      <c r="P572" s="279"/>
      <c r="Q572" s="279"/>
      <c r="R572" s="279"/>
      <c r="S572" s="309"/>
      <c r="T572" s="309"/>
      <c r="U572" s="309"/>
      <c r="V572" s="309"/>
      <c r="W572" s="279"/>
      <c r="X572" s="279"/>
      <c r="Y572" s="378">
        <f t="shared" ref="Y572:AL572" si="1322">Y212*Y567</f>
        <v>16964.8158</v>
      </c>
      <c r="Z572" s="378">
        <f t="shared" si="1322"/>
        <v>22557.320674599578</v>
      </c>
      <c r="AA572" s="378">
        <f t="shared" si="1322"/>
        <v>1432.8149975340355</v>
      </c>
      <c r="AB572" s="378">
        <f>AB212*AB567</f>
        <v>1848.0752173687051</v>
      </c>
      <c r="AC572" s="378">
        <f t="shared" si="1322"/>
        <v>12414.498574190458</v>
      </c>
      <c r="AD572" s="378">
        <f t="shared" si="1322"/>
        <v>0</v>
      </c>
      <c r="AE572" s="378">
        <f t="shared" si="1322"/>
        <v>0</v>
      </c>
      <c r="AF572" s="378">
        <f t="shared" si="1322"/>
        <v>0</v>
      </c>
      <c r="AG572" s="378">
        <f t="shared" si="1322"/>
        <v>0</v>
      </c>
      <c r="AH572" s="378">
        <f t="shared" si="1322"/>
        <v>0</v>
      </c>
      <c r="AI572" s="378">
        <f t="shared" si="1322"/>
        <v>0</v>
      </c>
      <c r="AJ572" s="378">
        <f t="shared" si="1322"/>
        <v>0</v>
      </c>
      <c r="AK572" s="378">
        <f t="shared" si="1322"/>
        <v>0</v>
      </c>
      <c r="AL572" s="378">
        <f t="shared" si="1322"/>
        <v>0</v>
      </c>
      <c r="AM572" s="629">
        <f t="shared" si="1321"/>
        <v>55217.525263692783</v>
      </c>
    </row>
    <row r="573" spans="1:39" ht="15">
      <c r="B573" s="324" t="s">
        <v>300</v>
      </c>
      <c r="C573" s="345"/>
      <c r="D573" s="309"/>
      <c r="E573" s="279"/>
      <c r="F573" s="279"/>
      <c r="G573" s="279"/>
      <c r="H573" s="279"/>
      <c r="I573" s="279"/>
      <c r="J573" s="279"/>
      <c r="K573" s="279"/>
      <c r="L573" s="279"/>
      <c r="M573" s="279"/>
      <c r="N573" s="279"/>
      <c r="O573" s="291"/>
      <c r="P573" s="279"/>
      <c r="Q573" s="279"/>
      <c r="R573" s="279"/>
      <c r="S573" s="309"/>
      <c r="T573" s="309"/>
      <c r="U573" s="309"/>
      <c r="V573" s="309"/>
      <c r="W573" s="279"/>
      <c r="X573" s="279"/>
      <c r="Y573" s="378">
        <f>Y395*Y567</f>
        <v>27593.504199999999</v>
      </c>
      <c r="Z573" s="378">
        <f>Z395*Z567</f>
        <v>29386.773155357052</v>
      </c>
      <c r="AA573" s="378">
        <f t="shared" ref="AA573:AL573" si="1323">AA395*AA567</f>
        <v>12757.117774215601</v>
      </c>
      <c r="AB573" s="378">
        <f>AB395*AB567</f>
        <v>2883.9752838382337</v>
      </c>
      <c r="AC573" s="378">
        <f t="shared" si="1323"/>
        <v>9.9846845628246612</v>
      </c>
      <c r="AD573" s="378">
        <f t="shared" si="1323"/>
        <v>0</v>
      </c>
      <c r="AE573" s="378">
        <f t="shared" si="1323"/>
        <v>0</v>
      </c>
      <c r="AF573" s="378">
        <f t="shared" si="1323"/>
        <v>0</v>
      </c>
      <c r="AG573" s="378">
        <f t="shared" si="1323"/>
        <v>0</v>
      </c>
      <c r="AH573" s="378">
        <f t="shared" si="1323"/>
        <v>0</v>
      </c>
      <c r="AI573" s="378">
        <f t="shared" si="1323"/>
        <v>0</v>
      </c>
      <c r="AJ573" s="378">
        <f t="shared" si="1323"/>
        <v>0</v>
      </c>
      <c r="AK573" s="378">
        <f t="shared" si="1323"/>
        <v>0</v>
      </c>
      <c r="AL573" s="378">
        <f t="shared" si="1323"/>
        <v>0</v>
      </c>
      <c r="AM573" s="629">
        <f t="shared" si="1321"/>
        <v>72631.355097973705</v>
      </c>
    </row>
    <row r="574" spans="1:39" ht="15">
      <c r="B574" s="324" t="s">
        <v>301</v>
      </c>
      <c r="C574" s="345"/>
      <c r="D574" s="309"/>
      <c r="E574" s="279"/>
      <c r="F574" s="279"/>
      <c r="G574" s="279"/>
      <c r="H574" s="279"/>
      <c r="I574" s="279"/>
      <c r="J574" s="279"/>
      <c r="K574" s="279"/>
      <c r="L574" s="279"/>
      <c r="M574" s="279"/>
      <c r="N574" s="279"/>
      <c r="O574" s="291"/>
      <c r="P574" s="279"/>
      <c r="Q574" s="279"/>
      <c r="R574" s="279"/>
      <c r="S574" s="309"/>
      <c r="T574" s="309"/>
      <c r="U574" s="309"/>
      <c r="V574" s="309"/>
      <c r="W574" s="279"/>
      <c r="X574" s="279"/>
      <c r="Y574" s="378">
        <f>Y564*Y567</f>
        <v>68771.527877927758</v>
      </c>
      <c r="Z574" s="378">
        <f t="shared" ref="Z574:AL574" si="1324">Z564*Z567</f>
        <v>11702.769643175377</v>
      </c>
      <c r="AA574" s="378">
        <f t="shared" si="1324"/>
        <v>35696.094845875137</v>
      </c>
      <c r="AB574" s="378">
        <f t="shared" si="1324"/>
        <v>4375.5759003622516</v>
      </c>
      <c r="AC574" s="378">
        <f t="shared" si="1324"/>
        <v>0</v>
      </c>
      <c r="AD574" s="378">
        <f t="shared" si="1324"/>
        <v>0</v>
      </c>
      <c r="AE574" s="378">
        <f t="shared" si="1324"/>
        <v>0</v>
      </c>
      <c r="AF574" s="378">
        <f t="shared" si="1324"/>
        <v>0</v>
      </c>
      <c r="AG574" s="378">
        <f t="shared" si="1324"/>
        <v>0</v>
      </c>
      <c r="AH574" s="378">
        <f t="shared" si="1324"/>
        <v>0</v>
      </c>
      <c r="AI574" s="378">
        <f t="shared" si="1324"/>
        <v>0</v>
      </c>
      <c r="AJ574" s="378">
        <f t="shared" si="1324"/>
        <v>0</v>
      </c>
      <c r="AK574" s="378">
        <f t="shared" si="1324"/>
        <v>0</v>
      </c>
      <c r="AL574" s="378">
        <f t="shared" si="1324"/>
        <v>0</v>
      </c>
      <c r="AM574" s="629">
        <f t="shared" si="1321"/>
        <v>120545.96826734052</v>
      </c>
    </row>
    <row r="575" spans="1:39" ht="15.45">
      <c r="B575" s="349" t="s">
        <v>302</v>
      </c>
      <c r="C575" s="345"/>
      <c r="D575" s="336"/>
      <c r="E575" s="334"/>
      <c r="F575" s="334"/>
      <c r="G575" s="334"/>
      <c r="H575" s="334"/>
      <c r="I575" s="334"/>
      <c r="J575" s="334"/>
      <c r="K575" s="334"/>
      <c r="L575" s="334"/>
      <c r="M575" s="334"/>
      <c r="N575" s="334"/>
      <c r="O575" s="300"/>
      <c r="P575" s="334"/>
      <c r="Q575" s="334"/>
      <c r="R575" s="334"/>
      <c r="S575" s="336"/>
      <c r="T575" s="336"/>
      <c r="U575" s="336"/>
      <c r="V575" s="336"/>
      <c r="W575" s="334"/>
      <c r="X575" s="334"/>
      <c r="Y575" s="346">
        <f>SUM(Y568:Y574)</f>
        <v>113329.84787792776</v>
      </c>
      <c r="Z575" s="346">
        <f>SUM(Z568:Z574)</f>
        <v>63646.863473132013</v>
      </c>
      <c r="AA575" s="346">
        <f t="shared" ref="AA575:AE575" si="1325">SUM(AA568:AA574)</f>
        <v>49886.027617624772</v>
      </c>
      <c r="AB575" s="346">
        <f t="shared" si="1325"/>
        <v>9107.6264015691904</v>
      </c>
      <c r="AC575" s="346">
        <f t="shared" si="1325"/>
        <v>12424.483258753284</v>
      </c>
      <c r="AD575" s="346">
        <f>SUM(AD568:AD574)</f>
        <v>0</v>
      </c>
      <c r="AE575" s="346">
        <f t="shared" si="1325"/>
        <v>0</v>
      </c>
      <c r="AF575" s="346">
        <f>SUM(AF568:AF574)</f>
        <v>0</v>
      </c>
      <c r="AG575" s="346">
        <f>SUM(AG568:AG574)</f>
        <v>0</v>
      </c>
      <c r="AH575" s="346">
        <f t="shared" ref="AH575:AL575" si="1326">SUM(AH568:AH574)</f>
        <v>0</v>
      </c>
      <c r="AI575" s="346">
        <f t="shared" si="1326"/>
        <v>0</v>
      </c>
      <c r="AJ575" s="346">
        <f>SUM(AJ568:AJ574)</f>
        <v>0</v>
      </c>
      <c r="AK575" s="346">
        <f t="shared" si="1326"/>
        <v>0</v>
      </c>
      <c r="AL575" s="346">
        <f t="shared" si="1326"/>
        <v>0</v>
      </c>
      <c r="AM575" s="407">
        <f>SUM(AM568:AM574)</f>
        <v>248394.848629007</v>
      </c>
    </row>
    <row r="576" spans="1:39" ht="15.45">
      <c r="B576" s="349" t="s">
        <v>303</v>
      </c>
      <c r="C576" s="345"/>
      <c r="D576" s="350"/>
      <c r="E576" s="334"/>
      <c r="F576" s="334"/>
      <c r="G576" s="334"/>
      <c r="H576" s="334"/>
      <c r="I576" s="334"/>
      <c r="J576" s="334"/>
      <c r="K576" s="334"/>
      <c r="L576" s="334"/>
      <c r="M576" s="334"/>
      <c r="N576" s="334"/>
      <c r="O576" s="300"/>
      <c r="P576" s="334"/>
      <c r="Q576" s="334"/>
      <c r="R576" s="334"/>
      <c r="S576" s="336"/>
      <c r="T576" s="336"/>
      <c r="U576" s="336"/>
      <c r="V576" s="336"/>
      <c r="W576" s="334"/>
      <c r="X576" s="334"/>
      <c r="Y576" s="347">
        <f>Y565*Y567</f>
        <v>14043.8</v>
      </c>
      <c r="Z576" s="347">
        <f t="shared" ref="Z576:AE576" si="1327">Z565*Z567</f>
        <v>13510.5872</v>
      </c>
      <c r="AA576" s="347">
        <f t="shared" si="1327"/>
        <v>24151.568256108156</v>
      </c>
      <c r="AB576" s="347">
        <f t="shared" si="1327"/>
        <v>3559.8674861849572</v>
      </c>
      <c r="AC576" s="347">
        <f t="shared" si="1327"/>
        <v>614.7815847677831</v>
      </c>
      <c r="AD576" s="347">
        <f>AD565*AD567</f>
        <v>0</v>
      </c>
      <c r="AE576" s="347">
        <f t="shared" si="1327"/>
        <v>0</v>
      </c>
      <c r="AF576" s="347">
        <f>AF565*AF567</f>
        <v>0</v>
      </c>
      <c r="AG576" s="347">
        <f t="shared" ref="AG576:AL576" si="1328">AG565*AG567</f>
        <v>0</v>
      </c>
      <c r="AH576" s="347">
        <f t="shared" si="1328"/>
        <v>0</v>
      </c>
      <c r="AI576" s="347">
        <f t="shared" si="1328"/>
        <v>0</v>
      </c>
      <c r="AJ576" s="347">
        <f>AJ565*AJ567</f>
        <v>0</v>
      </c>
      <c r="AK576" s="347">
        <f>AK565*AK567</f>
        <v>0</v>
      </c>
      <c r="AL576" s="347">
        <f t="shared" si="1328"/>
        <v>0</v>
      </c>
      <c r="AM576" s="407">
        <f>SUM(Y576:AL576)</f>
        <v>55880.604527060896</v>
      </c>
    </row>
    <row r="577" spans="1:39" ht="15.45">
      <c r="B577" s="349" t="s">
        <v>304</v>
      </c>
      <c r="C577" s="345"/>
      <c r="D577" s="350"/>
      <c r="E577" s="334"/>
      <c r="F577" s="334"/>
      <c r="G577" s="334"/>
      <c r="H577" s="334"/>
      <c r="I577" s="334"/>
      <c r="J577" s="334"/>
      <c r="K577" s="334"/>
      <c r="L577" s="334"/>
      <c r="M577" s="334"/>
      <c r="N577" s="334"/>
      <c r="O577" s="300"/>
      <c r="P577" s="334"/>
      <c r="Q577" s="334"/>
      <c r="R577" s="334"/>
      <c r="S577" s="350"/>
      <c r="T577" s="350"/>
      <c r="U577" s="350"/>
      <c r="V577" s="350"/>
      <c r="W577" s="334"/>
      <c r="X577" s="334"/>
      <c r="Y577" s="351"/>
      <c r="Z577" s="351"/>
      <c r="AA577" s="351"/>
      <c r="AB577" s="351"/>
      <c r="AC577" s="351"/>
      <c r="AD577" s="351"/>
      <c r="AE577" s="351"/>
      <c r="AF577" s="351"/>
      <c r="AG577" s="351"/>
      <c r="AH577" s="351"/>
      <c r="AI577" s="351"/>
      <c r="AJ577" s="351"/>
      <c r="AK577" s="351"/>
      <c r="AL577" s="351"/>
      <c r="AM577" s="407">
        <f>AM575-AM576</f>
        <v>192514.2441019461</v>
      </c>
    </row>
    <row r="578" spans="1:39" ht="15">
      <c r="B578" s="324"/>
      <c r="C578" s="350"/>
      <c r="D578" s="350"/>
      <c r="E578" s="334"/>
      <c r="F578" s="334"/>
      <c r="G578" s="334"/>
      <c r="H578" s="334"/>
      <c r="I578" s="334"/>
      <c r="J578" s="334"/>
      <c r="K578" s="334"/>
      <c r="L578" s="334"/>
      <c r="M578" s="334"/>
      <c r="N578" s="334"/>
      <c r="O578" s="300"/>
      <c r="P578" s="334"/>
      <c r="Q578" s="334"/>
      <c r="R578" s="334"/>
      <c r="S578" s="350"/>
      <c r="T578" s="345"/>
      <c r="U578" s="350"/>
      <c r="V578" s="350"/>
      <c r="W578" s="334"/>
      <c r="X578" s="334"/>
      <c r="Y578" s="352"/>
      <c r="Z578" s="352"/>
      <c r="AA578" s="352"/>
      <c r="AB578" s="352"/>
      <c r="AC578" s="352"/>
      <c r="AD578" s="352"/>
      <c r="AE578" s="352"/>
      <c r="AF578" s="352"/>
      <c r="AG578" s="352"/>
      <c r="AH578" s="352"/>
      <c r="AI578" s="352"/>
      <c r="AJ578" s="352"/>
      <c r="AK578" s="352"/>
      <c r="AL578" s="352"/>
      <c r="AM578" s="348"/>
    </row>
    <row r="579" spans="1:39" ht="15">
      <c r="B579" s="439" t="s">
        <v>305</v>
      </c>
      <c r="C579" s="304"/>
      <c r="D579" s="279"/>
      <c r="E579" s="279"/>
      <c r="F579" s="279"/>
      <c r="G579" s="279"/>
      <c r="H579" s="279"/>
      <c r="I579" s="279"/>
      <c r="J579" s="279"/>
      <c r="K579" s="279"/>
      <c r="L579" s="279"/>
      <c r="M579" s="279"/>
      <c r="N579" s="279"/>
      <c r="O579" s="357"/>
      <c r="P579" s="279"/>
      <c r="Q579" s="279"/>
      <c r="R579" s="279"/>
      <c r="S579" s="304"/>
      <c r="T579" s="309"/>
      <c r="U579" s="309"/>
      <c r="V579" s="279"/>
      <c r="W579" s="279"/>
      <c r="X579" s="309"/>
      <c r="Y579" s="291">
        <f>SUMPRODUCT(E407:E562,Y407:Y562)</f>
        <v>6473277.8916459195</v>
      </c>
      <c r="Z579" s="291">
        <f>SUMPRODUCT(E407:E562,Z407:Z562)</f>
        <v>664894.66333098058</v>
      </c>
      <c r="AA579" s="291">
        <f>IF(AA405="kw",SUMPRODUCT($N$407:$N$562,$P$407:$P$562,AA407:AA562),SUMPRODUCT($E$407:$E$562,AA407:AA562))</f>
        <v>11723.156974174613</v>
      </c>
      <c r="AB579" s="291">
        <f>IF(AB405="kw",SUMPRODUCT($N$407:$N$562,$P$407:$P$562,AB407:AB562),SUMPRODUCT($E$407:$E$562,AB407:AB562))</f>
        <v>2050.6507846818131</v>
      </c>
      <c r="AC579" s="291">
        <f>IF(AC405="kw",SUMPRODUCT($N$407:$N$562,$P$407:$P$562,AC407:AC562),SUMPRODUCT($E$407:$E$562,AC407:AC562))</f>
        <v>0</v>
      </c>
      <c r="AD579" s="291">
        <f t="shared" ref="AD579:AL579" si="1329">IF(AD405="kw",SUMPRODUCT($N$407:$N$562,$P$407:$P$562,AD407:AD562),SUMPRODUCT($E$407:$E$562,AD407:AD562))</f>
        <v>0</v>
      </c>
      <c r="AE579" s="291">
        <f t="shared" si="1329"/>
        <v>0</v>
      </c>
      <c r="AF579" s="291">
        <f t="shared" si="1329"/>
        <v>0</v>
      </c>
      <c r="AG579" s="291">
        <f t="shared" si="1329"/>
        <v>0</v>
      </c>
      <c r="AH579" s="291">
        <f t="shared" si="1329"/>
        <v>0</v>
      </c>
      <c r="AI579" s="291">
        <f t="shared" si="1329"/>
        <v>0</v>
      </c>
      <c r="AJ579" s="291">
        <f t="shared" si="1329"/>
        <v>0</v>
      </c>
      <c r="AK579" s="291">
        <f t="shared" si="1329"/>
        <v>0</v>
      </c>
      <c r="AL579" s="291">
        <f t="shared" si="1329"/>
        <v>0</v>
      </c>
      <c r="AM579" s="337"/>
    </row>
    <row r="580" spans="1:39" ht="15">
      <c r="B580" s="439" t="s">
        <v>306</v>
      </c>
      <c r="C580" s="304"/>
      <c r="D580" s="279"/>
      <c r="E580" s="279"/>
      <c r="F580" s="279"/>
      <c r="G580" s="279"/>
      <c r="H580" s="279"/>
      <c r="I580" s="279"/>
      <c r="J580" s="279"/>
      <c r="K580" s="279"/>
      <c r="L580" s="279"/>
      <c r="M580" s="279"/>
      <c r="N580" s="279"/>
      <c r="O580" s="357"/>
      <c r="P580" s="279"/>
      <c r="Q580" s="279"/>
      <c r="R580" s="279"/>
      <c r="S580" s="304"/>
      <c r="T580" s="309"/>
      <c r="U580" s="309"/>
      <c r="V580" s="279"/>
      <c r="W580" s="279"/>
      <c r="X580" s="309"/>
      <c r="Y580" s="291">
        <f>SUMPRODUCT(F407:F562,Y407:Y562)</f>
        <v>6473268.4951607054</v>
      </c>
      <c r="Z580" s="291">
        <f>SUMPRODUCT(F407:F562,Z407:Z562)</f>
        <v>664742.45565546793</v>
      </c>
      <c r="AA580" s="291">
        <f t="shared" ref="AA580:AL580" si="1330">IF(AA405="kw",SUMPRODUCT($N$407:$N$562,$Q$407:$Q$562,AA407:AA562),SUMPRODUCT($F$407:$F$562,AA407:AA562))</f>
        <v>11722.397581644986</v>
      </c>
      <c r="AB580" s="291">
        <f t="shared" si="1330"/>
        <v>2050.1804811296383</v>
      </c>
      <c r="AC580" s="291">
        <f>IF(AC405="kw",SUMPRODUCT($N$407:$N$562,$Q$407:$Q$562,AC407:AC562),SUMPRODUCT($F$407:$F$562,AC407:AC562))</f>
        <v>0</v>
      </c>
      <c r="AD580" s="291">
        <f t="shared" si="1330"/>
        <v>0</v>
      </c>
      <c r="AE580" s="291">
        <f t="shared" si="1330"/>
        <v>0</v>
      </c>
      <c r="AF580" s="291">
        <f t="shared" si="1330"/>
        <v>0</v>
      </c>
      <c r="AG580" s="291">
        <f t="shared" si="1330"/>
        <v>0</v>
      </c>
      <c r="AH580" s="291">
        <f t="shared" si="1330"/>
        <v>0</v>
      </c>
      <c r="AI580" s="291">
        <f t="shared" si="1330"/>
        <v>0</v>
      </c>
      <c r="AJ580" s="291">
        <f t="shared" si="1330"/>
        <v>0</v>
      </c>
      <c r="AK580" s="291">
        <f t="shared" si="1330"/>
        <v>0</v>
      </c>
      <c r="AL580" s="291">
        <f t="shared" si="1330"/>
        <v>0</v>
      </c>
      <c r="AM580" s="337"/>
    </row>
    <row r="581" spans="1:39" ht="15">
      <c r="B581" s="440" t="s">
        <v>307</v>
      </c>
      <c r="C581" s="364"/>
      <c r="D581" s="384"/>
      <c r="E581" s="384"/>
      <c r="F581" s="384"/>
      <c r="G581" s="384"/>
      <c r="H581" s="384"/>
      <c r="I581" s="384"/>
      <c r="J581" s="384"/>
      <c r="K581" s="384"/>
      <c r="L581" s="384"/>
      <c r="M581" s="384"/>
      <c r="N581" s="384"/>
      <c r="O581" s="383"/>
      <c r="P581" s="384"/>
      <c r="Q581" s="384"/>
      <c r="R581" s="384"/>
      <c r="S581" s="364"/>
      <c r="T581" s="385"/>
      <c r="U581" s="385"/>
      <c r="V581" s="384"/>
      <c r="W581" s="384"/>
      <c r="X581" s="385"/>
      <c r="Y581" s="326">
        <f>SUMPRODUCT(G407:G562,Y407:Y562)</f>
        <v>6473259.0986754913</v>
      </c>
      <c r="Z581" s="326">
        <f>SUMPRODUCT(G407:G562,Z407:Z562)</f>
        <v>664590.2479799554</v>
      </c>
      <c r="AA581" s="326">
        <f t="shared" ref="AA581:AL581" si="1331">IF(AA405="kw",SUMPRODUCT($N$407:$N$562,$R$407:$R$562,AA407:AA562),SUMPRODUCT($G$407:$G$562,AA407:AA562))</f>
        <v>11721.638189115358</v>
      </c>
      <c r="AB581" s="326">
        <f t="shared" si="1331"/>
        <v>2049.7101775774636</v>
      </c>
      <c r="AC581" s="326">
        <f>IF(AC405="kw",SUMPRODUCT($N$407:$N$562,$R$407:$R$562,AC407:AC562),SUMPRODUCT($G$407:$G$562,AC407:AC562))</f>
        <v>0</v>
      </c>
      <c r="AD581" s="326">
        <f t="shared" si="1331"/>
        <v>0</v>
      </c>
      <c r="AE581" s="326">
        <f t="shared" si="1331"/>
        <v>0</v>
      </c>
      <c r="AF581" s="326">
        <f t="shared" si="1331"/>
        <v>0</v>
      </c>
      <c r="AG581" s="326">
        <f t="shared" si="1331"/>
        <v>0</v>
      </c>
      <c r="AH581" s="326">
        <f t="shared" si="1331"/>
        <v>0</v>
      </c>
      <c r="AI581" s="326">
        <f t="shared" si="1331"/>
        <v>0</v>
      </c>
      <c r="AJ581" s="326">
        <f t="shared" si="1331"/>
        <v>0</v>
      </c>
      <c r="AK581" s="326">
        <f t="shared" si="1331"/>
        <v>0</v>
      </c>
      <c r="AL581" s="326">
        <f t="shared" si="1331"/>
        <v>0</v>
      </c>
      <c r="AM581" s="386"/>
    </row>
    <row r="582" spans="1:39" ht="22.5" customHeight="1">
      <c r="B582" s="368" t="s">
        <v>586</v>
      </c>
      <c r="C582" s="387"/>
      <c r="D582" s="388"/>
      <c r="E582" s="388"/>
      <c r="F582" s="388"/>
      <c r="G582" s="388"/>
      <c r="H582" s="388"/>
      <c r="I582" s="388"/>
      <c r="J582" s="388"/>
      <c r="K582" s="388"/>
      <c r="L582" s="388"/>
      <c r="M582" s="388"/>
      <c r="N582" s="388"/>
      <c r="O582" s="388"/>
      <c r="P582" s="388"/>
      <c r="Q582" s="388"/>
      <c r="R582" s="388"/>
      <c r="S582" s="371"/>
      <c r="T582" s="372"/>
      <c r="U582" s="388"/>
      <c r="V582" s="388"/>
      <c r="W582" s="388"/>
      <c r="X582" s="388"/>
      <c r="Y582" s="409"/>
      <c r="Z582" s="409"/>
      <c r="AA582" s="409"/>
      <c r="AB582" s="409"/>
      <c r="AC582" s="409"/>
      <c r="AD582" s="409"/>
      <c r="AE582" s="409"/>
      <c r="AF582" s="409"/>
      <c r="AG582" s="409"/>
      <c r="AH582" s="409"/>
      <c r="AI582" s="409"/>
      <c r="AJ582" s="409"/>
      <c r="AK582" s="409"/>
      <c r="AL582" s="409"/>
      <c r="AM582" s="389"/>
    </row>
    <row r="585" spans="1:39" ht="15.45">
      <c r="B585" s="280" t="s">
        <v>309</v>
      </c>
      <c r="C585" s="281"/>
      <c r="D585" s="590" t="s">
        <v>525</v>
      </c>
      <c r="E585" s="253"/>
      <c r="F585" s="590"/>
      <c r="G585" s="253"/>
      <c r="H585" s="253"/>
      <c r="I585" s="253"/>
      <c r="J585" s="253"/>
      <c r="K585" s="253"/>
      <c r="L585" s="253"/>
      <c r="M585" s="253"/>
      <c r="N585" s="253"/>
      <c r="O585" s="281"/>
      <c r="P585" s="253"/>
      <c r="Q585" s="253"/>
      <c r="R585" s="253"/>
      <c r="S585" s="253"/>
      <c r="T585" s="253"/>
      <c r="U585" s="253"/>
      <c r="V585" s="253"/>
      <c r="W585" s="253"/>
      <c r="X585" s="253"/>
      <c r="Y585" s="270"/>
      <c r="Z585" s="267"/>
      <c r="AA585" s="267"/>
      <c r="AB585" s="267"/>
      <c r="AC585" s="267"/>
      <c r="AD585" s="267"/>
      <c r="AE585" s="267"/>
      <c r="AF585" s="267"/>
      <c r="AG585" s="267"/>
      <c r="AH585" s="267"/>
      <c r="AI585" s="267"/>
      <c r="AJ585" s="267"/>
      <c r="AK585" s="267"/>
      <c r="AL585" s="267"/>
    </row>
    <row r="586" spans="1:39" ht="33.75" customHeight="1">
      <c r="B586" s="924" t="s">
        <v>211</v>
      </c>
      <c r="C586" s="926" t="s">
        <v>33</v>
      </c>
      <c r="D586" s="284" t="s">
        <v>421</v>
      </c>
      <c r="E586" s="928" t="s">
        <v>209</v>
      </c>
      <c r="F586" s="929"/>
      <c r="G586" s="929"/>
      <c r="H586" s="929"/>
      <c r="I586" s="929"/>
      <c r="J586" s="929"/>
      <c r="K586" s="929"/>
      <c r="L586" s="929"/>
      <c r="M586" s="930"/>
      <c r="N586" s="934" t="s">
        <v>213</v>
      </c>
      <c r="O586" s="284" t="s">
        <v>422</v>
      </c>
      <c r="P586" s="928" t="s">
        <v>212</v>
      </c>
      <c r="Q586" s="929"/>
      <c r="R586" s="929"/>
      <c r="S586" s="929"/>
      <c r="T586" s="929"/>
      <c r="U586" s="929"/>
      <c r="V586" s="929"/>
      <c r="W586" s="929"/>
      <c r="X586" s="930"/>
      <c r="Y586" s="931" t="s">
        <v>243</v>
      </c>
      <c r="Z586" s="932"/>
      <c r="AA586" s="932"/>
      <c r="AB586" s="932"/>
      <c r="AC586" s="932"/>
      <c r="AD586" s="932"/>
      <c r="AE586" s="932"/>
      <c r="AF586" s="932"/>
      <c r="AG586" s="932"/>
      <c r="AH586" s="932"/>
      <c r="AI586" s="932"/>
      <c r="AJ586" s="932"/>
      <c r="AK586" s="932"/>
      <c r="AL586" s="932"/>
      <c r="AM586" s="933"/>
    </row>
    <row r="587" spans="1:39" ht="68.25" customHeight="1">
      <c r="B587" s="925"/>
      <c r="C587" s="927"/>
      <c r="D587" s="285">
        <v>2018</v>
      </c>
      <c r="E587" s="285">
        <v>2019</v>
      </c>
      <c r="F587" s="285">
        <v>2020</v>
      </c>
      <c r="G587" s="285">
        <v>2021</v>
      </c>
      <c r="H587" s="285">
        <v>2022</v>
      </c>
      <c r="I587" s="285">
        <v>2023</v>
      </c>
      <c r="J587" s="285">
        <v>2024</v>
      </c>
      <c r="K587" s="285">
        <v>2025</v>
      </c>
      <c r="L587" s="285">
        <v>2026</v>
      </c>
      <c r="M587" s="285">
        <v>2027</v>
      </c>
      <c r="N587" s="935"/>
      <c r="O587" s="285">
        <v>2018</v>
      </c>
      <c r="P587" s="285">
        <v>2019</v>
      </c>
      <c r="Q587" s="285">
        <v>2020</v>
      </c>
      <c r="R587" s="285">
        <v>2021</v>
      </c>
      <c r="S587" s="285">
        <v>2022</v>
      </c>
      <c r="T587" s="285">
        <v>2023</v>
      </c>
      <c r="U587" s="285">
        <v>2024</v>
      </c>
      <c r="V587" s="285">
        <v>2025</v>
      </c>
      <c r="W587" s="285">
        <v>2026</v>
      </c>
      <c r="X587" s="285">
        <v>2027</v>
      </c>
      <c r="Y587" s="285" t="str">
        <f>'1.  LRAMVA Summary'!D52</f>
        <v>Residential</v>
      </c>
      <c r="Z587" s="285" t="str">
        <f>'1.  LRAMVA Summary'!E52</f>
        <v>GS&lt;50 kW</v>
      </c>
      <c r="AA587" s="285" t="str">
        <f>'1.  LRAMVA Summary'!F52</f>
        <v>GS 50 to 999 kW</v>
      </c>
      <c r="AB587" s="285" t="str">
        <f>'1.  LRAMVA Summary'!G52</f>
        <v>GS 1,000 to 4,999 kW</v>
      </c>
      <c r="AC587" s="285" t="str">
        <f>'1.  LRAMVA Summary'!H52</f>
        <v>Large Use</v>
      </c>
      <c r="AD587" s="285" t="str">
        <f>'1.  LRAMVA Summary'!I52</f>
        <v>Unmetered Scattered Load</v>
      </c>
      <c r="AE587" s="285" t="str">
        <f>'1.  LRAMVA Summary'!J52</f>
        <v>Sentinel Lighting</v>
      </c>
      <c r="AF587" s="285" t="str">
        <f>'1.  LRAMVA Summary'!K52</f>
        <v>Street Lighting</v>
      </c>
      <c r="AG587" s="285" t="str">
        <f>'1.  LRAMVA Summary'!L52</f>
        <v/>
      </c>
      <c r="AH587" s="285" t="str">
        <f>'1.  LRAMVA Summary'!M52</f>
        <v/>
      </c>
      <c r="AI587" s="285" t="str">
        <f>'1.  LRAMVA Summary'!N52</f>
        <v/>
      </c>
      <c r="AJ587" s="285" t="str">
        <f>'1.  LRAMVA Summary'!O52</f>
        <v/>
      </c>
      <c r="AK587" s="285" t="str">
        <f>'1.  LRAMVA Summary'!P52</f>
        <v/>
      </c>
      <c r="AL587" s="285" t="str">
        <f>'1.  LRAMVA Summary'!Q52</f>
        <v/>
      </c>
      <c r="AM587" s="287" t="str">
        <f>'1.  LRAMVA Summary'!R52</f>
        <v>Total</v>
      </c>
    </row>
    <row r="588" spans="1:39" ht="15.75" hidden="1" customHeight="1">
      <c r="A588" s="532"/>
      <c r="B588" s="518" t="s">
        <v>503</v>
      </c>
      <c r="C588" s="289"/>
      <c r="D588" s="289"/>
      <c r="E588" s="289"/>
      <c r="F588" s="289"/>
      <c r="G588" s="289"/>
      <c r="H588" s="289"/>
      <c r="I588" s="289"/>
      <c r="J588" s="289"/>
      <c r="K588" s="289"/>
      <c r="L588" s="289"/>
      <c r="M588" s="289"/>
      <c r="N588" s="290"/>
      <c r="O588" s="289"/>
      <c r="P588" s="289"/>
      <c r="Q588" s="289"/>
      <c r="R588" s="289"/>
      <c r="S588" s="289"/>
      <c r="T588" s="289"/>
      <c r="U588" s="289"/>
      <c r="V588" s="289"/>
      <c r="W588" s="289"/>
      <c r="X588" s="289"/>
      <c r="Y588" s="291" t="str">
        <f>'1.  LRAMVA Summary'!D53</f>
        <v>kWh</v>
      </c>
      <c r="Z588" s="291" t="str">
        <f>'1.  LRAMVA Summary'!E53</f>
        <v>kWh</v>
      </c>
      <c r="AA588" s="291" t="str">
        <f>'1.  LRAMVA Summary'!F53</f>
        <v>kW</v>
      </c>
      <c r="AB588" s="291" t="str">
        <f>'1.  LRAMVA Summary'!G53</f>
        <v>kW</v>
      </c>
      <c r="AC588" s="291" t="str">
        <f>'1.  LRAMVA Summary'!H53</f>
        <v>kW</v>
      </c>
      <c r="AD588" s="291" t="str">
        <f>'1.  LRAMVA Summary'!I53</f>
        <v>kWh</v>
      </c>
      <c r="AE588" s="291" t="str">
        <f>'1.  LRAMVA Summary'!J53</f>
        <v>kW</v>
      </c>
      <c r="AF588" s="291" t="str">
        <f>'1.  LRAMVA Summary'!K53</f>
        <v>kW</v>
      </c>
      <c r="AG588" s="291">
        <f>'1.  LRAMVA Summary'!L53</f>
        <v>0</v>
      </c>
      <c r="AH588" s="291">
        <f>'1.  LRAMVA Summary'!M53</f>
        <v>0</v>
      </c>
      <c r="AI588" s="291">
        <f>'1.  LRAMVA Summary'!N53</f>
        <v>0</v>
      </c>
      <c r="AJ588" s="291">
        <f>'1.  LRAMVA Summary'!O53</f>
        <v>0</v>
      </c>
      <c r="AK588" s="291">
        <f>'1.  LRAMVA Summary'!P53</f>
        <v>0</v>
      </c>
      <c r="AL588" s="291">
        <f>'1.  LRAMVA Summary'!Q53</f>
        <v>0</v>
      </c>
      <c r="AM588" s="292"/>
    </row>
    <row r="589" spans="1:39" ht="15.45" hidden="1" outlineLevel="1">
      <c r="A589" s="532"/>
      <c r="B589" s="504" t="s">
        <v>496</v>
      </c>
      <c r="C589" s="289"/>
      <c r="D589" s="289"/>
      <c r="E589" s="289"/>
      <c r="F589" s="289"/>
      <c r="G589" s="289"/>
      <c r="H589" s="289"/>
      <c r="I589" s="289"/>
      <c r="J589" s="289"/>
      <c r="K589" s="289"/>
      <c r="L589" s="289"/>
      <c r="M589" s="289"/>
      <c r="N589" s="290"/>
      <c r="O589" s="289"/>
      <c r="P589" s="289"/>
      <c r="Q589" s="289"/>
      <c r="R589" s="289"/>
      <c r="S589" s="289"/>
      <c r="T589" s="289"/>
      <c r="U589" s="289"/>
      <c r="V589" s="289"/>
      <c r="W589" s="289"/>
      <c r="X589" s="289"/>
      <c r="Y589" s="291"/>
      <c r="Z589" s="291"/>
      <c r="AA589" s="291"/>
      <c r="AB589" s="291"/>
      <c r="AC589" s="291"/>
      <c r="AD589" s="291"/>
      <c r="AE589" s="291"/>
      <c r="AF589" s="291"/>
      <c r="AG589" s="291"/>
      <c r="AH589" s="291"/>
      <c r="AI589" s="291"/>
      <c r="AJ589" s="291"/>
      <c r="AK589" s="291"/>
      <c r="AL589" s="291"/>
      <c r="AM589" s="292"/>
    </row>
    <row r="590" spans="1:39" ht="15" hidden="1" outlineLevel="1">
      <c r="A590" s="532">
        <v>1</v>
      </c>
      <c r="B590" s="428" t="s">
        <v>95</v>
      </c>
      <c r="C590" s="291" t="s">
        <v>25</v>
      </c>
      <c r="D590" s="295"/>
      <c r="E590" s="295"/>
      <c r="F590" s="295"/>
      <c r="G590" s="295"/>
      <c r="H590" s="295"/>
      <c r="I590" s="295"/>
      <c r="J590" s="295"/>
      <c r="K590" s="295"/>
      <c r="L590" s="295"/>
      <c r="M590" s="295"/>
      <c r="N590" s="291"/>
      <c r="O590" s="295"/>
      <c r="P590" s="295"/>
      <c r="Q590" s="295"/>
      <c r="R590" s="295"/>
      <c r="S590" s="295"/>
      <c r="T590" s="295"/>
      <c r="U590" s="295"/>
      <c r="V590" s="295"/>
      <c r="W590" s="295"/>
      <c r="X590" s="295"/>
      <c r="Y590" s="410"/>
      <c r="Z590" s="410"/>
      <c r="AA590" s="410"/>
      <c r="AB590" s="410"/>
      <c r="AC590" s="410"/>
      <c r="AD590" s="410"/>
      <c r="AE590" s="410"/>
      <c r="AF590" s="410"/>
      <c r="AG590" s="410"/>
      <c r="AH590" s="410"/>
      <c r="AI590" s="410"/>
      <c r="AJ590" s="410"/>
      <c r="AK590" s="410"/>
      <c r="AL590" s="410"/>
      <c r="AM590" s="296">
        <f>SUM(Y590:AL590)</f>
        <v>0</v>
      </c>
    </row>
    <row r="591" spans="1:39" ht="15" hidden="1" outlineLevel="1">
      <c r="A591" s="532"/>
      <c r="B591" s="294" t="s">
        <v>310</v>
      </c>
      <c r="C591" s="291" t="s">
        <v>163</v>
      </c>
      <c r="D591" s="295"/>
      <c r="E591" s="295"/>
      <c r="F591" s="295"/>
      <c r="G591" s="295"/>
      <c r="H591" s="295"/>
      <c r="I591" s="295"/>
      <c r="J591" s="295"/>
      <c r="K591" s="295"/>
      <c r="L591" s="295"/>
      <c r="M591" s="295"/>
      <c r="N591" s="468"/>
      <c r="O591" s="295"/>
      <c r="P591" s="295"/>
      <c r="Q591" s="295"/>
      <c r="R591" s="295"/>
      <c r="S591" s="295"/>
      <c r="T591" s="295"/>
      <c r="U591" s="295"/>
      <c r="V591" s="295"/>
      <c r="W591" s="295"/>
      <c r="X591" s="295"/>
      <c r="Y591" s="411">
        <f>Y590</f>
        <v>0</v>
      </c>
      <c r="Z591" s="411">
        <f t="shared" ref="Z591" si="1332">Z590</f>
        <v>0</v>
      </c>
      <c r="AA591" s="411">
        <f t="shared" ref="AA591" si="1333">AA590</f>
        <v>0</v>
      </c>
      <c r="AB591" s="411">
        <f t="shared" ref="AB591" si="1334">AB590</f>
        <v>0</v>
      </c>
      <c r="AC591" s="411">
        <f t="shared" ref="AC591" si="1335">AC590</f>
        <v>0</v>
      </c>
      <c r="AD591" s="411">
        <f t="shared" ref="AD591" si="1336">AD590</f>
        <v>0</v>
      </c>
      <c r="AE591" s="411">
        <f t="shared" ref="AE591" si="1337">AE590</f>
        <v>0</v>
      </c>
      <c r="AF591" s="411">
        <f t="shared" ref="AF591" si="1338">AF590</f>
        <v>0</v>
      </c>
      <c r="AG591" s="411">
        <f t="shared" ref="AG591" si="1339">AG590</f>
        <v>0</v>
      </c>
      <c r="AH591" s="411">
        <f t="shared" ref="AH591" si="1340">AH590</f>
        <v>0</v>
      </c>
      <c r="AI591" s="411">
        <f t="shared" ref="AI591" si="1341">AI590</f>
        <v>0</v>
      </c>
      <c r="AJ591" s="411">
        <f t="shared" ref="AJ591" si="1342">AJ590</f>
        <v>0</v>
      </c>
      <c r="AK591" s="411">
        <f t="shared" ref="AK591" si="1343">AK590</f>
        <v>0</v>
      </c>
      <c r="AL591" s="411">
        <f t="shared" ref="AL591" si="1344">AL590</f>
        <v>0</v>
      </c>
      <c r="AM591" s="297"/>
    </row>
    <row r="592" spans="1:39" ht="15.45" hidden="1" outlineLevel="1">
      <c r="A592" s="532"/>
      <c r="B592" s="298"/>
      <c r="C592" s="299"/>
      <c r="D592" s="299"/>
      <c r="E592" s="299"/>
      <c r="F592" s="299"/>
      <c r="G592" s="299"/>
      <c r="H592" s="299"/>
      <c r="I592" s="299"/>
      <c r="J592" s="299"/>
      <c r="K592" s="299"/>
      <c r="L592" s="299"/>
      <c r="M592" s="299"/>
      <c r="N592" s="300"/>
      <c r="O592" s="299"/>
      <c r="P592" s="299"/>
      <c r="Q592" s="299"/>
      <c r="R592" s="299"/>
      <c r="S592" s="299"/>
      <c r="T592" s="299"/>
      <c r="U592" s="299"/>
      <c r="V592" s="299"/>
      <c r="W592" s="299"/>
      <c r="X592" s="299"/>
      <c r="Y592" s="412"/>
      <c r="Z592" s="413"/>
      <c r="AA592" s="413"/>
      <c r="AB592" s="413"/>
      <c r="AC592" s="413"/>
      <c r="AD592" s="413"/>
      <c r="AE592" s="413"/>
      <c r="AF592" s="413"/>
      <c r="AG592" s="413"/>
      <c r="AH592" s="413"/>
      <c r="AI592" s="413"/>
      <c r="AJ592" s="413"/>
      <c r="AK592" s="413"/>
      <c r="AL592" s="413"/>
      <c r="AM592" s="302"/>
    </row>
    <row r="593" spans="1:39" ht="15" hidden="1" outlineLevel="1">
      <c r="A593" s="532">
        <v>2</v>
      </c>
      <c r="B593" s="428" t="s">
        <v>96</v>
      </c>
      <c r="C593" s="291" t="s">
        <v>25</v>
      </c>
      <c r="D593" s="295"/>
      <c r="E593" s="295"/>
      <c r="F593" s="295"/>
      <c r="G593" s="295"/>
      <c r="H593" s="295"/>
      <c r="I593" s="295"/>
      <c r="J593" s="295"/>
      <c r="K593" s="295"/>
      <c r="L593" s="295"/>
      <c r="M593" s="295"/>
      <c r="N593" s="291"/>
      <c r="O593" s="295"/>
      <c r="P593" s="295"/>
      <c r="Q593" s="295"/>
      <c r="R593" s="295"/>
      <c r="S593" s="295"/>
      <c r="T593" s="295"/>
      <c r="U593" s="295"/>
      <c r="V593" s="295"/>
      <c r="W593" s="295"/>
      <c r="X593" s="295"/>
      <c r="Y593" s="410"/>
      <c r="Z593" s="410"/>
      <c r="AA593" s="410"/>
      <c r="AB593" s="410"/>
      <c r="AC593" s="410"/>
      <c r="AD593" s="410"/>
      <c r="AE593" s="410"/>
      <c r="AF593" s="410"/>
      <c r="AG593" s="410"/>
      <c r="AH593" s="410"/>
      <c r="AI593" s="410"/>
      <c r="AJ593" s="410"/>
      <c r="AK593" s="410"/>
      <c r="AL593" s="410"/>
      <c r="AM593" s="296">
        <f>SUM(Y593:AL593)</f>
        <v>0</v>
      </c>
    </row>
    <row r="594" spans="1:39" ht="15" hidden="1" outlineLevel="1">
      <c r="A594" s="532"/>
      <c r="B594" s="294" t="s">
        <v>310</v>
      </c>
      <c r="C594" s="291" t="s">
        <v>163</v>
      </c>
      <c r="D594" s="295"/>
      <c r="E594" s="295"/>
      <c r="F594" s="295"/>
      <c r="G594" s="295"/>
      <c r="H594" s="295"/>
      <c r="I594" s="295"/>
      <c r="J594" s="295"/>
      <c r="K594" s="295"/>
      <c r="L594" s="295"/>
      <c r="M594" s="295"/>
      <c r="N594" s="468"/>
      <c r="O594" s="295"/>
      <c r="P594" s="295"/>
      <c r="Q594" s="295"/>
      <c r="R594" s="295"/>
      <c r="S594" s="295"/>
      <c r="T594" s="295"/>
      <c r="U594" s="295"/>
      <c r="V594" s="295"/>
      <c r="W594" s="295"/>
      <c r="X594" s="295"/>
      <c r="Y594" s="411">
        <f>Y593</f>
        <v>0</v>
      </c>
      <c r="Z594" s="411">
        <f t="shared" ref="Z594" si="1345">Z593</f>
        <v>0</v>
      </c>
      <c r="AA594" s="411">
        <f t="shared" ref="AA594" si="1346">AA593</f>
        <v>0</v>
      </c>
      <c r="AB594" s="411">
        <f t="shared" ref="AB594" si="1347">AB593</f>
        <v>0</v>
      </c>
      <c r="AC594" s="411">
        <f t="shared" ref="AC594" si="1348">AC593</f>
        <v>0</v>
      </c>
      <c r="AD594" s="411">
        <f t="shared" ref="AD594" si="1349">AD593</f>
        <v>0</v>
      </c>
      <c r="AE594" s="411">
        <f t="shared" ref="AE594" si="1350">AE593</f>
        <v>0</v>
      </c>
      <c r="AF594" s="411">
        <f t="shared" ref="AF594" si="1351">AF593</f>
        <v>0</v>
      </c>
      <c r="AG594" s="411">
        <f t="shared" ref="AG594" si="1352">AG593</f>
        <v>0</v>
      </c>
      <c r="AH594" s="411">
        <f t="shared" ref="AH594" si="1353">AH593</f>
        <v>0</v>
      </c>
      <c r="AI594" s="411">
        <f t="shared" ref="AI594" si="1354">AI593</f>
        <v>0</v>
      </c>
      <c r="AJ594" s="411">
        <f t="shared" ref="AJ594" si="1355">AJ593</f>
        <v>0</v>
      </c>
      <c r="AK594" s="411">
        <f t="shared" ref="AK594" si="1356">AK593</f>
        <v>0</v>
      </c>
      <c r="AL594" s="411">
        <f t="shared" ref="AL594" si="1357">AL593</f>
        <v>0</v>
      </c>
      <c r="AM594" s="297"/>
    </row>
    <row r="595" spans="1:39" ht="15.45" hidden="1" outlineLevel="1">
      <c r="A595" s="532"/>
      <c r="B595" s="298"/>
      <c r="C595" s="299"/>
      <c r="D595" s="304"/>
      <c r="E595" s="304"/>
      <c r="F595" s="304"/>
      <c r="G595" s="304"/>
      <c r="H595" s="304"/>
      <c r="I595" s="304"/>
      <c r="J595" s="304"/>
      <c r="K595" s="304"/>
      <c r="L595" s="304"/>
      <c r="M595" s="304"/>
      <c r="N595" s="300"/>
      <c r="O595" s="304"/>
      <c r="P595" s="304"/>
      <c r="Q595" s="304"/>
      <c r="R595" s="304"/>
      <c r="S595" s="304"/>
      <c r="T595" s="304"/>
      <c r="U595" s="304"/>
      <c r="V595" s="304"/>
      <c r="W595" s="304"/>
      <c r="X595" s="304"/>
      <c r="Y595" s="412"/>
      <c r="Z595" s="413"/>
      <c r="AA595" s="413"/>
      <c r="AB595" s="413"/>
      <c r="AC595" s="413"/>
      <c r="AD595" s="413"/>
      <c r="AE595" s="413"/>
      <c r="AF595" s="413"/>
      <c r="AG595" s="413"/>
      <c r="AH595" s="413"/>
      <c r="AI595" s="413"/>
      <c r="AJ595" s="413"/>
      <c r="AK595" s="413"/>
      <c r="AL595" s="413"/>
      <c r="AM595" s="302"/>
    </row>
    <row r="596" spans="1:39" ht="15" hidden="1" outlineLevel="1">
      <c r="A596" s="532">
        <v>3</v>
      </c>
      <c r="B596" s="428" t="s">
        <v>97</v>
      </c>
      <c r="C596" s="291" t="s">
        <v>25</v>
      </c>
      <c r="D596" s="295"/>
      <c r="E596" s="295"/>
      <c r="F596" s="295"/>
      <c r="G596" s="295"/>
      <c r="H596" s="295"/>
      <c r="I596" s="295"/>
      <c r="J596" s="295"/>
      <c r="K596" s="295"/>
      <c r="L596" s="295"/>
      <c r="M596" s="295"/>
      <c r="N596" s="291"/>
      <c r="O596" s="295"/>
      <c r="P596" s="295"/>
      <c r="Q596" s="295"/>
      <c r="R596" s="295"/>
      <c r="S596" s="295"/>
      <c r="T596" s="295"/>
      <c r="U596" s="295"/>
      <c r="V596" s="295"/>
      <c r="W596" s="295"/>
      <c r="X596" s="295"/>
      <c r="Y596" s="410"/>
      <c r="Z596" s="410"/>
      <c r="AA596" s="410"/>
      <c r="AB596" s="410"/>
      <c r="AC596" s="410"/>
      <c r="AD596" s="410"/>
      <c r="AE596" s="410"/>
      <c r="AF596" s="410"/>
      <c r="AG596" s="410"/>
      <c r="AH596" s="410"/>
      <c r="AI596" s="410"/>
      <c r="AJ596" s="410"/>
      <c r="AK596" s="410"/>
      <c r="AL596" s="410"/>
      <c r="AM596" s="296">
        <f>SUM(Y596:AL596)</f>
        <v>0</v>
      </c>
    </row>
    <row r="597" spans="1:39" ht="15" hidden="1" outlineLevel="1">
      <c r="A597" s="532"/>
      <c r="B597" s="294" t="s">
        <v>310</v>
      </c>
      <c r="C597" s="291" t="s">
        <v>163</v>
      </c>
      <c r="D597" s="295"/>
      <c r="E597" s="295"/>
      <c r="F597" s="295"/>
      <c r="G597" s="295"/>
      <c r="H597" s="295"/>
      <c r="I597" s="295"/>
      <c r="J597" s="295"/>
      <c r="K597" s="295"/>
      <c r="L597" s="295"/>
      <c r="M597" s="295"/>
      <c r="N597" s="468"/>
      <c r="O597" s="295"/>
      <c r="P597" s="295"/>
      <c r="Q597" s="295"/>
      <c r="R597" s="295"/>
      <c r="S597" s="295"/>
      <c r="T597" s="295"/>
      <c r="U597" s="295"/>
      <c r="V597" s="295"/>
      <c r="W597" s="295"/>
      <c r="X597" s="295"/>
      <c r="Y597" s="411">
        <f>Y596</f>
        <v>0</v>
      </c>
      <c r="Z597" s="411">
        <f t="shared" ref="Z597" si="1358">Z596</f>
        <v>0</v>
      </c>
      <c r="AA597" s="411">
        <f t="shared" ref="AA597" si="1359">AA596</f>
        <v>0</v>
      </c>
      <c r="AB597" s="411">
        <f t="shared" ref="AB597" si="1360">AB596</f>
        <v>0</v>
      </c>
      <c r="AC597" s="411">
        <f t="shared" ref="AC597" si="1361">AC596</f>
        <v>0</v>
      </c>
      <c r="AD597" s="411">
        <f t="shared" ref="AD597" si="1362">AD596</f>
        <v>0</v>
      </c>
      <c r="AE597" s="411">
        <f t="shared" ref="AE597" si="1363">AE596</f>
        <v>0</v>
      </c>
      <c r="AF597" s="411">
        <f t="shared" ref="AF597" si="1364">AF596</f>
        <v>0</v>
      </c>
      <c r="AG597" s="411">
        <f t="shared" ref="AG597" si="1365">AG596</f>
        <v>0</v>
      </c>
      <c r="AH597" s="411">
        <f t="shared" ref="AH597" si="1366">AH596</f>
        <v>0</v>
      </c>
      <c r="AI597" s="411">
        <f t="shared" ref="AI597" si="1367">AI596</f>
        <v>0</v>
      </c>
      <c r="AJ597" s="411">
        <f t="shared" ref="AJ597" si="1368">AJ596</f>
        <v>0</v>
      </c>
      <c r="AK597" s="411">
        <f t="shared" ref="AK597" si="1369">AK596</f>
        <v>0</v>
      </c>
      <c r="AL597" s="411">
        <f t="shared" ref="AL597" si="1370">AL596</f>
        <v>0</v>
      </c>
      <c r="AM597" s="297"/>
    </row>
    <row r="598" spans="1:39" ht="15" hidden="1" outlineLevel="1">
      <c r="A598" s="532"/>
      <c r="B598" s="294"/>
      <c r="C598" s="305"/>
      <c r="D598" s="291"/>
      <c r="E598" s="291"/>
      <c r="F598" s="291"/>
      <c r="G598" s="291"/>
      <c r="H598" s="291"/>
      <c r="I598" s="291"/>
      <c r="J598" s="291"/>
      <c r="K598" s="291"/>
      <c r="L598" s="291"/>
      <c r="M598" s="291"/>
      <c r="N598" s="291"/>
      <c r="O598" s="291"/>
      <c r="P598" s="291"/>
      <c r="Q598" s="291"/>
      <c r="R598" s="291"/>
      <c r="S598" s="291"/>
      <c r="T598" s="291"/>
      <c r="U598" s="291"/>
      <c r="V598" s="291"/>
      <c r="W598" s="291"/>
      <c r="X598" s="291"/>
      <c r="Y598" s="412"/>
      <c r="Z598" s="412"/>
      <c r="AA598" s="412"/>
      <c r="AB598" s="412"/>
      <c r="AC598" s="412"/>
      <c r="AD598" s="412"/>
      <c r="AE598" s="412"/>
      <c r="AF598" s="412"/>
      <c r="AG598" s="412"/>
      <c r="AH598" s="412"/>
      <c r="AI598" s="412"/>
      <c r="AJ598" s="412"/>
      <c r="AK598" s="412"/>
      <c r="AL598" s="412"/>
      <c r="AM598" s="306"/>
    </row>
    <row r="599" spans="1:39" ht="15" hidden="1" outlineLevel="1">
      <c r="A599" s="532">
        <v>4</v>
      </c>
      <c r="B599" s="520" t="s">
        <v>669</v>
      </c>
      <c r="C599" s="291" t="s">
        <v>25</v>
      </c>
      <c r="D599" s="295"/>
      <c r="E599" s="295"/>
      <c r="F599" s="295"/>
      <c r="G599" s="295"/>
      <c r="H599" s="295"/>
      <c r="I599" s="295"/>
      <c r="J599" s="295"/>
      <c r="K599" s="295"/>
      <c r="L599" s="295"/>
      <c r="M599" s="295"/>
      <c r="N599" s="291"/>
      <c r="O599" s="295"/>
      <c r="P599" s="295"/>
      <c r="Q599" s="295"/>
      <c r="R599" s="295"/>
      <c r="S599" s="295"/>
      <c r="T599" s="295"/>
      <c r="U599" s="295"/>
      <c r="V599" s="295"/>
      <c r="W599" s="295"/>
      <c r="X599" s="295"/>
      <c r="Y599" s="410"/>
      <c r="Z599" s="410"/>
      <c r="AA599" s="410"/>
      <c r="AB599" s="410"/>
      <c r="AC599" s="410"/>
      <c r="AD599" s="410"/>
      <c r="AE599" s="410"/>
      <c r="AF599" s="410"/>
      <c r="AG599" s="410"/>
      <c r="AH599" s="410"/>
      <c r="AI599" s="410"/>
      <c r="AJ599" s="410"/>
      <c r="AK599" s="410"/>
      <c r="AL599" s="410"/>
      <c r="AM599" s="296">
        <f>SUM(Y599:AL599)</f>
        <v>0</v>
      </c>
    </row>
    <row r="600" spans="1:39" ht="15" hidden="1" outlineLevel="1">
      <c r="A600" s="532"/>
      <c r="B600" s="294" t="s">
        <v>310</v>
      </c>
      <c r="C600" s="291" t="s">
        <v>163</v>
      </c>
      <c r="D600" s="295"/>
      <c r="E600" s="295"/>
      <c r="F600" s="295"/>
      <c r="G600" s="295"/>
      <c r="H600" s="295"/>
      <c r="I600" s="295"/>
      <c r="J600" s="295"/>
      <c r="K600" s="295"/>
      <c r="L600" s="295"/>
      <c r="M600" s="295"/>
      <c r="N600" s="468"/>
      <c r="O600" s="295"/>
      <c r="P600" s="295"/>
      <c r="Q600" s="295"/>
      <c r="R600" s="295"/>
      <c r="S600" s="295"/>
      <c r="T600" s="295"/>
      <c r="U600" s="295"/>
      <c r="V600" s="295"/>
      <c r="W600" s="295"/>
      <c r="X600" s="295"/>
      <c r="Y600" s="411">
        <f>Y599</f>
        <v>0</v>
      </c>
      <c r="Z600" s="411">
        <f t="shared" ref="Z600" si="1371">Z599</f>
        <v>0</v>
      </c>
      <c r="AA600" s="411">
        <f t="shared" ref="AA600" si="1372">AA599</f>
        <v>0</v>
      </c>
      <c r="AB600" s="411">
        <f t="shared" ref="AB600" si="1373">AB599</f>
        <v>0</v>
      </c>
      <c r="AC600" s="411">
        <f t="shared" ref="AC600" si="1374">AC599</f>
        <v>0</v>
      </c>
      <c r="AD600" s="411">
        <f t="shared" ref="AD600" si="1375">AD599</f>
        <v>0</v>
      </c>
      <c r="AE600" s="411">
        <f t="shared" ref="AE600" si="1376">AE599</f>
        <v>0</v>
      </c>
      <c r="AF600" s="411">
        <f t="shared" ref="AF600" si="1377">AF599</f>
        <v>0</v>
      </c>
      <c r="AG600" s="411">
        <f t="shared" ref="AG600" si="1378">AG599</f>
        <v>0</v>
      </c>
      <c r="AH600" s="411">
        <f t="shared" ref="AH600" si="1379">AH599</f>
        <v>0</v>
      </c>
      <c r="AI600" s="411">
        <f t="shared" ref="AI600" si="1380">AI599</f>
        <v>0</v>
      </c>
      <c r="AJ600" s="411">
        <f t="shared" ref="AJ600" si="1381">AJ599</f>
        <v>0</v>
      </c>
      <c r="AK600" s="411">
        <f t="shared" ref="AK600" si="1382">AK599</f>
        <v>0</v>
      </c>
      <c r="AL600" s="411">
        <f t="shared" ref="AL600" si="1383">AL599</f>
        <v>0</v>
      </c>
      <c r="AM600" s="297"/>
    </row>
    <row r="601" spans="1:39" ht="15" hidden="1" outlineLevel="1">
      <c r="A601" s="532"/>
      <c r="B601" s="294"/>
      <c r="C601" s="305"/>
      <c r="D601" s="304"/>
      <c r="E601" s="304"/>
      <c r="F601" s="304"/>
      <c r="G601" s="304"/>
      <c r="H601" s="304"/>
      <c r="I601" s="304"/>
      <c r="J601" s="304"/>
      <c r="K601" s="304"/>
      <c r="L601" s="304"/>
      <c r="M601" s="304"/>
      <c r="N601" s="291"/>
      <c r="O601" s="304"/>
      <c r="P601" s="304"/>
      <c r="Q601" s="304"/>
      <c r="R601" s="304"/>
      <c r="S601" s="304"/>
      <c r="T601" s="304"/>
      <c r="U601" s="304"/>
      <c r="V601" s="304"/>
      <c r="W601" s="304"/>
      <c r="X601" s="304"/>
      <c r="Y601" s="412"/>
      <c r="Z601" s="412"/>
      <c r="AA601" s="412"/>
      <c r="AB601" s="412"/>
      <c r="AC601" s="412"/>
      <c r="AD601" s="412"/>
      <c r="AE601" s="412"/>
      <c r="AF601" s="412"/>
      <c r="AG601" s="412"/>
      <c r="AH601" s="412"/>
      <c r="AI601" s="412"/>
      <c r="AJ601" s="412"/>
      <c r="AK601" s="412"/>
      <c r="AL601" s="412"/>
      <c r="AM601" s="306"/>
    </row>
    <row r="602" spans="1:39" ht="15.75" hidden="1" customHeight="1" outlineLevel="1">
      <c r="A602" s="532">
        <v>5</v>
      </c>
      <c r="B602" s="428" t="s">
        <v>98</v>
      </c>
      <c r="C602" s="291" t="s">
        <v>25</v>
      </c>
      <c r="D602" s="295"/>
      <c r="E602" s="295"/>
      <c r="F602" s="295"/>
      <c r="G602" s="295"/>
      <c r="H602" s="295"/>
      <c r="I602" s="295"/>
      <c r="J602" s="295"/>
      <c r="K602" s="295"/>
      <c r="L602" s="295"/>
      <c r="M602" s="295"/>
      <c r="N602" s="291"/>
      <c r="O602" s="295"/>
      <c r="P602" s="295"/>
      <c r="Q602" s="295"/>
      <c r="R602" s="295"/>
      <c r="S602" s="295"/>
      <c r="T602" s="295"/>
      <c r="U602" s="295"/>
      <c r="V602" s="295"/>
      <c r="W602" s="295"/>
      <c r="X602" s="295"/>
      <c r="Y602" s="410"/>
      <c r="Z602" s="410"/>
      <c r="AA602" s="410"/>
      <c r="AB602" s="410"/>
      <c r="AC602" s="410"/>
      <c r="AD602" s="410"/>
      <c r="AE602" s="410"/>
      <c r="AF602" s="410"/>
      <c r="AG602" s="410"/>
      <c r="AH602" s="410"/>
      <c r="AI602" s="410"/>
      <c r="AJ602" s="410"/>
      <c r="AK602" s="410"/>
      <c r="AL602" s="410"/>
      <c r="AM602" s="296">
        <f>SUM(Y602:AL602)</f>
        <v>0</v>
      </c>
    </row>
    <row r="603" spans="1:39" ht="15" hidden="1" outlineLevel="1">
      <c r="A603" s="532"/>
      <c r="B603" s="294" t="s">
        <v>310</v>
      </c>
      <c r="C603" s="291" t="s">
        <v>163</v>
      </c>
      <c r="D603" s="295"/>
      <c r="E603" s="295"/>
      <c r="F603" s="295"/>
      <c r="G603" s="295"/>
      <c r="H603" s="295"/>
      <c r="I603" s="295"/>
      <c r="J603" s="295"/>
      <c r="K603" s="295"/>
      <c r="L603" s="295"/>
      <c r="M603" s="295"/>
      <c r="N603" s="468"/>
      <c r="O603" s="295"/>
      <c r="P603" s="295"/>
      <c r="Q603" s="295"/>
      <c r="R603" s="295"/>
      <c r="S603" s="295"/>
      <c r="T603" s="295"/>
      <c r="U603" s="295"/>
      <c r="V603" s="295"/>
      <c r="W603" s="295"/>
      <c r="X603" s="295"/>
      <c r="Y603" s="411">
        <f>Y602</f>
        <v>0</v>
      </c>
      <c r="Z603" s="411">
        <f t="shared" ref="Z603" si="1384">Z602</f>
        <v>0</v>
      </c>
      <c r="AA603" s="411">
        <f t="shared" ref="AA603" si="1385">AA602</f>
        <v>0</v>
      </c>
      <c r="AB603" s="411">
        <f t="shared" ref="AB603" si="1386">AB602</f>
        <v>0</v>
      </c>
      <c r="AC603" s="411">
        <f t="shared" ref="AC603" si="1387">AC602</f>
        <v>0</v>
      </c>
      <c r="AD603" s="411">
        <f t="shared" ref="AD603" si="1388">AD602</f>
        <v>0</v>
      </c>
      <c r="AE603" s="411">
        <f t="shared" ref="AE603" si="1389">AE602</f>
        <v>0</v>
      </c>
      <c r="AF603" s="411">
        <f t="shared" ref="AF603" si="1390">AF602</f>
        <v>0</v>
      </c>
      <c r="AG603" s="411">
        <f t="shared" ref="AG603" si="1391">AG602</f>
        <v>0</v>
      </c>
      <c r="AH603" s="411">
        <f t="shared" ref="AH603" si="1392">AH602</f>
        <v>0</v>
      </c>
      <c r="AI603" s="411">
        <f t="shared" ref="AI603" si="1393">AI602</f>
        <v>0</v>
      </c>
      <c r="AJ603" s="411">
        <f t="shared" ref="AJ603" si="1394">AJ602</f>
        <v>0</v>
      </c>
      <c r="AK603" s="411">
        <f t="shared" ref="AK603" si="1395">AK602</f>
        <v>0</v>
      </c>
      <c r="AL603" s="411">
        <f t="shared" ref="AL603" si="1396">AL602</f>
        <v>0</v>
      </c>
      <c r="AM603" s="297"/>
    </row>
    <row r="604" spans="1:39" ht="15" hidden="1" outlineLevel="1">
      <c r="A604" s="532"/>
      <c r="B604" s="294"/>
      <c r="C604" s="291"/>
      <c r="D604" s="291"/>
      <c r="E604" s="291"/>
      <c r="F604" s="291"/>
      <c r="G604" s="291"/>
      <c r="H604" s="291"/>
      <c r="I604" s="291"/>
      <c r="J604" s="291"/>
      <c r="K604" s="291"/>
      <c r="L604" s="291"/>
      <c r="M604" s="291"/>
      <c r="N604" s="291"/>
      <c r="O604" s="291"/>
      <c r="P604" s="291"/>
      <c r="Q604" s="291"/>
      <c r="R604" s="291"/>
      <c r="S604" s="291"/>
      <c r="T604" s="291"/>
      <c r="U604" s="291"/>
      <c r="V604" s="291"/>
      <c r="W604" s="291"/>
      <c r="X604" s="291"/>
      <c r="Y604" s="422"/>
      <c r="Z604" s="423"/>
      <c r="AA604" s="423"/>
      <c r="AB604" s="423"/>
      <c r="AC604" s="423"/>
      <c r="AD604" s="423"/>
      <c r="AE604" s="423"/>
      <c r="AF604" s="423"/>
      <c r="AG604" s="423"/>
      <c r="AH604" s="423"/>
      <c r="AI604" s="423"/>
      <c r="AJ604" s="423"/>
      <c r="AK604" s="423"/>
      <c r="AL604" s="423"/>
      <c r="AM604" s="297"/>
    </row>
    <row r="605" spans="1:39" ht="15.45" hidden="1" outlineLevel="1">
      <c r="A605" s="532"/>
      <c r="B605" s="319" t="s">
        <v>497</v>
      </c>
      <c r="C605" s="289"/>
      <c r="D605" s="289"/>
      <c r="E605" s="289"/>
      <c r="F605" s="289"/>
      <c r="G605" s="289"/>
      <c r="H605" s="289"/>
      <c r="I605" s="289"/>
      <c r="J605" s="289"/>
      <c r="K605" s="289"/>
      <c r="L605" s="289"/>
      <c r="M605" s="289"/>
      <c r="N605" s="290"/>
      <c r="O605" s="289"/>
      <c r="P605" s="289"/>
      <c r="Q605" s="289"/>
      <c r="R605" s="289"/>
      <c r="S605" s="289"/>
      <c r="T605" s="289"/>
      <c r="U605" s="289"/>
      <c r="V605" s="289"/>
      <c r="W605" s="289"/>
      <c r="X605" s="289"/>
      <c r="Y605" s="414"/>
      <c r="Z605" s="414"/>
      <c r="AA605" s="414"/>
      <c r="AB605" s="414"/>
      <c r="AC605" s="414"/>
      <c r="AD605" s="414"/>
      <c r="AE605" s="414"/>
      <c r="AF605" s="414"/>
      <c r="AG605" s="414"/>
      <c r="AH605" s="414"/>
      <c r="AI605" s="414"/>
      <c r="AJ605" s="414"/>
      <c r="AK605" s="414"/>
      <c r="AL605" s="414"/>
      <c r="AM605" s="292"/>
    </row>
    <row r="606" spans="1:39" ht="15" hidden="1" outlineLevel="1">
      <c r="A606" s="532">
        <v>6</v>
      </c>
      <c r="B606" s="428" t="s">
        <v>99</v>
      </c>
      <c r="C606" s="291" t="s">
        <v>25</v>
      </c>
      <c r="D606" s="295"/>
      <c r="E606" s="295"/>
      <c r="F606" s="295"/>
      <c r="G606" s="295"/>
      <c r="H606" s="295"/>
      <c r="I606" s="295"/>
      <c r="J606" s="295"/>
      <c r="K606" s="295"/>
      <c r="L606" s="295"/>
      <c r="M606" s="295"/>
      <c r="N606" s="295">
        <v>12</v>
      </c>
      <c r="O606" s="295"/>
      <c r="P606" s="295"/>
      <c r="Q606" s="295"/>
      <c r="R606" s="295"/>
      <c r="S606" s="295"/>
      <c r="T606" s="295"/>
      <c r="U606" s="295"/>
      <c r="V606" s="295"/>
      <c r="W606" s="295"/>
      <c r="X606" s="295"/>
      <c r="Y606" s="415"/>
      <c r="Z606" s="410"/>
      <c r="AA606" s="410"/>
      <c r="AB606" s="410"/>
      <c r="AC606" s="410"/>
      <c r="AD606" s="410"/>
      <c r="AE606" s="410"/>
      <c r="AF606" s="415"/>
      <c r="AG606" s="415"/>
      <c r="AH606" s="415"/>
      <c r="AI606" s="415"/>
      <c r="AJ606" s="415"/>
      <c r="AK606" s="415"/>
      <c r="AL606" s="415"/>
      <c r="AM606" s="296">
        <f>SUM(Y606:AL606)</f>
        <v>0</v>
      </c>
    </row>
    <row r="607" spans="1:39" ht="15" hidden="1" outlineLevel="1">
      <c r="A607" s="532"/>
      <c r="B607" s="294" t="s">
        <v>310</v>
      </c>
      <c r="C607" s="291" t="s">
        <v>163</v>
      </c>
      <c r="D607" s="295"/>
      <c r="E607" s="295"/>
      <c r="F607" s="295"/>
      <c r="G607" s="295"/>
      <c r="H607" s="295"/>
      <c r="I607" s="295"/>
      <c r="J607" s="295"/>
      <c r="K607" s="295"/>
      <c r="L607" s="295"/>
      <c r="M607" s="295"/>
      <c r="N607" s="295">
        <f>N606</f>
        <v>12</v>
      </c>
      <c r="O607" s="295"/>
      <c r="P607" s="295"/>
      <c r="Q607" s="295"/>
      <c r="R607" s="295"/>
      <c r="S607" s="295"/>
      <c r="T607" s="295"/>
      <c r="U607" s="295"/>
      <c r="V607" s="295"/>
      <c r="W607" s="295"/>
      <c r="X607" s="295"/>
      <c r="Y607" s="411">
        <f>Y606</f>
        <v>0</v>
      </c>
      <c r="Z607" s="411">
        <f t="shared" ref="Z607" si="1397">Z606</f>
        <v>0</v>
      </c>
      <c r="AA607" s="411">
        <f t="shared" ref="AA607" si="1398">AA606</f>
        <v>0</v>
      </c>
      <c r="AB607" s="411">
        <f t="shared" ref="AB607" si="1399">AB606</f>
        <v>0</v>
      </c>
      <c r="AC607" s="411">
        <f t="shared" ref="AC607" si="1400">AC606</f>
        <v>0</v>
      </c>
      <c r="AD607" s="411">
        <f t="shared" ref="AD607" si="1401">AD606</f>
        <v>0</v>
      </c>
      <c r="AE607" s="411">
        <f t="shared" ref="AE607" si="1402">AE606</f>
        <v>0</v>
      </c>
      <c r="AF607" s="411">
        <f t="shared" ref="AF607" si="1403">AF606</f>
        <v>0</v>
      </c>
      <c r="AG607" s="411">
        <f t="shared" ref="AG607" si="1404">AG606</f>
        <v>0</v>
      </c>
      <c r="AH607" s="411">
        <f t="shared" ref="AH607" si="1405">AH606</f>
        <v>0</v>
      </c>
      <c r="AI607" s="411">
        <f t="shared" ref="AI607" si="1406">AI606</f>
        <v>0</v>
      </c>
      <c r="AJ607" s="411">
        <f t="shared" ref="AJ607" si="1407">AJ606</f>
        <v>0</v>
      </c>
      <c r="AK607" s="411">
        <f t="shared" ref="AK607" si="1408">AK606</f>
        <v>0</v>
      </c>
      <c r="AL607" s="411">
        <f t="shared" ref="AL607" si="1409">AL606</f>
        <v>0</v>
      </c>
      <c r="AM607" s="311"/>
    </row>
    <row r="608" spans="1:39" ht="15" hidden="1" outlineLevel="1">
      <c r="A608" s="532"/>
      <c r="B608" s="310"/>
      <c r="C608" s="312"/>
      <c r="D608" s="291"/>
      <c r="E608" s="291"/>
      <c r="F608" s="291"/>
      <c r="G608" s="291"/>
      <c r="H608" s="291"/>
      <c r="I608" s="291"/>
      <c r="J608" s="291"/>
      <c r="K608" s="291"/>
      <c r="L608" s="291"/>
      <c r="M608" s="291"/>
      <c r="N608" s="291"/>
      <c r="O608" s="291"/>
      <c r="P608" s="291"/>
      <c r="Q608" s="291"/>
      <c r="R608" s="291"/>
      <c r="S608" s="291"/>
      <c r="T608" s="291"/>
      <c r="U608" s="291"/>
      <c r="V608" s="291"/>
      <c r="W608" s="291"/>
      <c r="X608" s="291"/>
      <c r="Y608" s="416"/>
      <c r="Z608" s="416"/>
      <c r="AA608" s="416"/>
      <c r="AB608" s="416"/>
      <c r="AC608" s="416"/>
      <c r="AD608" s="416"/>
      <c r="AE608" s="416"/>
      <c r="AF608" s="416"/>
      <c r="AG608" s="416"/>
      <c r="AH608" s="416"/>
      <c r="AI608" s="416"/>
      <c r="AJ608" s="416"/>
      <c r="AK608" s="416"/>
      <c r="AL608" s="416"/>
      <c r="AM608" s="313"/>
    </row>
    <row r="609" spans="1:39" ht="30" hidden="1" outlineLevel="1">
      <c r="A609" s="532">
        <v>7</v>
      </c>
      <c r="B609" s="428" t="s">
        <v>100</v>
      </c>
      <c r="C609" s="291" t="s">
        <v>25</v>
      </c>
      <c r="D609" s="295"/>
      <c r="E609" s="295"/>
      <c r="F609" s="295"/>
      <c r="G609" s="295"/>
      <c r="H609" s="295"/>
      <c r="I609" s="295"/>
      <c r="J609" s="295"/>
      <c r="K609" s="295"/>
      <c r="L609" s="295"/>
      <c r="M609" s="295"/>
      <c r="N609" s="295">
        <v>12</v>
      </c>
      <c r="O609" s="295"/>
      <c r="P609" s="295"/>
      <c r="Q609" s="295"/>
      <c r="R609" s="295"/>
      <c r="S609" s="295"/>
      <c r="T609" s="295"/>
      <c r="U609" s="295"/>
      <c r="V609" s="295"/>
      <c r="W609" s="295"/>
      <c r="X609" s="295"/>
      <c r="Y609" s="415"/>
      <c r="Z609" s="410"/>
      <c r="AA609" s="410"/>
      <c r="AB609" s="410"/>
      <c r="AC609" s="410"/>
      <c r="AD609" s="410"/>
      <c r="AE609" s="410"/>
      <c r="AF609" s="415"/>
      <c r="AG609" s="415"/>
      <c r="AH609" s="415"/>
      <c r="AI609" s="415"/>
      <c r="AJ609" s="415"/>
      <c r="AK609" s="415"/>
      <c r="AL609" s="415"/>
      <c r="AM609" s="296">
        <f>SUM(Y609:AL609)</f>
        <v>0</v>
      </c>
    </row>
    <row r="610" spans="1:39" ht="15" hidden="1" outlineLevel="1">
      <c r="A610" s="532"/>
      <c r="B610" s="294" t="s">
        <v>310</v>
      </c>
      <c r="C610" s="291" t="s">
        <v>163</v>
      </c>
      <c r="D610" s="295"/>
      <c r="E610" s="295"/>
      <c r="F610" s="295"/>
      <c r="G610" s="295"/>
      <c r="H610" s="295"/>
      <c r="I610" s="295"/>
      <c r="J610" s="295"/>
      <c r="K610" s="295"/>
      <c r="L610" s="295"/>
      <c r="M610" s="295"/>
      <c r="N610" s="295">
        <f>N609</f>
        <v>12</v>
      </c>
      <c r="O610" s="295"/>
      <c r="P610" s="295"/>
      <c r="Q610" s="295"/>
      <c r="R610" s="295"/>
      <c r="S610" s="295"/>
      <c r="T610" s="295"/>
      <c r="U610" s="295"/>
      <c r="V610" s="295"/>
      <c r="W610" s="295"/>
      <c r="X610" s="295"/>
      <c r="Y610" s="411">
        <f>Y609</f>
        <v>0</v>
      </c>
      <c r="Z610" s="411">
        <f t="shared" ref="Z610" si="1410">Z609</f>
        <v>0</v>
      </c>
      <c r="AA610" s="411">
        <f t="shared" ref="AA610" si="1411">AA609</f>
        <v>0</v>
      </c>
      <c r="AB610" s="411">
        <f t="shared" ref="AB610" si="1412">AB609</f>
        <v>0</v>
      </c>
      <c r="AC610" s="411">
        <f t="shared" ref="AC610" si="1413">AC609</f>
        <v>0</v>
      </c>
      <c r="AD610" s="411">
        <f t="shared" ref="AD610" si="1414">AD609</f>
        <v>0</v>
      </c>
      <c r="AE610" s="411">
        <f t="shared" ref="AE610" si="1415">AE609</f>
        <v>0</v>
      </c>
      <c r="AF610" s="411">
        <f t="shared" ref="AF610" si="1416">AF609</f>
        <v>0</v>
      </c>
      <c r="AG610" s="411">
        <f t="shared" ref="AG610" si="1417">AG609</f>
        <v>0</v>
      </c>
      <c r="AH610" s="411">
        <f t="shared" ref="AH610" si="1418">AH609</f>
        <v>0</v>
      </c>
      <c r="AI610" s="411">
        <f t="shared" ref="AI610" si="1419">AI609</f>
        <v>0</v>
      </c>
      <c r="AJ610" s="411">
        <f t="shared" ref="AJ610" si="1420">AJ609</f>
        <v>0</v>
      </c>
      <c r="AK610" s="411">
        <f t="shared" ref="AK610" si="1421">AK609</f>
        <v>0</v>
      </c>
      <c r="AL610" s="411">
        <f t="shared" ref="AL610" si="1422">AL609</f>
        <v>0</v>
      </c>
      <c r="AM610" s="311"/>
    </row>
    <row r="611" spans="1:39" ht="15" hidden="1" outlineLevel="1">
      <c r="A611" s="532"/>
      <c r="B611" s="314"/>
      <c r="C611" s="312"/>
      <c r="D611" s="291"/>
      <c r="E611" s="291"/>
      <c r="F611" s="291"/>
      <c r="G611" s="291"/>
      <c r="H611" s="291"/>
      <c r="I611" s="291"/>
      <c r="J611" s="291"/>
      <c r="K611" s="291"/>
      <c r="L611" s="291"/>
      <c r="M611" s="291"/>
      <c r="N611" s="291"/>
      <c r="O611" s="291"/>
      <c r="P611" s="291"/>
      <c r="Q611" s="291"/>
      <c r="R611" s="291"/>
      <c r="S611" s="291"/>
      <c r="T611" s="291"/>
      <c r="U611" s="291"/>
      <c r="V611" s="291"/>
      <c r="W611" s="291"/>
      <c r="X611" s="291"/>
      <c r="Y611" s="416"/>
      <c r="Z611" s="417"/>
      <c r="AA611" s="416"/>
      <c r="AB611" s="416"/>
      <c r="AC611" s="416"/>
      <c r="AD611" s="416"/>
      <c r="AE611" s="416"/>
      <c r="AF611" s="416"/>
      <c r="AG611" s="416"/>
      <c r="AH611" s="416"/>
      <c r="AI611" s="416"/>
      <c r="AJ611" s="416"/>
      <c r="AK611" s="416"/>
      <c r="AL611" s="416"/>
      <c r="AM611" s="313"/>
    </row>
    <row r="612" spans="1:39" ht="30" hidden="1" outlineLevel="1">
      <c r="A612" s="532">
        <v>8</v>
      </c>
      <c r="B612" s="428" t="s">
        <v>101</v>
      </c>
      <c r="C612" s="291" t="s">
        <v>25</v>
      </c>
      <c r="D612" s="295"/>
      <c r="E612" s="295"/>
      <c r="F612" s="295"/>
      <c r="G612" s="295"/>
      <c r="H612" s="295"/>
      <c r="I612" s="295"/>
      <c r="J612" s="295"/>
      <c r="K612" s="295"/>
      <c r="L612" s="295"/>
      <c r="M612" s="295"/>
      <c r="N612" s="295">
        <v>12</v>
      </c>
      <c r="O612" s="295"/>
      <c r="P612" s="295"/>
      <c r="Q612" s="295"/>
      <c r="R612" s="295"/>
      <c r="S612" s="295"/>
      <c r="T612" s="295"/>
      <c r="U612" s="295"/>
      <c r="V612" s="295"/>
      <c r="W612" s="295"/>
      <c r="X612" s="295"/>
      <c r="Y612" s="415"/>
      <c r="Z612" s="410"/>
      <c r="AA612" s="410"/>
      <c r="AB612" s="410"/>
      <c r="AC612" s="410"/>
      <c r="AD612" s="410"/>
      <c r="AE612" s="410"/>
      <c r="AF612" s="415"/>
      <c r="AG612" s="415"/>
      <c r="AH612" s="415"/>
      <c r="AI612" s="415"/>
      <c r="AJ612" s="415"/>
      <c r="AK612" s="415"/>
      <c r="AL612" s="415"/>
      <c r="AM612" s="296">
        <f>SUM(Y612:AL612)</f>
        <v>0</v>
      </c>
    </row>
    <row r="613" spans="1:39" ht="15" hidden="1" outlineLevel="1">
      <c r="A613" s="532"/>
      <c r="B613" s="294" t="s">
        <v>310</v>
      </c>
      <c r="C613" s="291" t="s">
        <v>163</v>
      </c>
      <c r="D613" s="295"/>
      <c r="E613" s="295"/>
      <c r="F613" s="295"/>
      <c r="G613" s="295"/>
      <c r="H613" s="295"/>
      <c r="I613" s="295"/>
      <c r="J613" s="295"/>
      <c r="K613" s="295"/>
      <c r="L613" s="295"/>
      <c r="M613" s="295"/>
      <c r="N613" s="295">
        <f>N612</f>
        <v>12</v>
      </c>
      <c r="O613" s="295"/>
      <c r="P613" s="295"/>
      <c r="Q613" s="295"/>
      <c r="R613" s="295"/>
      <c r="S613" s="295"/>
      <c r="T613" s="295"/>
      <c r="U613" s="295"/>
      <c r="V613" s="295"/>
      <c r="W613" s="295"/>
      <c r="X613" s="295"/>
      <c r="Y613" s="411">
        <f>Y612</f>
        <v>0</v>
      </c>
      <c r="Z613" s="411">
        <f t="shared" ref="Z613" si="1423">Z612</f>
        <v>0</v>
      </c>
      <c r="AA613" s="411">
        <f t="shared" ref="AA613" si="1424">AA612</f>
        <v>0</v>
      </c>
      <c r="AB613" s="411">
        <f t="shared" ref="AB613" si="1425">AB612</f>
        <v>0</v>
      </c>
      <c r="AC613" s="411">
        <f t="shared" ref="AC613" si="1426">AC612</f>
        <v>0</v>
      </c>
      <c r="AD613" s="411">
        <f t="shared" ref="AD613" si="1427">AD612</f>
        <v>0</v>
      </c>
      <c r="AE613" s="411">
        <f t="shared" ref="AE613" si="1428">AE612</f>
        <v>0</v>
      </c>
      <c r="AF613" s="411">
        <f t="shared" ref="AF613" si="1429">AF612</f>
        <v>0</v>
      </c>
      <c r="AG613" s="411">
        <f t="shared" ref="AG613" si="1430">AG612</f>
        <v>0</v>
      </c>
      <c r="AH613" s="411">
        <f t="shared" ref="AH613" si="1431">AH612</f>
        <v>0</v>
      </c>
      <c r="AI613" s="411">
        <f t="shared" ref="AI613" si="1432">AI612</f>
        <v>0</v>
      </c>
      <c r="AJ613" s="411">
        <f t="shared" ref="AJ613" si="1433">AJ612</f>
        <v>0</v>
      </c>
      <c r="AK613" s="411">
        <f t="shared" ref="AK613" si="1434">AK612</f>
        <v>0</v>
      </c>
      <c r="AL613" s="411">
        <f t="shared" ref="AL613" si="1435">AL612</f>
        <v>0</v>
      </c>
      <c r="AM613" s="311"/>
    </row>
    <row r="614" spans="1:39" ht="15" hidden="1" outlineLevel="1">
      <c r="A614" s="532"/>
      <c r="B614" s="314"/>
      <c r="C614" s="312"/>
      <c r="D614" s="316"/>
      <c r="E614" s="316"/>
      <c r="F614" s="316"/>
      <c r="G614" s="316"/>
      <c r="H614" s="316"/>
      <c r="I614" s="316"/>
      <c r="J614" s="316"/>
      <c r="K614" s="316"/>
      <c r="L614" s="316"/>
      <c r="M614" s="316"/>
      <c r="N614" s="291"/>
      <c r="O614" s="316"/>
      <c r="P614" s="316"/>
      <c r="Q614" s="316"/>
      <c r="R614" s="316"/>
      <c r="S614" s="316"/>
      <c r="T614" s="316"/>
      <c r="U614" s="316"/>
      <c r="V614" s="316"/>
      <c r="W614" s="316"/>
      <c r="X614" s="316"/>
      <c r="Y614" s="416"/>
      <c r="Z614" s="417"/>
      <c r="AA614" s="416"/>
      <c r="AB614" s="416"/>
      <c r="AC614" s="416"/>
      <c r="AD614" s="416"/>
      <c r="AE614" s="416"/>
      <c r="AF614" s="416"/>
      <c r="AG614" s="416"/>
      <c r="AH614" s="416"/>
      <c r="AI614" s="416"/>
      <c r="AJ614" s="416"/>
      <c r="AK614" s="416"/>
      <c r="AL614" s="416"/>
      <c r="AM614" s="313"/>
    </row>
    <row r="615" spans="1:39" ht="30" hidden="1" outlineLevel="1">
      <c r="A615" s="532">
        <v>9</v>
      </c>
      <c r="B615" s="428" t="s">
        <v>102</v>
      </c>
      <c r="C615" s="291" t="s">
        <v>25</v>
      </c>
      <c r="D615" s="295"/>
      <c r="E615" s="295"/>
      <c r="F615" s="295"/>
      <c r="G615" s="295"/>
      <c r="H615" s="295"/>
      <c r="I615" s="295"/>
      <c r="J615" s="295"/>
      <c r="K615" s="295"/>
      <c r="L615" s="295"/>
      <c r="M615" s="295"/>
      <c r="N615" s="295">
        <v>12</v>
      </c>
      <c r="O615" s="295"/>
      <c r="P615" s="295"/>
      <c r="Q615" s="295"/>
      <c r="R615" s="295"/>
      <c r="S615" s="295"/>
      <c r="T615" s="295"/>
      <c r="U615" s="295"/>
      <c r="V615" s="295"/>
      <c r="W615" s="295"/>
      <c r="X615" s="295"/>
      <c r="Y615" s="415"/>
      <c r="Z615" s="410"/>
      <c r="AA615" s="410"/>
      <c r="AB615" s="410"/>
      <c r="AC615" s="410"/>
      <c r="AD615" s="410"/>
      <c r="AE615" s="410"/>
      <c r="AF615" s="415"/>
      <c r="AG615" s="415"/>
      <c r="AH615" s="415"/>
      <c r="AI615" s="415"/>
      <c r="AJ615" s="415"/>
      <c r="AK615" s="415"/>
      <c r="AL615" s="415"/>
      <c r="AM615" s="296">
        <f>SUM(Y615:AL615)</f>
        <v>0</v>
      </c>
    </row>
    <row r="616" spans="1:39" ht="15" hidden="1" outlineLevel="1">
      <c r="A616" s="532"/>
      <c r="B616" s="294" t="s">
        <v>310</v>
      </c>
      <c r="C616" s="291" t="s">
        <v>163</v>
      </c>
      <c r="D616" s="295"/>
      <c r="E616" s="295"/>
      <c r="F616" s="295"/>
      <c r="G616" s="295"/>
      <c r="H616" s="295"/>
      <c r="I616" s="295"/>
      <c r="J616" s="295"/>
      <c r="K616" s="295"/>
      <c r="L616" s="295"/>
      <c r="M616" s="295"/>
      <c r="N616" s="295">
        <f>N615</f>
        <v>12</v>
      </c>
      <c r="O616" s="295"/>
      <c r="P616" s="295"/>
      <c r="Q616" s="295"/>
      <c r="R616" s="295"/>
      <c r="S616" s="295"/>
      <c r="T616" s="295"/>
      <c r="U616" s="295"/>
      <c r="V616" s="295"/>
      <c r="W616" s="295"/>
      <c r="X616" s="295"/>
      <c r="Y616" s="411">
        <f>Y615</f>
        <v>0</v>
      </c>
      <c r="Z616" s="411">
        <f t="shared" ref="Z616" si="1436">Z615</f>
        <v>0</v>
      </c>
      <c r="AA616" s="411">
        <f t="shared" ref="AA616" si="1437">AA615</f>
        <v>0</v>
      </c>
      <c r="AB616" s="411">
        <f t="shared" ref="AB616" si="1438">AB615</f>
        <v>0</v>
      </c>
      <c r="AC616" s="411">
        <f t="shared" ref="AC616" si="1439">AC615</f>
        <v>0</v>
      </c>
      <c r="AD616" s="411">
        <f t="shared" ref="AD616" si="1440">AD615</f>
        <v>0</v>
      </c>
      <c r="AE616" s="411">
        <f t="shared" ref="AE616" si="1441">AE615</f>
        <v>0</v>
      </c>
      <c r="AF616" s="411">
        <f t="shared" ref="AF616" si="1442">AF615</f>
        <v>0</v>
      </c>
      <c r="AG616" s="411">
        <f t="shared" ref="AG616" si="1443">AG615</f>
        <v>0</v>
      </c>
      <c r="AH616" s="411">
        <f t="shared" ref="AH616" si="1444">AH615</f>
        <v>0</v>
      </c>
      <c r="AI616" s="411">
        <f t="shared" ref="AI616" si="1445">AI615</f>
        <v>0</v>
      </c>
      <c r="AJ616" s="411">
        <f t="shared" ref="AJ616" si="1446">AJ615</f>
        <v>0</v>
      </c>
      <c r="AK616" s="411">
        <f t="shared" ref="AK616" si="1447">AK615</f>
        <v>0</v>
      </c>
      <c r="AL616" s="411">
        <f t="shared" ref="AL616" si="1448">AL615</f>
        <v>0</v>
      </c>
      <c r="AM616" s="311"/>
    </row>
    <row r="617" spans="1:39" ht="15" hidden="1" outlineLevel="1">
      <c r="A617" s="532"/>
      <c r="B617" s="314"/>
      <c r="C617" s="312"/>
      <c r="D617" s="316"/>
      <c r="E617" s="316"/>
      <c r="F617" s="316"/>
      <c r="G617" s="316"/>
      <c r="H617" s="316"/>
      <c r="I617" s="316"/>
      <c r="J617" s="316"/>
      <c r="K617" s="316"/>
      <c r="L617" s="316"/>
      <c r="M617" s="316"/>
      <c r="N617" s="291"/>
      <c r="O617" s="316"/>
      <c r="P617" s="316"/>
      <c r="Q617" s="316"/>
      <c r="R617" s="316"/>
      <c r="S617" s="316"/>
      <c r="T617" s="316"/>
      <c r="U617" s="316"/>
      <c r="V617" s="316"/>
      <c r="W617" s="316"/>
      <c r="X617" s="316"/>
      <c r="Y617" s="416"/>
      <c r="Z617" s="416"/>
      <c r="AA617" s="416"/>
      <c r="AB617" s="416"/>
      <c r="AC617" s="416"/>
      <c r="AD617" s="416"/>
      <c r="AE617" s="416"/>
      <c r="AF617" s="416"/>
      <c r="AG617" s="416"/>
      <c r="AH617" s="416"/>
      <c r="AI617" s="416"/>
      <c r="AJ617" s="416"/>
      <c r="AK617" s="416"/>
      <c r="AL617" s="416"/>
      <c r="AM617" s="313"/>
    </row>
    <row r="618" spans="1:39" ht="30" hidden="1" outlineLevel="1">
      <c r="A618" s="532">
        <v>10</v>
      </c>
      <c r="B618" s="428" t="s">
        <v>103</v>
      </c>
      <c r="C618" s="291" t="s">
        <v>25</v>
      </c>
      <c r="D618" s="295"/>
      <c r="E618" s="295"/>
      <c r="F618" s="295"/>
      <c r="G618" s="295"/>
      <c r="H618" s="295"/>
      <c r="I618" s="295"/>
      <c r="J618" s="295"/>
      <c r="K618" s="295"/>
      <c r="L618" s="295"/>
      <c r="M618" s="295"/>
      <c r="N618" s="295">
        <v>3</v>
      </c>
      <c r="O618" s="295"/>
      <c r="P618" s="295"/>
      <c r="Q618" s="295"/>
      <c r="R618" s="295"/>
      <c r="S618" s="295"/>
      <c r="T618" s="295"/>
      <c r="U618" s="295"/>
      <c r="V618" s="295"/>
      <c r="W618" s="295"/>
      <c r="X618" s="295"/>
      <c r="Y618" s="415"/>
      <c r="Z618" s="410"/>
      <c r="AA618" s="410"/>
      <c r="AB618" s="410"/>
      <c r="AC618" s="410"/>
      <c r="AD618" s="410"/>
      <c r="AE618" s="410"/>
      <c r="AF618" s="415"/>
      <c r="AG618" s="415"/>
      <c r="AH618" s="415"/>
      <c r="AI618" s="415"/>
      <c r="AJ618" s="415"/>
      <c r="AK618" s="415"/>
      <c r="AL618" s="415"/>
      <c r="AM618" s="296">
        <f>SUM(Y618:AL618)</f>
        <v>0</v>
      </c>
    </row>
    <row r="619" spans="1:39" ht="15" hidden="1" outlineLevel="1">
      <c r="A619" s="532"/>
      <c r="B619" s="294" t="s">
        <v>310</v>
      </c>
      <c r="C619" s="291" t="s">
        <v>163</v>
      </c>
      <c r="D619" s="295"/>
      <c r="E619" s="295"/>
      <c r="F619" s="295"/>
      <c r="G619" s="295"/>
      <c r="H619" s="295"/>
      <c r="I619" s="295"/>
      <c r="J619" s="295"/>
      <c r="K619" s="295"/>
      <c r="L619" s="295"/>
      <c r="M619" s="295"/>
      <c r="N619" s="295">
        <f>N618</f>
        <v>3</v>
      </c>
      <c r="O619" s="295"/>
      <c r="P619" s="295"/>
      <c r="Q619" s="295"/>
      <c r="R619" s="295"/>
      <c r="S619" s="295"/>
      <c r="T619" s="295"/>
      <c r="U619" s="295"/>
      <c r="V619" s="295"/>
      <c r="W619" s="295"/>
      <c r="X619" s="295"/>
      <c r="Y619" s="411">
        <f>Y618</f>
        <v>0</v>
      </c>
      <c r="Z619" s="411">
        <f t="shared" ref="Z619" si="1449">Z618</f>
        <v>0</v>
      </c>
      <c r="AA619" s="411">
        <f t="shared" ref="AA619" si="1450">AA618</f>
        <v>0</v>
      </c>
      <c r="AB619" s="411">
        <f t="shared" ref="AB619" si="1451">AB618</f>
        <v>0</v>
      </c>
      <c r="AC619" s="411">
        <f t="shared" ref="AC619" si="1452">AC618</f>
        <v>0</v>
      </c>
      <c r="AD619" s="411">
        <f t="shared" ref="AD619" si="1453">AD618</f>
        <v>0</v>
      </c>
      <c r="AE619" s="411">
        <f t="shared" ref="AE619" si="1454">AE618</f>
        <v>0</v>
      </c>
      <c r="AF619" s="411">
        <f t="shared" ref="AF619" si="1455">AF618</f>
        <v>0</v>
      </c>
      <c r="AG619" s="411">
        <f t="shared" ref="AG619" si="1456">AG618</f>
        <v>0</v>
      </c>
      <c r="AH619" s="411">
        <f t="shared" ref="AH619" si="1457">AH618</f>
        <v>0</v>
      </c>
      <c r="AI619" s="411">
        <f t="shared" ref="AI619" si="1458">AI618</f>
        <v>0</v>
      </c>
      <c r="AJ619" s="411">
        <f t="shared" ref="AJ619" si="1459">AJ618</f>
        <v>0</v>
      </c>
      <c r="AK619" s="411">
        <f t="shared" ref="AK619" si="1460">AK618</f>
        <v>0</v>
      </c>
      <c r="AL619" s="411">
        <f t="shared" ref="AL619" si="1461">AL618</f>
        <v>0</v>
      </c>
      <c r="AM619" s="311"/>
    </row>
    <row r="620" spans="1:39" ht="15" hidden="1" outlineLevel="1">
      <c r="A620" s="532"/>
      <c r="B620" s="314"/>
      <c r="C620" s="312"/>
      <c r="D620" s="316"/>
      <c r="E620" s="316"/>
      <c r="F620" s="316"/>
      <c r="G620" s="316"/>
      <c r="H620" s="316"/>
      <c r="I620" s="316"/>
      <c r="J620" s="316"/>
      <c r="K620" s="316"/>
      <c r="L620" s="316"/>
      <c r="M620" s="316"/>
      <c r="N620" s="291"/>
      <c r="O620" s="316"/>
      <c r="P620" s="316"/>
      <c r="Q620" s="316"/>
      <c r="R620" s="316"/>
      <c r="S620" s="316"/>
      <c r="T620" s="316"/>
      <c r="U620" s="316"/>
      <c r="V620" s="316"/>
      <c r="W620" s="316"/>
      <c r="X620" s="316"/>
      <c r="Y620" s="416"/>
      <c r="Z620" s="417"/>
      <c r="AA620" s="416"/>
      <c r="AB620" s="416"/>
      <c r="AC620" s="416"/>
      <c r="AD620" s="416"/>
      <c r="AE620" s="416"/>
      <c r="AF620" s="416"/>
      <c r="AG620" s="416"/>
      <c r="AH620" s="416"/>
      <c r="AI620" s="416"/>
      <c r="AJ620" s="416"/>
      <c r="AK620" s="416"/>
      <c r="AL620" s="416"/>
      <c r="AM620" s="313"/>
    </row>
    <row r="621" spans="1:39" ht="15.45" hidden="1" outlineLevel="1">
      <c r="A621" s="532"/>
      <c r="B621" s="288" t="s">
        <v>10</v>
      </c>
      <c r="C621" s="289"/>
      <c r="D621" s="289"/>
      <c r="E621" s="289"/>
      <c r="F621" s="289"/>
      <c r="G621" s="289"/>
      <c r="H621" s="289"/>
      <c r="I621" s="289"/>
      <c r="J621" s="289"/>
      <c r="K621" s="289"/>
      <c r="L621" s="289"/>
      <c r="M621" s="289"/>
      <c r="N621" s="290"/>
      <c r="O621" s="289"/>
      <c r="P621" s="289"/>
      <c r="Q621" s="289"/>
      <c r="R621" s="289"/>
      <c r="S621" s="289"/>
      <c r="T621" s="289"/>
      <c r="U621" s="289"/>
      <c r="V621" s="289"/>
      <c r="W621" s="289"/>
      <c r="X621" s="289"/>
      <c r="Y621" s="414"/>
      <c r="Z621" s="414"/>
      <c r="AA621" s="414"/>
      <c r="AB621" s="414"/>
      <c r="AC621" s="414"/>
      <c r="AD621" s="414"/>
      <c r="AE621" s="414"/>
      <c r="AF621" s="414"/>
      <c r="AG621" s="414"/>
      <c r="AH621" s="414"/>
      <c r="AI621" s="414"/>
      <c r="AJ621" s="414"/>
      <c r="AK621" s="414"/>
      <c r="AL621" s="414"/>
      <c r="AM621" s="292"/>
    </row>
    <row r="622" spans="1:39" ht="30" hidden="1" outlineLevel="1">
      <c r="A622" s="532">
        <v>11</v>
      </c>
      <c r="B622" s="428" t="s">
        <v>104</v>
      </c>
      <c r="C622" s="291" t="s">
        <v>25</v>
      </c>
      <c r="D622" s="295"/>
      <c r="E622" s="295"/>
      <c r="F622" s="295"/>
      <c r="G622" s="295"/>
      <c r="H622" s="295"/>
      <c r="I622" s="295"/>
      <c r="J622" s="295"/>
      <c r="K622" s="295"/>
      <c r="L622" s="295"/>
      <c r="M622" s="295"/>
      <c r="N622" s="295">
        <v>12</v>
      </c>
      <c r="O622" s="295"/>
      <c r="P622" s="295"/>
      <c r="Q622" s="295"/>
      <c r="R622" s="295"/>
      <c r="S622" s="295"/>
      <c r="T622" s="295"/>
      <c r="U622" s="295"/>
      <c r="V622" s="295"/>
      <c r="W622" s="295"/>
      <c r="X622" s="295"/>
      <c r="Y622" s="426"/>
      <c r="Z622" s="410"/>
      <c r="AA622" s="410"/>
      <c r="AB622" s="410"/>
      <c r="AC622" s="410"/>
      <c r="AD622" s="410"/>
      <c r="AE622" s="410"/>
      <c r="AF622" s="415"/>
      <c r="AG622" s="415"/>
      <c r="AH622" s="415"/>
      <c r="AI622" s="415"/>
      <c r="AJ622" s="415"/>
      <c r="AK622" s="415"/>
      <c r="AL622" s="415"/>
      <c r="AM622" s="296">
        <f>SUM(Y622:AL622)</f>
        <v>0</v>
      </c>
    </row>
    <row r="623" spans="1:39" ht="15" hidden="1" outlineLevel="1">
      <c r="A623" s="532"/>
      <c r="B623" s="294" t="s">
        <v>310</v>
      </c>
      <c r="C623" s="291" t="s">
        <v>163</v>
      </c>
      <c r="D623" s="295"/>
      <c r="E623" s="295"/>
      <c r="F623" s="295"/>
      <c r="G623" s="295"/>
      <c r="H623" s="295"/>
      <c r="I623" s="295"/>
      <c r="J623" s="295"/>
      <c r="K623" s="295"/>
      <c r="L623" s="295"/>
      <c r="M623" s="295"/>
      <c r="N623" s="295">
        <f>N622</f>
        <v>12</v>
      </c>
      <c r="O623" s="295"/>
      <c r="P623" s="295"/>
      <c r="Q623" s="295"/>
      <c r="R623" s="295"/>
      <c r="S623" s="295"/>
      <c r="T623" s="295"/>
      <c r="U623" s="295"/>
      <c r="V623" s="295"/>
      <c r="W623" s="295"/>
      <c r="X623" s="295"/>
      <c r="Y623" s="411">
        <f>Y622</f>
        <v>0</v>
      </c>
      <c r="Z623" s="411">
        <f t="shared" ref="Z623" si="1462">Z622</f>
        <v>0</v>
      </c>
      <c r="AA623" s="411">
        <f t="shared" ref="AA623" si="1463">AA622</f>
        <v>0</v>
      </c>
      <c r="AB623" s="411">
        <f t="shared" ref="AB623" si="1464">AB622</f>
        <v>0</v>
      </c>
      <c r="AC623" s="411">
        <f t="shared" ref="AC623" si="1465">AC622</f>
        <v>0</v>
      </c>
      <c r="AD623" s="411">
        <f t="shared" ref="AD623" si="1466">AD622</f>
        <v>0</v>
      </c>
      <c r="AE623" s="411">
        <f t="shared" ref="AE623" si="1467">AE622</f>
        <v>0</v>
      </c>
      <c r="AF623" s="411">
        <f t="shared" ref="AF623" si="1468">AF622</f>
        <v>0</v>
      </c>
      <c r="AG623" s="411">
        <f t="shared" ref="AG623" si="1469">AG622</f>
        <v>0</v>
      </c>
      <c r="AH623" s="411">
        <f t="shared" ref="AH623" si="1470">AH622</f>
        <v>0</v>
      </c>
      <c r="AI623" s="411">
        <f t="shared" ref="AI623" si="1471">AI622</f>
        <v>0</v>
      </c>
      <c r="AJ623" s="411">
        <f t="shared" ref="AJ623" si="1472">AJ622</f>
        <v>0</v>
      </c>
      <c r="AK623" s="411">
        <f t="shared" ref="AK623" si="1473">AK622</f>
        <v>0</v>
      </c>
      <c r="AL623" s="411">
        <f t="shared" ref="AL623" si="1474">AL622</f>
        <v>0</v>
      </c>
      <c r="AM623" s="297"/>
    </row>
    <row r="624" spans="1:39" ht="15" hidden="1" outlineLevel="1">
      <c r="A624" s="532"/>
      <c r="B624" s="315"/>
      <c r="C624" s="305"/>
      <c r="D624" s="291"/>
      <c r="E624" s="291"/>
      <c r="F624" s="291"/>
      <c r="G624" s="291"/>
      <c r="H624" s="291"/>
      <c r="I624" s="291"/>
      <c r="J624" s="291"/>
      <c r="K624" s="291"/>
      <c r="L624" s="291"/>
      <c r="M624" s="291"/>
      <c r="N624" s="291"/>
      <c r="O624" s="291"/>
      <c r="P624" s="291"/>
      <c r="Q624" s="291"/>
      <c r="R624" s="291"/>
      <c r="S624" s="291"/>
      <c r="T624" s="291"/>
      <c r="U624" s="291"/>
      <c r="V624" s="291"/>
      <c r="W624" s="291"/>
      <c r="X624" s="291"/>
      <c r="Y624" s="412"/>
      <c r="Z624" s="421"/>
      <c r="AA624" s="421"/>
      <c r="AB624" s="421"/>
      <c r="AC624" s="421"/>
      <c r="AD624" s="421"/>
      <c r="AE624" s="421"/>
      <c r="AF624" s="421"/>
      <c r="AG624" s="421"/>
      <c r="AH624" s="421"/>
      <c r="AI624" s="421"/>
      <c r="AJ624" s="421"/>
      <c r="AK624" s="421"/>
      <c r="AL624" s="421"/>
      <c r="AM624" s="306"/>
    </row>
    <row r="625" spans="1:40" ht="30" hidden="1" outlineLevel="1">
      <c r="A625" s="532">
        <v>12</v>
      </c>
      <c r="B625" s="428" t="s">
        <v>105</v>
      </c>
      <c r="C625" s="291" t="s">
        <v>25</v>
      </c>
      <c r="D625" s="295"/>
      <c r="E625" s="295"/>
      <c r="F625" s="295"/>
      <c r="G625" s="295"/>
      <c r="H625" s="295"/>
      <c r="I625" s="295"/>
      <c r="J625" s="295"/>
      <c r="K625" s="295"/>
      <c r="L625" s="295"/>
      <c r="M625" s="295"/>
      <c r="N625" s="295">
        <v>12</v>
      </c>
      <c r="O625" s="295"/>
      <c r="P625" s="295"/>
      <c r="Q625" s="295"/>
      <c r="R625" s="295"/>
      <c r="S625" s="295"/>
      <c r="T625" s="295"/>
      <c r="U625" s="295"/>
      <c r="V625" s="295"/>
      <c r="W625" s="295"/>
      <c r="X625" s="295"/>
      <c r="Y625" s="410"/>
      <c r="Z625" s="410"/>
      <c r="AA625" s="410"/>
      <c r="AB625" s="410"/>
      <c r="AC625" s="410"/>
      <c r="AD625" s="410"/>
      <c r="AE625" s="410"/>
      <c r="AF625" s="415"/>
      <c r="AG625" s="415"/>
      <c r="AH625" s="415"/>
      <c r="AI625" s="415"/>
      <c r="AJ625" s="415"/>
      <c r="AK625" s="415"/>
      <c r="AL625" s="415"/>
      <c r="AM625" s="296">
        <f>SUM(Y625:AL625)</f>
        <v>0</v>
      </c>
    </row>
    <row r="626" spans="1:40" ht="15" hidden="1" outlineLevel="1">
      <c r="A626" s="532"/>
      <c r="B626" s="294" t="s">
        <v>310</v>
      </c>
      <c r="C626" s="291" t="s">
        <v>163</v>
      </c>
      <c r="D626" s="295"/>
      <c r="E626" s="295"/>
      <c r="F626" s="295"/>
      <c r="G626" s="295"/>
      <c r="H626" s="295"/>
      <c r="I626" s="295"/>
      <c r="J626" s="295"/>
      <c r="K626" s="295"/>
      <c r="L626" s="295"/>
      <c r="M626" s="295"/>
      <c r="N626" s="295">
        <f>N625</f>
        <v>12</v>
      </c>
      <c r="O626" s="295"/>
      <c r="P626" s="295"/>
      <c r="Q626" s="295"/>
      <c r="R626" s="295"/>
      <c r="S626" s="295"/>
      <c r="T626" s="295"/>
      <c r="U626" s="295"/>
      <c r="V626" s="295"/>
      <c r="W626" s="295"/>
      <c r="X626" s="295"/>
      <c r="Y626" s="411">
        <f>Y625</f>
        <v>0</v>
      </c>
      <c r="Z626" s="411">
        <f t="shared" ref="Z626" si="1475">Z625</f>
        <v>0</v>
      </c>
      <c r="AA626" s="411">
        <f t="shared" ref="AA626" si="1476">AA625</f>
        <v>0</v>
      </c>
      <c r="AB626" s="411">
        <f t="shared" ref="AB626" si="1477">AB625</f>
        <v>0</v>
      </c>
      <c r="AC626" s="411">
        <f t="shared" ref="AC626" si="1478">AC625</f>
        <v>0</v>
      </c>
      <c r="AD626" s="411">
        <f t="shared" ref="AD626" si="1479">AD625</f>
        <v>0</v>
      </c>
      <c r="AE626" s="411">
        <f t="shared" ref="AE626" si="1480">AE625</f>
        <v>0</v>
      </c>
      <c r="AF626" s="411">
        <f t="shared" ref="AF626" si="1481">AF625</f>
        <v>0</v>
      </c>
      <c r="AG626" s="411">
        <f t="shared" ref="AG626" si="1482">AG625</f>
        <v>0</v>
      </c>
      <c r="AH626" s="411">
        <f t="shared" ref="AH626" si="1483">AH625</f>
        <v>0</v>
      </c>
      <c r="AI626" s="411">
        <f t="shared" ref="AI626" si="1484">AI625</f>
        <v>0</v>
      </c>
      <c r="AJ626" s="411">
        <f t="shared" ref="AJ626" si="1485">AJ625</f>
        <v>0</v>
      </c>
      <c r="AK626" s="411">
        <f t="shared" ref="AK626" si="1486">AK625</f>
        <v>0</v>
      </c>
      <c r="AL626" s="411">
        <f t="shared" ref="AL626" si="1487">AL625</f>
        <v>0</v>
      </c>
      <c r="AM626" s="297"/>
    </row>
    <row r="627" spans="1:40" ht="15" hidden="1" outlineLevel="1">
      <c r="A627" s="532"/>
      <c r="B627" s="315"/>
      <c r="C627" s="305"/>
      <c r="D627" s="291"/>
      <c r="E627" s="291"/>
      <c r="F627" s="291"/>
      <c r="G627" s="291"/>
      <c r="H627" s="291"/>
      <c r="I627" s="291"/>
      <c r="J627" s="291"/>
      <c r="K627" s="291"/>
      <c r="L627" s="291"/>
      <c r="M627" s="291"/>
      <c r="N627" s="291"/>
      <c r="O627" s="291"/>
      <c r="P627" s="291"/>
      <c r="Q627" s="291"/>
      <c r="R627" s="291"/>
      <c r="S627" s="291"/>
      <c r="T627" s="291"/>
      <c r="U627" s="291"/>
      <c r="V627" s="291"/>
      <c r="W627" s="291"/>
      <c r="X627" s="291"/>
      <c r="Y627" s="422"/>
      <c r="Z627" s="422"/>
      <c r="AA627" s="412"/>
      <c r="AB627" s="412"/>
      <c r="AC627" s="412"/>
      <c r="AD627" s="412"/>
      <c r="AE627" s="412"/>
      <c r="AF627" s="412"/>
      <c r="AG627" s="412"/>
      <c r="AH627" s="412"/>
      <c r="AI627" s="412"/>
      <c r="AJ627" s="412"/>
      <c r="AK627" s="412"/>
      <c r="AL627" s="412"/>
      <c r="AM627" s="306"/>
    </row>
    <row r="628" spans="1:40" ht="30" hidden="1" outlineLevel="1">
      <c r="A628" s="532">
        <v>13</v>
      </c>
      <c r="B628" s="428" t="s">
        <v>106</v>
      </c>
      <c r="C628" s="291" t="s">
        <v>25</v>
      </c>
      <c r="D628" s="295"/>
      <c r="E628" s="295"/>
      <c r="F628" s="295"/>
      <c r="G628" s="295"/>
      <c r="H628" s="295"/>
      <c r="I628" s="295"/>
      <c r="J628" s="295"/>
      <c r="K628" s="295"/>
      <c r="L628" s="295"/>
      <c r="M628" s="295"/>
      <c r="N628" s="295">
        <v>12</v>
      </c>
      <c r="O628" s="295"/>
      <c r="P628" s="295"/>
      <c r="Q628" s="295"/>
      <c r="R628" s="295"/>
      <c r="S628" s="295"/>
      <c r="T628" s="295"/>
      <c r="U628" s="295"/>
      <c r="V628" s="295"/>
      <c r="W628" s="295"/>
      <c r="X628" s="295"/>
      <c r="Y628" s="410"/>
      <c r="Z628" s="410"/>
      <c r="AA628" s="410"/>
      <c r="AB628" s="410"/>
      <c r="AC628" s="410"/>
      <c r="AD628" s="410"/>
      <c r="AE628" s="410"/>
      <c r="AF628" s="415"/>
      <c r="AG628" s="415"/>
      <c r="AH628" s="415"/>
      <c r="AI628" s="415"/>
      <c r="AJ628" s="415"/>
      <c r="AK628" s="415"/>
      <c r="AL628" s="415"/>
      <c r="AM628" s="296">
        <f>SUM(Y628:AL628)</f>
        <v>0</v>
      </c>
    </row>
    <row r="629" spans="1:40" ht="15" hidden="1" outlineLevel="1">
      <c r="A629" s="532"/>
      <c r="B629" s="294" t="s">
        <v>310</v>
      </c>
      <c r="C629" s="291" t="s">
        <v>163</v>
      </c>
      <c r="D629" s="295"/>
      <c r="E629" s="295"/>
      <c r="F629" s="295"/>
      <c r="G629" s="295"/>
      <c r="H629" s="295"/>
      <c r="I629" s="295"/>
      <c r="J629" s="295"/>
      <c r="K629" s="295"/>
      <c r="L629" s="295"/>
      <c r="M629" s="295"/>
      <c r="N629" s="295">
        <f>N628</f>
        <v>12</v>
      </c>
      <c r="O629" s="295"/>
      <c r="P629" s="295"/>
      <c r="Q629" s="295"/>
      <c r="R629" s="295"/>
      <c r="S629" s="295"/>
      <c r="T629" s="295"/>
      <c r="U629" s="295"/>
      <c r="V629" s="295"/>
      <c r="W629" s="295"/>
      <c r="X629" s="295"/>
      <c r="Y629" s="411">
        <f>Y628</f>
        <v>0</v>
      </c>
      <c r="Z629" s="411">
        <f t="shared" ref="Z629" si="1488">Z628</f>
        <v>0</v>
      </c>
      <c r="AA629" s="411">
        <f t="shared" ref="AA629" si="1489">AA628</f>
        <v>0</v>
      </c>
      <c r="AB629" s="411">
        <f t="shared" ref="AB629" si="1490">AB628</f>
        <v>0</v>
      </c>
      <c r="AC629" s="411">
        <f t="shared" ref="AC629" si="1491">AC628</f>
        <v>0</v>
      </c>
      <c r="AD629" s="411">
        <f t="shared" ref="AD629" si="1492">AD628</f>
        <v>0</v>
      </c>
      <c r="AE629" s="411">
        <f t="shared" ref="AE629" si="1493">AE628</f>
        <v>0</v>
      </c>
      <c r="AF629" s="411">
        <f t="shared" ref="AF629" si="1494">AF628</f>
        <v>0</v>
      </c>
      <c r="AG629" s="411">
        <f t="shared" ref="AG629" si="1495">AG628</f>
        <v>0</v>
      </c>
      <c r="AH629" s="411">
        <f t="shared" ref="AH629" si="1496">AH628</f>
        <v>0</v>
      </c>
      <c r="AI629" s="411">
        <f t="shared" ref="AI629" si="1497">AI628</f>
        <v>0</v>
      </c>
      <c r="AJ629" s="411">
        <f t="shared" ref="AJ629" si="1498">AJ628</f>
        <v>0</v>
      </c>
      <c r="AK629" s="411">
        <f t="shared" ref="AK629" si="1499">AK628</f>
        <v>0</v>
      </c>
      <c r="AL629" s="411">
        <f t="shared" ref="AL629" si="1500">AL628</f>
        <v>0</v>
      </c>
      <c r="AM629" s="306"/>
    </row>
    <row r="630" spans="1:40" ht="15" hidden="1" outlineLevel="1">
      <c r="A630" s="532"/>
      <c r="B630" s="315"/>
      <c r="C630" s="305"/>
      <c r="D630" s="291"/>
      <c r="E630" s="291"/>
      <c r="F630" s="291"/>
      <c r="G630" s="291"/>
      <c r="H630" s="291"/>
      <c r="I630" s="291"/>
      <c r="J630" s="291"/>
      <c r="K630" s="291"/>
      <c r="L630" s="291"/>
      <c r="M630" s="291"/>
      <c r="N630" s="291"/>
      <c r="O630" s="291"/>
      <c r="P630" s="291"/>
      <c r="Q630" s="291"/>
      <c r="R630" s="291"/>
      <c r="S630" s="291"/>
      <c r="T630" s="291"/>
      <c r="U630" s="291"/>
      <c r="V630" s="291"/>
      <c r="W630" s="291"/>
      <c r="X630" s="291"/>
      <c r="Y630" s="412"/>
      <c r="Z630" s="412"/>
      <c r="AA630" s="412"/>
      <c r="AB630" s="412"/>
      <c r="AC630" s="412"/>
      <c r="AD630" s="412"/>
      <c r="AE630" s="412"/>
      <c r="AF630" s="412"/>
      <c r="AG630" s="412"/>
      <c r="AH630" s="412"/>
      <c r="AI630" s="412"/>
      <c r="AJ630" s="412"/>
      <c r="AK630" s="412"/>
      <c r="AL630" s="412"/>
      <c r="AM630" s="306"/>
    </row>
    <row r="631" spans="1:40" ht="15.45" hidden="1" outlineLevel="1">
      <c r="A631" s="532"/>
      <c r="B631" s="288" t="s">
        <v>107</v>
      </c>
      <c r="C631" s="289"/>
      <c r="D631" s="290"/>
      <c r="E631" s="290"/>
      <c r="F631" s="290"/>
      <c r="G631" s="290"/>
      <c r="H631" s="290"/>
      <c r="I631" s="290"/>
      <c r="J631" s="290"/>
      <c r="K631" s="290"/>
      <c r="L631" s="290"/>
      <c r="M631" s="290"/>
      <c r="N631" s="290"/>
      <c r="O631" s="290"/>
      <c r="P631" s="289"/>
      <c r="Q631" s="289"/>
      <c r="R631" s="289"/>
      <c r="S631" s="289"/>
      <c r="T631" s="289"/>
      <c r="U631" s="289"/>
      <c r="V631" s="289"/>
      <c r="W631" s="289"/>
      <c r="X631" s="289"/>
      <c r="Y631" s="414"/>
      <c r="Z631" s="414"/>
      <c r="AA631" s="414"/>
      <c r="AB631" s="414"/>
      <c r="AC631" s="414"/>
      <c r="AD631" s="414"/>
      <c r="AE631" s="414"/>
      <c r="AF631" s="414"/>
      <c r="AG631" s="414"/>
      <c r="AH631" s="414"/>
      <c r="AI631" s="414"/>
      <c r="AJ631" s="414"/>
      <c r="AK631" s="414"/>
      <c r="AL631" s="414"/>
      <c r="AM631" s="292"/>
    </row>
    <row r="632" spans="1:40" ht="15" hidden="1" outlineLevel="1">
      <c r="A632" s="532">
        <v>14</v>
      </c>
      <c r="B632" s="315" t="s">
        <v>108</v>
      </c>
      <c r="C632" s="291" t="s">
        <v>25</v>
      </c>
      <c r="D632" s="295"/>
      <c r="E632" s="295"/>
      <c r="F632" s="295"/>
      <c r="G632" s="295"/>
      <c r="H632" s="295"/>
      <c r="I632" s="295"/>
      <c r="J632" s="295"/>
      <c r="K632" s="295"/>
      <c r="L632" s="295"/>
      <c r="M632" s="295"/>
      <c r="N632" s="295">
        <v>12</v>
      </c>
      <c r="O632" s="295"/>
      <c r="P632" s="295"/>
      <c r="Q632" s="295"/>
      <c r="R632" s="295"/>
      <c r="S632" s="295"/>
      <c r="T632" s="295"/>
      <c r="U632" s="295"/>
      <c r="V632" s="295"/>
      <c r="W632" s="295"/>
      <c r="X632" s="295"/>
      <c r="Y632" s="410"/>
      <c r="Z632" s="410"/>
      <c r="AA632" s="410"/>
      <c r="AB632" s="410"/>
      <c r="AC632" s="410"/>
      <c r="AD632" s="410"/>
      <c r="AE632" s="410"/>
      <c r="AF632" s="410"/>
      <c r="AG632" s="410"/>
      <c r="AH632" s="410"/>
      <c r="AI632" s="410"/>
      <c r="AJ632" s="410"/>
      <c r="AK632" s="410"/>
      <c r="AL632" s="410"/>
      <c r="AM632" s="296">
        <f>SUM(Y632:AL632)</f>
        <v>0</v>
      </c>
    </row>
    <row r="633" spans="1:40" ht="15" hidden="1" outlineLevel="1">
      <c r="A633" s="532"/>
      <c r="B633" s="294" t="s">
        <v>310</v>
      </c>
      <c r="C633" s="291" t="s">
        <v>163</v>
      </c>
      <c r="D633" s="295"/>
      <c r="E633" s="295"/>
      <c r="F633" s="295"/>
      <c r="G633" s="295"/>
      <c r="H633" s="295"/>
      <c r="I633" s="295"/>
      <c r="J633" s="295"/>
      <c r="K633" s="295"/>
      <c r="L633" s="295"/>
      <c r="M633" s="295"/>
      <c r="N633" s="295">
        <f>N632</f>
        <v>12</v>
      </c>
      <c r="O633" s="295"/>
      <c r="P633" s="295"/>
      <c r="Q633" s="295"/>
      <c r="R633" s="295"/>
      <c r="S633" s="295"/>
      <c r="T633" s="295"/>
      <c r="U633" s="295"/>
      <c r="V633" s="295"/>
      <c r="W633" s="295"/>
      <c r="X633" s="295"/>
      <c r="Y633" s="411">
        <f>Y632</f>
        <v>0</v>
      </c>
      <c r="Z633" s="411">
        <f t="shared" ref="Z633" si="1501">Z632</f>
        <v>0</v>
      </c>
      <c r="AA633" s="411">
        <f t="shared" ref="AA633" si="1502">AA632</f>
        <v>0</v>
      </c>
      <c r="AB633" s="411">
        <f t="shared" ref="AB633" si="1503">AB632</f>
        <v>0</v>
      </c>
      <c r="AC633" s="411">
        <f t="shared" ref="AC633" si="1504">AC632</f>
        <v>0</v>
      </c>
      <c r="AD633" s="411">
        <f t="shared" ref="AD633" si="1505">AD632</f>
        <v>0</v>
      </c>
      <c r="AE633" s="411">
        <f t="shared" ref="AE633" si="1506">AE632</f>
        <v>0</v>
      </c>
      <c r="AF633" s="411">
        <f t="shared" ref="AF633" si="1507">AF632</f>
        <v>0</v>
      </c>
      <c r="AG633" s="411">
        <f t="shared" ref="AG633" si="1508">AG632</f>
        <v>0</v>
      </c>
      <c r="AH633" s="411">
        <f t="shared" ref="AH633" si="1509">AH632</f>
        <v>0</v>
      </c>
      <c r="AI633" s="411">
        <f t="shared" ref="AI633" si="1510">AI632</f>
        <v>0</v>
      </c>
      <c r="AJ633" s="411">
        <f t="shared" ref="AJ633" si="1511">AJ632</f>
        <v>0</v>
      </c>
      <c r="AK633" s="411">
        <f t="shared" ref="AK633" si="1512">AK632</f>
        <v>0</v>
      </c>
      <c r="AL633" s="411">
        <f t="shared" ref="AL633" si="1513">AL632</f>
        <v>0</v>
      </c>
      <c r="AM633" s="516"/>
      <c r="AN633" s="630"/>
    </row>
    <row r="634" spans="1:40" ht="15" hidden="1" outlineLevel="1">
      <c r="A634" s="532"/>
      <c r="B634" s="315"/>
      <c r="C634" s="305"/>
      <c r="D634" s="291"/>
      <c r="E634" s="291"/>
      <c r="F634" s="291"/>
      <c r="G634" s="291"/>
      <c r="H634" s="291"/>
      <c r="I634" s="291"/>
      <c r="J634" s="291"/>
      <c r="K634" s="291"/>
      <c r="L634" s="291"/>
      <c r="M634" s="291"/>
      <c r="N634" s="468"/>
      <c r="O634" s="291"/>
      <c r="P634" s="291"/>
      <c r="Q634" s="291"/>
      <c r="R634" s="291"/>
      <c r="S634" s="291"/>
      <c r="T634" s="291"/>
      <c r="U634" s="291"/>
      <c r="V634" s="291"/>
      <c r="W634" s="291"/>
      <c r="X634" s="291"/>
      <c r="Y634" s="412"/>
      <c r="Z634" s="412"/>
      <c r="AA634" s="412"/>
      <c r="AB634" s="412"/>
      <c r="AC634" s="412"/>
      <c r="AD634" s="412"/>
      <c r="AE634" s="412"/>
      <c r="AF634" s="412"/>
      <c r="AG634" s="412"/>
      <c r="AH634" s="412"/>
      <c r="AI634" s="412"/>
      <c r="AJ634" s="412"/>
      <c r="AK634" s="412"/>
      <c r="AL634" s="412"/>
      <c r="AM634" s="301"/>
      <c r="AN634" s="630"/>
    </row>
    <row r="635" spans="1:40" s="309" customFormat="1" ht="15.45" hidden="1" outlineLevel="1">
      <c r="A635" s="532"/>
      <c r="B635" s="288" t="s">
        <v>489</v>
      </c>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412"/>
      <c r="Z635" s="412"/>
      <c r="AA635" s="412"/>
      <c r="AB635" s="412"/>
      <c r="AC635" s="412"/>
      <c r="AD635" s="412"/>
      <c r="AE635" s="416"/>
      <c r="AF635" s="416"/>
      <c r="AG635" s="416"/>
      <c r="AH635" s="416"/>
      <c r="AI635" s="416"/>
      <c r="AJ635" s="416"/>
      <c r="AK635" s="416"/>
      <c r="AL635" s="416"/>
      <c r="AM635" s="517"/>
      <c r="AN635" s="631"/>
    </row>
    <row r="636" spans="1:40" ht="15" hidden="1" outlineLevel="1">
      <c r="A636" s="532">
        <v>15</v>
      </c>
      <c r="B636" s="294" t="s">
        <v>494</v>
      </c>
      <c r="C636" s="291" t="s">
        <v>25</v>
      </c>
      <c r="D636" s="295"/>
      <c r="E636" s="295"/>
      <c r="F636" s="295"/>
      <c r="G636" s="295"/>
      <c r="H636" s="295"/>
      <c r="I636" s="295"/>
      <c r="J636" s="295"/>
      <c r="K636" s="295"/>
      <c r="L636" s="295"/>
      <c r="M636" s="295"/>
      <c r="N636" s="295">
        <v>0</v>
      </c>
      <c r="O636" s="295"/>
      <c r="P636" s="295"/>
      <c r="Q636" s="295"/>
      <c r="R636" s="295"/>
      <c r="S636" s="295"/>
      <c r="T636" s="295"/>
      <c r="U636" s="295"/>
      <c r="V636" s="295"/>
      <c r="W636" s="295"/>
      <c r="X636" s="295"/>
      <c r="Y636" s="410"/>
      <c r="Z636" s="410"/>
      <c r="AA636" s="410"/>
      <c r="AB636" s="410"/>
      <c r="AC636" s="410"/>
      <c r="AD636" s="410"/>
      <c r="AE636" s="410"/>
      <c r="AF636" s="410"/>
      <c r="AG636" s="410"/>
      <c r="AH636" s="410"/>
      <c r="AI636" s="410"/>
      <c r="AJ636" s="410"/>
      <c r="AK636" s="410"/>
      <c r="AL636" s="410"/>
      <c r="AM636" s="296">
        <f>SUM(Y636:AL636)</f>
        <v>0</v>
      </c>
    </row>
    <row r="637" spans="1:40" ht="15" hidden="1" outlineLevel="1">
      <c r="A637" s="532"/>
      <c r="B637" s="294" t="s">
        <v>310</v>
      </c>
      <c r="C637" s="291" t="s">
        <v>163</v>
      </c>
      <c r="D637" s="295"/>
      <c r="E637" s="295"/>
      <c r="F637" s="295"/>
      <c r="G637" s="295"/>
      <c r="H637" s="295"/>
      <c r="I637" s="295"/>
      <c r="J637" s="295"/>
      <c r="K637" s="295"/>
      <c r="L637" s="295"/>
      <c r="M637" s="295"/>
      <c r="N637" s="295">
        <f>N636</f>
        <v>0</v>
      </c>
      <c r="O637" s="295"/>
      <c r="P637" s="295"/>
      <c r="Q637" s="295"/>
      <c r="R637" s="295"/>
      <c r="S637" s="295"/>
      <c r="T637" s="295"/>
      <c r="U637" s="295"/>
      <c r="V637" s="295"/>
      <c r="W637" s="295"/>
      <c r="X637" s="295"/>
      <c r="Y637" s="411">
        <f>Y636</f>
        <v>0</v>
      </c>
      <c r="Z637" s="411">
        <f t="shared" ref="Z637:AL637" si="1514">Z636</f>
        <v>0</v>
      </c>
      <c r="AA637" s="411">
        <f t="shared" si="1514"/>
        <v>0</v>
      </c>
      <c r="AB637" s="411">
        <f t="shared" si="1514"/>
        <v>0</v>
      </c>
      <c r="AC637" s="411">
        <f t="shared" si="1514"/>
        <v>0</v>
      </c>
      <c r="AD637" s="411">
        <f t="shared" si="1514"/>
        <v>0</v>
      </c>
      <c r="AE637" s="411">
        <f t="shared" si="1514"/>
        <v>0</v>
      </c>
      <c r="AF637" s="411">
        <f t="shared" si="1514"/>
        <v>0</v>
      </c>
      <c r="AG637" s="411">
        <f t="shared" si="1514"/>
        <v>0</v>
      </c>
      <c r="AH637" s="411">
        <f t="shared" si="1514"/>
        <v>0</v>
      </c>
      <c r="AI637" s="411">
        <f t="shared" si="1514"/>
        <v>0</v>
      </c>
      <c r="AJ637" s="411">
        <f t="shared" si="1514"/>
        <v>0</v>
      </c>
      <c r="AK637" s="411">
        <f t="shared" si="1514"/>
        <v>0</v>
      </c>
      <c r="AL637" s="411">
        <f t="shared" si="1514"/>
        <v>0</v>
      </c>
      <c r="AM637" s="297"/>
    </row>
    <row r="638" spans="1:40" ht="15" hidden="1" outlineLevel="1">
      <c r="A638" s="532"/>
      <c r="B638" s="315"/>
      <c r="C638" s="305"/>
      <c r="D638" s="291"/>
      <c r="E638" s="291"/>
      <c r="F638" s="291"/>
      <c r="G638" s="291"/>
      <c r="H638" s="291"/>
      <c r="I638" s="291"/>
      <c r="J638" s="291"/>
      <c r="K638" s="291"/>
      <c r="L638" s="291"/>
      <c r="M638" s="291"/>
      <c r="N638" s="291"/>
      <c r="O638" s="291"/>
      <c r="P638" s="291"/>
      <c r="Q638" s="291"/>
      <c r="R638" s="291"/>
      <c r="S638" s="291"/>
      <c r="T638" s="291"/>
      <c r="U638" s="291"/>
      <c r="V638" s="291"/>
      <c r="W638" s="291"/>
      <c r="X638" s="291"/>
      <c r="Y638" s="412"/>
      <c r="Z638" s="412"/>
      <c r="AA638" s="412"/>
      <c r="AB638" s="412"/>
      <c r="AC638" s="412"/>
      <c r="AD638" s="412"/>
      <c r="AE638" s="412"/>
      <c r="AF638" s="412"/>
      <c r="AG638" s="412"/>
      <c r="AH638" s="412"/>
      <c r="AI638" s="412"/>
      <c r="AJ638" s="412"/>
      <c r="AK638" s="412"/>
      <c r="AL638" s="412"/>
      <c r="AM638" s="306"/>
    </row>
    <row r="639" spans="1:40" s="283" customFormat="1" ht="15" hidden="1" outlineLevel="1">
      <c r="A639" s="532">
        <v>16</v>
      </c>
      <c r="B639" s="324" t="s">
        <v>490</v>
      </c>
      <c r="C639" s="291" t="s">
        <v>25</v>
      </c>
      <c r="D639" s="295"/>
      <c r="E639" s="295"/>
      <c r="F639" s="295"/>
      <c r="G639" s="295"/>
      <c r="H639" s="295"/>
      <c r="I639" s="295"/>
      <c r="J639" s="295"/>
      <c r="K639" s="295"/>
      <c r="L639" s="295"/>
      <c r="M639" s="295"/>
      <c r="N639" s="295">
        <v>0</v>
      </c>
      <c r="O639" s="295"/>
      <c r="P639" s="295"/>
      <c r="Q639" s="295"/>
      <c r="R639" s="295"/>
      <c r="S639" s="295"/>
      <c r="T639" s="295"/>
      <c r="U639" s="295"/>
      <c r="V639" s="295"/>
      <c r="W639" s="295"/>
      <c r="X639" s="295"/>
      <c r="Y639" s="410"/>
      <c r="Z639" s="410"/>
      <c r="AA639" s="410"/>
      <c r="AB639" s="410"/>
      <c r="AC639" s="410"/>
      <c r="AD639" s="410"/>
      <c r="AE639" s="410"/>
      <c r="AF639" s="410"/>
      <c r="AG639" s="410"/>
      <c r="AH639" s="410"/>
      <c r="AI639" s="410"/>
      <c r="AJ639" s="410"/>
      <c r="AK639" s="410"/>
      <c r="AL639" s="410"/>
      <c r="AM639" s="296">
        <f>SUM(Y639:AL639)</f>
        <v>0</v>
      </c>
    </row>
    <row r="640" spans="1:40" s="283" customFormat="1" ht="15" hidden="1" outlineLevel="1">
      <c r="A640" s="532"/>
      <c r="B640" s="294" t="s">
        <v>310</v>
      </c>
      <c r="C640" s="291" t="s">
        <v>163</v>
      </c>
      <c r="D640" s="295"/>
      <c r="E640" s="295"/>
      <c r="F640" s="295"/>
      <c r="G640" s="295"/>
      <c r="H640" s="295"/>
      <c r="I640" s="295"/>
      <c r="J640" s="295"/>
      <c r="K640" s="295"/>
      <c r="L640" s="295"/>
      <c r="M640" s="295"/>
      <c r="N640" s="295">
        <f>N639</f>
        <v>0</v>
      </c>
      <c r="O640" s="295"/>
      <c r="P640" s="295"/>
      <c r="Q640" s="295"/>
      <c r="R640" s="295"/>
      <c r="S640" s="295"/>
      <c r="T640" s="295"/>
      <c r="U640" s="295"/>
      <c r="V640" s="295"/>
      <c r="W640" s="295"/>
      <c r="X640" s="295"/>
      <c r="Y640" s="411">
        <f>Y639</f>
        <v>0</v>
      </c>
      <c r="Z640" s="411">
        <f t="shared" ref="Z640:AL640" si="1515">Z639</f>
        <v>0</v>
      </c>
      <c r="AA640" s="411">
        <f t="shared" si="1515"/>
        <v>0</v>
      </c>
      <c r="AB640" s="411">
        <f t="shared" si="1515"/>
        <v>0</v>
      </c>
      <c r="AC640" s="411">
        <f t="shared" si="1515"/>
        <v>0</v>
      </c>
      <c r="AD640" s="411">
        <f t="shared" si="1515"/>
        <v>0</v>
      </c>
      <c r="AE640" s="411">
        <f t="shared" si="1515"/>
        <v>0</v>
      </c>
      <c r="AF640" s="411">
        <f t="shared" si="1515"/>
        <v>0</v>
      </c>
      <c r="AG640" s="411">
        <f t="shared" si="1515"/>
        <v>0</v>
      </c>
      <c r="AH640" s="411">
        <f t="shared" si="1515"/>
        <v>0</v>
      </c>
      <c r="AI640" s="411">
        <f t="shared" si="1515"/>
        <v>0</v>
      </c>
      <c r="AJ640" s="411">
        <f t="shared" si="1515"/>
        <v>0</v>
      </c>
      <c r="AK640" s="411">
        <f t="shared" si="1515"/>
        <v>0</v>
      </c>
      <c r="AL640" s="411">
        <f t="shared" si="1515"/>
        <v>0</v>
      </c>
      <c r="AM640" s="297"/>
    </row>
    <row r="641" spans="1:39" s="283" customFormat="1" ht="15" hidden="1" outlineLevel="1">
      <c r="A641" s="532"/>
      <c r="B641" s="324"/>
      <c r="C641" s="291"/>
      <c r="D641" s="291"/>
      <c r="E641" s="291"/>
      <c r="F641" s="291"/>
      <c r="G641" s="291"/>
      <c r="H641" s="291"/>
      <c r="I641" s="291"/>
      <c r="J641" s="291"/>
      <c r="K641" s="291"/>
      <c r="L641" s="291"/>
      <c r="M641" s="291"/>
      <c r="N641" s="291"/>
      <c r="O641" s="291"/>
      <c r="P641" s="291"/>
      <c r="Q641" s="291"/>
      <c r="R641" s="291"/>
      <c r="S641" s="291"/>
      <c r="T641" s="291"/>
      <c r="U641" s="291"/>
      <c r="V641" s="291"/>
      <c r="W641" s="291"/>
      <c r="X641" s="291"/>
      <c r="Y641" s="412"/>
      <c r="Z641" s="412"/>
      <c r="AA641" s="412"/>
      <c r="AB641" s="412"/>
      <c r="AC641" s="412"/>
      <c r="AD641" s="412"/>
      <c r="AE641" s="416"/>
      <c r="AF641" s="416"/>
      <c r="AG641" s="416"/>
      <c r="AH641" s="416"/>
      <c r="AI641" s="416"/>
      <c r="AJ641" s="416"/>
      <c r="AK641" s="416"/>
      <c r="AL641" s="416"/>
      <c r="AM641" s="313"/>
    </row>
    <row r="642" spans="1:39" ht="15.45" hidden="1" outlineLevel="1">
      <c r="A642" s="532"/>
      <c r="B642" s="519" t="s">
        <v>495</v>
      </c>
      <c r="C642" s="320"/>
      <c r="D642" s="290"/>
      <c r="E642" s="289"/>
      <c r="F642" s="289"/>
      <c r="G642" s="289"/>
      <c r="H642" s="289"/>
      <c r="I642" s="289"/>
      <c r="J642" s="289"/>
      <c r="K642" s="289"/>
      <c r="L642" s="289"/>
      <c r="M642" s="289"/>
      <c r="N642" s="290"/>
      <c r="O642" s="289"/>
      <c r="P642" s="289"/>
      <c r="Q642" s="289"/>
      <c r="R642" s="289"/>
      <c r="S642" s="289"/>
      <c r="T642" s="289"/>
      <c r="U642" s="289"/>
      <c r="V642" s="289"/>
      <c r="W642" s="289"/>
      <c r="X642" s="289"/>
      <c r="Y642" s="414"/>
      <c r="Z642" s="414"/>
      <c r="AA642" s="414"/>
      <c r="AB642" s="414"/>
      <c r="AC642" s="414"/>
      <c r="AD642" s="414"/>
      <c r="AE642" s="414"/>
      <c r="AF642" s="414"/>
      <c r="AG642" s="414"/>
      <c r="AH642" s="414"/>
      <c r="AI642" s="414"/>
      <c r="AJ642" s="414"/>
      <c r="AK642" s="414"/>
      <c r="AL642" s="414"/>
      <c r="AM642" s="292"/>
    </row>
    <row r="643" spans="1:39" ht="15" hidden="1" outlineLevel="1">
      <c r="A643" s="532">
        <v>17</v>
      </c>
      <c r="B643" s="428" t="s">
        <v>112</v>
      </c>
      <c r="C643" s="291" t="s">
        <v>25</v>
      </c>
      <c r="D643" s="295"/>
      <c r="E643" s="295"/>
      <c r="F643" s="295"/>
      <c r="G643" s="295"/>
      <c r="H643" s="295"/>
      <c r="I643" s="295"/>
      <c r="J643" s="295"/>
      <c r="K643" s="295"/>
      <c r="L643" s="295"/>
      <c r="M643" s="295"/>
      <c r="N643" s="295">
        <v>12</v>
      </c>
      <c r="O643" s="295"/>
      <c r="P643" s="295"/>
      <c r="Q643" s="295"/>
      <c r="R643" s="295"/>
      <c r="S643" s="295"/>
      <c r="T643" s="295"/>
      <c r="U643" s="295"/>
      <c r="V643" s="295"/>
      <c r="W643" s="295"/>
      <c r="X643" s="295"/>
      <c r="Y643" s="426"/>
      <c r="Z643" s="410"/>
      <c r="AA643" s="410"/>
      <c r="AB643" s="410"/>
      <c r="AC643" s="410"/>
      <c r="AD643" s="410"/>
      <c r="AE643" s="410"/>
      <c r="AF643" s="415"/>
      <c r="AG643" s="415"/>
      <c r="AH643" s="415"/>
      <c r="AI643" s="415"/>
      <c r="AJ643" s="415"/>
      <c r="AK643" s="415"/>
      <c r="AL643" s="415"/>
      <c r="AM643" s="296">
        <f>SUM(Y643:AL643)</f>
        <v>0</v>
      </c>
    </row>
    <row r="644" spans="1:39" ht="15" hidden="1" outlineLevel="1">
      <c r="A644" s="532"/>
      <c r="B644" s="294" t="s">
        <v>310</v>
      </c>
      <c r="C644" s="291" t="s">
        <v>163</v>
      </c>
      <c r="D644" s="295"/>
      <c r="E644" s="295"/>
      <c r="F644" s="295"/>
      <c r="G644" s="295"/>
      <c r="H644" s="295"/>
      <c r="I644" s="295"/>
      <c r="J644" s="295"/>
      <c r="K644" s="295"/>
      <c r="L644" s="295"/>
      <c r="M644" s="295"/>
      <c r="N644" s="295">
        <f>N643</f>
        <v>12</v>
      </c>
      <c r="O644" s="295"/>
      <c r="P644" s="295"/>
      <c r="Q644" s="295"/>
      <c r="R644" s="295"/>
      <c r="S644" s="295"/>
      <c r="T644" s="295"/>
      <c r="U644" s="295"/>
      <c r="V644" s="295"/>
      <c r="W644" s="295"/>
      <c r="X644" s="295"/>
      <c r="Y644" s="411">
        <f>Y643</f>
        <v>0</v>
      </c>
      <c r="Z644" s="411">
        <f t="shared" ref="Z644:AL644" si="1516">Z643</f>
        <v>0</v>
      </c>
      <c r="AA644" s="411">
        <f t="shared" si="1516"/>
        <v>0</v>
      </c>
      <c r="AB644" s="411">
        <f t="shared" si="1516"/>
        <v>0</v>
      </c>
      <c r="AC644" s="411">
        <f t="shared" si="1516"/>
        <v>0</v>
      </c>
      <c r="AD644" s="411">
        <f t="shared" si="1516"/>
        <v>0</v>
      </c>
      <c r="AE644" s="411">
        <f t="shared" si="1516"/>
        <v>0</v>
      </c>
      <c r="AF644" s="411">
        <f t="shared" si="1516"/>
        <v>0</v>
      </c>
      <c r="AG644" s="411">
        <f t="shared" si="1516"/>
        <v>0</v>
      </c>
      <c r="AH644" s="411">
        <f t="shared" si="1516"/>
        <v>0</v>
      </c>
      <c r="AI644" s="411">
        <f t="shared" si="1516"/>
        <v>0</v>
      </c>
      <c r="AJ644" s="411">
        <f t="shared" si="1516"/>
        <v>0</v>
      </c>
      <c r="AK644" s="411">
        <f t="shared" si="1516"/>
        <v>0</v>
      </c>
      <c r="AL644" s="411">
        <f t="shared" si="1516"/>
        <v>0</v>
      </c>
      <c r="AM644" s="306"/>
    </row>
    <row r="645" spans="1:39" ht="15" hidden="1" outlineLevel="1">
      <c r="A645" s="532"/>
      <c r="B645" s="294"/>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422"/>
      <c r="Z645" s="425"/>
      <c r="AA645" s="425"/>
      <c r="AB645" s="425"/>
      <c r="AC645" s="425"/>
      <c r="AD645" s="425"/>
      <c r="AE645" s="425"/>
      <c r="AF645" s="425"/>
      <c r="AG645" s="425"/>
      <c r="AH645" s="425"/>
      <c r="AI645" s="425"/>
      <c r="AJ645" s="425"/>
      <c r="AK645" s="425"/>
      <c r="AL645" s="425"/>
      <c r="AM645" s="306"/>
    </row>
    <row r="646" spans="1:39" ht="15" hidden="1" outlineLevel="1">
      <c r="A646" s="532">
        <v>18</v>
      </c>
      <c r="B646" s="428" t="s">
        <v>109</v>
      </c>
      <c r="C646" s="291" t="s">
        <v>25</v>
      </c>
      <c r="D646" s="295"/>
      <c r="E646" s="295"/>
      <c r="F646" s="295"/>
      <c r="G646" s="295"/>
      <c r="H646" s="295"/>
      <c r="I646" s="295"/>
      <c r="J646" s="295"/>
      <c r="K646" s="295"/>
      <c r="L646" s="295"/>
      <c r="M646" s="295"/>
      <c r="N646" s="295">
        <v>12</v>
      </c>
      <c r="O646" s="295"/>
      <c r="P646" s="295"/>
      <c r="Q646" s="295"/>
      <c r="R646" s="295"/>
      <c r="S646" s="295"/>
      <c r="T646" s="295"/>
      <c r="U646" s="295"/>
      <c r="V646" s="295"/>
      <c r="W646" s="295"/>
      <c r="X646" s="295"/>
      <c r="Y646" s="426"/>
      <c r="Z646" s="410"/>
      <c r="AA646" s="410"/>
      <c r="AB646" s="410"/>
      <c r="AC646" s="410"/>
      <c r="AD646" s="410"/>
      <c r="AE646" s="410"/>
      <c r="AF646" s="415"/>
      <c r="AG646" s="415"/>
      <c r="AH646" s="415"/>
      <c r="AI646" s="415"/>
      <c r="AJ646" s="415"/>
      <c r="AK646" s="415"/>
      <c r="AL646" s="415"/>
      <c r="AM646" s="296">
        <f>SUM(Y646:AL646)</f>
        <v>0</v>
      </c>
    </row>
    <row r="647" spans="1:39" ht="15" hidden="1" outlineLevel="1">
      <c r="A647" s="532"/>
      <c r="B647" s="294" t="s">
        <v>310</v>
      </c>
      <c r="C647" s="291" t="s">
        <v>163</v>
      </c>
      <c r="D647" s="295"/>
      <c r="E647" s="295"/>
      <c r="F647" s="295"/>
      <c r="G647" s="295"/>
      <c r="H647" s="295"/>
      <c r="I647" s="295"/>
      <c r="J647" s="295"/>
      <c r="K647" s="295"/>
      <c r="L647" s="295"/>
      <c r="M647" s="295"/>
      <c r="N647" s="295">
        <f>N646</f>
        <v>12</v>
      </c>
      <c r="O647" s="295"/>
      <c r="P647" s="295"/>
      <c r="Q647" s="295"/>
      <c r="R647" s="295"/>
      <c r="S647" s="295"/>
      <c r="T647" s="295"/>
      <c r="U647" s="295"/>
      <c r="V647" s="295"/>
      <c r="W647" s="295"/>
      <c r="X647" s="295"/>
      <c r="Y647" s="411">
        <f>Y646</f>
        <v>0</v>
      </c>
      <c r="Z647" s="411">
        <f t="shared" ref="Z647:AL647" si="1517">Z646</f>
        <v>0</v>
      </c>
      <c r="AA647" s="411">
        <f t="shared" si="1517"/>
        <v>0</v>
      </c>
      <c r="AB647" s="411">
        <f t="shared" si="1517"/>
        <v>0</v>
      </c>
      <c r="AC647" s="411">
        <f t="shared" si="1517"/>
        <v>0</v>
      </c>
      <c r="AD647" s="411">
        <f t="shared" si="1517"/>
        <v>0</v>
      </c>
      <c r="AE647" s="411">
        <f t="shared" si="1517"/>
        <v>0</v>
      </c>
      <c r="AF647" s="411">
        <f t="shared" si="1517"/>
        <v>0</v>
      </c>
      <c r="AG647" s="411">
        <f t="shared" si="1517"/>
        <v>0</v>
      </c>
      <c r="AH647" s="411">
        <f t="shared" si="1517"/>
        <v>0</v>
      </c>
      <c r="AI647" s="411">
        <f t="shared" si="1517"/>
        <v>0</v>
      </c>
      <c r="AJ647" s="411">
        <f t="shared" si="1517"/>
        <v>0</v>
      </c>
      <c r="AK647" s="411">
        <f t="shared" si="1517"/>
        <v>0</v>
      </c>
      <c r="AL647" s="411">
        <f t="shared" si="1517"/>
        <v>0</v>
      </c>
      <c r="AM647" s="306"/>
    </row>
    <row r="648" spans="1:39" ht="15" hidden="1" outlineLevel="1">
      <c r="A648" s="532"/>
      <c r="B648" s="322"/>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423"/>
      <c r="Z648" s="424"/>
      <c r="AA648" s="424"/>
      <c r="AB648" s="424"/>
      <c r="AC648" s="424"/>
      <c r="AD648" s="424"/>
      <c r="AE648" s="424"/>
      <c r="AF648" s="424"/>
      <c r="AG648" s="424"/>
      <c r="AH648" s="424"/>
      <c r="AI648" s="424"/>
      <c r="AJ648" s="424"/>
      <c r="AK648" s="424"/>
      <c r="AL648" s="424"/>
      <c r="AM648" s="297"/>
    </row>
    <row r="649" spans="1:39" ht="15" hidden="1" outlineLevel="1">
      <c r="A649" s="532">
        <v>19</v>
      </c>
      <c r="B649" s="428" t="s">
        <v>111</v>
      </c>
      <c r="C649" s="291" t="s">
        <v>25</v>
      </c>
      <c r="D649" s="295"/>
      <c r="E649" s="295"/>
      <c r="F649" s="295"/>
      <c r="G649" s="295"/>
      <c r="H649" s="295"/>
      <c r="I649" s="295"/>
      <c r="J649" s="295"/>
      <c r="K649" s="295"/>
      <c r="L649" s="295"/>
      <c r="M649" s="295"/>
      <c r="N649" s="295">
        <v>12</v>
      </c>
      <c r="O649" s="295"/>
      <c r="P649" s="295"/>
      <c r="Q649" s="295"/>
      <c r="R649" s="295"/>
      <c r="S649" s="295"/>
      <c r="T649" s="295"/>
      <c r="U649" s="295"/>
      <c r="V649" s="295"/>
      <c r="W649" s="295"/>
      <c r="X649" s="295"/>
      <c r="Y649" s="426"/>
      <c r="Z649" s="410"/>
      <c r="AA649" s="410"/>
      <c r="AB649" s="410"/>
      <c r="AC649" s="410"/>
      <c r="AD649" s="410"/>
      <c r="AE649" s="410"/>
      <c r="AF649" s="415"/>
      <c r="AG649" s="415"/>
      <c r="AH649" s="415"/>
      <c r="AI649" s="415"/>
      <c r="AJ649" s="415"/>
      <c r="AK649" s="415"/>
      <c r="AL649" s="415"/>
      <c r="AM649" s="296">
        <f>SUM(Y649:AL649)</f>
        <v>0</v>
      </c>
    </row>
    <row r="650" spans="1:39" ht="15" hidden="1" outlineLevel="1">
      <c r="A650" s="532"/>
      <c r="B650" s="294" t="s">
        <v>310</v>
      </c>
      <c r="C650" s="291" t="s">
        <v>163</v>
      </c>
      <c r="D650" s="295"/>
      <c r="E650" s="295"/>
      <c r="F650" s="295"/>
      <c r="G650" s="295"/>
      <c r="H650" s="295"/>
      <c r="I650" s="295"/>
      <c r="J650" s="295"/>
      <c r="K650" s="295"/>
      <c r="L650" s="295"/>
      <c r="M650" s="295"/>
      <c r="N650" s="295">
        <f>N649</f>
        <v>12</v>
      </c>
      <c r="O650" s="295"/>
      <c r="P650" s="295"/>
      <c r="Q650" s="295"/>
      <c r="R650" s="295"/>
      <c r="S650" s="295"/>
      <c r="T650" s="295"/>
      <c r="U650" s="295"/>
      <c r="V650" s="295"/>
      <c r="W650" s="295"/>
      <c r="X650" s="295"/>
      <c r="Y650" s="411">
        <f>Y649</f>
        <v>0</v>
      </c>
      <c r="Z650" s="411">
        <f t="shared" ref="Z650:AL650" si="1518">Z649</f>
        <v>0</v>
      </c>
      <c r="AA650" s="411">
        <f t="shared" si="1518"/>
        <v>0</v>
      </c>
      <c r="AB650" s="411">
        <f t="shared" si="1518"/>
        <v>0</v>
      </c>
      <c r="AC650" s="411">
        <f t="shared" si="1518"/>
        <v>0</v>
      </c>
      <c r="AD650" s="411">
        <f t="shared" si="1518"/>
        <v>0</v>
      </c>
      <c r="AE650" s="411">
        <f t="shared" si="1518"/>
        <v>0</v>
      </c>
      <c r="AF650" s="411">
        <f t="shared" si="1518"/>
        <v>0</v>
      </c>
      <c r="AG650" s="411">
        <f t="shared" si="1518"/>
        <v>0</v>
      </c>
      <c r="AH650" s="411">
        <f t="shared" si="1518"/>
        <v>0</v>
      </c>
      <c r="AI650" s="411">
        <f t="shared" si="1518"/>
        <v>0</v>
      </c>
      <c r="AJ650" s="411">
        <f t="shared" si="1518"/>
        <v>0</v>
      </c>
      <c r="AK650" s="411">
        <f t="shared" si="1518"/>
        <v>0</v>
      </c>
      <c r="AL650" s="411">
        <f t="shared" si="1518"/>
        <v>0</v>
      </c>
      <c r="AM650" s="297"/>
    </row>
    <row r="651" spans="1:39" ht="15" hidden="1" outlineLevel="1">
      <c r="A651" s="532"/>
      <c r="B651" s="322"/>
      <c r="C651" s="291"/>
      <c r="D651" s="291"/>
      <c r="E651" s="291"/>
      <c r="F651" s="291"/>
      <c r="G651" s="291"/>
      <c r="H651" s="291"/>
      <c r="I651" s="291"/>
      <c r="J651" s="291"/>
      <c r="K651" s="291"/>
      <c r="L651" s="291"/>
      <c r="M651" s="291"/>
      <c r="N651" s="291"/>
      <c r="O651" s="291"/>
      <c r="P651" s="291"/>
      <c r="Q651" s="291"/>
      <c r="R651" s="291"/>
      <c r="S651" s="291"/>
      <c r="T651" s="291"/>
      <c r="U651" s="291"/>
      <c r="V651" s="291"/>
      <c r="W651" s="291"/>
      <c r="X651" s="291"/>
      <c r="Y651" s="412"/>
      <c r="Z651" s="412"/>
      <c r="AA651" s="412"/>
      <c r="AB651" s="412"/>
      <c r="AC651" s="412"/>
      <c r="AD651" s="412"/>
      <c r="AE651" s="412"/>
      <c r="AF651" s="412"/>
      <c r="AG651" s="412"/>
      <c r="AH651" s="412"/>
      <c r="AI651" s="412"/>
      <c r="AJ651" s="412"/>
      <c r="AK651" s="412"/>
      <c r="AL651" s="412"/>
      <c r="AM651" s="306"/>
    </row>
    <row r="652" spans="1:39" ht="15" hidden="1" outlineLevel="1">
      <c r="A652" s="532">
        <v>20</v>
      </c>
      <c r="B652" s="428" t="s">
        <v>110</v>
      </c>
      <c r="C652" s="291" t="s">
        <v>25</v>
      </c>
      <c r="D652" s="295"/>
      <c r="E652" s="295"/>
      <c r="F652" s="295"/>
      <c r="G652" s="295"/>
      <c r="H652" s="295"/>
      <c r="I652" s="295"/>
      <c r="J652" s="295"/>
      <c r="K652" s="295"/>
      <c r="L652" s="295"/>
      <c r="M652" s="295"/>
      <c r="N652" s="295">
        <v>12</v>
      </c>
      <c r="O652" s="295"/>
      <c r="P652" s="295"/>
      <c r="Q652" s="295"/>
      <c r="R652" s="295"/>
      <c r="S652" s="295"/>
      <c r="T652" s="295"/>
      <c r="U652" s="295"/>
      <c r="V652" s="295"/>
      <c r="W652" s="295"/>
      <c r="X652" s="295"/>
      <c r="Y652" s="426"/>
      <c r="Z652" s="410"/>
      <c r="AA652" s="410"/>
      <c r="AB652" s="410"/>
      <c r="AC652" s="410"/>
      <c r="AD652" s="410"/>
      <c r="AE652" s="410"/>
      <c r="AF652" s="415"/>
      <c r="AG652" s="415"/>
      <c r="AH652" s="415"/>
      <c r="AI652" s="415"/>
      <c r="AJ652" s="415"/>
      <c r="AK652" s="415"/>
      <c r="AL652" s="415"/>
      <c r="AM652" s="296">
        <f>SUM(Y652:AL652)</f>
        <v>0</v>
      </c>
    </row>
    <row r="653" spans="1:39" ht="15" hidden="1" outlineLevel="1">
      <c r="A653" s="532"/>
      <c r="B653" s="294" t="s">
        <v>310</v>
      </c>
      <c r="C653" s="291" t="s">
        <v>163</v>
      </c>
      <c r="D653" s="295"/>
      <c r="E653" s="295"/>
      <c r="F653" s="295"/>
      <c r="G653" s="295"/>
      <c r="H653" s="295"/>
      <c r="I653" s="295"/>
      <c r="J653" s="295"/>
      <c r="K653" s="295"/>
      <c r="L653" s="295"/>
      <c r="M653" s="295"/>
      <c r="N653" s="295">
        <f>N652</f>
        <v>12</v>
      </c>
      <c r="O653" s="295"/>
      <c r="P653" s="295"/>
      <c r="Q653" s="295"/>
      <c r="R653" s="295"/>
      <c r="S653" s="295"/>
      <c r="T653" s="295"/>
      <c r="U653" s="295"/>
      <c r="V653" s="295"/>
      <c r="W653" s="295"/>
      <c r="X653" s="295"/>
      <c r="Y653" s="411">
        <f>Y652</f>
        <v>0</v>
      </c>
      <c r="Z653" s="411">
        <f t="shared" ref="Z653:AL653" si="1519">Z652</f>
        <v>0</v>
      </c>
      <c r="AA653" s="411">
        <f t="shared" si="1519"/>
        <v>0</v>
      </c>
      <c r="AB653" s="411">
        <f t="shared" si="1519"/>
        <v>0</v>
      </c>
      <c r="AC653" s="411">
        <f t="shared" si="1519"/>
        <v>0</v>
      </c>
      <c r="AD653" s="411">
        <f t="shared" si="1519"/>
        <v>0</v>
      </c>
      <c r="AE653" s="411">
        <f t="shared" si="1519"/>
        <v>0</v>
      </c>
      <c r="AF653" s="411">
        <f t="shared" si="1519"/>
        <v>0</v>
      </c>
      <c r="AG653" s="411">
        <f t="shared" si="1519"/>
        <v>0</v>
      </c>
      <c r="AH653" s="411">
        <f t="shared" si="1519"/>
        <v>0</v>
      </c>
      <c r="AI653" s="411">
        <f t="shared" si="1519"/>
        <v>0</v>
      </c>
      <c r="AJ653" s="411">
        <f t="shared" si="1519"/>
        <v>0</v>
      </c>
      <c r="AK653" s="411">
        <f t="shared" si="1519"/>
        <v>0</v>
      </c>
      <c r="AL653" s="411">
        <f t="shared" si="1519"/>
        <v>0</v>
      </c>
      <c r="AM653" s="306"/>
    </row>
    <row r="654" spans="1:39" ht="15.45" hidden="1" outlineLevel="1">
      <c r="A654" s="532"/>
      <c r="B654" s="323"/>
      <c r="C654" s="300"/>
      <c r="D654" s="291"/>
      <c r="E654" s="291"/>
      <c r="F654" s="291"/>
      <c r="G654" s="291"/>
      <c r="H654" s="291"/>
      <c r="I654" s="291"/>
      <c r="J654" s="291"/>
      <c r="K654" s="291"/>
      <c r="L654" s="291"/>
      <c r="M654" s="291"/>
      <c r="N654" s="300"/>
      <c r="O654" s="291"/>
      <c r="P654" s="291"/>
      <c r="Q654" s="291"/>
      <c r="R654" s="291"/>
      <c r="S654" s="291"/>
      <c r="T654" s="291"/>
      <c r="U654" s="291"/>
      <c r="V654" s="291"/>
      <c r="W654" s="291"/>
      <c r="X654" s="291"/>
      <c r="Y654" s="412"/>
      <c r="Z654" s="412"/>
      <c r="AA654" s="412"/>
      <c r="AB654" s="412"/>
      <c r="AC654" s="412"/>
      <c r="AD654" s="412"/>
      <c r="AE654" s="412"/>
      <c r="AF654" s="412"/>
      <c r="AG654" s="412"/>
      <c r="AH654" s="412"/>
      <c r="AI654" s="412"/>
      <c r="AJ654" s="412"/>
      <c r="AK654" s="412"/>
      <c r="AL654" s="412"/>
      <c r="AM654" s="306"/>
    </row>
    <row r="655" spans="1:39" ht="15.45" outlineLevel="1">
      <c r="A655" s="532"/>
      <c r="B655" s="518" t="s">
        <v>502</v>
      </c>
      <c r="C655" s="291"/>
      <c r="D655" s="291"/>
      <c r="E655" s="291"/>
      <c r="F655" s="291"/>
      <c r="G655" s="291"/>
      <c r="H655" s="291"/>
      <c r="I655" s="291"/>
      <c r="J655" s="291"/>
      <c r="K655" s="291"/>
      <c r="L655" s="291"/>
      <c r="M655" s="291"/>
      <c r="N655" s="291"/>
      <c r="O655" s="291"/>
      <c r="P655" s="291"/>
      <c r="Q655" s="291"/>
      <c r="R655" s="291"/>
      <c r="S655" s="291"/>
      <c r="T655" s="291"/>
      <c r="U655" s="291"/>
      <c r="V655" s="291"/>
      <c r="W655" s="291"/>
      <c r="X655" s="291"/>
      <c r="Y655" s="422"/>
      <c r="Z655" s="425"/>
      <c r="AA655" s="425"/>
      <c r="AB655" s="425"/>
      <c r="AC655" s="425"/>
      <c r="AD655" s="425"/>
      <c r="AE655" s="425"/>
      <c r="AF655" s="425"/>
      <c r="AG655" s="425"/>
      <c r="AH655" s="425"/>
      <c r="AI655" s="425"/>
      <c r="AJ655" s="425"/>
      <c r="AK655" s="425"/>
      <c r="AL655" s="425"/>
      <c r="AM655" s="306"/>
    </row>
    <row r="656" spans="1:39" ht="15.45" outlineLevel="1">
      <c r="A656" s="532"/>
      <c r="B656" s="504" t="s">
        <v>498</v>
      </c>
      <c r="C656" s="291"/>
      <c r="D656" s="291"/>
      <c r="E656" s="291"/>
      <c r="F656" s="291"/>
      <c r="G656" s="291"/>
      <c r="H656" s="291"/>
      <c r="I656" s="291"/>
      <c r="J656" s="291"/>
      <c r="K656" s="291"/>
      <c r="L656" s="291"/>
      <c r="M656" s="291"/>
      <c r="N656" s="291"/>
      <c r="O656" s="291"/>
      <c r="P656" s="291"/>
      <c r="Q656" s="291"/>
      <c r="R656" s="291"/>
      <c r="S656" s="291"/>
      <c r="T656" s="291"/>
      <c r="U656" s="291"/>
      <c r="V656" s="291"/>
      <c r="W656" s="291"/>
      <c r="X656" s="291"/>
      <c r="Y656" s="422"/>
      <c r="Z656" s="425"/>
      <c r="AA656" s="425"/>
      <c r="AB656" s="425"/>
      <c r="AC656" s="425"/>
      <c r="AD656" s="425"/>
      <c r="AE656" s="425"/>
      <c r="AF656" s="425"/>
      <c r="AG656" s="425"/>
      <c r="AH656" s="425"/>
      <c r="AI656" s="425"/>
      <c r="AJ656" s="425"/>
      <c r="AK656" s="425"/>
      <c r="AL656" s="425"/>
      <c r="AM656" s="306"/>
    </row>
    <row r="657" spans="1:39" ht="15" hidden="1" outlineLevel="1">
      <c r="A657" s="532">
        <v>21</v>
      </c>
      <c r="B657" s="428" t="s">
        <v>113</v>
      </c>
      <c r="C657" s="291" t="s">
        <v>25</v>
      </c>
      <c r="D657" s="295"/>
      <c r="E657" s="295"/>
      <c r="F657" s="295"/>
      <c r="G657" s="295"/>
      <c r="H657" s="295"/>
      <c r="I657" s="295"/>
      <c r="J657" s="295"/>
      <c r="K657" s="295"/>
      <c r="L657" s="295"/>
      <c r="M657" s="295"/>
      <c r="N657" s="291"/>
      <c r="O657" s="295"/>
      <c r="P657" s="295"/>
      <c r="Q657" s="295"/>
      <c r="R657" s="295"/>
      <c r="S657" s="295"/>
      <c r="T657" s="295"/>
      <c r="U657" s="295"/>
      <c r="V657" s="295"/>
      <c r="W657" s="295"/>
      <c r="X657" s="295"/>
      <c r="Y657" s="410">
        <v>1</v>
      </c>
      <c r="Z657" s="410"/>
      <c r="AA657" s="410"/>
      <c r="AB657" s="410"/>
      <c r="AC657" s="410"/>
      <c r="AD657" s="410"/>
      <c r="AE657" s="410"/>
      <c r="AF657" s="410"/>
      <c r="AG657" s="410"/>
      <c r="AH657" s="410"/>
      <c r="AI657" s="410"/>
      <c r="AJ657" s="410"/>
      <c r="AK657" s="410"/>
      <c r="AL657" s="410"/>
      <c r="AM657" s="296">
        <f>SUM(Y657:AL657)</f>
        <v>1</v>
      </c>
    </row>
    <row r="658" spans="1:39" ht="15" hidden="1" outlineLevel="1">
      <c r="A658" s="532"/>
      <c r="B658" s="294" t="s">
        <v>310</v>
      </c>
      <c r="C658" s="291" t="s">
        <v>163</v>
      </c>
      <c r="D658" s="295"/>
      <c r="E658" s="295"/>
      <c r="F658" s="295"/>
      <c r="G658" s="295"/>
      <c r="H658" s="295"/>
      <c r="I658" s="295"/>
      <c r="J658" s="295"/>
      <c r="K658" s="295"/>
      <c r="L658" s="295"/>
      <c r="M658" s="295"/>
      <c r="N658" s="291"/>
      <c r="O658" s="295"/>
      <c r="P658" s="295"/>
      <c r="Q658" s="295"/>
      <c r="R658" s="295"/>
      <c r="S658" s="295"/>
      <c r="T658" s="295"/>
      <c r="U658" s="295"/>
      <c r="V658" s="295"/>
      <c r="W658" s="295"/>
      <c r="X658" s="295"/>
      <c r="Y658" s="411">
        <f>Y657</f>
        <v>1</v>
      </c>
      <c r="Z658" s="411">
        <f t="shared" ref="Z658:AD658" si="1520">Z657</f>
        <v>0</v>
      </c>
      <c r="AA658" s="411">
        <f t="shared" si="1520"/>
        <v>0</v>
      </c>
      <c r="AB658" s="411">
        <f t="shared" si="1520"/>
        <v>0</v>
      </c>
      <c r="AC658" s="411">
        <f t="shared" si="1520"/>
        <v>0</v>
      </c>
      <c r="AD658" s="411">
        <f t="shared" si="1520"/>
        <v>0</v>
      </c>
      <c r="AE658" s="411">
        <f t="shared" ref="AE658" si="1521">AE657</f>
        <v>0</v>
      </c>
      <c r="AF658" s="411">
        <f t="shared" ref="AF658" si="1522">AF657</f>
        <v>0</v>
      </c>
      <c r="AG658" s="411">
        <f t="shared" ref="AG658" si="1523">AG657</f>
        <v>0</v>
      </c>
      <c r="AH658" s="411">
        <f t="shared" ref="AH658" si="1524">AH657</f>
        <v>0</v>
      </c>
      <c r="AI658" s="411">
        <f t="shared" ref="AI658" si="1525">AI657</f>
        <v>0</v>
      </c>
      <c r="AJ658" s="411">
        <f t="shared" ref="AJ658" si="1526">AJ657</f>
        <v>0</v>
      </c>
      <c r="AK658" s="411">
        <f t="shared" ref="AK658" si="1527">AK657</f>
        <v>0</v>
      </c>
      <c r="AL658" s="411">
        <f t="shared" ref="AL658" si="1528">AL657</f>
        <v>0</v>
      </c>
      <c r="AM658" s="306"/>
    </row>
    <row r="659" spans="1:39" ht="15" hidden="1" outlineLevel="1">
      <c r="A659" s="532"/>
      <c r="B659" s="294"/>
      <c r="C659" s="291"/>
      <c r="D659" s="291"/>
      <c r="E659" s="291"/>
      <c r="F659" s="291"/>
      <c r="G659" s="291"/>
      <c r="H659" s="291"/>
      <c r="I659" s="291"/>
      <c r="J659" s="291"/>
      <c r="K659" s="291"/>
      <c r="L659" s="291"/>
      <c r="M659" s="291"/>
      <c r="N659" s="291"/>
      <c r="O659" s="291"/>
      <c r="P659" s="291"/>
      <c r="Q659" s="291"/>
      <c r="R659" s="291"/>
      <c r="S659" s="291"/>
      <c r="T659" s="291"/>
      <c r="U659" s="291"/>
      <c r="V659" s="291"/>
      <c r="W659" s="291"/>
      <c r="X659" s="291"/>
      <c r="Y659" s="422"/>
      <c r="Z659" s="425"/>
      <c r="AA659" s="425"/>
      <c r="AB659" s="425"/>
      <c r="AC659" s="425"/>
      <c r="AD659" s="425"/>
      <c r="AE659" s="425"/>
      <c r="AF659" s="425"/>
      <c r="AG659" s="425"/>
      <c r="AH659" s="425"/>
      <c r="AI659" s="425"/>
      <c r="AJ659" s="425"/>
      <c r="AK659" s="425"/>
      <c r="AL659" s="425"/>
      <c r="AM659" s="306"/>
    </row>
    <row r="660" spans="1:39" ht="30" outlineLevel="1">
      <c r="A660" s="532">
        <v>22</v>
      </c>
      <c r="B660" s="428" t="s">
        <v>114</v>
      </c>
      <c r="C660" s="291" t="s">
        <v>767</v>
      </c>
      <c r="D660" s="295">
        <v>239378.28474749989</v>
      </c>
      <c r="E660" s="295">
        <f>(D660+F660)/2</f>
        <v>239378.28474749989</v>
      </c>
      <c r="F660" s="295">
        <v>239378.28474749989</v>
      </c>
      <c r="G660" s="295">
        <f t="shared" ref="G660:M660" si="1529">F660*G474/G474</f>
        <v>239378.28474749989</v>
      </c>
      <c r="H660" s="295">
        <f t="shared" si="1529"/>
        <v>239378.28474749989</v>
      </c>
      <c r="I660" s="295">
        <f t="shared" si="1529"/>
        <v>239378.28474749989</v>
      </c>
      <c r="J660" s="295">
        <f t="shared" si="1529"/>
        <v>239378.28474749989</v>
      </c>
      <c r="K660" s="295">
        <f t="shared" si="1529"/>
        <v>239378.28474749989</v>
      </c>
      <c r="L660" s="295">
        <f t="shared" si="1529"/>
        <v>239378.28474749989</v>
      </c>
      <c r="M660" s="295">
        <f t="shared" si="1529"/>
        <v>239378.28474749989</v>
      </c>
      <c r="N660" s="291"/>
      <c r="O660" s="295"/>
      <c r="P660" s="295"/>
      <c r="Q660" s="295"/>
      <c r="R660" s="295"/>
      <c r="S660" s="295"/>
      <c r="T660" s="295"/>
      <c r="U660" s="295"/>
      <c r="V660" s="295"/>
      <c r="W660" s="295"/>
      <c r="X660" s="295"/>
      <c r="Y660" s="410">
        <v>1</v>
      </c>
      <c r="Z660" s="410"/>
      <c r="AA660" s="410"/>
      <c r="AB660" s="410"/>
      <c r="AC660" s="410"/>
      <c r="AD660" s="410"/>
      <c r="AE660" s="410"/>
      <c r="AF660" s="410"/>
      <c r="AG660" s="410"/>
      <c r="AH660" s="410"/>
      <c r="AI660" s="410"/>
      <c r="AJ660" s="410"/>
      <c r="AK660" s="410"/>
      <c r="AL660" s="410"/>
      <c r="AM660" s="296">
        <f>SUM(Y660:AL660)</f>
        <v>1</v>
      </c>
    </row>
    <row r="661" spans="1:39" ht="15" outlineLevel="1">
      <c r="A661" s="532"/>
      <c r="B661" s="294" t="s">
        <v>310</v>
      </c>
      <c r="C661" s="291" t="s">
        <v>768</v>
      </c>
      <c r="D661" s="295"/>
      <c r="E661" s="295"/>
      <c r="F661" s="295"/>
      <c r="G661" s="295"/>
      <c r="H661" s="295"/>
      <c r="I661" s="295"/>
      <c r="J661" s="295"/>
      <c r="K661" s="295"/>
      <c r="L661" s="295"/>
      <c r="M661" s="295"/>
      <c r="N661" s="291"/>
      <c r="O661" s="295"/>
      <c r="P661" s="295"/>
      <c r="Q661" s="295"/>
      <c r="R661" s="295"/>
      <c r="S661" s="295"/>
      <c r="T661" s="295"/>
      <c r="U661" s="295"/>
      <c r="V661" s="295"/>
      <c r="W661" s="295"/>
      <c r="X661" s="295"/>
      <c r="Y661" s="411">
        <f>Y660</f>
        <v>1</v>
      </c>
      <c r="Z661" s="411">
        <f t="shared" ref="Z661:AD661" si="1530">Z660</f>
        <v>0</v>
      </c>
      <c r="AA661" s="411">
        <f t="shared" si="1530"/>
        <v>0</v>
      </c>
      <c r="AB661" s="411">
        <f t="shared" si="1530"/>
        <v>0</v>
      </c>
      <c r="AC661" s="411">
        <f t="shared" si="1530"/>
        <v>0</v>
      </c>
      <c r="AD661" s="411">
        <f t="shared" si="1530"/>
        <v>0</v>
      </c>
      <c r="AE661" s="411">
        <f t="shared" ref="AE661" si="1531">AE660</f>
        <v>0</v>
      </c>
      <c r="AF661" s="411">
        <f t="shared" ref="AF661" si="1532">AF660</f>
        <v>0</v>
      </c>
      <c r="AG661" s="411">
        <f t="shared" ref="AG661" si="1533">AG660</f>
        <v>0</v>
      </c>
      <c r="AH661" s="411">
        <f t="shared" ref="AH661" si="1534">AH660</f>
        <v>0</v>
      </c>
      <c r="AI661" s="411">
        <f t="shared" ref="AI661" si="1535">AI660</f>
        <v>0</v>
      </c>
      <c r="AJ661" s="411">
        <f t="shared" ref="AJ661" si="1536">AJ660</f>
        <v>0</v>
      </c>
      <c r="AK661" s="411">
        <f t="shared" ref="AK661" si="1537">AK660</f>
        <v>0</v>
      </c>
      <c r="AL661" s="411">
        <f t="shared" ref="AL661" si="1538">AL660</f>
        <v>0</v>
      </c>
      <c r="AM661" s="306"/>
    </row>
    <row r="662" spans="1:39" ht="15" outlineLevel="1">
      <c r="A662" s="532"/>
      <c r="B662" s="294"/>
      <c r="C662" s="291"/>
      <c r="D662" s="291"/>
      <c r="E662" s="291"/>
      <c r="F662" s="291"/>
      <c r="G662" s="291"/>
      <c r="H662" s="291"/>
      <c r="I662" s="291"/>
      <c r="J662" s="291"/>
      <c r="K662" s="291"/>
      <c r="L662" s="291"/>
      <c r="M662" s="291"/>
      <c r="N662" s="291"/>
      <c r="O662" s="291"/>
      <c r="P662" s="291"/>
      <c r="Q662" s="291"/>
      <c r="R662" s="291"/>
      <c r="S662" s="291"/>
      <c r="T662" s="291"/>
      <c r="U662" s="291"/>
      <c r="V662" s="291"/>
      <c r="W662" s="291"/>
      <c r="X662" s="291"/>
      <c r="Y662" s="422"/>
      <c r="Z662" s="425"/>
      <c r="AA662" s="425"/>
      <c r="AB662" s="425"/>
      <c r="AC662" s="425"/>
      <c r="AD662" s="425"/>
      <c r="AE662" s="425"/>
      <c r="AF662" s="425"/>
      <c r="AG662" s="425"/>
      <c r="AH662" s="425"/>
      <c r="AI662" s="425"/>
      <c r="AJ662" s="425"/>
      <c r="AK662" s="425"/>
      <c r="AL662" s="425"/>
      <c r="AM662" s="306"/>
    </row>
    <row r="663" spans="1:39" ht="15" outlineLevel="1">
      <c r="A663" s="532">
        <v>23</v>
      </c>
      <c r="B663" s="428" t="s">
        <v>115</v>
      </c>
      <c r="C663" s="291" t="s">
        <v>767</v>
      </c>
      <c r="D663" s="295">
        <v>1234191.2666289997</v>
      </c>
      <c r="E663" s="295">
        <f>(D663+F663)/2</f>
        <v>1234191.2666289997</v>
      </c>
      <c r="F663" s="295">
        <v>1234191.2666289997</v>
      </c>
      <c r="G663" s="295">
        <f t="shared" ref="G663:M663" si="1539">F663*G483/F483</f>
        <v>1234191.2666289997</v>
      </c>
      <c r="H663" s="295">
        <f t="shared" si="1539"/>
        <v>1234191.2666289997</v>
      </c>
      <c r="I663" s="295">
        <f t="shared" si="1539"/>
        <v>1234191.2666289997</v>
      </c>
      <c r="J663" s="295">
        <f t="shared" si="1539"/>
        <v>1234191.2666289997</v>
      </c>
      <c r="K663" s="295">
        <f t="shared" si="1539"/>
        <v>1234167.2812235726</v>
      </c>
      <c r="L663" s="295">
        <f t="shared" si="1539"/>
        <v>1234167.2812235726</v>
      </c>
      <c r="M663" s="295">
        <f t="shared" si="1539"/>
        <v>1234167.2812235726</v>
      </c>
      <c r="N663" s="291"/>
      <c r="O663" s="295"/>
      <c r="P663" s="295"/>
      <c r="Q663" s="295"/>
      <c r="R663" s="295"/>
      <c r="S663" s="295"/>
      <c r="T663" s="295"/>
      <c r="U663" s="295"/>
      <c r="V663" s="295"/>
      <c r="W663" s="295"/>
      <c r="X663" s="295"/>
      <c r="Y663" s="410">
        <v>1</v>
      </c>
      <c r="Z663" s="410"/>
      <c r="AA663" s="410"/>
      <c r="AB663" s="410"/>
      <c r="AC663" s="410"/>
      <c r="AD663" s="410"/>
      <c r="AE663" s="410"/>
      <c r="AF663" s="410"/>
      <c r="AG663" s="410"/>
      <c r="AH663" s="410"/>
      <c r="AI663" s="410"/>
      <c r="AJ663" s="410"/>
      <c r="AK663" s="410"/>
      <c r="AL663" s="410"/>
      <c r="AM663" s="296">
        <f>SUM(Y663:AL663)</f>
        <v>1</v>
      </c>
    </row>
    <row r="664" spans="1:39" ht="15" outlineLevel="1">
      <c r="A664" s="532"/>
      <c r="B664" s="294" t="s">
        <v>310</v>
      </c>
      <c r="C664" s="291" t="s">
        <v>768</v>
      </c>
      <c r="D664" s="295"/>
      <c r="E664" s="295"/>
      <c r="F664" s="295"/>
      <c r="G664" s="295"/>
      <c r="H664" s="295"/>
      <c r="I664" s="295"/>
      <c r="J664" s="295"/>
      <c r="K664" s="295"/>
      <c r="L664" s="295"/>
      <c r="M664" s="295"/>
      <c r="N664" s="291"/>
      <c r="O664" s="295"/>
      <c r="P664" s="295"/>
      <c r="Q664" s="295"/>
      <c r="R664" s="295"/>
      <c r="S664" s="295"/>
      <c r="T664" s="295"/>
      <c r="U664" s="295"/>
      <c r="V664" s="295"/>
      <c r="W664" s="295"/>
      <c r="X664" s="295"/>
      <c r="Y664" s="411">
        <f>Y663</f>
        <v>1</v>
      </c>
      <c r="Z664" s="411">
        <f t="shared" ref="Z664:AD664" si="1540">Z663</f>
        <v>0</v>
      </c>
      <c r="AA664" s="411">
        <f t="shared" si="1540"/>
        <v>0</v>
      </c>
      <c r="AB664" s="411">
        <f t="shared" si="1540"/>
        <v>0</v>
      </c>
      <c r="AC664" s="411">
        <f t="shared" si="1540"/>
        <v>0</v>
      </c>
      <c r="AD664" s="411">
        <f t="shared" si="1540"/>
        <v>0</v>
      </c>
      <c r="AE664" s="411">
        <f t="shared" ref="AE664" si="1541">AE663</f>
        <v>0</v>
      </c>
      <c r="AF664" s="411">
        <f t="shared" ref="AF664" si="1542">AF663</f>
        <v>0</v>
      </c>
      <c r="AG664" s="411">
        <f t="shared" ref="AG664" si="1543">AG663</f>
        <v>0</v>
      </c>
      <c r="AH664" s="411">
        <f t="shared" ref="AH664" si="1544">AH663</f>
        <v>0</v>
      </c>
      <c r="AI664" s="411">
        <f t="shared" ref="AI664" si="1545">AI663</f>
        <v>0</v>
      </c>
      <c r="AJ664" s="411">
        <f t="shared" ref="AJ664" si="1546">AJ663</f>
        <v>0</v>
      </c>
      <c r="AK664" s="411">
        <f t="shared" ref="AK664" si="1547">AK663</f>
        <v>0</v>
      </c>
      <c r="AL664" s="411">
        <f t="shared" ref="AL664" si="1548">AL663</f>
        <v>0</v>
      </c>
      <c r="AM664" s="306"/>
    </row>
    <row r="665" spans="1:39" ht="15" outlineLevel="1">
      <c r="A665" s="532"/>
      <c r="B665" s="430"/>
      <c r="C665" s="291"/>
      <c r="D665" s="291"/>
      <c r="E665" s="291"/>
      <c r="F665" s="291"/>
      <c r="G665" s="291"/>
      <c r="H665" s="291"/>
      <c r="I665" s="291"/>
      <c r="J665" s="291"/>
      <c r="K665" s="291"/>
      <c r="L665" s="291"/>
      <c r="M665" s="291"/>
      <c r="N665" s="291"/>
      <c r="O665" s="291"/>
      <c r="P665" s="291"/>
      <c r="Q665" s="291"/>
      <c r="R665" s="291"/>
      <c r="S665" s="291"/>
      <c r="T665" s="291"/>
      <c r="U665" s="291"/>
      <c r="V665" s="291"/>
      <c r="W665" s="291"/>
      <c r="X665" s="291"/>
      <c r="Y665" s="422"/>
      <c r="Z665" s="425"/>
      <c r="AA665" s="425"/>
      <c r="AB665" s="425"/>
      <c r="AC665" s="425"/>
      <c r="AD665" s="425"/>
      <c r="AE665" s="425"/>
      <c r="AF665" s="425"/>
      <c r="AG665" s="425"/>
      <c r="AH665" s="425"/>
      <c r="AI665" s="425"/>
      <c r="AJ665" s="425"/>
      <c r="AK665" s="425"/>
      <c r="AL665" s="425"/>
      <c r="AM665" s="306"/>
    </row>
    <row r="666" spans="1:39" ht="15" outlineLevel="1">
      <c r="A666" s="532">
        <v>24</v>
      </c>
      <c r="B666" s="428" t="s">
        <v>116</v>
      </c>
      <c r="C666" s="291" t="s">
        <v>767</v>
      </c>
      <c r="D666" s="295">
        <v>1248640.6111486007</v>
      </c>
      <c r="E666" s="295">
        <f>(D666+F666)/2</f>
        <v>1243508.2985425121</v>
      </c>
      <c r="F666" s="295">
        <v>1238375.9859364235</v>
      </c>
      <c r="G666" s="295">
        <f t="shared" ref="G666:M666" si="1549">F666*G474/F474</f>
        <v>1238375.9859364235</v>
      </c>
      <c r="H666" s="295">
        <f t="shared" si="1549"/>
        <v>1238375.9859364235</v>
      </c>
      <c r="I666" s="295">
        <f t="shared" si="1549"/>
        <v>1238375.9859364235</v>
      </c>
      <c r="J666" s="295">
        <f t="shared" si="1549"/>
        <v>1238375.9859364235</v>
      </c>
      <c r="K666" s="295">
        <f t="shared" si="1549"/>
        <v>1238365.0036887703</v>
      </c>
      <c r="L666" s="295">
        <f t="shared" si="1549"/>
        <v>1238365.0036887703</v>
      </c>
      <c r="M666" s="295">
        <f t="shared" si="1549"/>
        <v>1235759.2542359624</v>
      </c>
      <c r="N666" s="291"/>
      <c r="O666" s="295"/>
      <c r="P666" s="295"/>
      <c r="Q666" s="295"/>
      <c r="R666" s="295"/>
      <c r="S666" s="295"/>
      <c r="T666" s="295"/>
      <c r="U666" s="295"/>
      <c r="V666" s="295"/>
      <c r="W666" s="295"/>
      <c r="X666" s="295"/>
      <c r="Y666" s="410">
        <v>1</v>
      </c>
      <c r="Z666" s="410"/>
      <c r="AA666" s="410"/>
      <c r="AB666" s="410"/>
      <c r="AC666" s="410"/>
      <c r="AD666" s="410"/>
      <c r="AE666" s="410"/>
      <c r="AF666" s="410"/>
      <c r="AG666" s="410"/>
      <c r="AH666" s="410"/>
      <c r="AI666" s="410"/>
      <c r="AJ666" s="410"/>
      <c r="AK666" s="410"/>
      <c r="AL666" s="410"/>
      <c r="AM666" s="296">
        <f>SUM(Y666:AL666)</f>
        <v>1</v>
      </c>
    </row>
    <row r="667" spans="1:39" ht="15" outlineLevel="1">
      <c r="A667" s="532"/>
      <c r="B667" s="294" t="s">
        <v>310</v>
      </c>
      <c r="C667" s="291" t="s">
        <v>768</v>
      </c>
      <c r="D667" s="295"/>
      <c r="E667" s="295"/>
      <c r="F667" s="295"/>
      <c r="G667" s="295"/>
      <c r="H667" s="295"/>
      <c r="I667" s="295"/>
      <c r="J667" s="295"/>
      <c r="K667" s="295"/>
      <c r="L667" s="295"/>
      <c r="M667" s="295"/>
      <c r="N667" s="291"/>
      <c r="O667" s="295"/>
      <c r="P667" s="295"/>
      <c r="Q667" s="295"/>
      <c r="R667" s="295"/>
      <c r="S667" s="295"/>
      <c r="T667" s="295"/>
      <c r="U667" s="295"/>
      <c r="V667" s="295"/>
      <c r="W667" s="295"/>
      <c r="X667" s="295"/>
      <c r="Y667" s="411">
        <f>Y666</f>
        <v>1</v>
      </c>
      <c r="Z667" s="411">
        <f t="shared" ref="Z667:AD667" si="1550">Z666</f>
        <v>0</v>
      </c>
      <c r="AA667" s="411">
        <f t="shared" si="1550"/>
        <v>0</v>
      </c>
      <c r="AB667" s="411">
        <f t="shared" si="1550"/>
        <v>0</v>
      </c>
      <c r="AC667" s="411">
        <f t="shared" si="1550"/>
        <v>0</v>
      </c>
      <c r="AD667" s="411">
        <f t="shared" si="1550"/>
        <v>0</v>
      </c>
      <c r="AE667" s="411">
        <f t="shared" ref="AE667" si="1551">AE666</f>
        <v>0</v>
      </c>
      <c r="AF667" s="411">
        <f t="shared" ref="AF667" si="1552">AF666</f>
        <v>0</v>
      </c>
      <c r="AG667" s="411">
        <f t="shared" ref="AG667" si="1553">AG666</f>
        <v>0</v>
      </c>
      <c r="AH667" s="411">
        <f t="shared" ref="AH667" si="1554">AH666</f>
        <v>0</v>
      </c>
      <c r="AI667" s="411">
        <f t="shared" ref="AI667" si="1555">AI666</f>
        <v>0</v>
      </c>
      <c r="AJ667" s="411">
        <f t="shared" ref="AJ667" si="1556">AJ666</f>
        <v>0</v>
      </c>
      <c r="AK667" s="411">
        <f t="shared" ref="AK667" si="1557">AK666</f>
        <v>0</v>
      </c>
      <c r="AL667" s="411">
        <f t="shared" ref="AL667" si="1558">AL666</f>
        <v>0</v>
      </c>
      <c r="AM667" s="306"/>
    </row>
    <row r="668" spans="1:39" ht="15" outlineLevel="1">
      <c r="A668" s="532"/>
      <c r="B668" s="294"/>
      <c r="C668" s="291"/>
      <c r="D668" s="291"/>
      <c r="E668" s="291"/>
      <c r="F668" s="291"/>
      <c r="G668" s="291"/>
      <c r="H668" s="291"/>
      <c r="I668" s="291"/>
      <c r="J668" s="291"/>
      <c r="K668" s="291"/>
      <c r="L668" s="291"/>
      <c r="M668" s="291"/>
      <c r="N668" s="291"/>
      <c r="O668" s="291"/>
      <c r="P668" s="291"/>
      <c r="Q668" s="291"/>
      <c r="R668" s="291"/>
      <c r="S668" s="291"/>
      <c r="T668" s="291"/>
      <c r="U668" s="291"/>
      <c r="V668" s="291"/>
      <c r="W668" s="291"/>
      <c r="X668" s="291"/>
      <c r="Y668" s="412"/>
      <c r="Z668" s="425"/>
      <c r="AA668" s="425"/>
      <c r="AB668" s="425"/>
      <c r="AC668" s="425"/>
      <c r="AD668" s="425"/>
      <c r="AE668" s="425"/>
      <c r="AF668" s="425"/>
      <c r="AG668" s="425"/>
      <c r="AH668" s="425"/>
      <c r="AI668" s="425"/>
      <c r="AJ668" s="425"/>
      <c r="AK668" s="425"/>
      <c r="AL668" s="425"/>
      <c r="AM668" s="306"/>
    </row>
    <row r="669" spans="1:39" ht="15.45" outlineLevel="1">
      <c r="A669" s="532"/>
      <c r="B669" s="288" t="s">
        <v>499</v>
      </c>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412"/>
      <c r="Z669" s="425"/>
      <c r="AA669" s="425"/>
      <c r="AB669" s="425"/>
      <c r="AC669" s="425"/>
      <c r="AD669" s="425"/>
      <c r="AE669" s="425"/>
      <c r="AF669" s="425"/>
      <c r="AG669" s="425"/>
      <c r="AH669" s="425"/>
      <c r="AI669" s="425"/>
      <c r="AJ669" s="425"/>
      <c r="AK669" s="425"/>
      <c r="AL669" s="425"/>
      <c r="AM669" s="306"/>
    </row>
    <row r="670" spans="1:39" ht="15" hidden="1" outlineLevel="1">
      <c r="A670" s="532">
        <v>25</v>
      </c>
      <c r="B670" s="428" t="s">
        <v>117</v>
      </c>
      <c r="C670" s="291" t="s">
        <v>25</v>
      </c>
      <c r="D670" s="295"/>
      <c r="E670" s="295"/>
      <c r="F670" s="295"/>
      <c r="G670" s="295"/>
      <c r="H670" s="295"/>
      <c r="I670" s="295"/>
      <c r="J670" s="295"/>
      <c r="K670" s="295"/>
      <c r="L670" s="295"/>
      <c r="M670" s="295"/>
      <c r="N670" s="295">
        <v>12</v>
      </c>
      <c r="O670" s="295"/>
      <c r="P670" s="295"/>
      <c r="Q670" s="295"/>
      <c r="R670" s="295"/>
      <c r="S670" s="295"/>
      <c r="T670" s="295"/>
      <c r="U670" s="295"/>
      <c r="V670" s="295"/>
      <c r="W670" s="295"/>
      <c r="X670" s="295"/>
      <c r="Y670" s="426"/>
      <c r="Z670" s="410"/>
      <c r="AA670" s="410"/>
      <c r="AB670" s="410"/>
      <c r="AC670" s="410"/>
      <c r="AD670" s="410"/>
      <c r="AE670" s="410"/>
      <c r="AF670" s="415"/>
      <c r="AG670" s="415"/>
      <c r="AH670" s="415"/>
      <c r="AI670" s="415"/>
      <c r="AJ670" s="415"/>
      <c r="AK670" s="415"/>
      <c r="AL670" s="415"/>
      <c r="AM670" s="296">
        <f>SUM(Y670:AL670)</f>
        <v>0</v>
      </c>
    </row>
    <row r="671" spans="1:39" ht="15" hidden="1" outlineLevel="1">
      <c r="A671" s="532"/>
      <c r="B671" s="294" t="s">
        <v>310</v>
      </c>
      <c r="C671" s="291" t="s">
        <v>163</v>
      </c>
      <c r="D671" s="295"/>
      <c r="E671" s="295"/>
      <c r="F671" s="295"/>
      <c r="G671" s="295"/>
      <c r="H671" s="295"/>
      <c r="I671" s="295"/>
      <c r="J671" s="295"/>
      <c r="K671" s="295"/>
      <c r="L671" s="295"/>
      <c r="M671" s="295"/>
      <c r="N671" s="295">
        <f>N670</f>
        <v>12</v>
      </c>
      <c r="O671" s="295"/>
      <c r="P671" s="295"/>
      <c r="Q671" s="295"/>
      <c r="R671" s="295"/>
      <c r="S671" s="295"/>
      <c r="T671" s="295"/>
      <c r="U671" s="295"/>
      <c r="V671" s="295"/>
      <c r="W671" s="295"/>
      <c r="X671" s="295"/>
      <c r="Y671" s="411">
        <f>Y670</f>
        <v>0</v>
      </c>
      <c r="Z671" s="411">
        <f t="shared" ref="Z671:AD671" si="1559">Z670</f>
        <v>0</v>
      </c>
      <c r="AA671" s="411">
        <f t="shared" si="1559"/>
        <v>0</v>
      </c>
      <c r="AB671" s="411">
        <f t="shared" si="1559"/>
        <v>0</v>
      </c>
      <c r="AC671" s="411">
        <f t="shared" si="1559"/>
        <v>0</v>
      </c>
      <c r="AD671" s="411">
        <f t="shared" si="1559"/>
        <v>0</v>
      </c>
      <c r="AE671" s="411">
        <f t="shared" ref="AE671" si="1560">AE670</f>
        <v>0</v>
      </c>
      <c r="AF671" s="411">
        <f t="shared" ref="AF671" si="1561">AF670</f>
        <v>0</v>
      </c>
      <c r="AG671" s="411">
        <f t="shared" ref="AG671" si="1562">AG670</f>
        <v>0</v>
      </c>
      <c r="AH671" s="411">
        <f t="shared" ref="AH671" si="1563">AH670</f>
        <v>0</v>
      </c>
      <c r="AI671" s="411">
        <f t="shared" ref="AI671" si="1564">AI670</f>
        <v>0</v>
      </c>
      <c r="AJ671" s="411">
        <f t="shared" ref="AJ671" si="1565">AJ670</f>
        <v>0</v>
      </c>
      <c r="AK671" s="411">
        <f t="shared" ref="AK671" si="1566">AK670</f>
        <v>0</v>
      </c>
      <c r="AL671" s="411">
        <f t="shared" ref="AL671" si="1567">AL670</f>
        <v>0</v>
      </c>
      <c r="AM671" s="306"/>
    </row>
    <row r="672" spans="1:39" ht="15" hidden="1" outlineLevel="1">
      <c r="A672" s="532"/>
      <c r="B672" s="294"/>
      <c r="C672" s="291"/>
      <c r="D672" s="291"/>
      <c r="E672" s="291"/>
      <c r="F672" s="291"/>
      <c r="G672" s="291"/>
      <c r="H672" s="291"/>
      <c r="I672" s="291"/>
      <c r="J672" s="291"/>
      <c r="K672" s="291"/>
      <c r="L672" s="291"/>
      <c r="M672" s="291"/>
      <c r="N672" s="291"/>
      <c r="O672" s="291"/>
      <c r="P672" s="291"/>
      <c r="Q672" s="291"/>
      <c r="R672" s="291"/>
      <c r="S672" s="291"/>
      <c r="T672" s="291"/>
      <c r="U672" s="291"/>
      <c r="V672" s="291"/>
      <c r="W672" s="291"/>
      <c r="X672" s="291"/>
      <c r="Y672" s="412"/>
      <c r="Z672" s="425"/>
      <c r="AA672" s="425"/>
      <c r="AB672" s="425"/>
      <c r="AC672" s="425"/>
      <c r="AD672" s="425"/>
      <c r="AE672" s="425"/>
      <c r="AF672" s="425"/>
      <c r="AG672" s="425"/>
      <c r="AH672" s="425"/>
      <c r="AI672" s="425"/>
      <c r="AJ672" s="425"/>
      <c r="AK672" s="425"/>
      <c r="AL672" s="425"/>
      <c r="AM672" s="306"/>
    </row>
    <row r="673" spans="1:39" ht="15" outlineLevel="1">
      <c r="A673" s="532">
        <v>26</v>
      </c>
      <c r="B673" s="428" t="s">
        <v>118</v>
      </c>
      <c r="C673" s="291" t="s">
        <v>767</v>
      </c>
      <c r="D673" s="295">
        <v>4462250.8550023455</v>
      </c>
      <c r="E673" s="295">
        <f>(D673+F673)/2</f>
        <v>4451217.7074180935</v>
      </c>
      <c r="F673" s="295">
        <v>4440184.5598338423</v>
      </c>
      <c r="G673" s="295">
        <f t="shared" ref="G673:M673" si="1568">F673*G490/G490</f>
        <v>4440184.5598338423</v>
      </c>
      <c r="H673" s="295">
        <f t="shared" si="1568"/>
        <v>4440184.5598338423</v>
      </c>
      <c r="I673" s="295">
        <f t="shared" si="1568"/>
        <v>4440184.5598338423</v>
      </c>
      <c r="J673" s="295">
        <f t="shared" si="1568"/>
        <v>4440184.5598338423</v>
      </c>
      <c r="K673" s="295">
        <f t="shared" si="1568"/>
        <v>4440184.5598338423</v>
      </c>
      <c r="L673" s="295">
        <f t="shared" si="1568"/>
        <v>4440184.5598338423</v>
      </c>
      <c r="M673" s="295">
        <f t="shared" si="1568"/>
        <v>4440184.5598338423</v>
      </c>
      <c r="N673" s="295">
        <v>12</v>
      </c>
      <c r="O673" s="295">
        <v>775.23139033042492</v>
      </c>
      <c r="P673" s="295">
        <f>P490/O490*O673</f>
        <v>775.23139033042492</v>
      </c>
      <c r="Q673" s="295">
        <f>P673/E673*F673</f>
        <v>773.3098392170732</v>
      </c>
      <c r="R673" s="295">
        <f t="shared" ref="R673:X673" si="1569">Q673*Q490/P490</f>
        <v>773.3098392170732</v>
      </c>
      <c r="S673" s="295">
        <f t="shared" si="1569"/>
        <v>773.3098392170732</v>
      </c>
      <c r="T673" s="295">
        <f t="shared" si="1569"/>
        <v>773.3098392170732</v>
      </c>
      <c r="U673" s="295">
        <f t="shared" si="1569"/>
        <v>744.56226155101092</v>
      </c>
      <c r="V673" s="295">
        <f t="shared" si="1569"/>
        <v>744.56226155101092</v>
      </c>
      <c r="W673" s="295">
        <f t="shared" si="1569"/>
        <v>744.56226155101092</v>
      </c>
      <c r="X673" s="295">
        <f t="shared" si="1569"/>
        <v>743.12488266770788</v>
      </c>
      <c r="Y673" s="426"/>
      <c r="Z673" s="410">
        <f>'3-a.  Rate Class Allocations'!N41</f>
        <v>0.20178684372493483</v>
      </c>
      <c r="AA673" s="410">
        <f>'3-a.  Rate Class Allocations'!O41</f>
        <v>0.31345155079521719</v>
      </c>
      <c r="AB673" s="410">
        <f>'3-a.  Rate Class Allocations'!P41</f>
        <v>0.43643923827398179</v>
      </c>
      <c r="AC673" s="410">
        <f>'3-a.  Rate Class Allocations'!Q41</f>
        <v>5.4200980471467613E-3</v>
      </c>
      <c r="AD673" s="410"/>
      <c r="AE673" s="410"/>
      <c r="AF673" s="415"/>
      <c r="AG673" s="415"/>
      <c r="AH673" s="415"/>
      <c r="AI673" s="415"/>
      <c r="AJ673" s="415"/>
      <c r="AK673" s="415"/>
      <c r="AL673" s="415"/>
      <c r="AM673" s="296">
        <f>SUM(Y673:AL673)</f>
        <v>0.95709773084128047</v>
      </c>
    </row>
    <row r="674" spans="1:39" ht="15" outlineLevel="1">
      <c r="A674" s="532"/>
      <c r="B674" s="294" t="s">
        <v>310</v>
      </c>
      <c r="C674" s="291" t="s">
        <v>768</v>
      </c>
      <c r="D674" s="295">
        <v>2497759.3732604962</v>
      </c>
      <c r="E674" s="295">
        <f>(D674+F674)/2</f>
        <v>2491583.5331540983</v>
      </c>
      <c r="F674" s="295">
        <f>F673/D673*D674</f>
        <v>2485407.6930477009</v>
      </c>
      <c r="G674" s="295">
        <f t="shared" ref="G674:M674" si="1570">F674*G490/F490</f>
        <v>2485407.6930477009</v>
      </c>
      <c r="H674" s="295">
        <f t="shared" si="1570"/>
        <v>2485407.6930477009</v>
      </c>
      <c r="I674" s="295">
        <f t="shared" si="1570"/>
        <v>2393436.470645681</v>
      </c>
      <c r="J674" s="295">
        <f t="shared" si="1570"/>
        <v>2393436.470645681</v>
      </c>
      <c r="K674" s="295">
        <f t="shared" si="1570"/>
        <v>2393436.470645681</v>
      </c>
      <c r="L674" s="295">
        <f t="shared" si="1570"/>
        <v>2299646.5613540141</v>
      </c>
      <c r="M674" s="295">
        <f t="shared" si="1570"/>
        <v>2299646.5613540141</v>
      </c>
      <c r="N674" s="295">
        <f>N673</f>
        <v>12</v>
      </c>
      <c r="O674" s="295">
        <v>433.93828239684819</v>
      </c>
      <c r="P674" s="295">
        <f>P490/O490*O674</f>
        <v>433.93828239684819</v>
      </c>
      <c r="Q674" s="295">
        <f>P674/E674*F674</f>
        <v>432.86268793554785</v>
      </c>
      <c r="R674" s="295">
        <f t="shared" ref="R674:X674" si="1571">Q674*Q490/P490</f>
        <v>432.86268793554785</v>
      </c>
      <c r="S674" s="295">
        <f t="shared" si="1571"/>
        <v>432.86268793554785</v>
      </c>
      <c r="T674" s="295">
        <f t="shared" si="1571"/>
        <v>432.86268793554785</v>
      </c>
      <c r="U674" s="295">
        <f t="shared" si="1571"/>
        <v>416.77113819816691</v>
      </c>
      <c r="V674" s="295">
        <f t="shared" si="1571"/>
        <v>416.77113819816691</v>
      </c>
      <c r="W674" s="295">
        <f t="shared" si="1571"/>
        <v>416.77113819816691</v>
      </c>
      <c r="X674" s="295">
        <f t="shared" si="1571"/>
        <v>415.96656071129786</v>
      </c>
      <c r="Y674" s="411">
        <f>Y673</f>
        <v>0</v>
      </c>
      <c r="Z674" s="411">
        <f t="shared" ref="Z674:AD674" si="1572">Z673</f>
        <v>0.20178684372493483</v>
      </c>
      <c r="AA674" s="411">
        <f t="shared" si="1572"/>
        <v>0.31345155079521719</v>
      </c>
      <c r="AB674" s="411">
        <f t="shared" si="1572"/>
        <v>0.43643923827398179</v>
      </c>
      <c r="AC674" s="411">
        <f t="shared" si="1572"/>
        <v>5.4200980471467613E-3</v>
      </c>
      <c r="AD674" s="411">
        <f t="shared" si="1572"/>
        <v>0</v>
      </c>
      <c r="AE674" s="411">
        <f t="shared" ref="AE674" si="1573">AE673</f>
        <v>0</v>
      </c>
      <c r="AF674" s="411">
        <f t="shared" ref="AF674" si="1574">AF673</f>
        <v>0</v>
      </c>
      <c r="AG674" s="411">
        <f t="shared" ref="AG674" si="1575">AG673</f>
        <v>0</v>
      </c>
      <c r="AH674" s="411">
        <f t="shared" ref="AH674" si="1576">AH673</f>
        <v>0</v>
      </c>
      <c r="AI674" s="411">
        <f t="shared" ref="AI674" si="1577">AI673</f>
        <v>0</v>
      </c>
      <c r="AJ674" s="411">
        <f t="shared" ref="AJ674" si="1578">AJ673</f>
        <v>0</v>
      </c>
      <c r="AK674" s="411">
        <f t="shared" ref="AK674" si="1579">AK673</f>
        <v>0</v>
      </c>
      <c r="AL674" s="411">
        <f t="shared" ref="AL674" si="1580">AL673</f>
        <v>0</v>
      </c>
      <c r="AM674" s="306"/>
    </row>
    <row r="675" spans="1:39" ht="15" outlineLevel="1">
      <c r="A675" s="532"/>
      <c r="B675" s="294"/>
      <c r="C675" s="291"/>
      <c r="D675" s="291"/>
      <c r="E675" s="291"/>
      <c r="F675" s="291"/>
      <c r="G675" s="291"/>
      <c r="H675" s="291"/>
      <c r="I675" s="291"/>
      <c r="J675" s="291"/>
      <c r="K675" s="291"/>
      <c r="L675" s="291"/>
      <c r="M675" s="291"/>
      <c r="N675" s="291"/>
      <c r="O675" s="291"/>
      <c r="P675" s="291"/>
      <c r="Q675" s="291"/>
      <c r="R675" s="291"/>
      <c r="S675" s="291"/>
      <c r="T675" s="291"/>
      <c r="U675" s="291"/>
      <c r="V675" s="291"/>
      <c r="W675" s="291"/>
      <c r="X675" s="291"/>
      <c r="Y675" s="412"/>
      <c r="Z675" s="425"/>
      <c r="AA675" s="425"/>
      <c r="AB675" s="425"/>
      <c r="AC675" s="425"/>
      <c r="AD675" s="425"/>
      <c r="AE675" s="425"/>
      <c r="AF675" s="425"/>
      <c r="AG675" s="425"/>
      <c r="AH675" s="425"/>
      <c r="AI675" s="425"/>
      <c r="AJ675" s="425"/>
      <c r="AK675" s="425"/>
      <c r="AL675" s="425"/>
      <c r="AM675" s="306"/>
    </row>
    <row r="676" spans="1:39" ht="30" outlineLevel="1">
      <c r="A676" s="532">
        <v>27</v>
      </c>
      <c r="B676" s="428" t="s">
        <v>119</v>
      </c>
      <c r="C676" s="291" t="s">
        <v>767</v>
      </c>
      <c r="D676" s="295">
        <v>3723.2147602142063</v>
      </c>
      <c r="E676" s="295">
        <f>(D676+F676)/2</f>
        <v>3058.5993845149005</v>
      </c>
      <c r="F676" s="295">
        <v>2393.9840088155952</v>
      </c>
      <c r="G676" s="295">
        <f t="shared" ref="G676:M676" si="1581">IFERROR(F676*G493/F493,0)</f>
        <v>2393.9840088155952</v>
      </c>
      <c r="H676" s="295">
        <f t="shared" si="1581"/>
        <v>2393.9840088155952</v>
      </c>
      <c r="I676" s="295">
        <f t="shared" si="1581"/>
        <v>140.36388325303164</v>
      </c>
      <c r="J676" s="295">
        <f t="shared" si="1581"/>
        <v>0</v>
      </c>
      <c r="K676" s="295">
        <f t="shared" si="1581"/>
        <v>0</v>
      </c>
      <c r="L676" s="295">
        <f t="shared" si="1581"/>
        <v>0</v>
      </c>
      <c r="M676" s="295">
        <f t="shared" si="1581"/>
        <v>0</v>
      </c>
      <c r="N676" s="295">
        <v>12</v>
      </c>
      <c r="O676" s="295"/>
      <c r="P676" s="295"/>
      <c r="Q676" s="295"/>
      <c r="R676" s="295"/>
      <c r="S676" s="295"/>
      <c r="T676" s="295"/>
      <c r="U676" s="295"/>
      <c r="V676" s="295"/>
      <c r="W676" s="295"/>
      <c r="X676" s="295"/>
      <c r="Y676" s="426"/>
      <c r="Z676" s="410">
        <v>1</v>
      </c>
      <c r="AA676" s="410"/>
      <c r="AB676" s="410"/>
      <c r="AC676" s="410"/>
      <c r="AD676" s="410"/>
      <c r="AE676" s="410"/>
      <c r="AF676" s="415"/>
      <c r="AG676" s="415"/>
      <c r="AH676" s="415"/>
      <c r="AI676" s="415"/>
      <c r="AJ676" s="415"/>
      <c r="AK676" s="415"/>
      <c r="AL676" s="415"/>
      <c r="AM676" s="296">
        <f>SUM(Y676:AL676)</f>
        <v>1</v>
      </c>
    </row>
    <row r="677" spans="1:39" ht="15" outlineLevel="1">
      <c r="A677" s="532"/>
      <c r="B677" s="294" t="s">
        <v>310</v>
      </c>
      <c r="C677" s="291" t="s">
        <v>768</v>
      </c>
      <c r="D677" s="295"/>
      <c r="E677" s="295"/>
      <c r="F677" s="295"/>
      <c r="G677" s="295"/>
      <c r="H677" s="295"/>
      <c r="I677" s="295"/>
      <c r="J677" s="295"/>
      <c r="K677" s="295"/>
      <c r="L677" s="295"/>
      <c r="M677" s="295"/>
      <c r="N677" s="295">
        <f>N676</f>
        <v>12</v>
      </c>
      <c r="O677" s="295"/>
      <c r="P677" s="295"/>
      <c r="Q677" s="295"/>
      <c r="R677" s="295"/>
      <c r="S677" s="295"/>
      <c r="T677" s="295"/>
      <c r="U677" s="295"/>
      <c r="V677" s="295"/>
      <c r="W677" s="295"/>
      <c r="X677" s="295"/>
      <c r="Y677" s="411">
        <f>Y676</f>
        <v>0</v>
      </c>
      <c r="Z677" s="411">
        <f t="shared" ref="Z677:AD677" si="1582">Z676</f>
        <v>1</v>
      </c>
      <c r="AA677" s="411">
        <f t="shared" si="1582"/>
        <v>0</v>
      </c>
      <c r="AB677" s="411">
        <f t="shared" si="1582"/>
        <v>0</v>
      </c>
      <c r="AC677" s="411">
        <f t="shared" si="1582"/>
        <v>0</v>
      </c>
      <c r="AD677" s="411">
        <f t="shared" si="1582"/>
        <v>0</v>
      </c>
      <c r="AE677" s="411">
        <f t="shared" ref="AE677" si="1583">AE676</f>
        <v>0</v>
      </c>
      <c r="AF677" s="411">
        <f t="shared" ref="AF677" si="1584">AF676</f>
        <v>0</v>
      </c>
      <c r="AG677" s="411">
        <f t="shared" ref="AG677" si="1585">AG676</f>
        <v>0</v>
      </c>
      <c r="AH677" s="411">
        <f t="shared" ref="AH677" si="1586">AH676</f>
        <v>0</v>
      </c>
      <c r="AI677" s="411">
        <f t="shared" ref="AI677" si="1587">AI676</f>
        <v>0</v>
      </c>
      <c r="AJ677" s="411">
        <f t="shared" ref="AJ677" si="1588">AJ676</f>
        <v>0</v>
      </c>
      <c r="AK677" s="411">
        <f t="shared" ref="AK677" si="1589">AK676</f>
        <v>0</v>
      </c>
      <c r="AL677" s="411">
        <f t="shared" ref="AL677" si="1590">AL676</f>
        <v>0</v>
      </c>
      <c r="AM677" s="306"/>
    </row>
    <row r="678" spans="1:39" ht="15" outlineLevel="1">
      <c r="A678" s="532"/>
      <c r="B678" s="294"/>
      <c r="C678" s="291"/>
      <c r="D678" s="291"/>
      <c r="E678" s="291"/>
      <c r="F678" s="291"/>
      <c r="G678" s="291"/>
      <c r="H678" s="291"/>
      <c r="I678" s="291"/>
      <c r="J678" s="291"/>
      <c r="K678" s="291"/>
      <c r="L678" s="291"/>
      <c r="M678" s="291"/>
      <c r="N678" s="291"/>
      <c r="O678" s="291"/>
      <c r="P678" s="291"/>
      <c r="Q678" s="291"/>
      <c r="R678" s="291"/>
      <c r="S678" s="291"/>
      <c r="T678" s="291"/>
      <c r="U678" s="291"/>
      <c r="V678" s="291"/>
      <c r="W678" s="291"/>
      <c r="X678" s="291"/>
      <c r="Y678" s="412"/>
      <c r="Z678" s="425"/>
      <c r="AA678" s="425"/>
      <c r="AB678" s="425"/>
      <c r="AC678" s="425"/>
      <c r="AD678" s="425"/>
      <c r="AE678" s="425"/>
      <c r="AF678" s="425"/>
      <c r="AG678" s="425"/>
      <c r="AH678" s="425"/>
      <c r="AI678" s="425"/>
      <c r="AJ678" s="425"/>
      <c r="AK678" s="425"/>
      <c r="AL678" s="425"/>
      <c r="AM678" s="306"/>
    </row>
    <row r="679" spans="1:39" ht="30" outlineLevel="1">
      <c r="A679" s="532">
        <v>28</v>
      </c>
      <c r="B679" s="428" t="s">
        <v>120</v>
      </c>
      <c r="C679" s="291" t="s">
        <v>767</v>
      </c>
      <c r="D679" s="295">
        <v>865762.240272286</v>
      </c>
      <c r="E679" s="295">
        <f>(D679+F679)/2</f>
        <v>861466.44344250322</v>
      </c>
      <c r="F679" s="295">
        <v>857170.64661272045</v>
      </c>
      <c r="G679" s="295">
        <f t="shared" ref="G679:M679" si="1591">F679*G480/F480</f>
        <v>857170.64661272045</v>
      </c>
      <c r="H679" s="295">
        <f t="shared" si="1591"/>
        <v>857170.64661272045</v>
      </c>
      <c r="I679" s="295">
        <f t="shared" si="1591"/>
        <v>857170.64661272045</v>
      </c>
      <c r="J679" s="295">
        <f t="shared" si="1591"/>
        <v>857170.64661272045</v>
      </c>
      <c r="K679" s="295">
        <f t="shared" si="1591"/>
        <v>857170.64661272045</v>
      </c>
      <c r="L679" s="295">
        <f t="shared" si="1591"/>
        <v>857170.64661272045</v>
      </c>
      <c r="M679" s="295">
        <f t="shared" si="1591"/>
        <v>857170.64661272045</v>
      </c>
      <c r="N679" s="295">
        <v>12</v>
      </c>
      <c r="O679" s="295">
        <v>106.13168230099153</v>
      </c>
      <c r="P679" s="295">
        <f>P496/O496*O679</f>
        <v>106.13168230099153</v>
      </c>
      <c r="Q679" s="295">
        <f>P679*F679/E679</f>
        <v>105.60244503604802</v>
      </c>
      <c r="R679" s="295">
        <f t="shared" ref="R679:X679" si="1592">Q679*R496/Q496</f>
        <v>105.60244503604802</v>
      </c>
      <c r="S679" s="295">
        <f t="shared" si="1592"/>
        <v>105.60244503604802</v>
      </c>
      <c r="T679" s="295">
        <f t="shared" si="1592"/>
        <v>105.60244503604802</v>
      </c>
      <c r="U679" s="295">
        <f t="shared" si="1592"/>
        <v>105.60244503604802</v>
      </c>
      <c r="V679" s="295">
        <f t="shared" si="1592"/>
        <v>105.60244503604802</v>
      </c>
      <c r="W679" s="295">
        <f t="shared" si="1592"/>
        <v>105.60244503604802</v>
      </c>
      <c r="X679" s="295">
        <f t="shared" si="1592"/>
        <v>105.60244503604802</v>
      </c>
      <c r="Y679" s="426"/>
      <c r="Z679" s="410">
        <f>'3-a.  Rate Class Allocations'!N39</f>
        <v>0</v>
      </c>
      <c r="AA679" s="410">
        <f>'3-a.  Rate Class Allocations'!O39</f>
        <v>1</v>
      </c>
      <c r="AB679" s="410">
        <f>'3-a.  Rate Class Allocations'!P39</f>
        <v>0</v>
      </c>
      <c r="AC679" s="410">
        <f>'3-a.  Rate Class Allocations'!Q39</f>
        <v>0</v>
      </c>
      <c r="AD679" s="410"/>
      <c r="AE679" s="410"/>
      <c r="AF679" s="415"/>
      <c r="AG679" s="415"/>
      <c r="AH679" s="415"/>
      <c r="AI679" s="415"/>
      <c r="AJ679" s="415"/>
      <c r="AK679" s="415"/>
      <c r="AL679" s="415"/>
      <c r="AM679" s="296">
        <f>SUM(Y679:AL679)</f>
        <v>1</v>
      </c>
    </row>
    <row r="680" spans="1:39" ht="15" outlineLevel="1">
      <c r="A680" s="532"/>
      <c r="B680" s="294" t="s">
        <v>310</v>
      </c>
      <c r="C680" s="291" t="s">
        <v>768</v>
      </c>
      <c r="D680" s="295"/>
      <c r="E680" s="295"/>
      <c r="F680" s="295"/>
      <c r="G680" s="295"/>
      <c r="H680" s="295"/>
      <c r="I680" s="295"/>
      <c r="J680" s="295"/>
      <c r="K680" s="295"/>
      <c r="L680" s="295"/>
      <c r="M680" s="295"/>
      <c r="N680" s="295">
        <f>N679</f>
        <v>12</v>
      </c>
      <c r="O680" s="295"/>
      <c r="P680" s="295"/>
      <c r="Q680" s="295"/>
      <c r="R680" s="295"/>
      <c r="S680" s="295"/>
      <c r="T680" s="295"/>
      <c r="U680" s="295"/>
      <c r="V680" s="295"/>
      <c r="W680" s="295"/>
      <c r="X680" s="295"/>
      <c r="Y680" s="411">
        <f>Y679</f>
        <v>0</v>
      </c>
      <c r="Z680" s="411">
        <f t="shared" ref="Z680:AD680" si="1593">Z679</f>
        <v>0</v>
      </c>
      <c r="AA680" s="411">
        <f t="shared" si="1593"/>
        <v>1</v>
      </c>
      <c r="AB680" s="411">
        <f t="shared" si="1593"/>
        <v>0</v>
      </c>
      <c r="AC680" s="411">
        <f t="shared" si="1593"/>
        <v>0</v>
      </c>
      <c r="AD680" s="411">
        <f t="shared" si="1593"/>
        <v>0</v>
      </c>
      <c r="AE680" s="411">
        <f t="shared" ref="AE680" si="1594">AE679</f>
        <v>0</v>
      </c>
      <c r="AF680" s="411">
        <f t="shared" ref="AF680" si="1595">AF679</f>
        <v>0</v>
      </c>
      <c r="AG680" s="411">
        <f t="shared" ref="AG680" si="1596">AG679</f>
        <v>0</v>
      </c>
      <c r="AH680" s="411">
        <f t="shared" ref="AH680" si="1597">AH679</f>
        <v>0</v>
      </c>
      <c r="AI680" s="411">
        <f t="shared" ref="AI680" si="1598">AI679</f>
        <v>0</v>
      </c>
      <c r="AJ680" s="411">
        <f t="shared" ref="AJ680" si="1599">AJ679</f>
        <v>0</v>
      </c>
      <c r="AK680" s="411">
        <f t="shared" ref="AK680" si="1600">AK679</f>
        <v>0</v>
      </c>
      <c r="AL680" s="411">
        <f t="shared" ref="AL680" si="1601">AL679</f>
        <v>0</v>
      </c>
      <c r="AM680" s="306"/>
    </row>
    <row r="681" spans="1:39" ht="15" outlineLevel="1">
      <c r="A681" s="532"/>
      <c r="B681" s="294"/>
      <c r="C681" s="291"/>
      <c r="D681" s="291"/>
      <c r="E681" s="291"/>
      <c r="F681" s="291"/>
      <c r="G681" s="291"/>
      <c r="H681" s="291"/>
      <c r="I681" s="291"/>
      <c r="J681" s="291"/>
      <c r="K681" s="291"/>
      <c r="L681" s="291"/>
      <c r="M681" s="291"/>
      <c r="N681" s="291"/>
      <c r="O681" s="291"/>
      <c r="P681" s="291"/>
      <c r="Q681" s="291"/>
      <c r="R681" s="291"/>
      <c r="S681" s="291"/>
      <c r="T681" s="291"/>
      <c r="U681" s="291"/>
      <c r="V681" s="291"/>
      <c r="W681" s="291"/>
      <c r="X681" s="291"/>
      <c r="Y681" s="412"/>
      <c r="Z681" s="425"/>
      <c r="AA681" s="425"/>
      <c r="AB681" s="425"/>
      <c r="AC681" s="425"/>
      <c r="AD681" s="425"/>
      <c r="AE681" s="425"/>
      <c r="AF681" s="425"/>
      <c r="AG681" s="425"/>
      <c r="AH681" s="425"/>
      <c r="AI681" s="425"/>
      <c r="AJ681" s="425"/>
      <c r="AK681" s="425"/>
      <c r="AL681" s="425"/>
      <c r="AM681" s="306"/>
    </row>
    <row r="682" spans="1:39" ht="30" hidden="1" outlineLevel="1">
      <c r="A682" s="532">
        <v>29</v>
      </c>
      <c r="B682" s="428" t="s">
        <v>121</v>
      </c>
      <c r="C682" s="291" t="s">
        <v>25</v>
      </c>
      <c r="D682" s="295"/>
      <c r="E682" s="295"/>
      <c r="F682" s="295"/>
      <c r="G682" s="295"/>
      <c r="H682" s="295"/>
      <c r="I682" s="295"/>
      <c r="J682" s="295"/>
      <c r="K682" s="295"/>
      <c r="L682" s="295"/>
      <c r="M682" s="295"/>
      <c r="N682" s="295">
        <v>3</v>
      </c>
      <c r="O682" s="295"/>
      <c r="P682" s="295"/>
      <c r="Q682" s="295"/>
      <c r="R682" s="295"/>
      <c r="S682" s="295"/>
      <c r="T682" s="295"/>
      <c r="U682" s="295"/>
      <c r="V682" s="295"/>
      <c r="W682" s="295"/>
      <c r="X682" s="295"/>
      <c r="Y682" s="426"/>
      <c r="Z682" s="410"/>
      <c r="AA682" s="410"/>
      <c r="AB682" s="410"/>
      <c r="AC682" s="410"/>
      <c r="AD682" s="410"/>
      <c r="AE682" s="410"/>
      <c r="AF682" s="415"/>
      <c r="AG682" s="415"/>
      <c r="AH682" s="415"/>
      <c r="AI682" s="415"/>
      <c r="AJ682" s="415"/>
      <c r="AK682" s="415"/>
      <c r="AL682" s="415"/>
      <c r="AM682" s="296">
        <f>SUM(Y682:AL682)</f>
        <v>0</v>
      </c>
    </row>
    <row r="683" spans="1:39" ht="15" hidden="1" outlineLevel="1">
      <c r="A683" s="532"/>
      <c r="B683" s="294" t="s">
        <v>310</v>
      </c>
      <c r="C683" s="291" t="s">
        <v>163</v>
      </c>
      <c r="D683" s="295"/>
      <c r="E683" s="295"/>
      <c r="F683" s="295"/>
      <c r="G683" s="295"/>
      <c r="H683" s="295"/>
      <c r="I683" s="295"/>
      <c r="J683" s="295"/>
      <c r="K683" s="295"/>
      <c r="L683" s="295"/>
      <c r="M683" s="295"/>
      <c r="N683" s="295">
        <f>N682</f>
        <v>3</v>
      </c>
      <c r="O683" s="295"/>
      <c r="P683" s="295"/>
      <c r="Q683" s="295"/>
      <c r="R683" s="295"/>
      <c r="S683" s="295"/>
      <c r="T683" s="295"/>
      <c r="U683" s="295"/>
      <c r="V683" s="295"/>
      <c r="W683" s="295"/>
      <c r="X683" s="295"/>
      <c r="Y683" s="411">
        <f>Y682</f>
        <v>0</v>
      </c>
      <c r="Z683" s="411">
        <f t="shared" ref="Z683:AD683" si="1602">Z682</f>
        <v>0</v>
      </c>
      <c r="AA683" s="411">
        <f t="shared" si="1602"/>
        <v>0</v>
      </c>
      <c r="AB683" s="411">
        <f t="shared" si="1602"/>
        <v>0</v>
      </c>
      <c r="AC683" s="411">
        <f t="shared" si="1602"/>
        <v>0</v>
      </c>
      <c r="AD683" s="411">
        <f t="shared" si="1602"/>
        <v>0</v>
      </c>
      <c r="AE683" s="411">
        <f t="shared" ref="AE683" si="1603">AE682</f>
        <v>0</v>
      </c>
      <c r="AF683" s="411">
        <f t="shared" ref="AF683" si="1604">AF682</f>
        <v>0</v>
      </c>
      <c r="AG683" s="411">
        <f t="shared" ref="AG683" si="1605">AG682</f>
        <v>0</v>
      </c>
      <c r="AH683" s="411">
        <f t="shared" ref="AH683" si="1606">AH682</f>
        <v>0</v>
      </c>
      <c r="AI683" s="411">
        <f t="shared" ref="AI683" si="1607">AI682</f>
        <v>0</v>
      </c>
      <c r="AJ683" s="411">
        <f t="shared" ref="AJ683" si="1608">AJ682</f>
        <v>0</v>
      </c>
      <c r="AK683" s="411">
        <f t="shared" ref="AK683" si="1609">AK682</f>
        <v>0</v>
      </c>
      <c r="AL683" s="411">
        <f t="shared" ref="AL683" si="1610">AL682</f>
        <v>0</v>
      </c>
      <c r="AM683" s="306"/>
    </row>
    <row r="684" spans="1:39" ht="15" hidden="1" outlineLevel="1">
      <c r="A684" s="532"/>
      <c r="B684" s="294"/>
      <c r="C684" s="291"/>
      <c r="D684" s="291"/>
      <c r="E684" s="291"/>
      <c r="F684" s="291"/>
      <c r="G684" s="291"/>
      <c r="H684" s="291"/>
      <c r="I684" s="291"/>
      <c r="J684" s="291"/>
      <c r="K684" s="291"/>
      <c r="L684" s="291"/>
      <c r="M684" s="291"/>
      <c r="N684" s="291"/>
      <c r="O684" s="291"/>
      <c r="P684" s="291"/>
      <c r="Q684" s="291"/>
      <c r="R684" s="291"/>
      <c r="S684" s="291"/>
      <c r="T684" s="291"/>
      <c r="U684" s="291"/>
      <c r="V684" s="291"/>
      <c r="W684" s="291"/>
      <c r="X684" s="291"/>
      <c r="Y684" s="412"/>
      <c r="Z684" s="425"/>
      <c r="AA684" s="425"/>
      <c r="AB684" s="425"/>
      <c r="AC684" s="425"/>
      <c r="AD684" s="425"/>
      <c r="AE684" s="425"/>
      <c r="AF684" s="425"/>
      <c r="AG684" s="425"/>
      <c r="AH684" s="425"/>
      <c r="AI684" s="425"/>
      <c r="AJ684" s="425"/>
      <c r="AK684" s="425"/>
      <c r="AL684" s="425"/>
      <c r="AM684" s="306"/>
    </row>
    <row r="685" spans="1:39" ht="30" outlineLevel="1">
      <c r="A685" s="532">
        <v>30</v>
      </c>
      <c r="B685" s="428" t="s">
        <v>122</v>
      </c>
      <c r="C685" s="291" t="s">
        <v>767</v>
      </c>
      <c r="D685" s="295"/>
      <c r="E685" s="295"/>
      <c r="F685" s="295"/>
      <c r="G685" s="295"/>
      <c r="H685" s="295"/>
      <c r="I685" s="295"/>
      <c r="J685" s="295"/>
      <c r="K685" s="295"/>
      <c r="L685" s="295"/>
      <c r="M685" s="295"/>
      <c r="N685" s="295">
        <v>12</v>
      </c>
      <c r="O685" s="295"/>
      <c r="P685" s="295"/>
      <c r="Q685" s="295"/>
      <c r="R685" s="295"/>
      <c r="S685" s="295"/>
      <c r="T685" s="295"/>
      <c r="U685" s="295"/>
      <c r="V685" s="295"/>
      <c r="W685" s="295"/>
      <c r="X685" s="295"/>
      <c r="Y685" s="426"/>
      <c r="Z685" s="410">
        <f>'3-a.  Rate Class Allocations'!N40</f>
        <v>0</v>
      </c>
      <c r="AA685" s="410">
        <f>'3-a.  Rate Class Allocations'!O40</f>
        <v>0</v>
      </c>
      <c r="AB685" s="410">
        <f>'3-a.  Rate Class Allocations'!P40</f>
        <v>1</v>
      </c>
      <c r="AC685" s="410">
        <f>'3-a.  Rate Class Allocations'!Q40</f>
        <v>0</v>
      </c>
      <c r="AD685" s="410"/>
      <c r="AE685" s="410"/>
      <c r="AF685" s="415"/>
      <c r="AG685" s="415"/>
      <c r="AH685" s="415"/>
      <c r="AI685" s="415"/>
      <c r="AJ685" s="415"/>
      <c r="AK685" s="415"/>
      <c r="AL685" s="415"/>
      <c r="AM685" s="296">
        <f>SUM(Y685:AL685)</f>
        <v>1</v>
      </c>
    </row>
    <row r="686" spans="1:39" ht="15" outlineLevel="1">
      <c r="A686" s="532"/>
      <c r="B686" s="294" t="s">
        <v>310</v>
      </c>
      <c r="C686" s="291" t="s">
        <v>768</v>
      </c>
      <c r="D686" s="295">
        <v>399241.96624740661</v>
      </c>
      <c r="E686" s="295">
        <v>399241.96624740661</v>
      </c>
      <c r="F686" s="295">
        <v>399241.96624740661</v>
      </c>
      <c r="G686" s="295">
        <v>399241.96624740661</v>
      </c>
      <c r="H686" s="295">
        <v>399241.96624740661</v>
      </c>
      <c r="I686" s="295">
        <v>399241.96624740661</v>
      </c>
      <c r="J686" s="295">
        <v>399241.96624740661</v>
      </c>
      <c r="K686" s="295">
        <v>399241.96624740661</v>
      </c>
      <c r="L686" s="295">
        <v>360202.23288730736</v>
      </c>
      <c r="M686" s="295">
        <v>360202.23288730736</v>
      </c>
      <c r="N686" s="295">
        <f>N685</f>
        <v>12</v>
      </c>
      <c r="O686" s="295">
        <v>21.610518834399432</v>
      </c>
      <c r="P686" s="295">
        <v>21.610518834399432</v>
      </c>
      <c r="Q686" s="295">
        <v>21.610518834399432</v>
      </c>
      <c r="R686" s="295">
        <v>21.610518834399432</v>
      </c>
      <c r="S686" s="295">
        <v>21.610518834399432</v>
      </c>
      <c r="T686" s="295">
        <v>21.610518834399432</v>
      </c>
      <c r="U686" s="295">
        <v>21.610518834399432</v>
      </c>
      <c r="V686" s="295">
        <v>21.610518834399432</v>
      </c>
      <c r="W686" s="295">
        <v>20.212864250177685</v>
      </c>
      <c r="X686" s="295">
        <v>20.212864250177685</v>
      </c>
      <c r="Y686" s="411">
        <f>Y685</f>
        <v>0</v>
      </c>
      <c r="Z686" s="411">
        <f t="shared" ref="Z686:AD686" si="1611">Z685</f>
        <v>0</v>
      </c>
      <c r="AA686" s="411">
        <f t="shared" si="1611"/>
        <v>0</v>
      </c>
      <c r="AB686" s="411">
        <f t="shared" si="1611"/>
        <v>1</v>
      </c>
      <c r="AC686" s="411">
        <f t="shared" si="1611"/>
        <v>0</v>
      </c>
      <c r="AD686" s="411">
        <f t="shared" si="1611"/>
        <v>0</v>
      </c>
      <c r="AE686" s="411">
        <f t="shared" ref="AE686" si="1612">AE685</f>
        <v>0</v>
      </c>
      <c r="AF686" s="411">
        <f t="shared" ref="AF686" si="1613">AF685</f>
        <v>0</v>
      </c>
      <c r="AG686" s="411">
        <f t="shared" ref="AG686" si="1614">AG685</f>
        <v>0</v>
      </c>
      <c r="AH686" s="411">
        <f t="shared" ref="AH686" si="1615">AH685</f>
        <v>0</v>
      </c>
      <c r="AI686" s="411">
        <f t="shared" ref="AI686" si="1616">AI685</f>
        <v>0</v>
      </c>
      <c r="AJ686" s="411">
        <f t="shared" ref="AJ686" si="1617">AJ685</f>
        <v>0</v>
      </c>
      <c r="AK686" s="411">
        <f t="shared" ref="AK686" si="1618">AK685</f>
        <v>0</v>
      </c>
      <c r="AL686" s="411">
        <f t="shared" ref="AL686" si="1619">AL685</f>
        <v>0</v>
      </c>
      <c r="AM686" s="306"/>
    </row>
    <row r="687" spans="1:39" ht="15" outlineLevel="1">
      <c r="A687" s="532"/>
      <c r="B687" s="294"/>
      <c r="C687" s="291"/>
      <c r="D687" s="291"/>
      <c r="E687" s="291"/>
      <c r="F687" s="291"/>
      <c r="G687" s="291"/>
      <c r="H687" s="291"/>
      <c r="I687" s="291"/>
      <c r="J687" s="291"/>
      <c r="K687" s="291"/>
      <c r="L687" s="291"/>
      <c r="M687" s="291"/>
      <c r="N687" s="291"/>
      <c r="O687" s="291"/>
      <c r="P687" s="291"/>
      <c r="Q687" s="291"/>
      <c r="R687" s="291"/>
      <c r="S687" s="291"/>
      <c r="T687" s="291"/>
      <c r="U687" s="291"/>
      <c r="V687" s="291"/>
      <c r="W687" s="291"/>
      <c r="X687" s="291"/>
      <c r="Y687" s="412"/>
      <c r="Z687" s="425"/>
      <c r="AA687" s="425"/>
      <c r="AB687" s="425"/>
      <c r="AC687" s="425"/>
      <c r="AD687" s="425"/>
      <c r="AE687" s="425"/>
      <c r="AF687" s="425"/>
      <c r="AG687" s="425"/>
      <c r="AH687" s="425"/>
      <c r="AI687" s="425"/>
      <c r="AJ687" s="425"/>
      <c r="AK687" s="425"/>
      <c r="AL687" s="425"/>
      <c r="AM687" s="306"/>
    </row>
    <row r="688" spans="1:39" ht="30" hidden="1" outlineLevel="1">
      <c r="A688" s="532">
        <v>31</v>
      </c>
      <c r="B688" s="428" t="s">
        <v>123</v>
      </c>
      <c r="C688" s="291" t="s">
        <v>25</v>
      </c>
      <c r="D688" s="295"/>
      <c r="E688" s="295"/>
      <c r="F688" s="295"/>
      <c r="G688" s="295"/>
      <c r="H688" s="295"/>
      <c r="I688" s="295"/>
      <c r="J688" s="295"/>
      <c r="K688" s="295"/>
      <c r="L688" s="295"/>
      <c r="M688" s="295"/>
      <c r="N688" s="295">
        <v>12</v>
      </c>
      <c r="O688" s="295"/>
      <c r="P688" s="295"/>
      <c r="Q688" s="295"/>
      <c r="R688" s="295"/>
      <c r="S688" s="295"/>
      <c r="T688" s="295"/>
      <c r="U688" s="295"/>
      <c r="V688" s="295"/>
      <c r="W688" s="295"/>
      <c r="X688" s="295"/>
      <c r="Y688" s="426"/>
      <c r="Z688" s="410"/>
      <c r="AA688" s="410"/>
      <c r="AB688" s="410"/>
      <c r="AC688" s="410"/>
      <c r="AD688" s="410"/>
      <c r="AE688" s="410"/>
      <c r="AF688" s="415"/>
      <c r="AG688" s="415"/>
      <c r="AH688" s="415"/>
      <c r="AI688" s="415"/>
      <c r="AJ688" s="415"/>
      <c r="AK688" s="415"/>
      <c r="AL688" s="415"/>
      <c r="AM688" s="296">
        <f>SUM(Y688:AL688)</f>
        <v>0</v>
      </c>
    </row>
    <row r="689" spans="1:39" ht="15" hidden="1" outlineLevel="1">
      <c r="A689" s="532"/>
      <c r="B689" s="294" t="s">
        <v>310</v>
      </c>
      <c r="C689" s="291" t="s">
        <v>163</v>
      </c>
      <c r="D689" s="295"/>
      <c r="E689" s="295"/>
      <c r="F689" s="295"/>
      <c r="G689" s="295"/>
      <c r="H689" s="295"/>
      <c r="I689" s="295"/>
      <c r="J689" s="295"/>
      <c r="K689" s="295"/>
      <c r="L689" s="295"/>
      <c r="M689" s="295"/>
      <c r="N689" s="295">
        <f>N688</f>
        <v>12</v>
      </c>
      <c r="O689" s="295"/>
      <c r="P689" s="295"/>
      <c r="Q689" s="295"/>
      <c r="R689" s="295"/>
      <c r="S689" s="295"/>
      <c r="T689" s="295"/>
      <c r="U689" s="295"/>
      <c r="V689" s="295"/>
      <c r="W689" s="295"/>
      <c r="X689" s="295"/>
      <c r="Y689" s="411">
        <f>Y688</f>
        <v>0</v>
      </c>
      <c r="Z689" s="411">
        <f t="shared" ref="Z689:AD689" si="1620">Z688</f>
        <v>0</v>
      </c>
      <c r="AA689" s="411">
        <f t="shared" si="1620"/>
        <v>0</v>
      </c>
      <c r="AB689" s="411">
        <f t="shared" si="1620"/>
        <v>0</v>
      </c>
      <c r="AC689" s="411">
        <f t="shared" si="1620"/>
        <v>0</v>
      </c>
      <c r="AD689" s="411">
        <f t="shared" si="1620"/>
        <v>0</v>
      </c>
      <c r="AE689" s="411">
        <f t="shared" ref="AE689" si="1621">AE688</f>
        <v>0</v>
      </c>
      <c r="AF689" s="411">
        <f t="shared" ref="AF689" si="1622">AF688</f>
        <v>0</v>
      </c>
      <c r="AG689" s="411">
        <f t="shared" ref="AG689" si="1623">AG688</f>
        <v>0</v>
      </c>
      <c r="AH689" s="411">
        <f t="shared" ref="AH689" si="1624">AH688</f>
        <v>0</v>
      </c>
      <c r="AI689" s="411">
        <f t="shared" ref="AI689" si="1625">AI688</f>
        <v>0</v>
      </c>
      <c r="AJ689" s="411">
        <f t="shared" ref="AJ689" si="1626">AJ688</f>
        <v>0</v>
      </c>
      <c r="AK689" s="411">
        <f t="shared" ref="AK689" si="1627">AK688</f>
        <v>0</v>
      </c>
      <c r="AL689" s="411">
        <f t="shared" ref="AL689" si="1628">AL688</f>
        <v>0</v>
      </c>
      <c r="AM689" s="306"/>
    </row>
    <row r="690" spans="1:39" ht="15" hidden="1" outlineLevel="1">
      <c r="A690" s="532"/>
      <c r="B690" s="428"/>
      <c r="C690" s="291"/>
      <c r="D690" s="291"/>
      <c r="E690" s="291"/>
      <c r="F690" s="291"/>
      <c r="G690" s="291"/>
      <c r="H690" s="291"/>
      <c r="I690" s="291"/>
      <c r="J690" s="291"/>
      <c r="K690" s="291"/>
      <c r="L690" s="291"/>
      <c r="M690" s="291"/>
      <c r="N690" s="291"/>
      <c r="O690" s="291"/>
      <c r="P690" s="291"/>
      <c r="Q690" s="291"/>
      <c r="R690" s="291"/>
      <c r="S690" s="291"/>
      <c r="T690" s="291"/>
      <c r="U690" s="291"/>
      <c r="V690" s="291"/>
      <c r="W690" s="291"/>
      <c r="X690" s="291"/>
      <c r="Y690" s="412"/>
      <c r="Z690" s="425"/>
      <c r="AA690" s="425"/>
      <c r="AB690" s="425"/>
      <c r="AC690" s="425"/>
      <c r="AD690" s="425"/>
      <c r="AE690" s="425"/>
      <c r="AF690" s="425"/>
      <c r="AG690" s="425"/>
      <c r="AH690" s="425"/>
      <c r="AI690" s="425"/>
      <c r="AJ690" s="425"/>
      <c r="AK690" s="425"/>
      <c r="AL690" s="425"/>
      <c r="AM690" s="306"/>
    </row>
    <row r="691" spans="1:39" ht="15" hidden="1" outlineLevel="1">
      <c r="A691" s="532">
        <v>32</v>
      </c>
      <c r="B691" s="428" t="s">
        <v>124</v>
      </c>
      <c r="C691" s="291" t="s">
        <v>25</v>
      </c>
      <c r="D691" s="295"/>
      <c r="E691" s="295"/>
      <c r="F691" s="295"/>
      <c r="G691" s="295"/>
      <c r="H691" s="295"/>
      <c r="I691" s="295"/>
      <c r="J691" s="295"/>
      <c r="K691" s="295"/>
      <c r="L691" s="295"/>
      <c r="M691" s="295"/>
      <c r="N691" s="295">
        <v>12</v>
      </c>
      <c r="O691" s="295"/>
      <c r="P691" s="295"/>
      <c r="Q691" s="295"/>
      <c r="R691" s="295"/>
      <c r="S691" s="295"/>
      <c r="T691" s="295"/>
      <c r="U691" s="295"/>
      <c r="V691" s="295"/>
      <c r="W691" s="295"/>
      <c r="X691" s="295"/>
      <c r="Y691" s="426"/>
      <c r="Z691" s="410"/>
      <c r="AA691" s="410"/>
      <c r="AB691" s="410"/>
      <c r="AC691" s="410"/>
      <c r="AD691" s="410"/>
      <c r="AE691" s="410"/>
      <c r="AF691" s="415"/>
      <c r="AG691" s="415"/>
      <c r="AH691" s="415"/>
      <c r="AI691" s="415"/>
      <c r="AJ691" s="415"/>
      <c r="AK691" s="415"/>
      <c r="AL691" s="415"/>
      <c r="AM691" s="296">
        <f>SUM(Y691:AL691)</f>
        <v>0</v>
      </c>
    </row>
    <row r="692" spans="1:39" ht="15" hidden="1" outlineLevel="1">
      <c r="A692" s="532"/>
      <c r="B692" s="294" t="s">
        <v>310</v>
      </c>
      <c r="C692" s="291" t="s">
        <v>163</v>
      </c>
      <c r="D692" s="295"/>
      <c r="E692" s="295"/>
      <c r="F692" s="295"/>
      <c r="G692" s="295"/>
      <c r="H692" s="295"/>
      <c r="I692" s="295"/>
      <c r="J692" s="295"/>
      <c r="K692" s="295"/>
      <c r="L692" s="295"/>
      <c r="M692" s="295"/>
      <c r="N692" s="295">
        <f>N691</f>
        <v>12</v>
      </c>
      <c r="O692" s="295"/>
      <c r="P692" s="295"/>
      <c r="Q692" s="295"/>
      <c r="R692" s="295"/>
      <c r="S692" s="295"/>
      <c r="T692" s="295"/>
      <c r="U692" s="295"/>
      <c r="V692" s="295"/>
      <c r="W692" s="295"/>
      <c r="X692" s="295"/>
      <c r="Y692" s="411">
        <f>Y691</f>
        <v>0</v>
      </c>
      <c r="Z692" s="411">
        <f t="shared" ref="Z692:AD692" si="1629">Z691</f>
        <v>0</v>
      </c>
      <c r="AA692" s="411">
        <f t="shared" si="1629"/>
        <v>0</v>
      </c>
      <c r="AB692" s="411">
        <f t="shared" si="1629"/>
        <v>0</v>
      </c>
      <c r="AC692" s="411">
        <f t="shared" si="1629"/>
        <v>0</v>
      </c>
      <c r="AD692" s="411">
        <f t="shared" si="1629"/>
        <v>0</v>
      </c>
      <c r="AE692" s="411">
        <f t="shared" ref="AE692" si="1630">AE691</f>
        <v>0</v>
      </c>
      <c r="AF692" s="411">
        <f t="shared" ref="AF692" si="1631">AF691</f>
        <v>0</v>
      </c>
      <c r="AG692" s="411">
        <f t="shared" ref="AG692" si="1632">AG691</f>
        <v>0</v>
      </c>
      <c r="AH692" s="411">
        <f t="shared" ref="AH692" si="1633">AH691</f>
        <v>0</v>
      </c>
      <c r="AI692" s="411">
        <f t="shared" ref="AI692" si="1634">AI691</f>
        <v>0</v>
      </c>
      <c r="AJ692" s="411">
        <f t="shared" ref="AJ692" si="1635">AJ691</f>
        <v>0</v>
      </c>
      <c r="AK692" s="411">
        <f t="shared" ref="AK692" si="1636">AK691</f>
        <v>0</v>
      </c>
      <c r="AL692" s="411">
        <f t="shared" ref="AL692" si="1637">AL691</f>
        <v>0</v>
      </c>
      <c r="AM692" s="306"/>
    </row>
    <row r="693" spans="1:39" ht="15" hidden="1" outlineLevel="1">
      <c r="A693" s="532"/>
      <c r="B693" s="428"/>
      <c r="C693" s="291"/>
      <c r="D693" s="291"/>
      <c r="E693" s="291"/>
      <c r="F693" s="291"/>
      <c r="G693" s="291"/>
      <c r="H693" s="291"/>
      <c r="I693" s="291"/>
      <c r="J693" s="291"/>
      <c r="K693" s="291"/>
      <c r="L693" s="291"/>
      <c r="M693" s="291"/>
      <c r="N693" s="291"/>
      <c r="O693" s="291"/>
      <c r="P693" s="291"/>
      <c r="Q693" s="291"/>
      <c r="R693" s="291"/>
      <c r="S693" s="291"/>
      <c r="T693" s="291"/>
      <c r="U693" s="291"/>
      <c r="V693" s="291"/>
      <c r="W693" s="291"/>
      <c r="X693" s="291"/>
      <c r="Y693" s="412"/>
      <c r="Z693" s="425"/>
      <c r="AA693" s="425"/>
      <c r="AB693" s="425"/>
      <c r="AC693" s="425"/>
      <c r="AD693" s="425"/>
      <c r="AE693" s="425"/>
      <c r="AF693" s="425"/>
      <c r="AG693" s="425"/>
      <c r="AH693" s="425"/>
      <c r="AI693" s="425"/>
      <c r="AJ693" s="425"/>
      <c r="AK693" s="425"/>
      <c r="AL693" s="425"/>
      <c r="AM693" s="306"/>
    </row>
    <row r="694" spans="1:39" ht="15.45" hidden="1" outlineLevel="1">
      <c r="A694" s="532"/>
      <c r="B694" s="288" t="s">
        <v>500</v>
      </c>
      <c r="C694" s="291"/>
      <c r="D694" s="291"/>
      <c r="E694" s="291"/>
      <c r="F694" s="291"/>
      <c r="G694" s="291"/>
      <c r="H694" s="291"/>
      <c r="I694" s="291"/>
      <c r="J694" s="291"/>
      <c r="K694" s="291"/>
      <c r="L694" s="291"/>
      <c r="M694" s="291"/>
      <c r="N694" s="291"/>
      <c r="O694" s="291"/>
      <c r="P694" s="291"/>
      <c r="Q694" s="291"/>
      <c r="R694" s="291"/>
      <c r="S694" s="291"/>
      <c r="T694" s="291"/>
      <c r="U694" s="291"/>
      <c r="V694" s="291"/>
      <c r="W694" s="291"/>
      <c r="X694" s="291"/>
      <c r="Y694" s="412"/>
      <c r="Z694" s="425"/>
      <c r="AA694" s="425"/>
      <c r="AB694" s="425"/>
      <c r="AC694" s="425"/>
      <c r="AD694" s="425"/>
      <c r="AE694" s="425"/>
      <c r="AF694" s="425"/>
      <c r="AG694" s="425"/>
      <c r="AH694" s="425"/>
      <c r="AI694" s="425"/>
      <c r="AJ694" s="425"/>
      <c r="AK694" s="425"/>
      <c r="AL694" s="425"/>
      <c r="AM694" s="306"/>
    </row>
    <row r="695" spans="1:39" ht="15" hidden="1" outlineLevel="1">
      <c r="A695" s="532">
        <v>33</v>
      </c>
      <c r="B695" s="428" t="s">
        <v>125</v>
      </c>
      <c r="C695" s="291" t="s">
        <v>25</v>
      </c>
      <c r="D695" s="295"/>
      <c r="E695" s="295"/>
      <c r="F695" s="295"/>
      <c r="G695" s="295"/>
      <c r="H695" s="295"/>
      <c r="I695" s="295"/>
      <c r="J695" s="295"/>
      <c r="K695" s="295"/>
      <c r="L695" s="295"/>
      <c r="M695" s="295"/>
      <c r="N695" s="295">
        <v>0</v>
      </c>
      <c r="O695" s="295"/>
      <c r="P695" s="295"/>
      <c r="Q695" s="295"/>
      <c r="R695" s="295"/>
      <c r="S695" s="295"/>
      <c r="T695" s="295"/>
      <c r="U695" s="295"/>
      <c r="V695" s="295"/>
      <c r="W695" s="295"/>
      <c r="X695" s="295"/>
      <c r="Y695" s="426"/>
      <c r="Z695" s="410"/>
      <c r="AA695" s="410"/>
      <c r="AB695" s="410"/>
      <c r="AC695" s="410"/>
      <c r="AD695" s="410"/>
      <c r="AE695" s="410"/>
      <c r="AF695" s="415"/>
      <c r="AG695" s="415"/>
      <c r="AH695" s="415"/>
      <c r="AI695" s="415"/>
      <c r="AJ695" s="415"/>
      <c r="AK695" s="415"/>
      <c r="AL695" s="415"/>
      <c r="AM695" s="296">
        <f>SUM(Y695:AL695)</f>
        <v>0</v>
      </c>
    </row>
    <row r="696" spans="1:39" ht="15" hidden="1" outlineLevel="1">
      <c r="A696" s="532"/>
      <c r="B696" s="294" t="s">
        <v>310</v>
      </c>
      <c r="C696" s="291" t="s">
        <v>163</v>
      </c>
      <c r="D696" s="295"/>
      <c r="E696" s="295"/>
      <c r="F696" s="295"/>
      <c r="G696" s="295"/>
      <c r="H696" s="295"/>
      <c r="I696" s="295"/>
      <c r="J696" s="295"/>
      <c r="K696" s="295"/>
      <c r="L696" s="295"/>
      <c r="M696" s="295"/>
      <c r="N696" s="295">
        <f>N695</f>
        <v>0</v>
      </c>
      <c r="O696" s="295"/>
      <c r="P696" s="295"/>
      <c r="Q696" s="295"/>
      <c r="R696" s="295"/>
      <c r="S696" s="295"/>
      <c r="T696" s="295"/>
      <c r="U696" s="295"/>
      <c r="V696" s="295"/>
      <c r="W696" s="295"/>
      <c r="X696" s="295"/>
      <c r="Y696" s="411">
        <f>Y695</f>
        <v>0</v>
      </c>
      <c r="Z696" s="411">
        <f t="shared" ref="Z696:AD696" si="1638">Z695</f>
        <v>0</v>
      </c>
      <c r="AA696" s="411">
        <f t="shared" si="1638"/>
        <v>0</v>
      </c>
      <c r="AB696" s="411">
        <f t="shared" si="1638"/>
        <v>0</v>
      </c>
      <c r="AC696" s="411">
        <f t="shared" si="1638"/>
        <v>0</v>
      </c>
      <c r="AD696" s="411">
        <f t="shared" si="1638"/>
        <v>0</v>
      </c>
      <c r="AE696" s="411">
        <f t="shared" ref="AE696" si="1639">AE695</f>
        <v>0</v>
      </c>
      <c r="AF696" s="411">
        <f t="shared" ref="AF696" si="1640">AF695</f>
        <v>0</v>
      </c>
      <c r="AG696" s="411">
        <f t="shared" ref="AG696" si="1641">AG695</f>
        <v>0</v>
      </c>
      <c r="AH696" s="411">
        <f t="shared" ref="AH696" si="1642">AH695</f>
        <v>0</v>
      </c>
      <c r="AI696" s="411">
        <f t="shared" ref="AI696" si="1643">AI695</f>
        <v>0</v>
      </c>
      <c r="AJ696" s="411">
        <f t="shared" ref="AJ696" si="1644">AJ695</f>
        <v>0</v>
      </c>
      <c r="AK696" s="411">
        <f t="shared" ref="AK696" si="1645">AK695</f>
        <v>0</v>
      </c>
      <c r="AL696" s="411">
        <f t="shared" ref="AL696" si="1646">AL695</f>
        <v>0</v>
      </c>
      <c r="AM696" s="306"/>
    </row>
    <row r="697" spans="1:39" ht="15" hidden="1" outlineLevel="1">
      <c r="A697" s="532"/>
      <c r="B697" s="428"/>
      <c r="C697" s="291"/>
      <c r="D697" s="291"/>
      <c r="E697" s="291"/>
      <c r="F697" s="291"/>
      <c r="G697" s="291"/>
      <c r="H697" s="291"/>
      <c r="I697" s="291"/>
      <c r="J697" s="291"/>
      <c r="K697" s="291"/>
      <c r="L697" s="291"/>
      <c r="M697" s="291"/>
      <c r="N697" s="291"/>
      <c r="O697" s="291"/>
      <c r="P697" s="291"/>
      <c r="Q697" s="291"/>
      <c r="R697" s="291"/>
      <c r="S697" s="291"/>
      <c r="T697" s="291"/>
      <c r="U697" s="291"/>
      <c r="V697" s="291"/>
      <c r="W697" s="291"/>
      <c r="X697" s="291"/>
      <c r="Y697" s="412"/>
      <c r="Z697" s="425"/>
      <c r="AA697" s="425"/>
      <c r="AB697" s="425"/>
      <c r="AC697" s="425"/>
      <c r="AD697" s="425"/>
      <c r="AE697" s="425"/>
      <c r="AF697" s="425"/>
      <c r="AG697" s="425"/>
      <c r="AH697" s="425"/>
      <c r="AI697" s="425"/>
      <c r="AJ697" s="425"/>
      <c r="AK697" s="425"/>
      <c r="AL697" s="425"/>
      <c r="AM697" s="306"/>
    </row>
    <row r="698" spans="1:39" ht="15" hidden="1" outlineLevel="1">
      <c r="A698" s="532">
        <v>34</v>
      </c>
      <c r="B698" s="428" t="s">
        <v>126</v>
      </c>
      <c r="C698" s="291" t="s">
        <v>25</v>
      </c>
      <c r="D698" s="295"/>
      <c r="E698" s="295"/>
      <c r="F698" s="295"/>
      <c r="G698" s="295"/>
      <c r="H698" s="295"/>
      <c r="I698" s="295"/>
      <c r="J698" s="295"/>
      <c r="K698" s="295"/>
      <c r="L698" s="295"/>
      <c r="M698" s="295"/>
      <c r="N698" s="295">
        <v>0</v>
      </c>
      <c r="O698" s="295"/>
      <c r="P698" s="295"/>
      <c r="Q698" s="295"/>
      <c r="R698" s="295"/>
      <c r="S698" s="295"/>
      <c r="T698" s="295"/>
      <c r="U698" s="295"/>
      <c r="V698" s="295"/>
      <c r="W698" s="295"/>
      <c r="X698" s="295"/>
      <c r="Y698" s="426"/>
      <c r="Z698" s="410"/>
      <c r="AA698" s="410"/>
      <c r="AB698" s="410"/>
      <c r="AC698" s="410"/>
      <c r="AD698" s="410"/>
      <c r="AE698" s="410"/>
      <c r="AF698" s="415"/>
      <c r="AG698" s="415"/>
      <c r="AH698" s="415"/>
      <c r="AI698" s="415"/>
      <c r="AJ698" s="415"/>
      <c r="AK698" s="415"/>
      <c r="AL698" s="415"/>
      <c r="AM698" s="296">
        <f>SUM(Y698:AL698)</f>
        <v>0</v>
      </c>
    </row>
    <row r="699" spans="1:39" ht="15" hidden="1" outlineLevel="1">
      <c r="A699" s="532"/>
      <c r="B699" s="294" t="s">
        <v>310</v>
      </c>
      <c r="C699" s="291" t="s">
        <v>163</v>
      </c>
      <c r="D699" s="295"/>
      <c r="E699" s="295"/>
      <c r="F699" s="295"/>
      <c r="G699" s="295"/>
      <c r="H699" s="295"/>
      <c r="I699" s="295"/>
      <c r="J699" s="295"/>
      <c r="K699" s="295"/>
      <c r="L699" s="295"/>
      <c r="M699" s="295"/>
      <c r="N699" s="295">
        <f>N698</f>
        <v>0</v>
      </c>
      <c r="O699" s="295"/>
      <c r="P699" s="295"/>
      <c r="Q699" s="295"/>
      <c r="R699" s="295"/>
      <c r="S699" s="295"/>
      <c r="T699" s="295"/>
      <c r="U699" s="295"/>
      <c r="V699" s="295"/>
      <c r="W699" s="295"/>
      <c r="X699" s="295"/>
      <c r="Y699" s="411">
        <f>Y698</f>
        <v>0</v>
      </c>
      <c r="Z699" s="411">
        <f t="shared" ref="Z699:AD699" si="1647">Z698</f>
        <v>0</v>
      </c>
      <c r="AA699" s="411">
        <f t="shared" si="1647"/>
        <v>0</v>
      </c>
      <c r="AB699" s="411">
        <f t="shared" si="1647"/>
        <v>0</v>
      </c>
      <c r="AC699" s="411">
        <f t="shared" si="1647"/>
        <v>0</v>
      </c>
      <c r="AD699" s="411">
        <f t="shared" si="1647"/>
        <v>0</v>
      </c>
      <c r="AE699" s="411">
        <f t="shared" ref="AE699" si="1648">AE698</f>
        <v>0</v>
      </c>
      <c r="AF699" s="411">
        <f t="shared" ref="AF699" si="1649">AF698</f>
        <v>0</v>
      </c>
      <c r="AG699" s="411">
        <f t="shared" ref="AG699" si="1650">AG698</f>
        <v>0</v>
      </c>
      <c r="AH699" s="411">
        <f t="shared" ref="AH699" si="1651">AH698</f>
        <v>0</v>
      </c>
      <c r="AI699" s="411">
        <f t="shared" ref="AI699" si="1652">AI698</f>
        <v>0</v>
      </c>
      <c r="AJ699" s="411">
        <f t="shared" ref="AJ699" si="1653">AJ698</f>
        <v>0</v>
      </c>
      <c r="AK699" s="411">
        <f t="shared" ref="AK699" si="1654">AK698</f>
        <v>0</v>
      </c>
      <c r="AL699" s="411">
        <f t="shared" ref="AL699" si="1655">AL698</f>
        <v>0</v>
      </c>
      <c r="AM699" s="306"/>
    </row>
    <row r="700" spans="1:39" ht="15" hidden="1" outlineLevel="1">
      <c r="A700" s="532"/>
      <c r="B700" s="428"/>
      <c r="C700" s="291"/>
      <c r="D700" s="291"/>
      <c r="E700" s="291"/>
      <c r="F700" s="291"/>
      <c r="G700" s="291"/>
      <c r="H700" s="291"/>
      <c r="I700" s="291"/>
      <c r="J700" s="291"/>
      <c r="K700" s="291"/>
      <c r="L700" s="291"/>
      <c r="M700" s="291"/>
      <c r="N700" s="291"/>
      <c r="O700" s="291"/>
      <c r="P700" s="291"/>
      <c r="Q700" s="291"/>
      <c r="R700" s="291"/>
      <c r="S700" s="291"/>
      <c r="T700" s="291"/>
      <c r="U700" s="291"/>
      <c r="V700" s="291"/>
      <c r="W700" s="291"/>
      <c r="X700" s="291"/>
      <c r="Y700" s="412"/>
      <c r="Z700" s="425"/>
      <c r="AA700" s="425"/>
      <c r="AB700" s="425"/>
      <c r="AC700" s="425"/>
      <c r="AD700" s="425"/>
      <c r="AE700" s="425"/>
      <c r="AF700" s="425"/>
      <c r="AG700" s="425"/>
      <c r="AH700" s="425"/>
      <c r="AI700" s="425"/>
      <c r="AJ700" s="425"/>
      <c r="AK700" s="425"/>
      <c r="AL700" s="425"/>
      <c r="AM700" s="306"/>
    </row>
    <row r="701" spans="1:39" ht="15" hidden="1" outlineLevel="1">
      <c r="A701" s="532">
        <v>35</v>
      </c>
      <c r="B701" s="428" t="s">
        <v>127</v>
      </c>
      <c r="C701" s="291" t="s">
        <v>25</v>
      </c>
      <c r="D701" s="295"/>
      <c r="E701" s="295"/>
      <c r="F701" s="295"/>
      <c r="G701" s="295"/>
      <c r="H701" s="295"/>
      <c r="I701" s="295"/>
      <c r="J701" s="295"/>
      <c r="K701" s="295"/>
      <c r="L701" s="295"/>
      <c r="M701" s="295"/>
      <c r="N701" s="295">
        <v>0</v>
      </c>
      <c r="O701" s="295"/>
      <c r="P701" s="295"/>
      <c r="Q701" s="295"/>
      <c r="R701" s="295"/>
      <c r="S701" s="295"/>
      <c r="T701" s="295"/>
      <c r="U701" s="295"/>
      <c r="V701" s="295"/>
      <c r="W701" s="295"/>
      <c r="X701" s="295"/>
      <c r="Y701" s="426"/>
      <c r="Z701" s="410"/>
      <c r="AA701" s="410"/>
      <c r="AB701" s="410"/>
      <c r="AC701" s="410"/>
      <c r="AD701" s="410"/>
      <c r="AE701" s="410"/>
      <c r="AF701" s="415"/>
      <c r="AG701" s="415"/>
      <c r="AH701" s="415"/>
      <c r="AI701" s="415"/>
      <c r="AJ701" s="415"/>
      <c r="AK701" s="415"/>
      <c r="AL701" s="415"/>
      <c r="AM701" s="296">
        <f>SUM(Y701:AL701)</f>
        <v>0</v>
      </c>
    </row>
    <row r="702" spans="1:39" ht="15" hidden="1" outlineLevel="1">
      <c r="A702" s="532"/>
      <c r="B702" s="294" t="s">
        <v>310</v>
      </c>
      <c r="C702" s="291" t="s">
        <v>163</v>
      </c>
      <c r="D702" s="295"/>
      <c r="E702" s="295"/>
      <c r="F702" s="295"/>
      <c r="G702" s="295"/>
      <c r="H702" s="295"/>
      <c r="I702" s="295"/>
      <c r="J702" s="295"/>
      <c r="K702" s="295"/>
      <c r="L702" s="295"/>
      <c r="M702" s="295"/>
      <c r="N702" s="295">
        <f>N701</f>
        <v>0</v>
      </c>
      <c r="O702" s="295"/>
      <c r="P702" s="295"/>
      <c r="Q702" s="295"/>
      <c r="R702" s="295"/>
      <c r="S702" s="295"/>
      <c r="T702" s="295"/>
      <c r="U702" s="295"/>
      <c r="V702" s="295"/>
      <c r="W702" s="295"/>
      <c r="X702" s="295"/>
      <c r="Y702" s="411">
        <f>Y701</f>
        <v>0</v>
      </c>
      <c r="Z702" s="411">
        <f t="shared" ref="Z702:AD702" si="1656">Z701</f>
        <v>0</v>
      </c>
      <c r="AA702" s="411">
        <f t="shared" si="1656"/>
        <v>0</v>
      </c>
      <c r="AB702" s="411">
        <f t="shared" si="1656"/>
        <v>0</v>
      </c>
      <c r="AC702" s="411">
        <f t="shared" si="1656"/>
        <v>0</v>
      </c>
      <c r="AD702" s="411">
        <f t="shared" si="1656"/>
        <v>0</v>
      </c>
      <c r="AE702" s="411">
        <f t="shared" ref="AE702" si="1657">AE701</f>
        <v>0</v>
      </c>
      <c r="AF702" s="411">
        <f t="shared" ref="AF702" si="1658">AF701</f>
        <v>0</v>
      </c>
      <c r="AG702" s="411">
        <f t="shared" ref="AG702" si="1659">AG701</f>
        <v>0</v>
      </c>
      <c r="AH702" s="411">
        <f t="shared" ref="AH702" si="1660">AH701</f>
        <v>0</v>
      </c>
      <c r="AI702" s="411">
        <f t="shared" ref="AI702" si="1661">AI701</f>
        <v>0</v>
      </c>
      <c r="AJ702" s="411">
        <f t="shared" ref="AJ702" si="1662">AJ701</f>
        <v>0</v>
      </c>
      <c r="AK702" s="411">
        <f t="shared" ref="AK702" si="1663">AK701</f>
        <v>0</v>
      </c>
      <c r="AL702" s="411">
        <f t="shared" ref="AL702" si="1664">AL701</f>
        <v>0</v>
      </c>
      <c r="AM702" s="306"/>
    </row>
    <row r="703" spans="1:39" ht="15" hidden="1" outlineLevel="1">
      <c r="A703" s="532"/>
      <c r="B703" s="43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412"/>
      <c r="Z703" s="425"/>
      <c r="AA703" s="425"/>
      <c r="AB703" s="425"/>
      <c r="AC703" s="425"/>
      <c r="AD703" s="425"/>
      <c r="AE703" s="425"/>
      <c r="AF703" s="425"/>
      <c r="AG703" s="425"/>
      <c r="AH703" s="425"/>
      <c r="AI703" s="425"/>
      <c r="AJ703" s="425"/>
      <c r="AK703" s="425"/>
      <c r="AL703" s="425"/>
      <c r="AM703" s="306"/>
    </row>
    <row r="704" spans="1:39" ht="15.45" outlineLevel="1">
      <c r="A704" s="532"/>
      <c r="B704" s="288" t="s">
        <v>501</v>
      </c>
      <c r="C704" s="291"/>
      <c r="D704" s="291"/>
      <c r="E704" s="291"/>
      <c r="F704" s="291"/>
      <c r="G704" s="291"/>
      <c r="H704" s="291"/>
      <c r="I704" s="291"/>
      <c r="J704" s="291"/>
      <c r="K704" s="291"/>
      <c r="L704" s="291"/>
      <c r="M704" s="291"/>
      <c r="N704" s="291"/>
      <c r="O704" s="291"/>
      <c r="P704" s="291"/>
      <c r="Q704" s="291"/>
      <c r="R704" s="291"/>
      <c r="S704" s="291"/>
      <c r="T704" s="291"/>
      <c r="U704" s="291"/>
      <c r="V704" s="291"/>
      <c r="W704" s="291"/>
      <c r="X704" s="291"/>
      <c r="Y704" s="412"/>
      <c r="Z704" s="425"/>
      <c r="AA704" s="425"/>
      <c r="AB704" s="425"/>
      <c r="AC704" s="425"/>
      <c r="AD704" s="425"/>
      <c r="AE704" s="425"/>
      <c r="AF704" s="425"/>
      <c r="AG704" s="425"/>
      <c r="AH704" s="425"/>
      <c r="AI704" s="425"/>
      <c r="AJ704" s="425"/>
      <c r="AK704" s="425"/>
      <c r="AL704" s="425"/>
      <c r="AM704" s="306"/>
    </row>
    <row r="705" spans="1:39" ht="45" hidden="1" outlineLevel="1">
      <c r="A705" s="532">
        <v>36</v>
      </c>
      <c r="B705" s="428" t="s">
        <v>128</v>
      </c>
      <c r="C705" s="291" t="s">
        <v>25</v>
      </c>
      <c r="D705" s="295"/>
      <c r="E705" s="295"/>
      <c r="F705" s="295"/>
      <c r="G705" s="295"/>
      <c r="H705" s="295"/>
      <c r="I705" s="295"/>
      <c r="J705" s="295"/>
      <c r="K705" s="295"/>
      <c r="L705" s="295"/>
      <c r="M705" s="295"/>
      <c r="N705" s="295">
        <v>12</v>
      </c>
      <c r="O705" s="295"/>
      <c r="P705" s="295"/>
      <c r="Q705" s="295"/>
      <c r="R705" s="295"/>
      <c r="S705" s="295"/>
      <c r="T705" s="295"/>
      <c r="U705" s="295"/>
      <c r="V705" s="295"/>
      <c r="W705" s="295"/>
      <c r="X705" s="295"/>
      <c r="Y705" s="426"/>
      <c r="Z705" s="410"/>
      <c r="AA705" s="410"/>
      <c r="AB705" s="410"/>
      <c r="AC705" s="410"/>
      <c r="AD705" s="410"/>
      <c r="AE705" s="410"/>
      <c r="AF705" s="415"/>
      <c r="AG705" s="415"/>
      <c r="AH705" s="415"/>
      <c r="AI705" s="415"/>
      <c r="AJ705" s="415"/>
      <c r="AK705" s="415"/>
      <c r="AL705" s="415"/>
      <c r="AM705" s="296">
        <f>SUM(Y705:AL705)</f>
        <v>0</v>
      </c>
    </row>
    <row r="706" spans="1:39" ht="15" hidden="1" outlineLevel="1">
      <c r="A706" s="532"/>
      <c r="B706" s="294" t="s">
        <v>310</v>
      </c>
      <c r="C706" s="291" t="s">
        <v>163</v>
      </c>
      <c r="D706" s="295"/>
      <c r="E706" s="295"/>
      <c r="F706" s="295"/>
      <c r="G706" s="295"/>
      <c r="H706" s="295"/>
      <c r="I706" s="295"/>
      <c r="J706" s="295"/>
      <c r="K706" s="295"/>
      <c r="L706" s="295"/>
      <c r="M706" s="295"/>
      <c r="N706" s="295">
        <f>N705</f>
        <v>12</v>
      </c>
      <c r="O706" s="295"/>
      <c r="P706" s="295"/>
      <c r="Q706" s="295"/>
      <c r="R706" s="295"/>
      <c r="S706" s="295"/>
      <c r="T706" s="295"/>
      <c r="U706" s="295"/>
      <c r="V706" s="295"/>
      <c r="W706" s="295"/>
      <c r="X706" s="295"/>
      <c r="Y706" s="411">
        <f>Y705</f>
        <v>0</v>
      </c>
      <c r="Z706" s="411">
        <f t="shared" ref="Z706:AD706" si="1665">Z705</f>
        <v>0</v>
      </c>
      <c r="AA706" s="411">
        <f t="shared" si="1665"/>
        <v>0</v>
      </c>
      <c r="AB706" s="411">
        <f t="shared" si="1665"/>
        <v>0</v>
      </c>
      <c r="AC706" s="411">
        <f t="shared" si="1665"/>
        <v>0</v>
      </c>
      <c r="AD706" s="411">
        <f t="shared" si="1665"/>
        <v>0</v>
      </c>
      <c r="AE706" s="411">
        <f t="shared" ref="AE706" si="1666">AE705</f>
        <v>0</v>
      </c>
      <c r="AF706" s="411">
        <f t="shared" ref="AF706" si="1667">AF705</f>
        <v>0</v>
      </c>
      <c r="AG706" s="411">
        <f t="shared" ref="AG706" si="1668">AG705</f>
        <v>0</v>
      </c>
      <c r="AH706" s="411">
        <f t="shared" ref="AH706" si="1669">AH705</f>
        <v>0</v>
      </c>
      <c r="AI706" s="411">
        <f t="shared" ref="AI706" si="1670">AI705</f>
        <v>0</v>
      </c>
      <c r="AJ706" s="411">
        <f t="shared" ref="AJ706" si="1671">AJ705</f>
        <v>0</v>
      </c>
      <c r="AK706" s="411">
        <f t="shared" ref="AK706" si="1672">AK705</f>
        <v>0</v>
      </c>
      <c r="AL706" s="411">
        <f t="shared" ref="AL706" si="1673">AL705</f>
        <v>0</v>
      </c>
      <c r="AM706" s="306"/>
    </row>
    <row r="707" spans="1:39" ht="15" hidden="1" outlineLevel="1">
      <c r="A707" s="532"/>
      <c r="B707" s="428"/>
      <c r="C707" s="291"/>
      <c r="D707" s="291"/>
      <c r="E707" s="291"/>
      <c r="F707" s="291"/>
      <c r="G707" s="291"/>
      <c r="H707" s="291"/>
      <c r="I707" s="291"/>
      <c r="J707" s="291"/>
      <c r="K707" s="291"/>
      <c r="L707" s="291"/>
      <c r="M707" s="291"/>
      <c r="N707" s="291"/>
      <c r="O707" s="291"/>
      <c r="P707" s="291"/>
      <c r="Q707" s="291"/>
      <c r="R707" s="291"/>
      <c r="S707" s="291"/>
      <c r="T707" s="291"/>
      <c r="U707" s="291"/>
      <c r="V707" s="291"/>
      <c r="W707" s="291"/>
      <c r="X707" s="291"/>
      <c r="Y707" s="412"/>
      <c r="Z707" s="425"/>
      <c r="AA707" s="425"/>
      <c r="AB707" s="425"/>
      <c r="AC707" s="425"/>
      <c r="AD707" s="425"/>
      <c r="AE707" s="425"/>
      <c r="AF707" s="425"/>
      <c r="AG707" s="425"/>
      <c r="AH707" s="425"/>
      <c r="AI707" s="425"/>
      <c r="AJ707" s="425"/>
      <c r="AK707" s="425"/>
      <c r="AL707" s="425"/>
      <c r="AM707" s="306"/>
    </row>
    <row r="708" spans="1:39" ht="30" hidden="1" outlineLevel="1">
      <c r="A708" s="532">
        <v>37</v>
      </c>
      <c r="B708" s="428" t="s">
        <v>129</v>
      </c>
      <c r="C708" s="291" t="s">
        <v>25</v>
      </c>
      <c r="D708" s="295"/>
      <c r="E708" s="295"/>
      <c r="F708" s="295"/>
      <c r="G708" s="295"/>
      <c r="H708" s="295"/>
      <c r="I708" s="295"/>
      <c r="J708" s="295"/>
      <c r="K708" s="295"/>
      <c r="L708" s="295"/>
      <c r="M708" s="295"/>
      <c r="N708" s="295">
        <v>12</v>
      </c>
      <c r="O708" s="295"/>
      <c r="P708" s="295"/>
      <c r="Q708" s="295"/>
      <c r="R708" s="295"/>
      <c r="S708" s="295"/>
      <c r="T708" s="295"/>
      <c r="U708" s="295"/>
      <c r="V708" s="295"/>
      <c r="W708" s="295"/>
      <c r="X708" s="295"/>
      <c r="Y708" s="426"/>
      <c r="Z708" s="410"/>
      <c r="AA708" s="410"/>
      <c r="AB708" s="410"/>
      <c r="AC708" s="410"/>
      <c r="AD708" s="410"/>
      <c r="AE708" s="410"/>
      <c r="AF708" s="415"/>
      <c r="AG708" s="415"/>
      <c r="AH708" s="415"/>
      <c r="AI708" s="415"/>
      <c r="AJ708" s="415"/>
      <c r="AK708" s="415"/>
      <c r="AL708" s="415"/>
      <c r="AM708" s="296">
        <f>SUM(Y708:AL708)</f>
        <v>0</v>
      </c>
    </row>
    <row r="709" spans="1:39" ht="15" hidden="1" outlineLevel="1">
      <c r="A709" s="532"/>
      <c r="B709" s="294" t="s">
        <v>310</v>
      </c>
      <c r="C709" s="291" t="s">
        <v>163</v>
      </c>
      <c r="D709" s="295"/>
      <c r="E709" s="295"/>
      <c r="F709" s="295"/>
      <c r="G709" s="295"/>
      <c r="H709" s="295"/>
      <c r="I709" s="295"/>
      <c r="J709" s="295"/>
      <c r="K709" s="295"/>
      <c r="L709" s="295"/>
      <c r="M709" s="295"/>
      <c r="N709" s="295">
        <f>N708</f>
        <v>12</v>
      </c>
      <c r="O709" s="295"/>
      <c r="P709" s="295"/>
      <c r="Q709" s="295"/>
      <c r="R709" s="295"/>
      <c r="S709" s="295"/>
      <c r="T709" s="295"/>
      <c r="U709" s="295"/>
      <c r="V709" s="295"/>
      <c r="W709" s="295"/>
      <c r="X709" s="295"/>
      <c r="Y709" s="411">
        <f>Y708</f>
        <v>0</v>
      </c>
      <c r="Z709" s="411">
        <f t="shared" ref="Z709:AD709" si="1674">Z708</f>
        <v>0</v>
      </c>
      <c r="AA709" s="411">
        <f t="shared" si="1674"/>
        <v>0</v>
      </c>
      <c r="AB709" s="411">
        <f t="shared" si="1674"/>
        <v>0</v>
      </c>
      <c r="AC709" s="411">
        <f t="shared" si="1674"/>
        <v>0</v>
      </c>
      <c r="AD709" s="411">
        <f t="shared" si="1674"/>
        <v>0</v>
      </c>
      <c r="AE709" s="411">
        <f t="shared" ref="AE709" si="1675">AE708</f>
        <v>0</v>
      </c>
      <c r="AF709" s="411">
        <f t="shared" ref="AF709" si="1676">AF708</f>
        <v>0</v>
      </c>
      <c r="AG709" s="411">
        <f t="shared" ref="AG709" si="1677">AG708</f>
        <v>0</v>
      </c>
      <c r="AH709" s="411">
        <f t="shared" ref="AH709" si="1678">AH708</f>
        <v>0</v>
      </c>
      <c r="AI709" s="411">
        <f t="shared" ref="AI709" si="1679">AI708</f>
        <v>0</v>
      </c>
      <c r="AJ709" s="411">
        <f t="shared" ref="AJ709" si="1680">AJ708</f>
        <v>0</v>
      </c>
      <c r="AK709" s="411">
        <f t="shared" ref="AK709" si="1681">AK708</f>
        <v>0</v>
      </c>
      <c r="AL709" s="411">
        <f t="shared" ref="AL709" si="1682">AL708</f>
        <v>0</v>
      </c>
      <c r="AM709" s="306"/>
    </row>
    <row r="710" spans="1:39" ht="15" hidden="1" outlineLevel="1">
      <c r="A710" s="532"/>
      <c r="B710" s="428"/>
      <c r="C710" s="291"/>
      <c r="D710" s="291"/>
      <c r="E710" s="291"/>
      <c r="F710" s="291"/>
      <c r="G710" s="291"/>
      <c r="H710" s="291"/>
      <c r="I710" s="291"/>
      <c r="J710" s="291"/>
      <c r="K710" s="291"/>
      <c r="L710" s="291"/>
      <c r="M710" s="291"/>
      <c r="N710" s="291"/>
      <c r="O710" s="291"/>
      <c r="P710" s="291"/>
      <c r="Q710" s="291"/>
      <c r="R710" s="291"/>
      <c r="S710" s="291"/>
      <c r="T710" s="291"/>
      <c r="U710" s="291"/>
      <c r="V710" s="291"/>
      <c r="W710" s="291"/>
      <c r="X710" s="291"/>
      <c r="Y710" s="412"/>
      <c r="Z710" s="425"/>
      <c r="AA710" s="425"/>
      <c r="AB710" s="425"/>
      <c r="AC710" s="425"/>
      <c r="AD710" s="425"/>
      <c r="AE710" s="425"/>
      <c r="AF710" s="425"/>
      <c r="AG710" s="425"/>
      <c r="AH710" s="425"/>
      <c r="AI710" s="425"/>
      <c r="AJ710" s="425"/>
      <c r="AK710" s="425"/>
      <c r="AL710" s="425"/>
      <c r="AM710" s="306"/>
    </row>
    <row r="711" spans="1:39" ht="15" hidden="1" outlineLevel="1">
      <c r="A711" s="532">
        <v>38</v>
      </c>
      <c r="B711" s="428" t="s">
        <v>130</v>
      </c>
      <c r="C711" s="291" t="s">
        <v>25</v>
      </c>
      <c r="D711" s="295"/>
      <c r="E711" s="295"/>
      <c r="F711" s="295"/>
      <c r="G711" s="295"/>
      <c r="H711" s="295"/>
      <c r="I711" s="295"/>
      <c r="J711" s="295"/>
      <c r="K711" s="295"/>
      <c r="L711" s="295"/>
      <c r="M711" s="295"/>
      <c r="N711" s="295">
        <v>12</v>
      </c>
      <c r="O711" s="295"/>
      <c r="P711" s="295"/>
      <c r="Q711" s="295"/>
      <c r="R711" s="295"/>
      <c r="S711" s="295"/>
      <c r="T711" s="295"/>
      <c r="U711" s="295"/>
      <c r="V711" s="295"/>
      <c r="W711" s="295"/>
      <c r="X711" s="295"/>
      <c r="Y711" s="426"/>
      <c r="Z711" s="410"/>
      <c r="AA711" s="410"/>
      <c r="AB711" s="410"/>
      <c r="AC711" s="410"/>
      <c r="AD711" s="410"/>
      <c r="AE711" s="410"/>
      <c r="AF711" s="415"/>
      <c r="AG711" s="415"/>
      <c r="AH711" s="415"/>
      <c r="AI711" s="415"/>
      <c r="AJ711" s="415"/>
      <c r="AK711" s="415"/>
      <c r="AL711" s="415"/>
      <c r="AM711" s="296">
        <f>SUM(Y711:AL711)</f>
        <v>0</v>
      </c>
    </row>
    <row r="712" spans="1:39" ht="15" hidden="1" outlineLevel="1">
      <c r="A712" s="532"/>
      <c r="B712" s="294" t="s">
        <v>310</v>
      </c>
      <c r="C712" s="291" t="s">
        <v>163</v>
      </c>
      <c r="D712" s="295"/>
      <c r="E712" s="295"/>
      <c r="F712" s="295"/>
      <c r="G712" s="295"/>
      <c r="H712" s="295"/>
      <c r="I712" s="295"/>
      <c r="J712" s="295"/>
      <c r="K712" s="295"/>
      <c r="L712" s="295"/>
      <c r="M712" s="295"/>
      <c r="N712" s="295">
        <f>N711</f>
        <v>12</v>
      </c>
      <c r="O712" s="295"/>
      <c r="P712" s="295"/>
      <c r="Q712" s="295"/>
      <c r="R712" s="295"/>
      <c r="S712" s="295"/>
      <c r="T712" s="295"/>
      <c r="U712" s="295"/>
      <c r="V712" s="295"/>
      <c r="W712" s="295"/>
      <c r="X712" s="295"/>
      <c r="Y712" s="411">
        <f>Y711</f>
        <v>0</v>
      </c>
      <c r="Z712" s="411">
        <f t="shared" ref="Z712:AD712" si="1683">Z711</f>
        <v>0</v>
      </c>
      <c r="AA712" s="411">
        <f t="shared" si="1683"/>
        <v>0</v>
      </c>
      <c r="AB712" s="411">
        <f t="shared" si="1683"/>
        <v>0</v>
      </c>
      <c r="AC712" s="411">
        <f t="shared" si="1683"/>
        <v>0</v>
      </c>
      <c r="AD712" s="411">
        <f t="shared" si="1683"/>
        <v>0</v>
      </c>
      <c r="AE712" s="411">
        <f t="shared" ref="AE712" si="1684">AE711</f>
        <v>0</v>
      </c>
      <c r="AF712" s="411">
        <f t="shared" ref="AF712" si="1685">AF711</f>
        <v>0</v>
      </c>
      <c r="AG712" s="411">
        <f t="shared" ref="AG712" si="1686">AG711</f>
        <v>0</v>
      </c>
      <c r="AH712" s="411">
        <f t="shared" ref="AH712" si="1687">AH711</f>
        <v>0</v>
      </c>
      <c r="AI712" s="411">
        <f t="shared" ref="AI712" si="1688">AI711</f>
        <v>0</v>
      </c>
      <c r="AJ712" s="411">
        <f t="shared" ref="AJ712" si="1689">AJ711</f>
        <v>0</v>
      </c>
      <c r="AK712" s="411">
        <f t="shared" ref="AK712" si="1690">AK711</f>
        <v>0</v>
      </c>
      <c r="AL712" s="411">
        <f t="shared" ref="AL712" si="1691">AL711</f>
        <v>0</v>
      </c>
      <c r="AM712" s="306"/>
    </row>
    <row r="713" spans="1:39" ht="15" hidden="1" outlineLevel="1">
      <c r="A713" s="532"/>
      <c r="B713" s="428"/>
      <c r="C713" s="291"/>
      <c r="D713" s="291"/>
      <c r="E713" s="291"/>
      <c r="F713" s="291"/>
      <c r="G713" s="291"/>
      <c r="H713" s="291"/>
      <c r="I713" s="291"/>
      <c r="J713" s="291"/>
      <c r="K713" s="291"/>
      <c r="L713" s="291"/>
      <c r="M713" s="291"/>
      <c r="N713" s="291"/>
      <c r="O713" s="291"/>
      <c r="P713" s="291"/>
      <c r="Q713" s="291"/>
      <c r="R713" s="291"/>
      <c r="S713" s="291"/>
      <c r="T713" s="291"/>
      <c r="U713" s="291"/>
      <c r="V713" s="291"/>
      <c r="W713" s="291"/>
      <c r="X713" s="291"/>
      <c r="Y713" s="412"/>
      <c r="Z713" s="425"/>
      <c r="AA713" s="425"/>
      <c r="AB713" s="425"/>
      <c r="AC713" s="425"/>
      <c r="AD713" s="425"/>
      <c r="AE713" s="425"/>
      <c r="AF713" s="425"/>
      <c r="AG713" s="425"/>
      <c r="AH713" s="425"/>
      <c r="AI713" s="425"/>
      <c r="AJ713" s="425"/>
      <c r="AK713" s="425"/>
      <c r="AL713" s="425"/>
      <c r="AM713" s="306"/>
    </row>
    <row r="714" spans="1:39" ht="30" hidden="1" outlineLevel="1">
      <c r="A714" s="532">
        <v>39</v>
      </c>
      <c r="B714" s="428" t="s">
        <v>131</v>
      </c>
      <c r="C714" s="291" t="s">
        <v>25</v>
      </c>
      <c r="D714" s="295"/>
      <c r="E714" s="295"/>
      <c r="F714" s="295"/>
      <c r="G714" s="295"/>
      <c r="H714" s="295"/>
      <c r="I714" s="295"/>
      <c r="J714" s="295"/>
      <c r="K714" s="295"/>
      <c r="L714" s="295"/>
      <c r="M714" s="295"/>
      <c r="N714" s="295">
        <v>12</v>
      </c>
      <c r="O714" s="295"/>
      <c r="P714" s="295"/>
      <c r="Q714" s="295"/>
      <c r="R714" s="295"/>
      <c r="S714" s="295"/>
      <c r="T714" s="295"/>
      <c r="U714" s="295"/>
      <c r="V714" s="295"/>
      <c r="W714" s="295"/>
      <c r="X714" s="295"/>
      <c r="Y714" s="426"/>
      <c r="Z714" s="410"/>
      <c r="AA714" s="410"/>
      <c r="AB714" s="410"/>
      <c r="AC714" s="410"/>
      <c r="AD714" s="410"/>
      <c r="AE714" s="410"/>
      <c r="AF714" s="415"/>
      <c r="AG714" s="415"/>
      <c r="AH714" s="415"/>
      <c r="AI714" s="415"/>
      <c r="AJ714" s="415"/>
      <c r="AK714" s="415"/>
      <c r="AL714" s="415"/>
      <c r="AM714" s="296">
        <f>SUM(Y714:AL714)</f>
        <v>0</v>
      </c>
    </row>
    <row r="715" spans="1:39" ht="15" hidden="1" outlineLevel="1">
      <c r="A715" s="532"/>
      <c r="B715" s="294" t="s">
        <v>310</v>
      </c>
      <c r="C715" s="291" t="s">
        <v>163</v>
      </c>
      <c r="D715" s="295"/>
      <c r="E715" s="295"/>
      <c r="F715" s="295"/>
      <c r="G715" s="295"/>
      <c r="H715" s="295"/>
      <c r="I715" s="295"/>
      <c r="J715" s="295"/>
      <c r="K715" s="295"/>
      <c r="L715" s="295"/>
      <c r="M715" s="295"/>
      <c r="N715" s="295">
        <f>N714</f>
        <v>12</v>
      </c>
      <c r="O715" s="295"/>
      <c r="P715" s="295"/>
      <c r="Q715" s="295"/>
      <c r="R715" s="295"/>
      <c r="S715" s="295"/>
      <c r="T715" s="295"/>
      <c r="U715" s="295"/>
      <c r="V715" s="295"/>
      <c r="W715" s="295"/>
      <c r="X715" s="295"/>
      <c r="Y715" s="411">
        <f>Y714</f>
        <v>0</v>
      </c>
      <c r="Z715" s="411">
        <f t="shared" ref="Z715:AD715" si="1692">Z714</f>
        <v>0</v>
      </c>
      <c r="AA715" s="411">
        <f t="shared" si="1692"/>
        <v>0</v>
      </c>
      <c r="AB715" s="411">
        <f t="shared" si="1692"/>
        <v>0</v>
      </c>
      <c r="AC715" s="411">
        <f t="shared" si="1692"/>
        <v>0</v>
      </c>
      <c r="AD715" s="411">
        <f t="shared" si="1692"/>
        <v>0</v>
      </c>
      <c r="AE715" s="411">
        <f t="shared" ref="AE715" si="1693">AE714</f>
        <v>0</v>
      </c>
      <c r="AF715" s="411">
        <f t="shared" ref="AF715" si="1694">AF714</f>
        <v>0</v>
      </c>
      <c r="AG715" s="411">
        <f t="shared" ref="AG715" si="1695">AG714</f>
        <v>0</v>
      </c>
      <c r="AH715" s="411">
        <f t="shared" ref="AH715" si="1696">AH714</f>
        <v>0</v>
      </c>
      <c r="AI715" s="411">
        <f t="shared" ref="AI715" si="1697">AI714</f>
        <v>0</v>
      </c>
      <c r="AJ715" s="411">
        <f t="shared" ref="AJ715" si="1698">AJ714</f>
        <v>0</v>
      </c>
      <c r="AK715" s="411">
        <f t="shared" ref="AK715" si="1699">AK714</f>
        <v>0</v>
      </c>
      <c r="AL715" s="411">
        <f t="shared" ref="AL715" si="1700">AL714</f>
        <v>0</v>
      </c>
      <c r="AM715" s="306"/>
    </row>
    <row r="716" spans="1:39" ht="15" hidden="1" outlineLevel="1">
      <c r="A716" s="532"/>
      <c r="B716" s="428"/>
      <c r="C716" s="291"/>
      <c r="D716" s="291"/>
      <c r="E716" s="291"/>
      <c r="F716" s="291"/>
      <c r="G716" s="291"/>
      <c r="H716" s="291"/>
      <c r="I716" s="291"/>
      <c r="J716" s="291"/>
      <c r="K716" s="291"/>
      <c r="L716" s="291"/>
      <c r="M716" s="291"/>
      <c r="N716" s="291"/>
      <c r="O716" s="291"/>
      <c r="P716" s="291"/>
      <c r="Q716" s="291"/>
      <c r="R716" s="291"/>
      <c r="S716" s="291"/>
      <c r="T716" s="291"/>
      <c r="U716" s="291"/>
      <c r="V716" s="291"/>
      <c r="W716" s="291"/>
      <c r="X716" s="291"/>
      <c r="Y716" s="412"/>
      <c r="Z716" s="425"/>
      <c r="AA716" s="425"/>
      <c r="AB716" s="425"/>
      <c r="AC716" s="425"/>
      <c r="AD716" s="425"/>
      <c r="AE716" s="425"/>
      <c r="AF716" s="425"/>
      <c r="AG716" s="425"/>
      <c r="AH716" s="425"/>
      <c r="AI716" s="425"/>
      <c r="AJ716" s="425"/>
      <c r="AK716" s="425"/>
      <c r="AL716" s="425"/>
      <c r="AM716" s="306"/>
    </row>
    <row r="717" spans="1:39" ht="30" hidden="1" outlineLevel="1">
      <c r="A717" s="532">
        <v>40</v>
      </c>
      <c r="B717" s="428" t="s">
        <v>132</v>
      </c>
      <c r="C717" s="291" t="s">
        <v>25</v>
      </c>
      <c r="D717" s="295"/>
      <c r="E717" s="295"/>
      <c r="F717" s="295"/>
      <c r="G717" s="295"/>
      <c r="H717" s="295"/>
      <c r="I717" s="295"/>
      <c r="J717" s="295"/>
      <c r="K717" s="295"/>
      <c r="L717" s="295"/>
      <c r="M717" s="295"/>
      <c r="N717" s="295">
        <v>12</v>
      </c>
      <c r="O717" s="295"/>
      <c r="P717" s="295"/>
      <c r="Q717" s="295"/>
      <c r="R717" s="295"/>
      <c r="S717" s="295"/>
      <c r="T717" s="295"/>
      <c r="U717" s="295"/>
      <c r="V717" s="295"/>
      <c r="W717" s="295"/>
      <c r="X717" s="295"/>
      <c r="Y717" s="426"/>
      <c r="Z717" s="410"/>
      <c r="AA717" s="410"/>
      <c r="AB717" s="410"/>
      <c r="AC717" s="410"/>
      <c r="AD717" s="410"/>
      <c r="AE717" s="410"/>
      <c r="AF717" s="415"/>
      <c r="AG717" s="415"/>
      <c r="AH717" s="415"/>
      <c r="AI717" s="415"/>
      <c r="AJ717" s="415"/>
      <c r="AK717" s="415"/>
      <c r="AL717" s="415"/>
      <c r="AM717" s="296">
        <f>SUM(Y717:AL717)</f>
        <v>0</v>
      </c>
    </row>
    <row r="718" spans="1:39" ht="15" hidden="1" outlineLevel="1">
      <c r="A718" s="532"/>
      <c r="B718" s="294" t="s">
        <v>310</v>
      </c>
      <c r="C718" s="291" t="s">
        <v>163</v>
      </c>
      <c r="D718" s="295"/>
      <c r="E718" s="295"/>
      <c r="F718" s="295"/>
      <c r="G718" s="295"/>
      <c r="H718" s="295"/>
      <c r="I718" s="295"/>
      <c r="J718" s="295"/>
      <c r="K718" s="295"/>
      <c r="L718" s="295"/>
      <c r="M718" s="295"/>
      <c r="N718" s="295">
        <f>N717</f>
        <v>12</v>
      </c>
      <c r="O718" s="295"/>
      <c r="P718" s="295"/>
      <c r="Q718" s="295"/>
      <c r="R718" s="295"/>
      <c r="S718" s="295"/>
      <c r="T718" s="295"/>
      <c r="U718" s="295"/>
      <c r="V718" s="295"/>
      <c r="W718" s="295"/>
      <c r="X718" s="295"/>
      <c r="Y718" s="411">
        <f>Y717</f>
        <v>0</v>
      </c>
      <c r="Z718" s="411">
        <f t="shared" ref="Z718:AD718" si="1701">Z717</f>
        <v>0</v>
      </c>
      <c r="AA718" s="411">
        <f t="shared" si="1701"/>
        <v>0</v>
      </c>
      <c r="AB718" s="411">
        <f t="shared" si="1701"/>
        <v>0</v>
      </c>
      <c r="AC718" s="411">
        <f t="shared" si="1701"/>
        <v>0</v>
      </c>
      <c r="AD718" s="411">
        <f t="shared" si="1701"/>
        <v>0</v>
      </c>
      <c r="AE718" s="411">
        <f t="shared" ref="AE718" si="1702">AE717</f>
        <v>0</v>
      </c>
      <c r="AF718" s="411">
        <f t="shared" ref="AF718" si="1703">AF717</f>
        <v>0</v>
      </c>
      <c r="AG718" s="411">
        <f t="shared" ref="AG718" si="1704">AG717</f>
        <v>0</v>
      </c>
      <c r="AH718" s="411">
        <f t="shared" ref="AH718" si="1705">AH717</f>
        <v>0</v>
      </c>
      <c r="AI718" s="411">
        <f t="shared" ref="AI718" si="1706">AI717</f>
        <v>0</v>
      </c>
      <c r="AJ718" s="411">
        <f t="shared" ref="AJ718" si="1707">AJ717</f>
        <v>0</v>
      </c>
      <c r="AK718" s="411">
        <f t="shared" ref="AK718" si="1708">AK717</f>
        <v>0</v>
      </c>
      <c r="AL718" s="411">
        <f t="shared" ref="AL718" si="1709">AL717</f>
        <v>0</v>
      </c>
      <c r="AM718" s="306"/>
    </row>
    <row r="719" spans="1:39" ht="15" hidden="1" outlineLevel="1">
      <c r="A719" s="532"/>
      <c r="B719" s="428"/>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412"/>
      <c r="Z719" s="425"/>
      <c r="AA719" s="425"/>
      <c r="AB719" s="425"/>
      <c r="AC719" s="425"/>
      <c r="AD719" s="425"/>
      <c r="AE719" s="425"/>
      <c r="AF719" s="425"/>
      <c r="AG719" s="425"/>
      <c r="AH719" s="425"/>
      <c r="AI719" s="425"/>
      <c r="AJ719" s="425"/>
      <c r="AK719" s="425"/>
      <c r="AL719" s="425"/>
      <c r="AM719" s="306"/>
    </row>
    <row r="720" spans="1:39" ht="45" hidden="1" outlineLevel="1">
      <c r="A720" s="532">
        <v>41</v>
      </c>
      <c r="B720" s="428" t="s">
        <v>133</v>
      </c>
      <c r="C720" s="291" t="s">
        <v>25</v>
      </c>
      <c r="D720" s="295"/>
      <c r="E720" s="295"/>
      <c r="F720" s="295"/>
      <c r="G720" s="295"/>
      <c r="H720" s="295"/>
      <c r="I720" s="295"/>
      <c r="J720" s="295"/>
      <c r="K720" s="295"/>
      <c r="L720" s="295"/>
      <c r="M720" s="295"/>
      <c r="N720" s="295">
        <v>12</v>
      </c>
      <c r="O720" s="295"/>
      <c r="P720" s="295"/>
      <c r="Q720" s="295"/>
      <c r="R720" s="295"/>
      <c r="S720" s="295"/>
      <c r="T720" s="295"/>
      <c r="U720" s="295"/>
      <c r="V720" s="295"/>
      <c r="W720" s="295"/>
      <c r="X720" s="295"/>
      <c r="Y720" s="426"/>
      <c r="Z720" s="410"/>
      <c r="AA720" s="410"/>
      <c r="AB720" s="410"/>
      <c r="AC720" s="410"/>
      <c r="AD720" s="410"/>
      <c r="AE720" s="410"/>
      <c r="AF720" s="415"/>
      <c r="AG720" s="415"/>
      <c r="AH720" s="415"/>
      <c r="AI720" s="415"/>
      <c r="AJ720" s="415"/>
      <c r="AK720" s="415"/>
      <c r="AL720" s="415"/>
      <c r="AM720" s="296">
        <f>SUM(Y720:AL720)</f>
        <v>0</v>
      </c>
    </row>
    <row r="721" spans="1:39" ht="15" hidden="1" outlineLevel="1">
      <c r="A721" s="532"/>
      <c r="B721" s="294" t="s">
        <v>310</v>
      </c>
      <c r="C721" s="291" t="s">
        <v>163</v>
      </c>
      <c r="D721" s="295"/>
      <c r="E721" s="295"/>
      <c r="F721" s="295"/>
      <c r="G721" s="295"/>
      <c r="H721" s="295"/>
      <c r="I721" s="295"/>
      <c r="J721" s="295"/>
      <c r="K721" s="295"/>
      <c r="L721" s="295"/>
      <c r="M721" s="295"/>
      <c r="N721" s="295">
        <f>N720</f>
        <v>12</v>
      </c>
      <c r="O721" s="295"/>
      <c r="P721" s="295"/>
      <c r="Q721" s="295"/>
      <c r="R721" s="295"/>
      <c r="S721" s="295"/>
      <c r="T721" s="295"/>
      <c r="U721" s="295"/>
      <c r="V721" s="295"/>
      <c r="W721" s="295"/>
      <c r="X721" s="295"/>
      <c r="Y721" s="411">
        <f>Y720</f>
        <v>0</v>
      </c>
      <c r="Z721" s="411">
        <f t="shared" ref="Z721:AD721" si="1710">Z720</f>
        <v>0</v>
      </c>
      <c r="AA721" s="411">
        <f t="shared" si="1710"/>
        <v>0</v>
      </c>
      <c r="AB721" s="411">
        <f t="shared" si="1710"/>
        <v>0</v>
      </c>
      <c r="AC721" s="411">
        <f t="shared" si="1710"/>
        <v>0</v>
      </c>
      <c r="AD721" s="411">
        <f t="shared" si="1710"/>
        <v>0</v>
      </c>
      <c r="AE721" s="411">
        <f t="shared" ref="AE721" si="1711">AE720</f>
        <v>0</v>
      </c>
      <c r="AF721" s="411">
        <f t="shared" ref="AF721" si="1712">AF720</f>
        <v>0</v>
      </c>
      <c r="AG721" s="411">
        <f t="shared" ref="AG721" si="1713">AG720</f>
        <v>0</v>
      </c>
      <c r="AH721" s="411">
        <f t="shared" ref="AH721" si="1714">AH720</f>
        <v>0</v>
      </c>
      <c r="AI721" s="411">
        <f t="shared" ref="AI721" si="1715">AI720</f>
        <v>0</v>
      </c>
      <c r="AJ721" s="411">
        <f t="shared" ref="AJ721" si="1716">AJ720</f>
        <v>0</v>
      </c>
      <c r="AK721" s="411">
        <f t="shared" ref="AK721" si="1717">AK720</f>
        <v>0</v>
      </c>
      <c r="AL721" s="411">
        <f t="shared" ref="AL721" si="1718">AL720</f>
        <v>0</v>
      </c>
      <c r="AM721" s="306"/>
    </row>
    <row r="722" spans="1:39" ht="15" hidden="1" outlineLevel="1">
      <c r="A722" s="532"/>
      <c r="B722" s="428"/>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412"/>
      <c r="Z722" s="425"/>
      <c r="AA722" s="425"/>
      <c r="AB722" s="425"/>
      <c r="AC722" s="425"/>
      <c r="AD722" s="425"/>
      <c r="AE722" s="425"/>
      <c r="AF722" s="425"/>
      <c r="AG722" s="425"/>
      <c r="AH722" s="425"/>
      <c r="AI722" s="425"/>
      <c r="AJ722" s="425"/>
      <c r="AK722" s="425"/>
      <c r="AL722" s="425"/>
      <c r="AM722" s="306"/>
    </row>
    <row r="723" spans="1:39" ht="15" outlineLevel="1">
      <c r="A723" s="532">
        <v>42</v>
      </c>
      <c r="B723" s="789" t="s">
        <v>770</v>
      </c>
      <c r="C723" s="291" t="s">
        <v>767</v>
      </c>
      <c r="D723" s="295">
        <v>101035.90000000036</v>
      </c>
      <c r="E723" s="295">
        <f>(D723+F723)/2</f>
        <v>101035.90000000036</v>
      </c>
      <c r="F723" s="295">
        <v>101035.90000000036</v>
      </c>
      <c r="G723" s="295">
        <f t="shared" ref="G723:M723" si="1719">F723*G477/F477</f>
        <v>101035.90000000036</v>
      </c>
      <c r="H723" s="295">
        <f t="shared" si="1719"/>
        <v>101035.90000000036</v>
      </c>
      <c r="I723" s="295">
        <f t="shared" si="1719"/>
        <v>101035.90000000036</v>
      </c>
      <c r="J723" s="295">
        <f t="shared" si="1719"/>
        <v>101035.90000000036</v>
      </c>
      <c r="K723" s="295">
        <f t="shared" si="1719"/>
        <v>101035.90000000036</v>
      </c>
      <c r="L723" s="295">
        <f t="shared" si="1719"/>
        <v>101035.90000000036</v>
      </c>
      <c r="M723" s="295">
        <f t="shared" si="1719"/>
        <v>101035.90000000036</v>
      </c>
      <c r="N723" s="291"/>
      <c r="O723" s="295"/>
      <c r="P723" s="295"/>
      <c r="Q723" s="295"/>
      <c r="R723" s="295"/>
      <c r="S723" s="295"/>
      <c r="T723" s="295"/>
      <c r="U723" s="295"/>
      <c r="V723" s="295"/>
      <c r="W723" s="295"/>
      <c r="X723" s="295"/>
      <c r="Y723" s="426">
        <v>1</v>
      </c>
      <c r="Z723" s="410"/>
      <c r="AA723" s="410"/>
      <c r="AB723" s="410"/>
      <c r="AC723" s="410"/>
      <c r="AD723" s="410"/>
      <c r="AE723" s="410"/>
      <c r="AF723" s="415"/>
      <c r="AG723" s="415"/>
      <c r="AH723" s="415"/>
      <c r="AI723" s="415"/>
      <c r="AJ723" s="415"/>
      <c r="AK723" s="415"/>
      <c r="AL723" s="415"/>
      <c r="AM723" s="296">
        <f>SUM(Y723:AL723)</f>
        <v>1</v>
      </c>
    </row>
    <row r="724" spans="1:39" ht="15" outlineLevel="1">
      <c r="A724" s="532"/>
      <c r="B724" s="294" t="s">
        <v>310</v>
      </c>
      <c r="C724" s="291" t="s">
        <v>768</v>
      </c>
      <c r="D724" s="295"/>
      <c r="E724" s="295"/>
      <c r="F724" s="295"/>
      <c r="G724" s="295"/>
      <c r="H724" s="295"/>
      <c r="I724" s="295"/>
      <c r="J724" s="295"/>
      <c r="K724" s="295"/>
      <c r="L724" s="295"/>
      <c r="M724" s="295"/>
      <c r="N724" s="468"/>
      <c r="O724" s="295"/>
      <c r="P724" s="295"/>
      <c r="Q724" s="295"/>
      <c r="R724" s="295"/>
      <c r="S724" s="295"/>
      <c r="T724" s="295"/>
      <c r="U724" s="295"/>
      <c r="V724" s="295"/>
      <c r="W724" s="295"/>
      <c r="X724" s="295"/>
      <c r="Y724" s="411">
        <f>Y723</f>
        <v>1</v>
      </c>
      <c r="Z724" s="411">
        <f t="shared" ref="Z724:AD724" si="1720">Z723</f>
        <v>0</v>
      </c>
      <c r="AA724" s="411">
        <f t="shared" si="1720"/>
        <v>0</v>
      </c>
      <c r="AB724" s="411">
        <f t="shared" si="1720"/>
        <v>0</v>
      </c>
      <c r="AC724" s="411">
        <f t="shared" si="1720"/>
        <v>0</v>
      </c>
      <c r="AD724" s="411">
        <f t="shared" si="1720"/>
        <v>0</v>
      </c>
      <c r="AE724" s="411">
        <f t="shared" ref="AE724" si="1721">AE723</f>
        <v>0</v>
      </c>
      <c r="AF724" s="411">
        <f t="shared" ref="AF724" si="1722">AF723</f>
        <v>0</v>
      </c>
      <c r="AG724" s="411">
        <f t="shared" ref="AG724" si="1723">AG723</f>
        <v>0</v>
      </c>
      <c r="AH724" s="411">
        <f t="shared" ref="AH724" si="1724">AH723</f>
        <v>0</v>
      </c>
      <c r="AI724" s="411">
        <f t="shared" ref="AI724" si="1725">AI723</f>
        <v>0</v>
      </c>
      <c r="AJ724" s="411">
        <f t="shared" ref="AJ724" si="1726">AJ723</f>
        <v>0</v>
      </c>
      <c r="AK724" s="411">
        <f t="shared" ref="AK724" si="1727">AK723</f>
        <v>0</v>
      </c>
      <c r="AL724" s="411">
        <f t="shared" ref="AL724" si="1728">AL723</f>
        <v>0</v>
      </c>
      <c r="AM724" s="306"/>
    </row>
    <row r="725" spans="1:39" ht="15" outlineLevel="1">
      <c r="A725" s="532"/>
      <c r="B725" s="7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412"/>
      <c r="Z725" s="425"/>
      <c r="AA725" s="425"/>
      <c r="AB725" s="425"/>
      <c r="AC725" s="425"/>
      <c r="AD725" s="425"/>
      <c r="AE725" s="425"/>
      <c r="AF725" s="425"/>
      <c r="AG725" s="425"/>
      <c r="AH725" s="425"/>
      <c r="AI725" s="425"/>
      <c r="AJ725" s="425"/>
      <c r="AK725" s="425"/>
      <c r="AL725" s="425"/>
      <c r="AM725" s="306"/>
    </row>
    <row r="726" spans="1:39" ht="15" outlineLevel="1">
      <c r="A726" s="532">
        <v>43</v>
      </c>
      <c r="B726" s="789" t="s">
        <v>771</v>
      </c>
      <c r="C726" s="291" t="s">
        <v>767</v>
      </c>
      <c r="D726" s="295">
        <v>147728.54598177498</v>
      </c>
      <c r="E726" s="295">
        <f>(D726+F726)/2</f>
        <v>147728.54598177498</v>
      </c>
      <c r="F726" s="295">
        <v>147728.54598177498</v>
      </c>
      <c r="G726" s="295">
        <f t="shared" ref="G726:M726" si="1729">F726*G522/F522</f>
        <v>147728.54598177498</v>
      </c>
      <c r="H726" s="295">
        <f t="shared" si="1729"/>
        <v>147728.54598177498</v>
      </c>
      <c r="I726" s="295">
        <f t="shared" si="1729"/>
        <v>147728.54598177498</v>
      </c>
      <c r="J726" s="295">
        <f t="shared" si="1729"/>
        <v>147728.54598177498</v>
      </c>
      <c r="K726" s="295">
        <f t="shared" si="1729"/>
        <v>147728.54598177498</v>
      </c>
      <c r="L726" s="295">
        <f t="shared" si="1729"/>
        <v>147728.54598177498</v>
      </c>
      <c r="M726" s="295">
        <f t="shared" si="1729"/>
        <v>147728.54598177498</v>
      </c>
      <c r="N726" s="295">
        <v>12</v>
      </c>
      <c r="O726" s="295"/>
      <c r="P726" s="295"/>
      <c r="Q726" s="295"/>
      <c r="R726" s="295"/>
      <c r="S726" s="295"/>
      <c r="T726" s="295"/>
      <c r="U726" s="295"/>
      <c r="V726" s="295"/>
      <c r="W726" s="295"/>
      <c r="X726" s="295"/>
      <c r="Y726" s="426">
        <v>1</v>
      </c>
      <c r="Z726" s="410"/>
      <c r="AA726" s="410"/>
      <c r="AB726" s="410"/>
      <c r="AC726" s="410"/>
      <c r="AD726" s="410"/>
      <c r="AE726" s="410"/>
      <c r="AF726" s="415"/>
      <c r="AG726" s="415"/>
      <c r="AH726" s="415"/>
      <c r="AI726" s="415"/>
      <c r="AJ726" s="415"/>
      <c r="AK726" s="415"/>
      <c r="AL726" s="415"/>
      <c r="AM726" s="296">
        <f>SUM(Y726:AL726)</f>
        <v>1</v>
      </c>
    </row>
    <row r="727" spans="1:39" ht="15" outlineLevel="1">
      <c r="A727" s="532"/>
      <c r="B727" s="294" t="s">
        <v>310</v>
      </c>
      <c r="C727" s="291" t="s">
        <v>768</v>
      </c>
      <c r="D727" s="295"/>
      <c r="E727" s="295"/>
      <c r="F727" s="295"/>
      <c r="G727" s="295"/>
      <c r="H727" s="295"/>
      <c r="I727" s="295"/>
      <c r="J727" s="295"/>
      <c r="K727" s="295"/>
      <c r="L727" s="295"/>
      <c r="M727" s="295"/>
      <c r="N727" s="295">
        <f>N726</f>
        <v>12</v>
      </c>
      <c r="O727" s="295"/>
      <c r="P727" s="295"/>
      <c r="Q727" s="295"/>
      <c r="R727" s="295"/>
      <c r="S727" s="295"/>
      <c r="T727" s="295"/>
      <c r="U727" s="295"/>
      <c r="V727" s="295"/>
      <c r="W727" s="295"/>
      <c r="X727" s="295"/>
      <c r="Y727" s="411">
        <f>Y726</f>
        <v>1</v>
      </c>
      <c r="Z727" s="411">
        <f t="shared" ref="Z727:AD727" si="1730">Z726</f>
        <v>0</v>
      </c>
      <c r="AA727" s="411">
        <f t="shared" si="1730"/>
        <v>0</v>
      </c>
      <c r="AB727" s="411">
        <f t="shared" si="1730"/>
        <v>0</v>
      </c>
      <c r="AC727" s="411">
        <f t="shared" si="1730"/>
        <v>0</v>
      </c>
      <c r="AD727" s="411">
        <f t="shared" si="1730"/>
        <v>0</v>
      </c>
      <c r="AE727" s="411">
        <f t="shared" ref="AE727" si="1731">AE726</f>
        <v>0</v>
      </c>
      <c r="AF727" s="411">
        <f t="shared" ref="AF727" si="1732">AF726</f>
        <v>0</v>
      </c>
      <c r="AG727" s="411">
        <f t="shared" ref="AG727" si="1733">AG726</f>
        <v>0</v>
      </c>
      <c r="AH727" s="411">
        <f t="shared" ref="AH727" si="1734">AH726</f>
        <v>0</v>
      </c>
      <c r="AI727" s="411">
        <f t="shared" ref="AI727" si="1735">AI726</f>
        <v>0</v>
      </c>
      <c r="AJ727" s="411">
        <f t="shared" ref="AJ727" si="1736">AJ726</f>
        <v>0</v>
      </c>
      <c r="AK727" s="411">
        <f t="shared" ref="AK727" si="1737">AK726</f>
        <v>0</v>
      </c>
      <c r="AL727" s="411">
        <f t="shared" ref="AL727" si="1738">AL726</f>
        <v>0</v>
      </c>
      <c r="AM727" s="306"/>
    </row>
    <row r="728" spans="1:39" ht="15" outlineLevel="1">
      <c r="A728" s="532"/>
      <c r="B728" s="428"/>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412"/>
      <c r="Z728" s="425"/>
      <c r="AA728" s="425"/>
      <c r="AB728" s="425"/>
      <c r="AC728" s="425"/>
      <c r="AD728" s="425"/>
      <c r="AE728" s="425"/>
      <c r="AF728" s="425"/>
      <c r="AG728" s="425"/>
      <c r="AH728" s="425"/>
      <c r="AI728" s="425"/>
      <c r="AJ728" s="425"/>
      <c r="AK728" s="425"/>
      <c r="AL728" s="425"/>
      <c r="AM728" s="306"/>
    </row>
    <row r="729" spans="1:39" ht="45" hidden="1" outlineLevel="1">
      <c r="A729" s="532">
        <v>44</v>
      </c>
      <c r="B729" s="428" t="s">
        <v>136</v>
      </c>
      <c r="C729" s="291" t="s">
        <v>25</v>
      </c>
      <c r="D729" s="295"/>
      <c r="E729" s="295"/>
      <c r="F729" s="295"/>
      <c r="G729" s="295"/>
      <c r="H729" s="295"/>
      <c r="I729" s="295"/>
      <c r="J729" s="295"/>
      <c r="K729" s="295"/>
      <c r="L729" s="295"/>
      <c r="M729" s="295"/>
      <c r="N729" s="295">
        <v>12</v>
      </c>
      <c r="O729" s="295"/>
      <c r="P729" s="295"/>
      <c r="Q729" s="295"/>
      <c r="R729" s="295"/>
      <c r="S729" s="295"/>
      <c r="T729" s="295"/>
      <c r="U729" s="295"/>
      <c r="V729" s="295"/>
      <c r="W729" s="295"/>
      <c r="X729" s="295"/>
      <c r="Y729" s="426"/>
      <c r="Z729" s="410"/>
      <c r="AA729" s="410"/>
      <c r="AB729" s="410"/>
      <c r="AC729" s="410"/>
      <c r="AD729" s="410"/>
      <c r="AE729" s="410"/>
      <c r="AF729" s="415"/>
      <c r="AG729" s="415"/>
      <c r="AH729" s="415"/>
      <c r="AI729" s="415"/>
      <c r="AJ729" s="415"/>
      <c r="AK729" s="415"/>
      <c r="AL729" s="415"/>
      <c r="AM729" s="296">
        <f>SUM(Y729:AL729)</f>
        <v>0</v>
      </c>
    </row>
    <row r="730" spans="1:39" ht="15" hidden="1" outlineLevel="1">
      <c r="A730" s="532"/>
      <c r="B730" s="294" t="s">
        <v>310</v>
      </c>
      <c r="C730" s="291" t="s">
        <v>163</v>
      </c>
      <c r="D730" s="295"/>
      <c r="E730" s="295"/>
      <c r="F730" s="295"/>
      <c r="G730" s="295"/>
      <c r="H730" s="295"/>
      <c r="I730" s="295"/>
      <c r="J730" s="295"/>
      <c r="K730" s="295"/>
      <c r="L730" s="295"/>
      <c r="M730" s="295"/>
      <c r="N730" s="295">
        <f>N729</f>
        <v>12</v>
      </c>
      <c r="O730" s="295"/>
      <c r="P730" s="295"/>
      <c r="Q730" s="295"/>
      <c r="R730" s="295"/>
      <c r="S730" s="295"/>
      <c r="T730" s="295"/>
      <c r="U730" s="295"/>
      <c r="V730" s="295"/>
      <c r="W730" s="295"/>
      <c r="X730" s="295"/>
      <c r="Y730" s="411">
        <f>Y729</f>
        <v>0</v>
      </c>
      <c r="Z730" s="411">
        <f t="shared" ref="Z730" si="1739">Z729</f>
        <v>0</v>
      </c>
      <c r="AA730" s="411">
        <f t="shared" ref="AA730" si="1740">AA729</f>
        <v>0</v>
      </c>
      <c r="AB730" s="411">
        <f t="shared" ref="AB730" si="1741">AB729</f>
        <v>0</v>
      </c>
      <c r="AC730" s="411">
        <f t="shared" ref="AC730" si="1742">AC729</f>
        <v>0</v>
      </c>
      <c r="AD730" s="411">
        <f t="shared" ref="AD730" si="1743">AD729</f>
        <v>0</v>
      </c>
      <c r="AE730" s="411">
        <f t="shared" ref="AE730" si="1744">AE729</f>
        <v>0</v>
      </c>
      <c r="AF730" s="411">
        <f t="shared" ref="AF730" si="1745">AF729</f>
        <v>0</v>
      </c>
      <c r="AG730" s="411">
        <f t="shared" ref="AG730" si="1746">AG729</f>
        <v>0</v>
      </c>
      <c r="AH730" s="411">
        <f t="shared" ref="AH730" si="1747">AH729</f>
        <v>0</v>
      </c>
      <c r="AI730" s="411">
        <f t="shared" ref="AI730" si="1748">AI729</f>
        <v>0</v>
      </c>
      <c r="AJ730" s="411">
        <f t="shared" ref="AJ730" si="1749">AJ729</f>
        <v>0</v>
      </c>
      <c r="AK730" s="411">
        <f t="shared" ref="AK730" si="1750">AK729</f>
        <v>0</v>
      </c>
      <c r="AL730" s="411">
        <f t="shared" ref="AL730" si="1751">AL729</f>
        <v>0</v>
      </c>
      <c r="AM730" s="306"/>
    </row>
    <row r="731" spans="1:39" ht="15" hidden="1" outlineLevel="1">
      <c r="A731" s="532"/>
      <c r="B731" s="428"/>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412"/>
      <c r="Z731" s="425"/>
      <c r="AA731" s="425"/>
      <c r="AB731" s="425"/>
      <c r="AC731" s="425"/>
      <c r="AD731" s="425"/>
      <c r="AE731" s="425"/>
      <c r="AF731" s="425"/>
      <c r="AG731" s="425"/>
      <c r="AH731" s="425"/>
      <c r="AI731" s="425"/>
      <c r="AJ731" s="425"/>
      <c r="AK731" s="425"/>
      <c r="AL731" s="425"/>
      <c r="AM731" s="306"/>
    </row>
    <row r="732" spans="1:39" ht="30" hidden="1" outlineLevel="1">
      <c r="A732" s="532">
        <v>45</v>
      </c>
      <c r="B732" s="428" t="s">
        <v>137</v>
      </c>
      <c r="C732" s="291" t="s">
        <v>25</v>
      </c>
      <c r="D732" s="295"/>
      <c r="E732" s="295"/>
      <c r="F732" s="295"/>
      <c r="G732" s="295"/>
      <c r="H732" s="295"/>
      <c r="I732" s="295"/>
      <c r="J732" s="295"/>
      <c r="K732" s="295"/>
      <c r="L732" s="295"/>
      <c r="M732" s="295"/>
      <c r="N732" s="295">
        <v>12</v>
      </c>
      <c r="O732" s="295"/>
      <c r="P732" s="295"/>
      <c r="Q732" s="295"/>
      <c r="R732" s="295"/>
      <c r="S732" s="295"/>
      <c r="T732" s="295"/>
      <c r="U732" s="295"/>
      <c r="V732" s="295"/>
      <c r="W732" s="295"/>
      <c r="X732" s="295"/>
      <c r="Y732" s="426"/>
      <c r="Z732" s="410"/>
      <c r="AA732" s="410"/>
      <c r="AB732" s="410"/>
      <c r="AC732" s="410"/>
      <c r="AD732" s="410"/>
      <c r="AE732" s="410"/>
      <c r="AF732" s="415"/>
      <c r="AG732" s="415"/>
      <c r="AH732" s="415"/>
      <c r="AI732" s="415"/>
      <c r="AJ732" s="415"/>
      <c r="AK732" s="415"/>
      <c r="AL732" s="415"/>
      <c r="AM732" s="296">
        <f>SUM(Y732:AL732)</f>
        <v>0</v>
      </c>
    </row>
    <row r="733" spans="1:39" ht="15" hidden="1" outlineLevel="1">
      <c r="A733" s="532"/>
      <c r="B733" s="294" t="s">
        <v>310</v>
      </c>
      <c r="C733" s="291" t="s">
        <v>163</v>
      </c>
      <c r="D733" s="295"/>
      <c r="E733" s="295"/>
      <c r="F733" s="295"/>
      <c r="G733" s="295"/>
      <c r="H733" s="295"/>
      <c r="I733" s="295"/>
      <c r="J733" s="295"/>
      <c r="K733" s="295"/>
      <c r="L733" s="295"/>
      <c r="M733" s="295"/>
      <c r="N733" s="295">
        <f>N732</f>
        <v>12</v>
      </c>
      <c r="O733" s="295"/>
      <c r="P733" s="295"/>
      <c r="Q733" s="295"/>
      <c r="R733" s="295"/>
      <c r="S733" s="295"/>
      <c r="T733" s="295"/>
      <c r="U733" s="295"/>
      <c r="V733" s="295"/>
      <c r="W733" s="295"/>
      <c r="X733" s="295"/>
      <c r="Y733" s="411">
        <f>Y732</f>
        <v>0</v>
      </c>
      <c r="Z733" s="411">
        <f t="shared" ref="Z733" si="1752">Z732</f>
        <v>0</v>
      </c>
      <c r="AA733" s="411">
        <f t="shared" ref="AA733" si="1753">AA732</f>
        <v>0</v>
      </c>
      <c r="AB733" s="411">
        <f t="shared" ref="AB733" si="1754">AB732</f>
        <v>0</v>
      </c>
      <c r="AC733" s="411">
        <f t="shared" ref="AC733" si="1755">AC732</f>
        <v>0</v>
      </c>
      <c r="AD733" s="411">
        <f t="shared" ref="AD733" si="1756">AD732</f>
        <v>0</v>
      </c>
      <c r="AE733" s="411">
        <f t="shared" ref="AE733" si="1757">AE732</f>
        <v>0</v>
      </c>
      <c r="AF733" s="411">
        <f t="shared" ref="AF733" si="1758">AF732</f>
        <v>0</v>
      </c>
      <c r="AG733" s="411">
        <f t="shared" ref="AG733" si="1759">AG732</f>
        <v>0</v>
      </c>
      <c r="AH733" s="411">
        <f t="shared" ref="AH733" si="1760">AH732</f>
        <v>0</v>
      </c>
      <c r="AI733" s="411">
        <f t="shared" ref="AI733" si="1761">AI732</f>
        <v>0</v>
      </c>
      <c r="AJ733" s="411">
        <f t="shared" ref="AJ733" si="1762">AJ732</f>
        <v>0</v>
      </c>
      <c r="AK733" s="411">
        <f t="shared" ref="AK733" si="1763">AK732</f>
        <v>0</v>
      </c>
      <c r="AL733" s="411">
        <f t="shared" ref="AL733" si="1764">AL732</f>
        <v>0</v>
      </c>
      <c r="AM733" s="306"/>
    </row>
    <row r="734" spans="1:39" ht="15" hidden="1" outlineLevel="1">
      <c r="A734" s="532"/>
      <c r="B734" s="428"/>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412"/>
      <c r="Z734" s="425"/>
      <c r="AA734" s="425"/>
      <c r="AB734" s="425"/>
      <c r="AC734" s="425"/>
      <c r="AD734" s="425"/>
      <c r="AE734" s="425"/>
      <c r="AF734" s="425"/>
      <c r="AG734" s="425"/>
      <c r="AH734" s="425"/>
      <c r="AI734" s="425"/>
      <c r="AJ734" s="425"/>
      <c r="AK734" s="425"/>
      <c r="AL734" s="425"/>
      <c r="AM734" s="306"/>
    </row>
    <row r="735" spans="1:39" ht="30" hidden="1" outlineLevel="1">
      <c r="A735" s="532">
        <v>46</v>
      </c>
      <c r="B735" s="428" t="s">
        <v>138</v>
      </c>
      <c r="C735" s="291" t="s">
        <v>25</v>
      </c>
      <c r="D735" s="295"/>
      <c r="E735" s="295"/>
      <c r="F735" s="295"/>
      <c r="G735" s="295"/>
      <c r="H735" s="295"/>
      <c r="I735" s="295"/>
      <c r="J735" s="295"/>
      <c r="K735" s="295"/>
      <c r="L735" s="295"/>
      <c r="M735" s="295"/>
      <c r="N735" s="295">
        <v>12</v>
      </c>
      <c r="O735" s="295"/>
      <c r="P735" s="295"/>
      <c r="Q735" s="295"/>
      <c r="R735" s="295"/>
      <c r="S735" s="295"/>
      <c r="T735" s="295"/>
      <c r="U735" s="295"/>
      <c r="V735" s="295"/>
      <c r="W735" s="295"/>
      <c r="X735" s="295"/>
      <c r="Y735" s="426"/>
      <c r="Z735" s="410"/>
      <c r="AA735" s="410"/>
      <c r="AB735" s="410"/>
      <c r="AC735" s="410"/>
      <c r="AD735" s="410"/>
      <c r="AE735" s="410"/>
      <c r="AF735" s="415"/>
      <c r="AG735" s="415"/>
      <c r="AH735" s="415"/>
      <c r="AI735" s="415"/>
      <c r="AJ735" s="415"/>
      <c r="AK735" s="415"/>
      <c r="AL735" s="415"/>
      <c r="AM735" s="296">
        <f>SUM(Y735:AL735)</f>
        <v>0</v>
      </c>
    </row>
    <row r="736" spans="1:39" ht="15" hidden="1" outlineLevel="1">
      <c r="A736" s="532"/>
      <c r="B736" s="294" t="s">
        <v>310</v>
      </c>
      <c r="C736" s="291" t="s">
        <v>163</v>
      </c>
      <c r="D736" s="295"/>
      <c r="E736" s="295"/>
      <c r="F736" s="295"/>
      <c r="G736" s="295"/>
      <c r="H736" s="295"/>
      <c r="I736" s="295"/>
      <c r="J736" s="295"/>
      <c r="K736" s="295"/>
      <c r="L736" s="295"/>
      <c r="M736" s="295"/>
      <c r="N736" s="295">
        <f>N735</f>
        <v>12</v>
      </c>
      <c r="O736" s="295"/>
      <c r="P736" s="295"/>
      <c r="Q736" s="295"/>
      <c r="R736" s="295"/>
      <c r="S736" s="295"/>
      <c r="T736" s="295"/>
      <c r="U736" s="295"/>
      <c r="V736" s="295"/>
      <c r="W736" s="295"/>
      <c r="X736" s="295"/>
      <c r="Y736" s="411">
        <f>Y735</f>
        <v>0</v>
      </c>
      <c r="Z736" s="411">
        <f t="shared" ref="Z736" si="1765">Z735</f>
        <v>0</v>
      </c>
      <c r="AA736" s="411">
        <f t="shared" ref="AA736" si="1766">AA735</f>
        <v>0</v>
      </c>
      <c r="AB736" s="411">
        <f t="shared" ref="AB736" si="1767">AB735</f>
        <v>0</v>
      </c>
      <c r="AC736" s="411">
        <f t="shared" ref="AC736" si="1768">AC735</f>
        <v>0</v>
      </c>
      <c r="AD736" s="411">
        <f t="shared" ref="AD736" si="1769">AD735</f>
        <v>0</v>
      </c>
      <c r="AE736" s="411">
        <f t="shared" ref="AE736" si="1770">AE735</f>
        <v>0</v>
      </c>
      <c r="AF736" s="411">
        <f t="shared" ref="AF736" si="1771">AF735</f>
        <v>0</v>
      </c>
      <c r="AG736" s="411">
        <f t="shared" ref="AG736" si="1772">AG735</f>
        <v>0</v>
      </c>
      <c r="AH736" s="411">
        <f t="shared" ref="AH736" si="1773">AH735</f>
        <v>0</v>
      </c>
      <c r="AI736" s="411">
        <f t="shared" ref="AI736" si="1774">AI735</f>
        <v>0</v>
      </c>
      <c r="AJ736" s="411">
        <f t="shared" ref="AJ736" si="1775">AJ735</f>
        <v>0</v>
      </c>
      <c r="AK736" s="411">
        <f t="shared" ref="AK736" si="1776">AK735</f>
        <v>0</v>
      </c>
      <c r="AL736" s="411">
        <f t="shared" ref="AL736" si="1777">AL735</f>
        <v>0</v>
      </c>
      <c r="AM736" s="306"/>
    </row>
    <row r="737" spans="1:40" ht="15" hidden="1" outlineLevel="1">
      <c r="A737" s="532"/>
      <c r="B737" s="428"/>
      <c r="C737" s="291"/>
      <c r="D737" s="291"/>
      <c r="E737" s="291"/>
      <c r="F737" s="291"/>
      <c r="G737" s="291"/>
      <c r="H737" s="291"/>
      <c r="I737" s="291"/>
      <c r="J737" s="291"/>
      <c r="K737" s="291"/>
      <c r="L737" s="291"/>
      <c r="M737" s="291"/>
      <c r="N737" s="291"/>
      <c r="O737" s="291"/>
      <c r="P737" s="291"/>
      <c r="Q737" s="291"/>
      <c r="R737" s="291"/>
      <c r="S737" s="291"/>
      <c r="T737" s="291"/>
      <c r="U737" s="291"/>
      <c r="V737" s="291"/>
      <c r="W737" s="291"/>
      <c r="X737" s="291"/>
      <c r="Y737" s="412"/>
      <c r="Z737" s="425"/>
      <c r="AA737" s="425"/>
      <c r="AB737" s="425"/>
      <c r="AC737" s="425"/>
      <c r="AD737" s="425"/>
      <c r="AE737" s="425"/>
      <c r="AF737" s="425"/>
      <c r="AG737" s="425"/>
      <c r="AH737" s="425"/>
      <c r="AI737" s="425"/>
      <c r="AJ737" s="425"/>
      <c r="AK737" s="425"/>
      <c r="AL737" s="425"/>
      <c r="AM737" s="306"/>
    </row>
    <row r="738" spans="1:40" ht="30" hidden="1" outlineLevel="1">
      <c r="A738" s="532">
        <v>47</v>
      </c>
      <c r="B738" s="428" t="s">
        <v>139</v>
      </c>
      <c r="C738" s="291" t="s">
        <v>25</v>
      </c>
      <c r="D738" s="295"/>
      <c r="E738" s="295"/>
      <c r="F738" s="295"/>
      <c r="G738" s="295"/>
      <c r="H738" s="295"/>
      <c r="I738" s="295"/>
      <c r="J738" s="295"/>
      <c r="K738" s="295"/>
      <c r="L738" s="295"/>
      <c r="M738" s="295"/>
      <c r="N738" s="295">
        <v>12</v>
      </c>
      <c r="O738" s="295"/>
      <c r="P738" s="295"/>
      <c r="Q738" s="295"/>
      <c r="R738" s="295"/>
      <c r="S738" s="295"/>
      <c r="T738" s="295"/>
      <c r="U738" s="295"/>
      <c r="V738" s="295"/>
      <c r="W738" s="295"/>
      <c r="X738" s="295"/>
      <c r="Y738" s="426"/>
      <c r="Z738" s="410"/>
      <c r="AA738" s="410"/>
      <c r="AB738" s="410"/>
      <c r="AC738" s="410"/>
      <c r="AD738" s="410"/>
      <c r="AE738" s="410"/>
      <c r="AF738" s="415"/>
      <c r="AG738" s="415"/>
      <c r="AH738" s="415"/>
      <c r="AI738" s="415"/>
      <c r="AJ738" s="415"/>
      <c r="AK738" s="415"/>
      <c r="AL738" s="415"/>
      <c r="AM738" s="296">
        <f>SUM(Y738:AL738)</f>
        <v>0</v>
      </c>
    </row>
    <row r="739" spans="1:40" ht="15" hidden="1" outlineLevel="1">
      <c r="A739" s="532"/>
      <c r="B739" s="294" t="s">
        <v>310</v>
      </c>
      <c r="C739" s="291" t="s">
        <v>163</v>
      </c>
      <c r="D739" s="295"/>
      <c r="E739" s="295"/>
      <c r="F739" s="295"/>
      <c r="G739" s="295"/>
      <c r="H739" s="295"/>
      <c r="I739" s="295"/>
      <c r="J739" s="295"/>
      <c r="K739" s="295"/>
      <c r="L739" s="295"/>
      <c r="M739" s="295"/>
      <c r="N739" s="295">
        <f>N738</f>
        <v>12</v>
      </c>
      <c r="O739" s="295"/>
      <c r="P739" s="295"/>
      <c r="Q739" s="295"/>
      <c r="R739" s="295"/>
      <c r="S739" s="295"/>
      <c r="T739" s="295"/>
      <c r="U739" s="295"/>
      <c r="V739" s="295"/>
      <c r="W739" s="295"/>
      <c r="X739" s="295"/>
      <c r="Y739" s="411">
        <f>Y738</f>
        <v>0</v>
      </c>
      <c r="Z739" s="411">
        <f t="shared" ref="Z739" si="1778">Z738</f>
        <v>0</v>
      </c>
      <c r="AA739" s="411">
        <f t="shared" ref="AA739" si="1779">AA738</f>
        <v>0</v>
      </c>
      <c r="AB739" s="411">
        <f t="shared" ref="AB739" si="1780">AB738</f>
        <v>0</v>
      </c>
      <c r="AC739" s="411">
        <f t="shared" ref="AC739" si="1781">AC738</f>
        <v>0</v>
      </c>
      <c r="AD739" s="411">
        <f t="shared" ref="AD739" si="1782">AD738</f>
        <v>0</v>
      </c>
      <c r="AE739" s="411">
        <f t="shared" ref="AE739" si="1783">AE738</f>
        <v>0</v>
      </c>
      <c r="AF739" s="411">
        <f t="shared" ref="AF739" si="1784">AF738</f>
        <v>0</v>
      </c>
      <c r="AG739" s="411">
        <f t="shared" ref="AG739" si="1785">AG738</f>
        <v>0</v>
      </c>
      <c r="AH739" s="411">
        <f t="shared" ref="AH739" si="1786">AH738</f>
        <v>0</v>
      </c>
      <c r="AI739" s="411">
        <f t="shared" ref="AI739" si="1787">AI738</f>
        <v>0</v>
      </c>
      <c r="AJ739" s="411">
        <f t="shared" ref="AJ739" si="1788">AJ738</f>
        <v>0</v>
      </c>
      <c r="AK739" s="411">
        <f t="shared" ref="AK739" si="1789">AK738</f>
        <v>0</v>
      </c>
      <c r="AL739" s="411">
        <f t="shared" ref="AL739" si="1790">AL738</f>
        <v>0</v>
      </c>
      <c r="AM739" s="306"/>
    </row>
    <row r="740" spans="1:40" ht="15" hidden="1" outlineLevel="1">
      <c r="A740" s="532"/>
      <c r="B740" s="428"/>
      <c r="C740" s="291"/>
      <c r="D740" s="291"/>
      <c r="E740" s="291"/>
      <c r="F740" s="291"/>
      <c r="G740" s="291"/>
      <c r="H740" s="291"/>
      <c r="I740" s="291"/>
      <c r="J740" s="291"/>
      <c r="K740" s="291"/>
      <c r="L740" s="291"/>
      <c r="M740" s="291"/>
      <c r="N740" s="291"/>
      <c r="O740" s="291"/>
      <c r="P740" s="291"/>
      <c r="Q740" s="291"/>
      <c r="R740" s="291"/>
      <c r="S740" s="291"/>
      <c r="T740" s="291"/>
      <c r="U740" s="291"/>
      <c r="V740" s="291"/>
      <c r="W740" s="291"/>
      <c r="X740" s="291"/>
      <c r="Y740" s="412"/>
      <c r="Z740" s="425"/>
      <c r="AA740" s="425"/>
      <c r="AB740" s="425"/>
      <c r="AC740" s="425"/>
      <c r="AD740" s="425"/>
      <c r="AE740" s="425"/>
      <c r="AF740" s="425"/>
      <c r="AG740" s="425"/>
      <c r="AH740" s="425"/>
      <c r="AI740" s="425"/>
      <c r="AJ740" s="425"/>
      <c r="AK740" s="425"/>
      <c r="AL740" s="425"/>
      <c r="AM740" s="306"/>
    </row>
    <row r="741" spans="1:40" ht="30" hidden="1" outlineLevel="1">
      <c r="A741" s="532">
        <v>48</v>
      </c>
      <c r="B741" s="428" t="s">
        <v>140</v>
      </c>
      <c r="C741" s="291" t="s">
        <v>25</v>
      </c>
      <c r="D741" s="295"/>
      <c r="E741" s="295"/>
      <c r="F741" s="295"/>
      <c r="G741" s="295"/>
      <c r="H741" s="295"/>
      <c r="I741" s="295"/>
      <c r="J741" s="295"/>
      <c r="K741" s="295"/>
      <c r="L741" s="295"/>
      <c r="M741" s="295"/>
      <c r="N741" s="295">
        <v>12</v>
      </c>
      <c r="O741" s="295"/>
      <c r="P741" s="295"/>
      <c r="Q741" s="295"/>
      <c r="R741" s="295"/>
      <c r="S741" s="295"/>
      <c r="T741" s="295"/>
      <c r="U741" s="295"/>
      <c r="V741" s="295"/>
      <c r="W741" s="295"/>
      <c r="X741" s="295"/>
      <c r="Y741" s="426"/>
      <c r="Z741" s="410"/>
      <c r="AA741" s="410"/>
      <c r="AB741" s="410"/>
      <c r="AC741" s="410"/>
      <c r="AD741" s="410"/>
      <c r="AE741" s="410"/>
      <c r="AF741" s="415"/>
      <c r="AG741" s="415"/>
      <c r="AH741" s="415"/>
      <c r="AI741" s="415"/>
      <c r="AJ741" s="415"/>
      <c r="AK741" s="415"/>
      <c r="AL741" s="415"/>
      <c r="AM741" s="296">
        <f>SUM(Y741:AL741)</f>
        <v>0</v>
      </c>
    </row>
    <row r="742" spans="1:40" ht="15" hidden="1" outlineLevel="1">
      <c r="A742" s="532"/>
      <c r="B742" s="294" t="s">
        <v>310</v>
      </c>
      <c r="C742" s="291" t="s">
        <v>163</v>
      </c>
      <c r="D742" s="295"/>
      <c r="E742" s="295"/>
      <c r="F742" s="295"/>
      <c r="G742" s="295"/>
      <c r="H742" s="295"/>
      <c r="I742" s="295"/>
      <c r="J742" s="295"/>
      <c r="K742" s="295"/>
      <c r="L742" s="295"/>
      <c r="M742" s="295"/>
      <c r="N742" s="295">
        <f>N741</f>
        <v>12</v>
      </c>
      <c r="O742" s="295"/>
      <c r="P742" s="295"/>
      <c r="Q742" s="295"/>
      <c r="R742" s="295"/>
      <c r="S742" s="295"/>
      <c r="T742" s="295"/>
      <c r="U742" s="295"/>
      <c r="V742" s="295"/>
      <c r="W742" s="295"/>
      <c r="X742" s="295"/>
      <c r="Y742" s="411">
        <f>Y741</f>
        <v>0</v>
      </c>
      <c r="Z742" s="411">
        <f t="shared" ref="Z742" si="1791">Z741</f>
        <v>0</v>
      </c>
      <c r="AA742" s="411">
        <f t="shared" ref="AA742" si="1792">AA741</f>
        <v>0</v>
      </c>
      <c r="AB742" s="411">
        <f t="shared" ref="AB742" si="1793">AB741</f>
        <v>0</v>
      </c>
      <c r="AC742" s="411">
        <f t="shared" ref="AC742" si="1794">AC741</f>
        <v>0</v>
      </c>
      <c r="AD742" s="411">
        <f t="shared" ref="AD742" si="1795">AD741</f>
        <v>0</v>
      </c>
      <c r="AE742" s="411">
        <f t="shared" ref="AE742" si="1796">AE741</f>
        <v>0</v>
      </c>
      <c r="AF742" s="411">
        <f t="shared" ref="AF742" si="1797">AF741</f>
        <v>0</v>
      </c>
      <c r="AG742" s="411">
        <f t="shared" ref="AG742" si="1798">AG741</f>
        <v>0</v>
      </c>
      <c r="AH742" s="411">
        <f t="shared" ref="AH742" si="1799">AH741</f>
        <v>0</v>
      </c>
      <c r="AI742" s="411">
        <f t="shared" ref="AI742" si="1800">AI741</f>
        <v>0</v>
      </c>
      <c r="AJ742" s="411">
        <f t="shared" ref="AJ742" si="1801">AJ741</f>
        <v>0</v>
      </c>
      <c r="AK742" s="411">
        <f t="shared" ref="AK742" si="1802">AK741</f>
        <v>0</v>
      </c>
      <c r="AL742" s="411">
        <f t="shared" ref="AL742" si="1803">AL741</f>
        <v>0</v>
      </c>
      <c r="AM742" s="306"/>
    </row>
    <row r="743" spans="1:40" ht="15" hidden="1" outlineLevel="1">
      <c r="A743" s="532"/>
      <c r="B743" s="428"/>
      <c r="C743" s="291"/>
      <c r="D743" s="291"/>
      <c r="E743" s="291"/>
      <c r="F743" s="291"/>
      <c r="G743" s="291"/>
      <c r="H743" s="291"/>
      <c r="I743" s="291"/>
      <c r="J743" s="291"/>
      <c r="K743" s="291"/>
      <c r="L743" s="291"/>
      <c r="M743" s="291"/>
      <c r="N743" s="291"/>
      <c r="O743" s="291"/>
      <c r="P743" s="291"/>
      <c r="Q743" s="291"/>
      <c r="R743" s="291"/>
      <c r="S743" s="291"/>
      <c r="T743" s="291"/>
      <c r="U743" s="291"/>
      <c r="V743" s="291"/>
      <c r="W743" s="291"/>
      <c r="X743" s="291"/>
      <c r="Y743" s="412"/>
      <c r="Z743" s="425"/>
      <c r="AA743" s="425"/>
      <c r="AB743" s="425"/>
      <c r="AC743" s="425"/>
      <c r="AD743" s="425"/>
      <c r="AE743" s="425"/>
      <c r="AF743" s="425"/>
      <c r="AG743" s="425"/>
      <c r="AH743" s="425"/>
      <c r="AI743" s="425"/>
      <c r="AJ743" s="425"/>
      <c r="AK743" s="425"/>
      <c r="AL743" s="425"/>
      <c r="AM743" s="306"/>
    </row>
    <row r="744" spans="1:40" ht="30" hidden="1" outlineLevel="1">
      <c r="A744" s="532">
        <v>49</v>
      </c>
      <c r="B744" s="428" t="s">
        <v>141</v>
      </c>
      <c r="C744" s="291" t="s">
        <v>25</v>
      </c>
      <c r="D744" s="295"/>
      <c r="E744" s="295"/>
      <c r="F744" s="295"/>
      <c r="G744" s="295"/>
      <c r="H744" s="295"/>
      <c r="I744" s="295"/>
      <c r="J744" s="295"/>
      <c r="K744" s="295"/>
      <c r="L744" s="295"/>
      <c r="M744" s="295"/>
      <c r="N744" s="295">
        <v>12</v>
      </c>
      <c r="O744" s="295"/>
      <c r="P744" s="295"/>
      <c r="Q744" s="295"/>
      <c r="R744" s="295"/>
      <c r="S744" s="295"/>
      <c r="T744" s="295"/>
      <c r="U744" s="295"/>
      <c r="V744" s="295"/>
      <c r="W744" s="295"/>
      <c r="X744" s="295"/>
      <c r="Y744" s="426"/>
      <c r="Z744" s="410"/>
      <c r="AA744" s="410"/>
      <c r="AB744" s="410"/>
      <c r="AC744" s="410"/>
      <c r="AD744" s="410"/>
      <c r="AE744" s="410"/>
      <c r="AF744" s="415"/>
      <c r="AG744" s="415"/>
      <c r="AH744" s="415"/>
      <c r="AI744" s="415"/>
      <c r="AJ744" s="415"/>
      <c r="AK744" s="415"/>
      <c r="AL744" s="415"/>
      <c r="AM744" s="296">
        <f>SUM(Y744:AL744)</f>
        <v>0</v>
      </c>
    </row>
    <row r="745" spans="1:40" ht="15" hidden="1" outlineLevel="1">
      <c r="A745" s="532"/>
      <c r="B745" s="294" t="s">
        <v>310</v>
      </c>
      <c r="C745" s="291" t="s">
        <v>163</v>
      </c>
      <c r="D745" s="295"/>
      <c r="E745" s="295"/>
      <c r="F745" s="295"/>
      <c r="G745" s="295"/>
      <c r="H745" s="295"/>
      <c r="I745" s="295"/>
      <c r="J745" s="295"/>
      <c r="K745" s="295"/>
      <c r="L745" s="295"/>
      <c r="M745" s="295"/>
      <c r="N745" s="295">
        <f>N744</f>
        <v>12</v>
      </c>
      <c r="O745" s="295"/>
      <c r="P745" s="295"/>
      <c r="Q745" s="295"/>
      <c r="R745" s="295"/>
      <c r="S745" s="295"/>
      <c r="T745" s="295"/>
      <c r="U745" s="295"/>
      <c r="V745" s="295"/>
      <c r="W745" s="295"/>
      <c r="X745" s="295"/>
      <c r="Y745" s="411">
        <f>Y744</f>
        <v>0</v>
      </c>
      <c r="Z745" s="411">
        <f t="shared" ref="Z745" si="1804">Z744</f>
        <v>0</v>
      </c>
      <c r="AA745" s="411">
        <f t="shared" ref="AA745" si="1805">AA744</f>
        <v>0</v>
      </c>
      <c r="AB745" s="411">
        <f t="shared" ref="AB745" si="1806">AB744</f>
        <v>0</v>
      </c>
      <c r="AC745" s="411">
        <f t="shared" ref="AC745" si="1807">AC744</f>
        <v>0</v>
      </c>
      <c r="AD745" s="411">
        <f t="shared" ref="AD745" si="1808">AD744</f>
        <v>0</v>
      </c>
      <c r="AE745" s="411">
        <f t="shared" ref="AE745" si="1809">AE744</f>
        <v>0</v>
      </c>
      <c r="AF745" s="411">
        <f t="shared" ref="AF745" si="1810">AF744</f>
        <v>0</v>
      </c>
      <c r="AG745" s="411">
        <f t="shared" ref="AG745" si="1811">AG744</f>
        <v>0</v>
      </c>
      <c r="AH745" s="411">
        <f t="shared" ref="AH745" si="1812">AH744</f>
        <v>0</v>
      </c>
      <c r="AI745" s="411">
        <f t="shared" ref="AI745" si="1813">AI744</f>
        <v>0</v>
      </c>
      <c r="AJ745" s="411">
        <f t="shared" ref="AJ745" si="1814">AJ744</f>
        <v>0</v>
      </c>
      <c r="AK745" s="411">
        <f t="shared" ref="AK745" si="1815">AK744</f>
        <v>0</v>
      </c>
      <c r="AL745" s="411">
        <f t="shared" ref="AL745" si="1816">AL744</f>
        <v>0</v>
      </c>
      <c r="AM745" s="306"/>
    </row>
    <row r="746" spans="1:40" ht="15" hidden="1" outlineLevel="1">
      <c r="A746" s="532"/>
      <c r="B746" s="294"/>
      <c r="C746" s="305"/>
      <c r="D746" s="291"/>
      <c r="E746" s="291"/>
      <c r="F746" s="291"/>
      <c r="G746" s="291"/>
      <c r="H746" s="291"/>
      <c r="I746" s="291"/>
      <c r="J746" s="291"/>
      <c r="K746" s="291"/>
      <c r="L746" s="291"/>
      <c r="M746" s="291"/>
      <c r="N746" s="291"/>
      <c r="O746" s="291"/>
      <c r="P746" s="291"/>
      <c r="Q746" s="291"/>
      <c r="R746" s="291"/>
      <c r="S746" s="291"/>
      <c r="T746" s="291"/>
      <c r="U746" s="291"/>
      <c r="V746" s="291"/>
      <c r="W746" s="291"/>
      <c r="X746" s="291"/>
      <c r="Y746" s="412"/>
      <c r="Z746" s="412"/>
      <c r="AA746" s="412"/>
      <c r="AB746" s="412"/>
      <c r="AC746" s="412"/>
      <c r="AD746" s="412"/>
      <c r="AE746" s="412"/>
      <c r="AF746" s="412"/>
      <c r="AG746" s="412"/>
      <c r="AH746" s="412"/>
      <c r="AI746" s="412"/>
      <c r="AJ746" s="412"/>
      <c r="AK746" s="412"/>
      <c r="AL746" s="412"/>
      <c r="AM746" s="306"/>
    </row>
    <row r="747" spans="1:40" ht="15.45">
      <c r="B747" s="327" t="s">
        <v>311</v>
      </c>
      <c r="C747" s="329"/>
      <c r="D747" s="329">
        <f>SUM(D590:D745)</f>
        <v>11199712.258049622</v>
      </c>
      <c r="E747" s="329"/>
      <c r="F747" s="329"/>
      <c r="G747" s="329"/>
      <c r="H747" s="329"/>
      <c r="I747" s="329"/>
      <c r="J747" s="329"/>
      <c r="K747" s="329"/>
      <c r="L747" s="329"/>
      <c r="M747" s="329"/>
      <c r="N747" s="329"/>
      <c r="O747" s="329">
        <f>SUM(O590:O745)</f>
        <v>1336.9118738626642</v>
      </c>
      <c r="P747" s="329"/>
      <c r="Q747" s="329"/>
      <c r="R747" s="329"/>
      <c r="S747" s="329"/>
      <c r="T747" s="329"/>
      <c r="U747" s="329"/>
      <c r="V747" s="329"/>
      <c r="W747" s="329"/>
      <c r="X747" s="329"/>
      <c r="Y747" s="329">
        <f>IF(Y588="kWh",SUMPRODUCT(D590:D745,Y590:Y745))</f>
        <v>2970974.608506876</v>
      </c>
      <c r="Z747" s="329">
        <f>IF(Z588="kWh",SUMPRODUCT(D590:D745,Z590:Z745))</f>
        <v>1408161.7110146361</v>
      </c>
      <c r="AA747" s="329">
        <f>IF(AA588="kw",SUMPRODUCT(N590:N745,O590:O745,AA590:AA745),SUMPRODUCT(D590:D745,AA590:AA745))</f>
        <v>5821.7734967028064</v>
      </c>
      <c r="AB747" s="329">
        <f>IF(AB588="kw",SUMPRODUCT(N590:N745,O590:O745,AB590:AB745),SUMPRODUCT(D590:D745,AB590:AB745))</f>
        <v>6592.0753169218851</v>
      </c>
      <c r="AC747" s="329">
        <f>IF(AC588="kw",SUMPRODUCT(N590:N745,O590:O745,AC590:AC745),SUMPRODUCT(D590:D745,AC590:AC745))</f>
        <v>78.645818181818186</v>
      </c>
      <c r="AD747" s="329">
        <f>IF(AD588="kw",SUMPRODUCT(N590:N745,O590:O745,AD590:AD745),SUMPRODUCT(D590:D745,AD590:AD745))</f>
        <v>0</v>
      </c>
      <c r="AE747" s="329">
        <f>IF(AE588="kw",SUMPRODUCT(N590:N745,O590:O745,AE590:AE745),SUMPRODUCT(D590:D745,AE590:AE745))</f>
        <v>0</v>
      </c>
      <c r="AF747" s="329">
        <f>IF(AF588="kw",SUMPRODUCT(N590:N745,O590:O745,AF590:AF745),SUMPRODUCT(D590:D745,AF590:AF745))</f>
        <v>0</v>
      </c>
      <c r="AG747" s="329">
        <f>IF(AG588="kw",SUMPRODUCT(N590:N745,O590:O745,AG590:AG745),SUMPRODUCT(D590:D745,AG590:AG745))</f>
        <v>0</v>
      </c>
      <c r="AH747" s="329">
        <f>IF(AH588="kw",SUMPRODUCT(N590:N745,O590:O745,AH590:AH745),SUMPRODUCT(D590:D745,AH590:AH745))</f>
        <v>0</v>
      </c>
      <c r="AI747" s="329">
        <f>IF(AI588="kw",SUMPRODUCT(N590:N745,O590:O745,AI590:AI745),SUMPRODUCT(D590:D745,AI590:AI745))</f>
        <v>0</v>
      </c>
      <c r="AJ747" s="329">
        <f>IF(AJ588="kw",SUMPRODUCT(N590:N745,O590:O745,AJ590:AJ745),SUMPRODUCT(D590:D745,AJ590:AJ745))</f>
        <v>0</v>
      </c>
      <c r="AK747" s="329">
        <f>IF(AK588="kw",SUMPRODUCT(N590:N745,O590:O745,AK590:AK745),SUMPRODUCT(D590:D745,AK590:AK745))</f>
        <v>0</v>
      </c>
      <c r="AL747" s="329">
        <f>IF(AL588="kw",SUMPRODUCT(N590:N745,O590:O745,AL590:AL745),SUMPRODUCT(D590:D745,AL590:AL745))</f>
        <v>0</v>
      </c>
      <c r="AM747" s="330"/>
    </row>
    <row r="748" spans="1:40" ht="15.45">
      <c r="B748" s="391" t="s">
        <v>312</v>
      </c>
      <c r="C748" s="392"/>
      <c r="D748" s="392"/>
      <c r="E748" s="392"/>
      <c r="F748" s="392"/>
      <c r="G748" s="392"/>
      <c r="H748" s="392"/>
      <c r="I748" s="392"/>
      <c r="J748" s="392"/>
      <c r="K748" s="392"/>
      <c r="L748" s="392"/>
      <c r="M748" s="392"/>
      <c r="N748" s="392"/>
      <c r="O748" s="392"/>
      <c r="P748" s="392"/>
      <c r="Q748" s="392"/>
      <c r="R748" s="392"/>
      <c r="S748" s="392"/>
      <c r="T748" s="392"/>
      <c r="U748" s="392"/>
      <c r="V748" s="392"/>
      <c r="W748" s="392"/>
      <c r="X748" s="392"/>
      <c r="Y748" s="392">
        <f>HLOOKUP(Y404,'2. LRAMVA Threshold'!$B$42:$Q$53,10,FALSE)</f>
        <v>1633000</v>
      </c>
      <c r="Z748" s="392">
        <f>HLOOKUP(Z404,'2. LRAMVA Threshold'!$B$42:$Q$53,10,FALSE)</f>
        <v>767647</v>
      </c>
      <c r="AA748" s="392">
        <f>HLOOKUP(AA404,'2. LRAMVA Threshold'!$B$42:$Q$53,10,FALSE)</f>
        <v>7932.3310198404288</v>
      </c>
      <c r="AB748" s="392">
        <f>HLOOKUP(AB404,'2. LRAMVA Threshold'!$B$42:$Q$53,10,FALSE)</f>
        <v>1668.7921836606774</v>
      </c>
      <c r="AC748" s="392">
        <f>HLOOKUP(AC404,'2. LRAMVA Threshold'!$B$42:$Q$53,10,FALSE)</f>
        <v>415.70193033185683</v>
      </c>
      <c r="AD748" s="392">
        <f>HLOOKUP(AD404,'2. LRAMVA Threshold'!$B$42:$Q$53,10,FALSE)</f>
        <v>0</v>
      </c>
      <c r="AE748" s="392">
        <f>HLOOKUP(AE404,'2. LRAMVA Threshold'!$B$42:$Q$53,10,FALSE)</f>
        <v>0</v>
      </c>
      <c r="AF748" s="392">
        <f>HLOOKUP(AF404,'2. LRAMVA Threshold'!$B$42:$Q$53,10,FALSE)</f>
        <v>0</v>
      </c>
      <c r="AG748" s="392">
        <f>HLOOKUP(AG404,'2. LRAMVA Threshold'!$B$42:$Q$53,10,FALSE)</f>
        <v>0</v>
      </c>
      <c r="AH748" s="392">
        <f>HLOOKUP(AH404,'2. LRAMVA Threshold'!$B$42:$Q$53,10,FALSE)</f>
        <v>0</v>
      </c>
      <c r="AI748" s="392">
        <f>HLOOKUP(AI404,'2. LRAMVA Threshold'!$B$42:$Q$53,10,FALSE)</f>
        <v>0</v>
      </c>
      <c r="AJ748" s="392">
        <f>HLOOKUP(AJ404,'2. LRAMVA Threshold'!$B$42:$Q$53,10,FALSE)</f>
        <v>0</v>
      </c>
      <c r="AK748" s="392">
        <f>HLOOKUP(AK404,'2. LRAMVA Threshold'!$B$42:$Q$53,10,FALSE)</f>
        <v>0</v>
      </c>
      <c r="AL748" s="392">
        <f>HLOOKUP(AL404,'2. LRAMVA Threshold'!$B$42:$Q$53,10,FALSE)</f>
        <v>0</v>
      </c>
      <c r="AM748" s="442"/>
    </row>
    <row r="749" spans="1:40" ht="15">
      <c r="B749" s="394"/>
      <c r="C749" s="432"/>
      <c r="D749" s="433"/>
      <c r="E749" s="433"/>
      <c r="F749" s="433"/>
      <c r="G749" s="433"/>
      <c r="H749" s="433"/>
      <c r="I749" s="433"/>
      <c r="J749" s="433"/>
      <c r="K749" s="433"/>
      <c r="L749" s="433"/>
      <c r="M749" s="433"/>
      <c r="N749" s="433"/>
      <c r="O749" s="434"/>
      <c r="P749" s="433"/>
      <c r="Q749" s="433"/>
      <c r="R749" s="433"/>
      <c r="S749" s="435"/>
      <c r="T749" s="435"/>
      <c r="U749" s="435"/>
      <c r="V749" s="435"/>
      <c r="W749" s="433"/>
      <c r="X749" s="433"/>
      <c r="Y749" s="436"/>
      <c r="Z749" s="436"/>
      <c r="AA749" s="436"/>
      <c r="AB749" s="436"/>
      <c r="AC749" s="436"/>
      <c r="AD749" s="436"/>
      <c r="AE749" s="436"/>
      <c r="AF749" s="399"/>
      <c r="AG749" s="399"/>
      <c r="AH749" s="399"/>
      <c r="AI749" s="399"/>
      <c r="AJ749" s="399"/>
      <c r="AK749" s="399"/>
      <c r="AL749" s="399"/>
      <c r="AM749" s="400"/>
    </row>
    <row r="750" spans="1:40" ht="15">
      <c r="B750" s="324" t="s">
        <v>313</v>
      </c>
      <c r="C750" s="338"/>
      <c r="D750" s="338"/>
      <c r="E750" s="376"/>
      <c r="F750" s="376"/>
      <c r="G750" s="376"/>
      <c r="H750" s="376"/>
      <c r="I750" s="376"/>
      <c r="J750" s="376"/>
      <c r="K750" s="376"/>
      <c r="L750" s="376"/>
      <c r="M750" s="376"/>
      <c r="N750" s="376"/>
      <c r="O750" s="291"/>
      <c r="P750" s="340"/>
      <c r="Q750" s="340"/>
      <c r="R750" s="340"/>
      <c r="S750" s="339"/>
      <c r="T750" s="339"/>
      <c r="U750" s="339"/>
      <c r="V750" s="339"/>
      <c r="W750" s="340"/>
      <c r="X750" s="340"/>
      <c r="Y750" s="341">
        <f>HLOOKUP(Y$35,'3.  Distribution Rates'!$C$122:$P$133,10,FALSE)</f>
        <v>4.8999999999999998E-3</v>
      </c>
      <c r="Z750" s="341">
        <f>HLOOKUP(Z$35,'3.  Distribution Rates'!$C$122:$P$133,10,FALSE)</f>
        <v>1.78E-2</v>
      </c>
      <c r="AA750" s="341">
        <f>HLOOKUP(AA$35,'3.  Distribution Rates'!$C$122:$P$133,10,FALSE)</f>
        <v>3.0815999999999999</v>
      </c>
      <c r="AB750" s="341">
        <f>HLOOKUP(AB$35,'3.  Distribution Rates'!$C$122:$P$133,10,FALSE)</f>
        <v>2.16</v>
      </c>
      <c r="AC750" s="341">
        <f>HLOOKUP(AC$35,'3.  Distribution Rates'!$C$122:$P$133,10,FALSE)</f>
        <v>1.4976</v>
      </c>
      <c r="AD750" s="341">
        <f>HLOOKUP(AD$35,'3.  Distribution Rates'!$C$122:$P$133,10,FALSE)</f>
        <v>1.7000000000000001E-2</v>
      </c>
      <c r="AE750" s="341">
        <f>HLOOKUP(AE$35,'3.  Distribution Rates'!$C$122:$P$133,10,FALSE)</f>
        <v>37.137999999999998</v>
      </c>
      <c r="AF750" s="341">
        <f>HLOOKUP(AF$35,'3.  Distribution Rates'!$C$122:$P$133,10,FALSE)</f>
        <v>10.7773</v>
      </c>
      <c r="AG750" s="341">
        <f>HLOOKUP(AG$35,'3.  Distribution Rates'!$C$122:$P$133,10,FALSE)</f>
        <v>0</v>
      </c>
      <c r="AH750" s="341">
        <f>HLOOKUP(AH$35,'3.  Distribution Rates'!$C$122:$P$133,10,FALSE)</f>
        <v>0</v>
      </c>
      <c r="AI750" s="341">
        <f>HLOOKUP(AI$35,'3.  Distribution Rates'!$C$122:$P$133,10,FALSE)</f>
        <v>0</v>
      </c>
      <c r="AJ750" s="341">
        <f>HLOOKUP(AJ$35,'3.  Distribution Rates'!$C$122:$P$133,10,FALSE)</f>
        <v>0</v>
      </c>
      <c r="AK750" s="341">
        <f>HLOOKUP(AK$35,'3.  Distribution Rates'!$C$122:$P$133,10,FALSE)</f>
        <v>0</v>
      </c>
      <c r="AL750" s="341">
        <f>HLOOKUP(AL$35,'3.  Distribution Rates'!$C$122:$P$133,10,FALSE)</f>
        <v>0</v>
      </c>
      <c r="AM750" s="348"/>
      <c r="AN750" s="443"/>
    </row>
    <row r="751" spans="1:40" ht="15">
      <c r="B751" s="324" t="s">
        <v>314</v>
      </c>
      <c r="C751" s="345"/>
      <c r="D751" s="309"/>
      <c r="E751" s="279"/>
      <c r="F751" s="279"/>
      <c r="G751" s="279"/>
      <c r="H751" s="279"/>
      <c r="I751" s="279"/>
      <c r="J751" s="279"/>
      <c r="K751" s="279"/>
      <c r="L751" s="279"/>
      <c r="M751" s="279"/>
      <c r="N751" s="279"/>
      <c r="O751" s="291"/>
      <c r="P751" s="279"/>
      <c r="Q751" s="279"/>
      <c r="R751" s="279"/>
      <c r="S751" s="309"/>
      <c r="T751" s="309"/>
      <c r="U751" s="309"/>
      <c r="V751" s="309"/>
      <c r="W751" s="279"/>
      <c r="X751" s="279"/>
      <c r="Y751" s="378">
        <f>'4.  2011-2014 LRAM'!Y141*Y750</f>
        <v>0</v>
      </c>
      <c r="Z751" s="378">
        <f>'4.  2011-2014 LRAM'!Z141*Z750</f>
        <v>0</v>
      </c>
      <c r="AA751" s="378">
        <f>'4.  2011-2014 LRAM'!AA141*AA750</f>
        <v>0</v>
      </c>
      <c r="AB751" s="378">
        <f>'4.  2011-2014 LRAM'!AB141*AB750</f>
        <v>0</v>
      </c>
      <c r="AC751" s="378">
        <f>'4.  2011-2014 LRAM'!AC141*AC750</f>
        <v>0</v>
      </c>
      <c r="AD751" s="378">
        <f>'4.  2011-2014 LRAM'!AD141*AD750</f>
        <v>0</v>
      </c>
      <c r="AE751" s="378">
        <f>'4.  2011-2014 LRAM'!AE141*AE750</f>
        <v>0</v>
      </c>
      <c r="AF751" s="378">
        <f>'4.  2011-2014 LRAM'!AF141*AF750</f>
        <v>0</v>
      </c>
      <c r="AG751" s="378">
        <f>'4.  2011-2014 LRAM'!AG141*AG750</f>
        <v>0</v>
      </c>
      <c r="AH751" s="378">
        <f>'4.  2011-2014 LRAM'!AH141*AH750</f>
        <v>0</v>
      </c>
      <c r="AI751" s="378">
        <f>'4.  2011-2014 LRAM'!AI141*AI750</f>
        <v>0</v>
      </c>
      <c r="AJ751" s="378">
        <f>'4.  2011-2014 LRAM'!AJ141*AJ750</f>
        <v>0</v>
      </c>
      <c r="AK751" s="378">
        <f>'4.  2011-2014 LRAM'!AK141*AK750</f>
        <v>0</v>
      </c>
      <c r="AL751" s="378">
        <f>'4.  2011-2014 LRAM'!AL141*AL750</f>
        <v>0</v>
      </c>
      <c r="AM751" s="629">
        <f t="shared" ref="AM751:AM758" si="1817">SUM(Y751:AL751)</f>
        <v>0</v>
      </c>
      <c r="AN751" s="443"/>
    </row>
    <row r="752" spans="1:40" ht="15">
      <c r="B752" s="324" t="s">
        <v>315</v>
      </c>
      <c r="C752" s="345"/>
      <c r="D752" s="309"/>
      <c r="E752" s="279"/>
      <c r="F752" s="279"/>
      <c r="G752" s="279"/>
      <c r="H752" s="279"/>
      <c r="I752" s="279"/>
      <c r="J752" s="279"/>
      <c r="K752" s="279"/>
      <c r="L752" s="279"/>
      <c r="M752" s="279"/>
      <c r="N752" s="279"/>
      <c r="O752" s="291"/>
      <c r="P752" s="279"/>
      <c r="Q752" s="279"/>
      <c r="R752" s="279"/>
      <c r="S752" s="309"/>
      <c r="T752" s="309"/>
      <c r="U752" s="309"/>
      <c r="V752" s="309"/>
      <c r="W752" s="279"/>
      <c r="X752" s="279"/>
      <c r="Y752" s="378">
        <f>'4.  2011-2014 LRAM'!Y270*Y750</f>
        <v>0</v>
      </c>
      <c r="Z752" s="378">
        <f>'4.  2011-2014 LRAM'!Z270*Z750</f>
        <v>0</v>
      </c>
      <c r="AA752" s="378">
        <f>'4.  2011-2014 LRAM'!AA270*AA750</f>
        <v>0</v>
      </c>
      <c r="AB752" s="378">
        <f>'4.  2011-2014 LRAM'!AB270*AB750</f>
        <v>0</v>
      </c>
      <c r="AC752" s="378">
        <f>'4.  2011-2014 LRAM'!AC270*AC750</f>
        <v>0</v>
      </c>
      <c r="AD752" s="378">
        <f>'4.  2011-2014 LRAM'!AD270*AD750</f>
        <v>0</v>
      </c>
      <c r="AE752" s="378">
        <f>'4.  2011-2014 LRAM'!AE270*AE750</f>
        <v>0</v>
      </c>
      <c r="AF752" s="378">
        <f>'4.  2011-2014 LRAM'!AF270*AF750</f>
        <v>0</v>
      </c>
      <c r="AG752" s="378">
        <f>'4.  2011-2014 LRAM'!AG270*AG750</f>
        <v>0</v>
      </c>
      <c r="AH752" s="378">
        <f>'4.  2011-2014 LRAM'!AH270*AH750</f>
        <v>0</v>
      </c>
      <c r="AI752" s="378">
        <f>'4.  2011-2014 LRAM'!AI270*AI750</f>
        <v>0</v>
      </c>
      <c r="AJ752" s="378">
        <f>'4.  2011-2014 LRAM'!AJ270*AJ750</f>
        <v>0</v>
      </c>
      <c r="AK752" s="378">
        <f>'4.  2011-2014 LRAM'!AK270*AK750</f>
        <v>0</v>
      </c>
      <c r="AL752" s="378">
        <f>'4.  2011-2014 LRAM'!AL270*AL750</f>
        <v>0</v>
      </c>
      <c r="AM752" s="629">
        <f t="shared" si="1817"/>
        <v>0</v>
      </c>
      <c r="AN752" s="443"/>
    </row>
    <row r="753" spans="2:40" ht="15">
      <c r="B753" s="324" t="s">
        <v>316</v>
      </c>
      <c r="C753" s="345"/>
      <c r="D753" s="309"/>
      <c r="E753" s="279"/>
      <c r="F753" s="279"/>
      <c r="G753" s="279"/>
      <c r="H753" s="279"/>
      <c r="I753" s="279"/>
      <c r="J753" s="279"/>
      <c r="K753" s="279"/>
      <c r="L753" s="279"/>
      <c r="M753" s="279"/>
      <c r="N753" s="279"/>
      <c r="O753" s="291"/>
      <c r="P753" s="279"/>
      <c r="Q753" s="279"/>
      <c r="R753" s="279"/>
      <c r="S753" s="309"/>
      <c r="T753" s="309"/>
      <c r="U753" s="309"/>
      <c r="V753" s="309"/>
      <c r="W753" s="279"/>
      <c r="X753" s="279"/>
      <c r="Y753" s="378">
        <f>'4.  2011-2014 LRAM'!Y399*Y750</f>
        <v>0</v>
      </c>
      <c r="Z753" s="378">
        <f>'4.  2011-2014 LRAM'!Z399*Z750</f>
        <v>0</v>
      </c>
      <c r="AA753" s="378">
        <f>'4.  2011-2014 LRAM'!AA399*AA750</f>
        <v>0</v>
      </c>
      <c r="AB753" s="378">
        <f>'4.  2011-2014 LRAM'!AB399*AB750</f>
        <v>0</v>
      </c>
      <c r="AC753" s="378">
        <f>'4.  2011-2014 LRAM'!AC399*AC750</f>
        <v>0</v>
      </c>
      <c r="AD753" s="378">
        <f>'4.  2011-2014 LRAM'!AD399*AD750</f>
        <v>0</v>
      </c>
      <c r="AE753" s="378">
        <f>'4.  2011-2014 LRAM'!AE399*AE750</f>
        <v>0</v>
      </c>
      <c r="AF753" s="378">
        <f>'4.  2011-2014 LRAM'!AF399*AF750</f>
        <v>0</v>
      </c>
      <c r="AG753" s="378">
        <f>'4.  2011-2014 LRAM'!AG399*AG750</f>
        <v>0</v>
      </c>
      <c r="AH753" s="378">
        <f>'4.  2011-2014 LRAM'!AH399*AH750</f>
        <v>0</v>
      </c>
      <c r="AI753" s="378">
        <f>'4.  2011-2014 LRAM'!AI399*AI750</f>
        <v>0</v>
      </c>
      <c r="AJ753" s="378">
        <f>'4.  2011-2014 LRAM'!AJ399*AJ750</f>
        <v>0</v>
      </c>
      <c r="AK753" s="378">
        <f>'4.  2011-2014 LRAM'!AK399*AK750</f>
        <v>0</v>
      </c>
      <c r="AL753" s="378">
        <f>'4.  2011-2014 LRAM'!AL399*AL750</f>
        <v>0</v>
      </c>
      <c r="AM753" s="629">
        <f t="shared" si="1817"/>
        <v>0</v>
      </c>
      <c r="AN753" s="443"/>
    </row>
    <row r="754" spans="2:40" ht="15">
      <c r="B754" s="324" t="s">
        <v>317</v>
      </c>
      <c r="C754" s="345"/>
      <c r="D754" s="309"/>
      <c r="E754" s="279"/>
      <c r="F754" s="279"/>
      <c r="G754" s="279"/>
      <c r="H754" s="279"/>
      <c r="I754" s="279"/>
      <c r="J754" s="279"/>
      <c r="K754" s="279"/>
      <c r="L754" s="279"/>
      <c r="M754" s="279"/>
      <c r="N754" s="279"/>
      <c r="O754" s="291"/>
      <c r="P754" s="279"/>
      <c r="Q754" s="279"/>
      <c r="R754" s="279"/>
      <c r="S754" s="309"/>
      <c r="T754" s="309"/>
      <c r="U754" s="309"/>
      <c r="V754" s="309"/>
      <c r="W754" s="279"/>
      <c r="X754" s="279"/>
      <c r="Y754" s="378">
        <f>'4.  2011-2014 LRAM'!Y529*Y750</f>
        <v>0</v>
      </c>
      <c r="Z754" s="378">
        <f>'4.  2011-2014 LRAM'!Z529*Z750</f>
        <v>0</v>
      </c>
      <c r="AA754" s="378">
        <f>'4.  2011-2014 LRAM'!AA529*AA750</f>
        <v>0</v>
      </c>
      <c r="AB754" s="378">
        <f>'4.  2011-2014 LRAM'!AB529*AB750</f>
        <v>0</v>
      </c>
      <c r="AC754" s="378">
        <f>'4.  2011-2014 LRAM'!AC529*AC750</f>
        <v>0</v>
      </c>
      <c r="AD754" s="378">
        <f>'4.  2011-2014 LRAM'!AD529*AD750</f>
        <v>0</v>
      </c>
      <c r="AE754" s="378">
        <f>'4.  2011-2014 LRAM'!AE529*AE750</f>
        <v>0</v>
      </c>
      <c r="AF754" s="378">
        <f>'4.  2011-2014 LRAM'!AF529*AF750</f>
        <v>0</v>
      </c>
      <c r="AG754" s="378">
        <f>'4.  2011-2014 LRAM'!AG529*AG750</f>
        <v>0</v>
      </c>
      <c r="AH754" s="378">
        <f>'4.  2011-2014 LRAM'!AH529*AH750</f>
        <v>0</v>
      </c>
      <c r="AI754" s="378">
        <f>'4.  2011-2014 LRAM'!AI529*AI750</f>
        <v>0</v>
      </c>
      <c r="AJ754" s="378">
        <f>'4.  2011-2014 LRAM'!AJ529*AJ750</f>
        <v>0</v>
      </c>
      <c r="AK754" s="378">
        <f>'4.  2011-2014 LRAM'!AK529*AK750</f>
        <v>0</v>
      </c>
      <c r="AL754" s="378">
        <f>'4.  2011-2014 LRAM'!AL529*AL750</f>
        <v>0</v>
      </c>
      <c r="AM754" s="629">
        <f t="shared" si="1817"/>
        <v>0</v>
      </c>
      <c r="AN754" s="443"/>
    </row>
    <row r="755" spans="2:40" ht="15">
      <c r="B755" s="324" t="s">
        <v>318</v>
      </c>
      <c r="C755" s="345"/>
      <c r="D755" s="309"/>
      <c r="E755" s="279"/>
      <c r="F755" s="279"/>
      <c r="G755" s="279"/>
      <c r="H755" s="279"/>
      <c r="I755" s="279"/>
      <c r="J755" s="279"/>
      <c r="K755" s="279"/>
      <c r="L755" s="279"/>
      <c r="M755" s="279"/>
      <c r="N755" s="279"/>
      <c r="O755" s="291"/>
      <c r="P755" s="279"/>
      <c r="Q755" s="279"/>
      <c r="R755" s="279"/>
      <c r="S755" s="309"/>
      <c r="T755" s="309"/>
      <c r="U755" s="309"/>
      <c r="V755" s="309"/>
      <c r="W755" s="279"/>
      <c r="X755" s="279"/>
      <c r="Y755" s="378">
        <f t="shared" ref="Y755:AL755" si="1818">Y213*Y750</f>
        <v>9665.2891999999993</v>
      </c>
      <c r="Z755" s="378">
        <f t="shared" si="1818"/>
        <v>22875.117264083659</v>
      </c>
      <c r="AA755" s="378">
        <f t="shared" si="1818"/>
        <v>1450.1798851778117</v>
      </c>
      <c r="AB755" s="378">
        <f t="shared" si="1818"/>
        <v>1871.293113405402</v>
      </c>
      <c r="AC755" s="378">
        <f t="shared" si="1818"/>
        <v>12571.474112318365</v>
      </c>
      <c r="AD755" s="378">
        <f t="shared" si="1818"/>
        <v>0</v>
      </c>
      <c r="AE755" s="378">
        <f t="shared" si="1818"/>
        <v>0</v>
      </c>
      <c r="AF755" s="378">
        <f t="shared" si="1818"/>
        <v>0</v>
      </c>
      <c r="AG755" s="378">
        <f t="shared" si="1818"/>
        <v>0</v>
      </c>
      <c r="AH755" s="378">
        <f t="shared" si="1818"/>
        <v>0</v>
      </c>
      <c r="AI755" s="378">
        <f t="shared" si="1818"/>
        <v>0</v>
      </c>
      <c r="AJ755" s="378">
        <f t="shared" si="1818"/>
        <v>0</v>
      </c>
      <c r="AK755" s="378">
        <f t="shared" si="1818"/>
        <v>0</v>
      </c>
      <c r="AL755" s="378">
        <f t="shared" si="1818"/>
        <v>0</v>
      </c>
      <c r="AM755" s="629">
        <f t="shared" si="1817"/>
        <v>48433.353574985238</v>
      </c>
      <c r="AN755" s="443"/>
    </row>
    <row r="756" spans="2:40" ht="15">
      <c r="B756" s="324" t="s">
        <v>319</v>
      </c>
      <c r="C756" s="345"/>
      <c r="D756" s="309"/>
      <c r="E756" s="279"/>
      <c r="F756" s="279"/>
      <c r="G756" s="279"/>
      <c r="H756" s="279"/>
      <c r="I756" s="279"/>
      <c r="J756" s="279"/>
      <c r="K756" s="279"/>
      <c r="L756" s="279"/>
      <c r="M756" s="279"/>
      <c r="N756" s="279"/>
      <c r="O756" s="291"/>
      <c r="P756" s="279"/>
      <c r="Q756" s="279"/>
      <c r="R756" s="279"/>
      <c r="S756" s="309"/>
      <c r="T756" s="309"/>
      <c r="U756" s="309"/>
      <c r="V756" s="309"/>
      <c r="W756" s="279"/>
      <c r="X756" s="279"/>
      <c r="Y756" s="378">
        <f t="shared" ref="Y756:AL756" si="1819">Y396*Y750</f>
        <v>15721.880299999999</v>
      </c>
      <c r="Z756" s="378">
        <f t="shared" si="1819"/>
        <v>29722.037625164547</v>
      </c>
      <c r="AA756" s="378">
        <f t="shared" si="1819"/>
        <v>12911.726650580613</v>
      </c>
      <c r="AB756" s="378">
        <f t="shared" si="1819"/>
        <v>2920.2074878542026</v>
      </c>
      <c r="AC756" s="378">
        <f t="shared" si="1819"/>
        <v>10.110936237261621</v>
      </c>
      <c r="AD756" s="378">
        <f t="shared" si="1819"/>
        <v>0</v>
      </c>
      <c r="AE756" s="378">
        <f t="shared" si="1819"/>
        <v>0</v>
      </c>
      <c r="AF756" s="378">
        <f t="shared" si="1819"/>
        <v>0</v>
      </c>
      <c r="AG756" s="378">
        <f t="shared" si="1819"/>
        <v>0</v>
      </c>
      <c r="AH756" s="378">
        <f t="shared" si="1819"/>
        <v>0</v>
      </c>
      <c r="AI756" s="378">
        <f t="shared" si="1819"/>
        <v>0</v>
      </c>
      <c r="AJ756" s="378">
        <f t="shared" si="1819"/>
        <v>0</v>
      </c>
      <c r="AK756" s="378">
        <f t="shared" si="1819"/>
        <v>0</v>
      </c>
      <c r="AL756" s="378">
        <f t="shared" si="1819"/>
        <v>0</v>
      </c>
      <c r="AM756" s="629">
        <f t="shared" si="1817"/>
        <v>61285.962999836622</v>
      </c>
      <c r="AN756" s="443"/>
    </row>
    <row r="757" spans="2:40" ht="15">
      <c r="B757" s="324" t="s">
        <v>320</v>
      </c>
      <c r="C757" s="345"/>
      <c r="D757" s="309"/>
      <c r="E757" s="279"/>
      <c r="F757" s="279"/>
      <c r="G757" s="279"/>
      <c r="H757" s="279"/>
      <c r="I757" s="279"/>
      <c r="J757" s="279"/>
      <c r="K757" s="279"/>
      <c r="L757" s="279"/>
      <c r="M757" s="279"/>
      <c r="N757" s="279"/>
      <c r="O757" s="291"/>
      <c r="P757" s="279"/>
      <c r="Q757" s="279"/>
      <c r="R757" s="279"/>
      <c r="S757" s="309"/>
      <c r="T757" s="309"/>
      <c r="U757" s="309"/>
      <c r="V757" s="309"/>
      <c r="W757" s="279"/>
      <c r="X757" s="279"/>
      <c r="Y757" s="378">
        <f t="shared" ref="Y757:AL757" si="1820">Y579*Y750</f>
        <v>31719.061669065006</v>
      </c>
      <c r="Z757" s="378">
        <f t="shared" si="1820"/>
        <v>11835.125007291454</v>
      </c>
      <c r="AA757" s="378">
        <f t="shared" si="1820"/>
        <v>36126.080531616484</v>
      </c>
      <c r="AB757" s="378">
        <f t="shared" si="1820"/>
        <v>4429.4056949127162</v>
      </c>
      <c r="AC757" s="378">
        <f t="shared" si="1820"/>
        <v>0</v>
      </c>
      <c r="AD757" s="378">
        <f t="shared" si="1820"/>
        <v>0</v>
      </c>
      <c r="AE757" s="378">
        <f t="shared" si="1820"/>
        <v>0</v>
      </c>
      <c r="AF757" s="378">
        <f t="shared" si="1820"/>
        <v>0</v>
      </c>
      <c r="AG757" s="378">
        <f t="shared" si="1820"/>
        <v>0</v>
      </c>
      <c r="AH757" s="378">
        <f t="shared" si="1820"/>
        <v>0</v>
      </c>
      <c r="AI757" s="378">
        <f t="shared" si="1820"/>
        <v>0</v>
      </c>
      <c r="AJ757" s="378">
        <f t="shared" si="1820"/>
        <v>0</v>
      </c>
      <c r="AK757" s="378">
        <f t="shared" si="1820"/>
        <v>0</v>
      </c>
      <c r="AL757" s="378">
        <f t="shared" si="1820"/>
        <v>0</v>
      </c>
      <c r="AM757" s="629">
        <f t="shared" si="1817"/>
        <v>84109.67290288565</v>
      </c>
      <c r="AN757" s="443"/>
    </row>
    <row r="758" spans="2:40" ht="15">
      <c r="B758" s="324" t="s">
        <v>321</v>
      </c>
      <c r="C758" s="345"/>
      <c r="D758" s="309"/>
      <c r="E758" s="279"/>
      <c r="F758" s="279"/>
      <c r="G758" s="279"/>
      <c r="H758" s="279"/>
      <c r="I758" s="279"/>
      <c r="J758" s="279"/>
      <c r="K758" s="279"/>
      <c r="L758" s="279"/>
      <c r="M758" s="279"/>
      <c r="N758" s="279"/>
      <c r="O758" s="291"/>
      <c r="P758" s="279"/>
      <c r="Q758" s="279"/>
      <c r="R758" s="279"/>
      <c r="S758" s="309"/>
      <c r="T758" s="309"/>
      <c r="U758" s="309"/>
      <c r="V758" s="309"/>
      <c r="W758" s="279"/>
      <c r="X758" s="279"/>
      <c r="Y758" s="378">
        <f>Y747*Y750</f>
        <v>14557.775581683693</v>
      </c>
      <c r="Z758" s="378">
        <f t="shared" ref="Z758:AL758" si="1821">Z747*Z750</f>
        <v>25065.278456060521</v>
      </c>
      <c r="AA758" s="378">
        <f t="shared" si="1821"/>
        <v>17940.377207439367</v>
      </c>
      <c r="AB758" s="378">
        <f t="shared" si="1821"/>
        <v>14238.882684551272</v>
      </c>
      <c r="AC758" s="378">
        <f t="shared" si="1821"/>
        <v>117.77997730909092</v>
      </c>
      <c r="AD758" s="378">
        <f t="shared" si="1821"/>
        <v>0</v>
      </c>
      <c r="AE758" s="378">
        <f t="shared" si="1821"/>
        <v>0</v>
      </c>
      <c r="AF758" s="378">
        <f t="shared" si="1821"/>
        <v>0</v>
      </c>
      <c r="AG758" s="378">
        <f t="shared" si="1821"/>
        <v>0</v>
      </c>
      <c r="AH758" s="378">
        <f t="shared" si="1821"/>
        <v>0</v>
      </c>
      <c r="AI758" s="378">
        <f t="shared" si="1821"/>
        <v>0</v>
      </c>
      <c r="AJ758" s="378">
        <f t="shared" si="1821"/>
        <v>0</v>
      </c>
      <c r="AK758" s="378">
        <f t="shared" si="1821"/>
        <v>0</v>
      </c>
      <c r="AL758" s="378">
        <f t="shared" si="1821"/>
        <v>0</v>
      </c>
      <c r="AM758" s="629">
        <f t="shared" si="1817"/>
        <v>71920.093907043949</v>
      </c>
      <c r="AN758" s="443"/>
    </row>
    <row r="759" spans="2:40" ht="15.45">
      <c r="B759" s="349" t="s">
        <v>322</v>
      </c>
      <c r="C759" s="345"/>
      <c r="D759" s="336"/>
      <c r="E759" s="334"/>
      <c r="F759" s="334"/>
      <c r="G759" s="334"/>
      <c r="H759" s="334"/>
      <c r="I759" s="334"/>
      <c r="J759" s="334"/>
      <c r="K759" s="334"/>
      <c r="L759" s="334"/>
      <c r="M759" s="334"/>
      <c r="N759" s="334"/>
      <c r="O759" s="300"/>
      <c r="P759" s="334"/>
      <c r="Q759" s="334"/>
      <c r="R759" s="334"/>
      <c r="S759" s="336"/>
      <c r="T759" s="336"/>
      <c r="U759" s="336"/>
      <c r="V759" s="336"/>
      <c r="W759" s="334"/>
      <c r="X759" s="334"/>
      <c r="Y759" s="346">
        <f>SUM(Y751:Y758)</f>
        <v>71664.006750748697</v>
      </c>
      <c r="Z759" s="346">
        <f>SUM(Z751:Z758)</f>
        <v>89497.558352600186</v>
      </c>
      <c r="AA759" s="346">
        <f t="shared" ref="AA759:AE759" si="1822">SUM(AA751:AA758)</f>
        <v>68428.364274814274</v>
      </c>
      <c r="AB759" s="346">
        <f t="shared" si="1822"/>
        <v>23459.788980723592</v>
      </c>
      <c r="AC759" s="346">
        <f t="shared" si="1822"/>
        <v>12699.365025864716</v>
      </c>
      <c r="AD759" s="346">
        <f t="shared" si="1822"/>
        <v>0</v>
      </c>
      <c r="AE759" s="346">
        <f t="shared" si="1822"/>
        <v>0</v>
      </c>
      <c r="AF759" s="346">
        <f t="shared" ref="AF759:AL759" si="1823">SUM(AF751:AF758)</f>
        <v>0</v>
      </c>
      <c r="AG759" s="346">
        <f t="shared" si="1823"/>
        <v>0</v>
      </c>
      <c r="AH759" s="346">
        <f t="shared" si="1823"/>
        <v>0</v>
      </c>
      <c r="AI759" s="346">
        <f t="shared" si="1823"/>
        <v>0</v>
      </c>
      <c r="AJ759" s="346">
        <f t="shared" si="1823"/>
        <v>0</v>
      </c>
      <c r="AK759" s="346">
        <f t="shared" si="1823"/>
        <v>0</v>
      </c>
      <c r="AL759" s="346">
        <f t="shared" si="1823"/>
        <v>0</v>
      </c>
      <c r="AM759" s="407">
        <f>SUM(AM751:AM758)</f>
        <v>265749.08338475146</v>
      </c>
      <c r="AN759" s="443"/>
    </row>
    <row r="760" spans="2:40" ht="15.45">
      <c r="B760" s="349" t="s">
        <v>323</v>
      </c>
      <c r="C760" s="345"/>
      <c r="D760" s="350"/>
      <c r="E760" s="334"/>
      <c r="F760" s="334"/>
      <c r="G760" s="334"/>
      <c r="H760" s="334"/>
      <c r="I760" s="334"/>
      <c r="J760" s="334"/>
      <c r="K760" s="334"/>
      <c r="L760" s="334"/>
      <c r="M760" s="334"/>
      <c r="N760" s="334"/>
      <c r="O760" s="300"/>
      <c r="P760" s="334"/>
      <c r="Q760" s="334"/>
      <c r="R760" s="334"/>
      <c r="S760" s="336"/>
      <c r="T760" s="336"/>
      <c r="U760" s="336"/>
      <c r="V760" s="336"/>
      <c r="W760" s="334"/>
      <c r="X760" s="334"/>
      <c r="Y760" s="347">
        <f>Y748*Y750</f>
        <v>8001.7</v>
      </c>
      <c r="Z760" s="347">
        <f t="shared" ref="Z760:AE760" si="1824">Z748*Z750</f>
        <v>13664.116599999999</v>
      </c>
      <c r="AA760" s="347">
        <f t="shared" si="1824"/>
        <v>24444.271270740264</v>
      </c>
      <c r="AB760" s="347">
        <f t="shared" si="1824"/>
        <v>3604.5911167070635</v>
      </c>
      <c r="AC760" s="347">
        <f t="shared" si="1824"/>
        <v>622.55521086498879</v>
      </c>
      <c r="AD760" s="347">
        <f t="shared" si="1824"/>
        <v>0</v>
      </c>
      <c r="AE760" s="347">
        <f t="shared" si="1824"/>
        <v>0</v>
      </c>
      <c r="AF760" s="347">
        <f t="shared" ref="AF760:AL760" si="1825">AF748*AF750</f>
        <v>0</v>
      </c>
      <c r="AG760" s="347">
        <f t="shared" si="1825"/>
        <v>0</v>
      </c>
      <c r="AH760" s="347">
        <f t="shared" si="1825"/>
        <v>0</v>
      </c>
      <c r="AI760" s="347">
        <f t="shared" si="1825"/>
        <v>0</v>
      </c>
      <c r="AJ760" s="347">
        <f t="shared" si="1825"/>
        <v>0</v>
      </c>
      <c r="AK760" s="347">
        <f t="shared" si="1825"/>
        <v>0</v>
      </c>
      <c r="AL760" s="347">
        <f t="shared" si="1825"/>
        <v>0</v>
      </c>
      <c r="AM760" s="407">
        <f>SUM(Y760:AL760)</f>
        <v>50337.234198312311</v>
      </c>
      <c r="AN760" s="443"/>
    </row>
    <row r="761" spans="2:40" ht="15.45">
      <c r="B761" s="349" t="s">
        <v>324</v>
      </c>
      <c r="C761" s="345"/>
      <c r="D761" s="350"/>
      <c r="E761" s="334"/>
      <c r="F761" s="334"/>
      <c r="G761" s="334"/>
      <c r="H761" s="334"/>
      <c r="I761" s="334"/>
      <c r="J761" s="334"/>
      <c r="K761" s="334"/>
      <c r="L761" s="334"/>
      <c r="M761" s="334"/>
      <c r="N761" s="334"/>
      <c r="O761" s="300"/>
      <c r="P761" s="334"/>
      <c r="Q761" s="334"/>
      <c r="R761" s="334"/>
      <c r="S761" s="350"/>
      <c r="T761" s="350"/>
      <c r="U761" s="350"/>
      <c r="V761" s="350"/>
      <c r="W761" s="334"/>
      <c r="X761" s="334"/>
      <c r="Y761" s="351"/>
      <c r="Z761" s="351"/>
      <c r="AA761" s="351"/>
      <c r="AB761" s="351"/>
      <c r="AC761" s="351"/>
      <c r="AD761" s="351"/>
      <c r="AE761" s="351"/>
      <c r="AF761" s="351"/>
      <c r="AG761" s="351"/>
      <c r="AH761" s="351"/>
      <c r="AI761" s="351"/>
      <c r="AJ761" s="351"/>
      <c r="AK761" s="351"/>
      <c r="AL761" s="351"/>
      <c r="AM761" s="407">
        <f>AM759-AM760</f>
        <v>215411.84918643915</v>
      </c>
      <c r="AN761" s="443"/>
    </row>
    <row r="762" spans="2:40" ht="15">
      <c r="B762" s="324"/>
      <c r="C762" s="350"/>
      <c r="D762" s="350"/>
      <c r="E762" s="334"/>
      <c r="F762" s="334"/>
      <c r="G762" s="334"/>
      <c r="H762" s="334"/>
      <c r="I762" s="334"/>
      <c r="J762" s="334"/>
      <c r="K762" s="334"/>
      <c r="L762" s="334"/>
      <c r="M762" s="334"/>
      <c r="N762" s="334"/>
      <c r="O762" s="300"/>
      <c r="P762" s="334"/>
      <c r="Q762" s="334"/>
      <c r="R762" s="334"/>
      <c r="S762" s="350"/>
      <c r="T762" s="345"/>
      <c r="U762" s="350"/>
      <c r="V762" s="350"/>
      <c r="W762" s="334"/>
      <c r="X762" s="334"/>
      <c r="Y762" s="352"/>
      <c r="Z762" s="352"/>
      <c r="AA762" s="352"/>
      <c r="AB762" s="352"/>
      <c r="AC762" s="352"/>
      <c r="AD762" s="352"/>
      <c r="AE762" s="352"/>
      <c r="AF762" s="352"/>
      <c r="AG762" s="352"/>
      <c r="AH762" s="352"/>
      <c r="AI762" s="352"/>
      <c r="AJ762" s="352"/>
      <c r="AK762" s="352"/>
      <c r="AL762" s="352"/>
      <c r="AM762" s="348"/>
      <c r="AN762" s="443"/>
    </row>
    <row r="763" spans="2:40" ht="15">
      <c r="B763" s="439" t="s">
        <v>325</v>
      </c>
      <c r="C763" s="304"/>
      <c r="D763" s="279"/>
      <c r="E763" s="279"/>
      <c r="F763" s="279"/>
      <c r="G763" s="279"/>
      <c r="H763" s="279"/>
      <c r="I763" s="279"/>
      <c r="J763" s="279"/>
      <c r="K763" s="279"/>
      <c r="L763" s="279"/>
      <c r="M763" s="279"/>
      <c r="N763" s="279"/>
      <c r="O763" s="357"/>
      <c r="P763" s="279"/>
      <c r="Q763" s="279"/>
      <c r="R763" s="279"/>
      <c r="S763" s="304"/>
      <c r="T763" s="309"/>
      <c r="U763" s="309"/>
      <c r="V763" s="279"/>
      <c r="W763" s="279"/>
      <c r="X763" s="309"/>
      <c r="Y763" s="291">
        <f>SUMPRODUCT(E590:E745,Y590:Y745)</f>
        <v>2965842.2959007872</v>
      </c>
      <c r="Z763" s="291">
        <f>SUMPRODUCT(E590:E745,Z590:Z745)</f>
        <v>1404024.5483291394</v>
      </c>
      <c r="AA763" s="291">
        <f t="shared" ref="AA763:AL763" si="1826">IF(AA588="kw",SUMPRODUCT($N$590:$N$745,$P$590:$P$745,AA590:AA745),SUMPRODUCT($E$590:$E$745,AA590:AA745))</f>
        <v>5821.7734967028064</v>
      </c>
      <c r="AB763" s="291">
        <f t="shared" si="1826"/>
        <v>6592.0753169218851</v>
      </c>
      <c r="AC763" s="291">
        <f t="shared" si="1826"/>
        <v>78.645818181818186</v>
      </c>
      <c r="AD763" s="291">
        <f t="shared" si="1826"/>
        <v>0</v>
      </c>
      <c r="AE763" s="291">
        <f t="shared" si="1826"/>
        <v>0</v>
      </c>
      <c r="AF763" s="291">
        <f t="shared" si="1826"/>
        <v>0</v>
      </c>
      <c r="AG763" s="291">
        <f t="shared" si="1826"/>
        <v>0</v>
      </c>
      <c r="AH763" s="291">
        <f t="shared" si="1826"/>
        <v>0</v>
      </c>
      <c r="AI763" s="291">
        <f t="shared" si="1826"/>
        <v>0</v>
      </c>
      <c r="AJ763" s="291">
        <f t="shared" si="1826"/>
        <v>0</v>
      </c>
      <c r="AK763" s="291">
        <f t="shared" si="1826"/>
        <v>0</v>
      </c>
      <c r="AL763" s="291">
        <f t="shared" si="1826"/>
        <v>0</v>
      </c>
      <c r="AM763" s="337"/>
    </row>
    <row r="764" spans="2:40" ht="15">
      <c r="B764" s="440" t="s">
        <v>326</v>
      </c>
      <c r="C764" s="364"/>
      <c r="D764" s="384"/>
      <c r="E764" s="384"/>
      <c r="F764" s="384"/>
      <c r="G764" s="384"/>
      <c r="H764" s="384"/>
      <c r="I764" s="384"/>
      <c r="J764" s="384"/>
      <c r="K764" s="384"/>
      <c r="L764" s="384"/>
      <c r="M764" s="384"/>
      <c r="N764" s="384"/>
      <c r="O764" s="383"/>
      <c r="P764" s="384"/>
      <c r="Q764" s="384"/>
      <c r="R764" s="384"/>
      <c r="S764" s="364"/>
      <c r="T764" s="385"/>
      <c r="U764" s="385"/>
      <c r="V764" s="384"/>
      <c r="W764" s="384"/>
      <c r="X764" s="385"/>
      <c r="Y764" s="326">
        <f>SUMPRODUCT(F590:F745,Y590:Y745)</f>
        <v>2960709.9832946984</v>
      </c>
      <c r="Z764" s="326">
        <f>SUMPRODUCT(F590:F745,Z590:Z745)</f>
        <v>1399887.3856436429</v>
      </c>
      <c r="AA764" s="326">
        <f t="shared" ref="AA764:AL764" si="1827">IF(AA588="kw",SUMPRODUCT($N$590:$N$745,$Q$590:$Q$745,AA590:AA745),SUMPRODUCT($F$590:$F$745,AA590:AA745))</f>
        <v>5804.14913038348</v>
      </c>
      <c r="AB764" s="326">
        <f t="shared" si="1827"/>
        <v>6576.3784537427155</v>
      </c>
      <c r="AC764" s="326">
        <f t="shared" si="1827"/>
        <v>78.450880307303947</v>
      </c>
      <c r="AD764" s="326">
        <f t="shared" si="1827"/>
        <v>0</v>
      </c>
      <c r="AE764" s="326">
        <f t="shared" si="1827"/>
        <v>0</v>
      </c>
      <c r="AF764" s="326">
        <f t="shared" si="1827"/>
        <v>0</v>
      </c>
      <c r="AG764" s="326">
        <f t="shared" si="1827"/>
        <v>0</v>
      </c>
      <c r="AH764" s="326">
        <f t="shared" si="1827"/>
        <v>0</v>
      </c>
      <c r="AI764" s="326">
        <f t="shared" si="1827"/>
        <v>0</v>
      </c>
      <c r="AJ764" s="326">
        <f t="shared" si="1827"/>
        <v>0</v>
      </c>
      <c r="AK764" s="326">
        <f t="shared" si="1827"/>
        <v>0</v>
      </c>
      <c r="AL764" s="326">
        <f t="shared" si="1827"/>
        <v>0</v>
      </c>
      <c r="AM764" s="386"/>
    </row>
    <row r="765" spans="2:40" ht="20.25" customHeight="1">
      <c r="B765" s="368" t="s">
        <v>586</v>
      </c>
      <c r="C765" s="387"/>
      <c r="D765" s="388"/>
      <c r="E765" s="388"/>
      <c r="F765" s="388"/>
      <c r="G765" s="388"/>
      <c r="H765" s="388"/>
      <c r="I765" s="388"/>
      <c r="J765" s="388"/>
      <c r="K765" s="388"/>
      <c r="L765" s="388"/>
      <c r="M765" s="388"/>
      <c r="N765" s="388"/>
      <c r="O765" s="388"/>
      <c r="P765" s="388"/>
      <c r="Q765" s="388"/>
      <c r="R765" s="388"/>
      <c r="S765" s="371"/>
      <c r="T765" s="372"/>
      <c r="U765" s="388"/>
      <c r="V765" s="388"/>
      <c r="W765" s="388"/>
      <c r="X765" s="388"/>
      <c r="Y765" s="409"/>
      <c r="Z765" s="409"/>
      <c r="AA765" s="409"/>
      <c r="AB765" s="409"/>
      <c r="AC765" s="409"/>
      <c r="AD765" s="409"/>
      <c r="AE765" s="409"/>
      <c r="AF765" s="409"/>
      <c r="AG765" s="409"/>
      <c r="AH765" s="409"/>
      <c r="AI765" s="409"/>
      <c r="AJ765" s="409"/>
      <c r="AK765" s="409"/>
      <c r="AL765" s="409"/>
      <c r="AM765" s="389"/>
    </row>
    <row r="768" spans="2:40" ht="15.45">
      <c r="B768" s="280" t="s">
        <v>327</v>
      </c>
      <c r="C768" s="281"/>
      <c r="D768" s="590" t="s">
        <v>525</v>
      </c>
      <c r="E768" s="253"/>
      <c r="F768" s="590"/>
      <c r="G768" s="253"/>
      <c r="H768" s="253"/>
      <c r="I768" s="253"/>
      <c r="J768" s="253"/>
      <c r="K768" s="253"/>
      <c r="L768" s="253"/>
      <c r="M768" s="253"/>
      <c r="N768" s="253"/>
      <c r="O768" s="281"/>
      <c r="P768" s="253"/>
      <c r="Q768" s="253"/>
      <c r="R768" s="253"/>
      <c r="S768" s="253"/>
      <c r="T768" s="253"/>
      <c r="U768" s="253"/>
      <c r="V768" s="253"/>
      <c r="W768" s="253"/>
      <c r="X768" s="253"/>
      <c r="Y768" s="270"/>
      <c r="Z768" s="267"/>
      <c r="AA768" s="267"/>
      <c r="AB768" s="267"/>
      <c r="AC768" s="267"/>
      <c r="AD768" s="267"/>
      <c r="AE768" s="267"/>
      <c r="AF768" s="267"/>
      <c r="AG768" s="267"/>
      <c r="AH768" s="267"/>
      <c r="AI768" s="267"/>
      <c r="AJ768" s="267"/>
      <c r="AK768" s="267"/>
      <c r="AL768" s="267"/>
    </row>
    <row r="769" spans="1:39" ht="33" customHeight="1">
      <c r="B769" s="924" t="s">
        <v>211</v>
      </c>
      <c r="C769" s="926" t="s">
        <v>33</v>
      </c>
      <c r="D769" s="284" t="s">
        <v>421</v>
      </c>
      <c r="E769" s="928" t="s">
        <v>209</v>
      </c>
      <c r="F769" s="929"/>
      <c r="G769" s="929"/>
      <c r="H769" s="929"/>
      <c r="I769" s="929"/>
      <c r="J769" s="929"/>
      <c r="K769" s="929"/>
      <c r="L769" s="929"/>
      <c r="M769" s="930"/>
      <c r="N769" s="934" t="s">
        <v>213</v>
      </c>
      <c r="O769" s="284" t="s">
        <v>422</v>
      </c>
      <c r="P769" s="928" t="s">
        <v>212</v>
      </c>
      <c r="Q769" s="929"/>
      <c r="R769" s="929"/>
      <c r="S769" s="929"/>
      <c r="T769" s="929"/>
      <c r="U769" s="929"/>
      <c r="V769" s="929"/>
      <c r="W769" s="929"/>
      <c r="X769" s="930"/>
      <c r="Y769" s="931" t="s">
        <v>243</v>
      </c>
      <c r="Z769" s="932"/>
      <c r="AA769" s="932"/>
      <c r="AB769" s="932"/>
      <c r="AC769" s="932"/>
      <c r="AD769" s="932"/>
      <c r="AE769" s="932"/>
      <c r="AF769" s="932"/>
      <c r="AG769" s="932"/>
      <c r="AH769" s="932"/>
      <c r="AI769" s="932"/>
      <c r="AJ769" s="932"/>
      <c r="AK769" s="932"/>
      <c r="AL769" s="932"/>
      <c r="AM769" s="933"/>
    </row>
    <row r="770" spans="1:39" ht="65.25" customHeight="1">
      <c r="B770" s="925"/>
      <c r="C770" s="927"/>
      <c r="D770" s="285">
        <v>2019</v>
      </c>
      <c r="E770" s="285">
        <v>2020</v>
      </c>
      <c r="F770" s="285">
        <v>2021</v>
      </c>
      <c r="G770" s="285">
        <v>2022</v>
      </c>
      <c r="H770" s="285">
        <v>2023</v>
      </c>
      <c r="I770" s="285">
        <v>2024</v>
      </c>
      <c r="J770" s="285">
        <v>2025</v>
      </c>
      <c r="K770" s="285">
        <v>2026</v>
      </c>
      <c r="L770" s="285">
        <v>2027</v>
      </c>
      <c r="M770" s="285">
        <v>2028</v>
      </c>
      <c r="N770" s="935"/>
      <c r="O770" s="285">
        <v>2019</v>
      </c>
      <c r="P770" s="285">
        <v>2020</v>
      </c>
      <c r="Q770" s="285">
        <v>2021</v>
      </c>
      <c r="R770" s="285">
        <v>2022</v>
      </c>
      <c r="S770" s="285">
        <v>2023</v>
      </c>
      <c r="T770" s="285">
        <v>2024</v>
      </c>
      <c r="U770" s="285">
        <v>2025</v>
      </c>
      <c r="V770" s="285">
        <v>2026</v>
      </c>
      <c r="W770" s="285">
        <v>2027</v>
      </c>
      <c r="X770" s="285">
        <v>2028</v>
      </c>
      <c r="Y770" s="285" t="str">
        <f>'1.  LRAMVA Summary'!D52</f>
        <v>Residential</v>
      </c>
      <c r="Z770" s="285" t="str">
        <f>'1.  LRAMVA Summary'!E52</f>
        <v>GS&lt;50 kW</v>
      </c>
      <c r="AA770" s="285" t="str">
        <f>'1.  LRAMVA Summary'!F52</f>
        <v>GS 50 to 999 kW</v>
      </c>
      <c r="AB770" s="285" t="str">
        <f>'1.  LRAMVA Summary'!G52</f>
        <v>GS 1,000 to 4,999 kW</v>
      </c>
      <c r="AC770" s="285" t="str">
        <f>'1.  LRAMVA Summary'!H52</f>
        <v>Large Use</v>
      </c>
      <c r="AD770" s="285" t="str">
        <f>'1.  LRAMVA Summary'!I52</f>
        <v>Unmetered Scattered Load</v>
      </c>
      <c r="AE770" s="285" t="str">
        <f>'1.  LRAMVA Summary'!J52</f>
        <v>Sentinel Lighting</v>
      </c>
      <c r="AF770" s="285" t="str">
        <f>'1.  LRAMVA Summary'!K52</f>
        <v>Street Lighting</v>
      </c>
      <c r="AG770" s="285" t="str">
        <f>'1.  LRAMVA Summary'!L52</f>
        <v/>
      </c>
      <c r="AH770" s="285" t="str">
        <f>'1.  LRAMVA Summary'!M52</f>
        <v/>
      </c>
      <c r="AI770" s="285" t="str">
        <f>'1.  LRAMVA Summary'!N52</f>
        <v/>
      </c>
      <c r="AJ770" s="285" t="str">
        <f>'1.  LRAMVA Summary'!O52</f>
        <v/>
      </c>
      <c r="AK770" s="285" t="str">
        <f>'1.  LRAMVA Summary'!P52</f>
        <v/>
      </c>
      <c r="AL770" s="285" t="str">
        <f>'1.  LRAMVA Summary'!Q52</f>
        <v/>
      </c>
      <c r="AM770" s="287" t="str">
        <f>'1.  LRAMVA Summary'!R52</f>
        <v>Total</v>
      </c>
    </row>
    <row r="771" spans="1:39" ht="15.75" hidden="1" customHeight="1">
      <c r="A771" s="532"/>
      <c r="B771" s="518" t="s">
        <v>503</v>
      </c>
      <c r="C771" s="289"/>
      <c r="D771" s="289"/>
      <c r="E771" s="289"/>
      <c r="F771" s="289"/>
      <c r="G771" s="289"/>
      <c r="H771" s="289"/>
      <c r="I771" s="289"/>
      <c r="J771" s="289"/>
      <c r="K771" s="289"/>
      <c r="L771" s="289"/>
      <c r="M771" s="289"/>
      <c r="N771" s="290"/>
      <c r="O771" s="289"/>
      <c r="P771" s="289"/>
      <c r="Q771" s="289"/>
      <c r="R771" s="289"/>
      <c r="S771" s="289"/>
      <c r="T771" s="289"/>
      <c r="U771" s="289"/>
      <c r="V771" s="289"/>
      <c r="W771" s="289"/>
      <c r="X771" s="289"/>
      <c r="Y771" s="291" t="str">
        <f>'1.  LRAMVA Summary'!D53</f>
        <v>kWh</v>
      </c>
      <c r="Z771" s="291" t="str">
        <f>'1.  LRAMVA Summary'!E53</f>
        <v>kWh</v>
      </c>
      <c r="AA771" s="291" t="str">
        <f>'1.  LRAMVA Summary'!F53</f>
        <v>kW</v>
      </c>
      <c r="AB771" s="291" t="str">
        <f>'1.  LRAMVA Summary'!G53</f>
        <v>kW</v>
      </c>
      <c r="AC771" s="291" t="str">
        <f>'1.  LRAMVA Summary'!H53</f>
        <v>kW</v>
      </c>
      <c r="AD771" s="291" t="str">
        <f>'1.  LRAMVA Summary'!I53</f>
        <v>kWh</v>
      </c>
      <c r="AE771" s="291" t="str">
        <f>'1.  LRAMVA Summary'!J53</f>
        <v>kW</v>
      </c>
      <c r="AF771" s="291" t="str">
        <f>'1.  LRAMVA Summary'!K53</f>
        <v>kW</v>
      </c>
      <c r="AG771" s="291">
        <f>'1.  LRAMVA Summary'!L53</f>
        <v>0</v>
      </c>
      <c r="AH771" s="291">
        <f>'1.  LRAMVA Summary'!M53</f>
        <v>0</v>
      </c>
      <c r="AI771" s="291">
        <f>'1.  LRAMVA Summary'!N53</f>
        <v>0</v>
      </c>
      <c r="AJ771" s="291">
        <f>'1.  LRAMVA Summary'!O53</f>
        <v>0</v>
      </c>
      <c r="AK771" s="291">
        <f>'1.  LRAMVA Summary'!P53</f>
        <v>0</v>
      </c>
      <c r="AL771" s="291">
        <f>'1.  LRAMVA Summary'!Q53</f>
        <v>0</v>
      </c>
      <c r="AM771" s="292"/>
    </row>
    <row r="772" spans="1:39" ht="15.45" hidden="1" outlineLevel="1">
      <c r="A772" s="532"/>
      <c r="B772" s="504" t="s">
        <v>496</v>
      </c>
      <c r="C772" s="289"/>
      <c r="D772" s="289"/>
      <c r="E772" s="289"/>
      <c r="F772" s="289"/>
      <c r="G772" s="289"/>
      <c r="H772" s="289"/>
      <c r="I772" s="289"/>
      <c r="J772" s="289"/>
      <c r="K772" s="289"/>
      <c r="L772" s="289"/>
      <c r="M772" s="289"/>
      <c r="N772" s="290"/>
      <c r="O772" s="289"/>
      <c r="P772" s="289"/>
      <c r="Q772" s="289"/>
      <c r="R772" s="289"/>
      <c r="S772" s="289"/>
      <c r="T772" s="289"/>
      <c r="U772" s="289"/>
      <c r="V772" s="289"/>
      <c r="W772" s="289"/>
      <c r="X772" s="289"/>
      <c r="Y772" s="291"/>
      <c r="Z772" s="291"/>
      <c r="AA772" s="291"/>
      <c r="AB772" s="291"/>
      <c r="AC772" s="291"/>
      <c r="AD772" s="291"/>
      <c r="AE772" s="291"/>
      <c r="AF772" s="291"/>
      <c r="AG772" s="291"/>
      <c r="AH772" s="291"/>
      <c r="AI772" s="291"/>
      <c r="AJ772" s="291"/>
      <c r="AK772" s="291"/>
      <c r="AL772" s="291"/>
      <c r="AM772" s="292"/>
    </row>
    <row r="773" spans="1:39" ht="15" hidden="1" outlineLevel="1">
      <c r="A773" s="532">
        <v>1</v>
      </c>
      <c r="B773" s="428" t="s">
        <v>95</v>
      </c>
      <c r="C773" s="291" t="s">
        <v>25</v>
      </c>
      <c r="D773" s="295"/>
      <c r="E773" s="295"/>
      <c r="F773" s="295"/>
      <c r="G773" s="295"/>
      <c r="H773" s="295"/>
      <c r="I773" s="295"/>
      <c r="J773" s="295"/>
      <c r="K773" s="295"/>
      <c r="L773" s="295"/>
      <c r="M773" s="295"/>
      <c r="N773" s="291"/>
      <c r="O773" s="295"/>
      <c r="P773" s="295"/>
      <c r="Q773" s="295"/>
      <c r="R773" s="295"/>
      <c r="S773" s="295"/>
      <c r="T773" s="295"/>
      <c r="U773" s="295"/>
      <c r="V773" s="295"/>
      <c r="W773" s="295"/>
      <c r="X773" s="295"/>
      <c r="Y773" s="410"/>
      <c r="Z773" s="410"/>
      <c r="AA773" s="410"/>
      <c r="AB773" s="410"/>
      <c r="AC773" s="410"/>
      <c r="AD773" s="410"/>
      <c r="AE773" s="410"/>
      <c r="AF773" s="410"/>
      <c r="AG773" s="410"/>
      <c r="AH773" s="410"/>
      <c r="AI773" s="410"/>
      <c r="AJ773" s="410"/>
      <c r="AK773" s="410"/>
      <c r="AL773" s="410"/>
      <c r="AM773" s="296">
        <f>SUM(Y773:AL773)</f>
        <v>0</v>
      </c>
    </row>
    <row r="774" spans="1:39" ht="15" hidden="1" outlineLevel="1">
      <c r="A774" s="532"/>
      <c r="B774" s="294" t="s">
        <v>342</v>
      </c>
      <c r="C774" s="291" t="s">
        <v>163</v>
      </c>
      <c r="D774" s="295"/>
      <c r="E774" s="295"/>
      <c r="F774" s="295"/>
      <c r="G774" s="295"/>
      <c r="H774" s="295"/>
      <c r="I774" s="295"/>
      <c r="J774" s="295"/>
      <c r="K774" s="295"/>
      <c r="L774" s="295"/>
      <c r="M774" s="295"/>
      <c r="N774" s="468"/>
      <c r="O774" s="295"/>
      <c r="P774" s="295"/>
      <c r="Q774" s="295"/>
      <c r="R774" s="295"/>
      <c r="S774" s="295"/>
      <c r="T774" s="295"/>
      <c r="U774" s="295"/>
      <c r="V774" s="295"/>
      <c r="W774" s="295"/>
      <c r="X774" s="295"/>
      <c r="Y774" s="411">
        <f>Y773</f>
        <v>0</v>
      </c>
      <c r="Z774" s="411">
        <f t="shared" ref="Z774" si="1828">Z773</f>
        <v>0</v>
      </c>
      <c r="AA774" s="411">
        <f t="shared" ref="AA774" si="1829">AA773</f>
        <v>0</v>
      </c>
      <c r="AB774" s="411">
        <f t="shared" ref="AB774" si="1830">AB773</f>
        <v>0</v>
      </c>
      <c r="AC774" s="411">
        <f t="shared" ref="AC774" si="1831">AC773</f>
        <v>0</v>
      </c>
      <c r="AD774" s="411">
        <f t="shared" ref="AD774" si="1832">AD773</f>
        <v>0</v>
      </c>
      <c r="AE774" s="411">
        <f t="shared" ref="AE774" si="1833">AE773</f>
        <v>0</v>
      </c>
      <c r="AF774" s="411">
        <f t="shared" ref="AF774" si="1834">AF773</f>
        <v>0</v>
      </c>
      <c r="AG774" s="411">
        <f t="shared" ref="AG774" si="1835">AG773</f>
        <v>0</v>
      </c>
      <c r="AH774" s="411">
        <f t="shared" ref="AH774" si="1836">AH773</f>
        <v>0</v>
      </c>
      <c r="AI774" s="411">
        <f t="shared" ref="AI774" si="1837">AI773</f>
        <v>0</v>
      </c>
      <c r="AJ774" s="411">
        <f t="shared" ref="AJ774" si="1838">AJ773</f>
        <v>0</v>
      </c>
      <c r="AK774" s="411">
        <f t="shared" ref="AK774" si="1839">AK773</f>
        <v>0</v>
      </c>
      <c r="AL774" s="411">
        <f t="shared" ref="AL774" si="1840">AL773</f>
        <v>0</v>
      </c>
      <c r="AM774" s="297"/>
    </row>
    <row r="775" spans="1:39" ht="15.45" hidden="1" outlineLevel="1">
      <c r="A775" s="532"/>
      <c r="B775" s="298"/>
      <c r="C775" s="299"/>
      <c r="D775" s="299"/>
      <c r="E775" s="299"/>
      <c r="F775" s="299"/>
      <c r="G775" s="299"/>
      <c r="H775" s="299"/>
      <c r="I775" s="299"/>
      <c r="J775" s="299"/>
      <c r="K775" s="299"/>
      <c r="L775" s="299"/>
      <c r="M775" s="299"/>
      <c r="N775" s="300"/>
      <c r="O775" s="299"/>
      <c r="P775" s="299"/>
      <c r="Q775" s="299"/>
      <c r="R775" s="299"/>
      <c r="S775" s="299"/>
      <c r="T775" s="299"/>
      <c r="U775" s="299"/>
      <c r="V775" s="299"/>
      <c r="W775" s="299"/>
      <c r="X775" s="299"/>
      <c r="Y775" s="412"/>
      <c r="Z775" s="413"/>
      <c r="AA775" s="413"/>
      <c r="AB775" s="413"/>
      <c r="AC775" s="413"/>
      <c r="AD775" s="413"/>
      <c r="AE775" s="413"/>
      <c r="AF775" s="413"/>
      <c r="AG775" s="413"/>
      <c r="AH775" s="413"/>
      <c r="AI775" s="413"/>
      <c r="AJ775" s="413"/>
      <c r="AK775" s="413"/>
      <c r="AL775" s="413"/>
      <c r="AM775" s="302"/>
    </row>
    <row r="776" spans="1:39" ht="15" hidden="1" outlineLevel="1">
      <c r="A776" s="532">
        <v>2</v>
      </c>
      <c r="B776" s="428" t="s">
        <v>96</v>
      </c>
      <c r="C776" s="291" t="s">
        <v>25</v>
      </c>
      <c r="D776" s="295"/>
      <c r="E776" s="295"/>
      <c r="F776" s="295"/>
      <c r="G776" s="295"/>
      <c r="H776" s="295"/>
      <c r="I776" s="295"/>
      <c r="J776" s="295"/>
      <c r="K776" s="295"/>
      <c r="L776" s="295"/>
      <c r="M776" s="295"/>
      <c r="N776" s="291"/>
      <c r="O776" s="295"/>
      <c r="P776" s="295"/>
      <c r="Q776" s="295"/>
      <c r="R776" s="295"/>
      <c r="S776" s="295"/>
      <c r="T776" s="295"/>
      <c r="U776" s="295"/>
      <c r="V776" s="295"/>
      <c r="W776" s="295"/>
      <c r="X776" s="295"/>
      <c r="Y776" s="410"/>
      <c r="Z776" s="410"/>
      <c r="AA776" s="410"/>
      <c r="AB776" s="410"/>
      <c r="AC776" s="410"/>
      <c r="AD776" s="410"/>
      <c r="AE776" s="410"/>
      <c r="AF776" s="410"/>
      <c r="AG776" s="410"/>
      <c r="AH776" s="410"/>
      <c r="AI776" s="410"/>
      <c r="AJ776" s="410"/>
      <c r="AK776" s="410"/>
      <c r="AL776" s="410"/>
      <c r="AM776" s="296">
        <f>SUM(Y776:AL776)</f>
        <v>0</v>
      </c>
    </row>
    <row r="777" spans="1:39" ht="15" hidden="1" outlineLevel="1">
      <c r="A777" s="532"/>
      <c r="B777" s="294" t="s">
        <v>342</v>
      </c>
      <c r="C777" s="291" t="s">
        <v>163</v>
      </c>
      <c r="D777" s="295"/>
      <c r="E777" s="295"/>
      <c r="F777" s="295"/>
      <c r="G777" s="295"/>
      <c r="H777" s="295"/>
      <c r="I777" s="295"/>
      <c r="J777" s="295"/>
      <c r="K777" s="295"/>
      <c r="L777" s="295"/>
      <c r="M777" s="295"/>
      <c r="N777" s="468"/>
      <c r="O777" s="295"/>
      <c r="P777" s="295"/>
      <c r="Q777" s="295"/>
      <c r="R777" s="295"/>
      <c r="S777" s="295"/>
      <c r="T777" s="295"/>
      <c r="U777" s="295"/>
      <c r="V777" s="295"/>
      <c r="W777" s="295"/>
      <c r="X777" s="295"/>
      <c r="Y777" s="411">
        <f>Y776</f>
        <v>0</v>
      </c>
      <c r="Z777" s="411">
        <f t="shared" ref="Z777" si="1841">Z776</f>
        <v>0</v>
      </c>
      <c r="AA777" s="411">
        <f t="shared" ref="AA777" si="1842">AA776</f>
        <v>0</v>
      </c>
      <c r="AB777" s="411">
        <f t="shared" ref="AB777" si="1843">AB776</f>
        <v>0</v>
      </c>
      <c r="AC777" s="411">
        <f t="shared" ref="AC777" si="1844">AC776</f>
        <v>0</v>
      </c>
      <c r="AD777" s="411">
        <f t="shared" ref="AD777" si="1845">AD776</f>
        <v>0</v>
      </c>
      <c r="AE777" s="411">
        <f t="shared" ref="AE777" si="1846">AE776</f>
        <v>0</v>
      </c>
      <c r="AF777" s="411">
        <f t="shared" ref="AF777" si="1847">AF776</f>
        <v>0</v>
      </c>
      <c r="AG777" s="411">
        <f t="shared" ref="AG777" si="1848">AG776</f>
        <v>0</v>
      </c>
      <c r="AH777" s="411">
        <f t="shared" ref="AH777" si="1849">AH776</f>
        <v>0</v>
      </c>
      <c r="AI777" s="411">
        <f t="shared" ref="AI777" si="1850">AI776</f>
        <v>0</v>
      </c>
      <c r="AJ777" s="411">
        <f t="shared" ref="AJ777" si="1851">AJ776</f>
        <v>0</v>
      </c>
      <c r="AK777" s="411">
        <f t="shared" ref="AK777" si="1852">AK776</f>
        <v>0</v>
      </c>
      <c r="AL777" s="411">
        <f t="shared" ref="AL777" si="1853">AL776</f>
        <v>0</v>
      </c>
      <c r="AM777" s="297"/>
    </row>
    <row r="778" spans="1:39" ht="15.45" hidden="1" outlineLevel="1">
      <c r="A778" s="532"/>
      <c r="B778" s="298"/>
      <c r="C778" s="299"/>
      <c r="D778" s="304"/>
      <c r="E778" s="304"/>
      <c r="F778" s="304"/>
      <c r="G778" s="304"/>
      <c r="H778" s="304"/>
      <c r="I778" s="304"/>
      <c r="J778" s="304"/>
      <c r="K778" s="304"/>
      <c r="L778" s="304"/>
      <c r="M778" s="304"/>
      <c r="N778" s="300"/>
      <c r="O778" s="304"/>
      <c r="P778" s="304"/>
      <c r="Q778" s="304"/>
      <c r="R778" s="304"/>
      <c r="S778" s="304"/>
      <c r="T778" s="304"/>
      <c r="U778" s="304"/>
      <c r="V778" s="304"/>
      <c r="W778" s="304"/>
      <c r="X778" s="304"/>
      <c r="Y778" s="412"/>
      <c r="Z778" s="413"/>
      <c r="AA778" s="413"/>
      <c r="AB778" s="413"/>
      <c r="AC778" s="413"/>
      <c r="AD778" s="413"/>
      <c r="AE778" s="413"/>
      <c r="AF778" s="413"/>
      <c r="AG778" s="413"/>
      <c r="AH778" s="413"/>
      <c r="AI778" s="413"/>
      <c r="AJ778" s="413"/>
      <c r="AK778" s="413"/>
      <c r="AL778" s="413"/>
      <c r="AM778" s="302"/>
    </row>
    <row r="779" spans="1:39" ht="15" hidden="1" outlineLevel="1">
      <c r="A779" s="532">
        <v>3</v>
      </c>
      <c r="B779" s="428" t="s">
        <v>97</v>
      </c>
      <c r="C779" s="291" t="s">
        <v>25</v>
      </c>
      <c r="D779" s="295"/>
      <c r="E779" s="295"/>
      <c r="F779" s="295"/>
      <c r="G779" s="295"/>
      <c r="H779" s="295"/>
      <c r="I779" s="295"/>
      <c r="J779" s="295"/>
      <c r="K779" s="295"/>
      <c r="L779" s="295"/>
      <c r="M779" s="295"/>
      <c r="N779" s="291"/>
      <c r="O779" s="295"/>
      <c r="P779" s="295"/>
      <c r="Q779" s="295"/>
      <c r="R779" s="295"/>
      <c r="S779" s="295"/>
      <c r="T779" s="295"/>
      <c r="U779" s="295"/>
      <c r="V779" s="295"/>
      <c r="W779" s="295"/>
      <c r="X779" s="295"/>
      <c r="Y779" s="410"/>
      <c r="Z779" s="410"/>
      <c r="AA779" s="410"/>
      <c r="AB779" s="410"/>
      <c r="AC779" s="410"/>
      <c r="AD779" s="410"/>
      <c r="AE779" s="410"/>
      <c r="AF779" s="410"/>
      <c r="AG779" s="410"/>
      <c r="AH779" s="410"/>
      <c r="AI779" s="410"/>
      <c r="AJ779" s="410"/>
      <c r="AK779" s="410"/>
      <c r="AL779" s="410"/>
      <c r="AM779" s="296">
        <f>SUM(Y779:AL779)</f>
        <v>0</v>
      </c>
    </row>
    <row r="780" spans="1:39" ht="15" hidden="1" outlineLevel="1">
      <c r="A780" s="532"/>
      <c r="B780" s="294" t="s">
        <v>342</v>
      </c>
      <c r="C780" s="291" t="s">
        <v>163</v>
      </c>
      <c r="D780" s="295"/>
      <c r="E780" s="295"/>
      <c r="F780" s="295"/>
      <c r="G780" s="295"/>
      <c r="H780" s="295"/>
      <c r="I780" s="295"/>
      <c r="J780" s="295"/>
      <c r="K780" s="295"/>
      <c r="L780" s="295"/>
      <c r="M780" s="295"/>
      <c r="N780" s="468"/>
      <c r="O780" s="295"/>
      <c r="P780" s="295"/>
      <c r="Q780" s="295"/>
      <c r="R780" s="295"/>
      <c r="S780" s="295"/>
      <c r="T780" s="295"/>
      <c r="U780" s="295"/>
      <c r="V780" s="295"/>
      <c r="W780" s="295"/>
      <c r="X780" s="295"/>
      <c r="Y780" s="411">
        <f>Y779</f>
        <v>0</v>
      </c>
      <c r="Z780" s="411">
        <f t="shared" ref="Z780" si="1854">Z779</f>
        <v>0</v>
      </c>
      <c r="AA780" s="411">
        <f t="shared" ref="AA780" si="1855">AA779</f>
        <v>0</v>
      </c>
      <c r="AB780" s="411">
        <f t="shared" ref="AB780" si="1856">AB779</f>
        <v>0</v>
      </c>
      <c r="AC780" s="411">
        <f t="shared" ref="AC780" si="1857">AC779</f>
        <v>0</v>
      </c>
      <c r="AD780" s="411">
        <f t="shared" ref="AD780" si="1858">AD779</f>
        <v>0</v>
      </c>
      <c r="AE780" s="411">
        <f t="shared" ref="AE780" si="1859">AE779</f>
        <v>0</v>
      </c>
      <c r="AF780" s="411">
        <f t="shared" ref="AF780" si="1860">AF779</f>
        <v>0</v>
      </c>
      <c r="AG780" s="411">
        <f t="shared" ref="AG780" si="1861">AG779</f>
        <v>0</v>
      </c>
      <c r="AH780" s="411">
        <f t="shared" ref="AH780" si="1862">AH779</f>
        <v>0</v>
      </c>
      <c r="AI780" s="411">
        <f t="shared" ref="AI780" si="1863">AI779</f>
        <v>0</v>
      </c>
      <c r="AJ780" s="411">
        <f t="shared" ref="AJ780" si="1864">AJ779</f>
        <v>0</v>
      </c>
      <c r="AK780" s="411">
        <f t="shared" ref="AK780" si="1865">AK779</f>
        <v>0</v>
      </c>
      <c r="AL780" s="411">
        <f t="shared" ref="AL780" si="1866">AL779</f>
        <v>0</v>
      </c>
      <c r="AM780" s="297"/>
    </row>
    <row r="781" spans="1:39" ht="15" hidden="1" outlineLevel="1">
      <c r="A781" s="532"/>
      <c r="B781" s="294"/>
      <c r="C781" s="305"/>
      <c r="D781" s="291"/>
      <c r="E781" s="291"/>
      <c r="F781" s="291"/>
      <c r="G781" s="291"/>
      <c r="H781" s="291"/>
      <c r="I781" s="291"/>
      <c r="J781" s="291"/>
      <c r="K781" s="291"/>
      <c r="L781" s="291"/>
      <c r="M781" s="291"/>
      <c r="N781" s="291"/>
      <c r="O781" s="291"/>
      <c r="P781" s="291"/>
      <c r="Q781" s="291"/>
      <c r="R781" s="291"/>
      <c r="S781" s="291"/>
      <c r="T781" s="291"/>
      <c r="U781" s="291"/>
      <c r="V781" s="291"/>
      <c r="W781" s="291"/>
      <c r="X781" s="291"/>
      <c r="Y781" s="412"/>
      <c r="Z781" s="412"/>
      <c r="AA781" s="412"/>
      <c r="AB781" s="412"/>
      <c r="AC781" s="412"/>
      <c r="AD781" s="412"/>
      <c r="AE781" s="412"/>
      <c r="AF781" s="412"/>
      <c r="AG781" s="412"/>
      <c r="AH781" s="412"/>
      <c r="AI781" s="412"/>
      <c r="AJ781" s="412"/>
      <c r="AK781" s="412"/>
      <c r="AL781" s="412"/>
      <c r="AM781" s="306"/>
    </row>
    <row r="782" spans="1:39" ht="15" hidden="1" outlineLevel="1">
      <c r="A782" s="532">
        <v>4</v>
      </c>
      <c r="B782" s="520" t="s">
        <v>669</v>
      </c>
      <c r="C782" s="291" t="s">
        <v>25</v>
      </c>
      <c r="D782" s="295"/>
      <c r="E782" s="295"/>
      <c r="F782" s="295"/>
      <c r="G782" s="295"/>
      <c r="H782" s="295"/>
      <c r="I782" s="295"/>
      <c r="J782" s="295"/>
      <c r="K782" s="295"/>
      <c r="L782" s="295"/>
      <c r="M782" s="295"/>
      <c r="N782" s="291"/>
      <c r="O782" s="295"/>
      <c r="P782" s="295"/>
      <c r="Q782" s="295"/>
      <c r="R782" s="295"/>
      <c r="S782" s="295"/>
      <c r="T782" s="295"/>
      <c r="U782" s="295"/>
      <c r="V782" s="295"/>
      <c r="W782" s="295"/>
      <c r="X782" s="295"/>
      <c r="Y782" s="415"/>
      <c r="Z782" s="415"/>
      <c r="AA782" s="415"/>
      <c r="AB782" s="415"/>
      <c r="AC782" s="415"/>
      <c r="AD782" s="415"/>
      <c r="AE782" s="415"/>
      <c r="AF782" s="410"/>
      <c r="AG782" s="410"/>
      <c r="AH782" s="410"/>
      <c r="AI782" s="410"/>
      <c r="AJ782" s="410"/>
      <c r="AK782" s="410"/>
      <c r="AL782" s="410"/>
      <c r="AM782" s="296">
        <f>SUM(Y782:AL782)</f>
        <v>0</v>
      </c>
    </row>
    <row r="783" spans="1:39" ht="15" hidden="1" outlineLevel="1">
      <c r="A783" s="532"/>
      <c r="B783" s="294" t="s">
        <v>342</v>
      </c>
      <c r="C783" s="291" t="s">
        <v>163</v>
      </c>
      <c r="D783" s="295"/>
      <c r="E783" s="295"/>
      <c r="F783" s="295"/>
      <c r="G783" s="295"/>
      <c r="H783" s="295"/>
      <c r="I783" s="295"/>
      <c r="J783" s="295"/>
      <c r="K783" s="295"/>
      <c r="L783" s="295"/>
      <c r="M783" s="295"/>
      <c r="N783" s="468"/>
      <c r="O783" s="295"/>
      <c r="P783" s="295"/>
      <c r="Q783" s="295"/>
      <c r="R783" s="295"/>
      <c r="S783" s="295"/>
      <c r="T783" s="295"/>
      <c r="U783" s="295"/>
      <c r="V783" s="295"/>
      <c r="W783" s="295"/>
      <c r="X783" s="295"/>
      <c r="Y783" s="411">
        <f>Y782</f>
        <v>0</v>
      </c>
      <c r="Z783" s="411">
        <f t="shared" ref="Z783" si="1867">Z782</f>
        <v>0</v>
      </c>
      <c r="AA783" s="411">
        <f t="shared" ref="AA783" si="1868">AA782</f>
        <v>0</v>
      </c>
      <c r="AB783" s="411">
        <f t="shared" ref="AB783" si="1869">AB782</f>
        <v>0</v>
      </c>
      <c r="AC783" s="411">
        <f t="shared" ref="AC783" si="1870">AC782</f>
        <v>0</v>
      </c>
      <c r="AD783" s="411">
        <f t="shared" ref="AD783" si="1871">AD782</f>
        <v>0</v>
      </c>
      <c r="AE783" s="411">
        <f t="shared" ref="AE783" si="1872">AE782</f>
        <v>0</v>
      </c>
      <c r="AF783" s="411">
        <f t="shared" ref="AF783" si="1873">AF782</f>
        <v>0</v>
      </c>
      <c r="AG783" s="411">
        <f t="shared" ref="AG783" si="1874">AG782</f>
        <v>0</v>
      </c>
      <c r="AH783" s="411">
        <f t="shared" ref="AH783" si="1875">AH782</f>
        <v>0</v>
      </c>
      <c r="AI783" s="411">
        <f t="shared" ref="AI783" si="1876">AI782</f>
        <v>0</v>
      </c>
      <c r="AJ783" s="411">
        <f t="shared" ref="AJ783" si="1877">AJ782</f>
        <v>0</v>
      </c>
      <c r="AK783" s="411">
        <f t="shared" ref="AK783" si="1878">AK782</f>
        <v>0</v>
      </c>
      <c r="AL783" s="411">
        <f t="shared" ref="AL783" si="1879">AL782</f>
        <v>0</v>
      </c>
      <c r="AM783" s="297"/>
    </row>
    <row r="784" spans="1:39" ht="15" hidden="1" outlineLevel="1">
      <c r="A784" s="532"/>
      <c r="B784" s="294"/>
      <c r="C784" s="305"/>
      <c r="D784" s="304"/>
      <c r="E784" s="304"/>
      <c r="F784" s="304"/>
      <c r="G784" s="304"/>
      <c r="H784" s="304"/>
      <c r="I784" s="304"/>
      <c r="J784" s="304"/>
      <c r="K784" s="304"/>
      <c r="L784" s="304"/>
      <c r="M784" s="304"/>
      <c r="N784" s="291"/>
      <c r="O784" s="304"/>
      <c r="P784" s="304"/>
      <c r="Q784" s="304"/>
      <c r="R784" s="304"/>
      <c r="S784" s="304"/>
      <c r="T784" s="304"/>
      <c r="U784" s="304"/>
      <c r="V784" s="304"/>
      <c r="W784" s="304"/>
      <c r="X784" s="304"/>
      <c r="Y784" s="412"/>
      <c r="Z784" s="412"/>
      <c r="AA784" s="412"/>
      <c r="AB784" s="412"/>
      <c r="AC784" s="412"/>
      <c r="AD784" s="412"/>
      <c r="AE784" s="412"/>
      <c r="AF784" s="412"/>
      <c r="AG784" s="412"/>
      <c r="AH784" s="412"/>
      <c r="AI784" s="412"/>
      <c r="AJ784" s="412"/>
      <c r="AK784" s="412"/>
      <c r="AL784" s="412"/>
      <c r="AM784" s="306"/>
    </row>
    <row r="785" spans="1:39" ht="15.75" hidden="1" customHeight="1" outlineLevel="1">
      <c r="A785" s="532">
        <v>5</v>
      </c>
      <c r="B785" s="428" t="s">
        <v>98</v>
      </c>
      <c r="C785" s="291" t="s">
        <v>25</v>
      </c>
      <c r="D785" s="295"/>
      <c r="E785" s="295"/>
      <c r="F785" s="295"/>
      <c r="G785" s="295"/>
      <c r="H785" s="295"/>
      <c r="I785" s="295"/>
      <c r="J785" s="295"/>
      <c r="K785" s="295"/>
      <c r="L785" s="295"/>
      <c r="M785" s="295"/>
      <c r="N785" s="291"/>
      <c r="O785" s="295"/>
      <c r="P785" s="295"/>
      <c r="Q785" s="295"/>
      <c r="R785" s="295"/>
      <c r="S785" s="295"/>
      <c r="T785" s="295"/>
      <c r="U785" s="295"/>
      <c r="V785" s="295"/>
      <c r="W785" s="295"/>
      <c r="X785" s="295"/>
      <c r="Y785" s="415"/>
      <c r="Z785" s="415"/>
      <c r="AA785" s="415"/>
      <c r="AB785" s="415"/>
      <c r="AC785" s="415"/>
      <c r="AD785" s="415"/>
      <c r="AE785" s="415"/>
      <c r="AF785" s="410"/>
      <c r="AG785" s="410"/>
      <c r="AH785" s="410"/>
      <c r="AI785" s="410"/>
      <c r="AJ785" s="410"/>
      <c r="AK785" s="410"/>
      <c r="AL785" s="410"/>
      <c r="AM785" s="296">
        <f>SUM(Y785:AL785)</f>
        <v>0</v>
      </c>
    </row>
    <row r="786" spans="1:39" ht="20.25" hidden="1" customHeight="1" outlineLevel="1">
      <c r="A786" s="532"/>
      <c r="B786" s="294" t="s">
        <v>342</v>
      </c>
      <c r="C786" s="291" t="s">
        <v>163</v>
      </c>
      <c r="D786" s="295"/>
      <c r="E786" s="295"/>
      <c r="F786" s="295"/>
      <c r="G786" s="295"/>
      <c r="H786" s="295"/>
      <c r="I786" s="295"/>
      <c r="J786" s="295"/>
      <c r="K786" s="295"/>
      <c r="L786" s="295"/>
      <c r="M786" s="295"/>
      <c r="N786" s="468"/>
      <c r="O786" s="295"/>
      <c r="P786" s="295"/>
      <c r="Q786" s="295"/>
      <c r="R786" s="295"/>
      <c r="S786" s="295"/>
      <c r="T786" s="295"/>
      <c r="U786" s="295"/>
      <c r="V786" s="295"/>
      <c r="W786" s="295"/>
      <c r="X786" s="295"/>
      <c r="Y786" s="411">
        <f>Y785</f>
        <v>0</v>
      </c>
      <c r="Z786" s="411">
        <f t="shared" ref="Z786" si="1880">Z785</f>
        <v>0</v>
      </c>
      <c r="AA786" s="411">
        <f t="shared" ref="AA786" si="1881">AA785</f>
        <v>0</v>
      </c>
      <c r="AB786" s="411">
        <f t="shared" ref="AB786" si="1882">AB785</f>
        <v>0</v>
      </c>
      <c r="AC786" s="411">
        <f t="shared" ref="AC786" si="1883">AC785</f>
        <v>0</v>
      </c>
      <c r="AD786" s="411">
        <f t="shared" ref="AD786" si="1884">AD785</f>
        <v>0</v>
      </c>
      <c r="AE786" s="411">
        <f t="shared" ref="AE786" si="1885">AE785</f>
        <v>0</v>
      </c>
      <c r="AF786" s="411">
        <f t="shared" ref="AF786" si="1886">AF785</f>
        <v>0</v>
      </c>
      <c r="AG786" s="411">
        <f t="shared" ref="AG786" si="1887">AG785</f>
        <v>0</v>
      </c>
      <c r="AH786" s="411">
        <f t="shared" ref="AH786" si="1888">AH785</f>
        <v>0</v>
      </c>
      <c r="AI786" s="411">
        <f t="shared" ref="AI786" si="1889">AI785</f>
        <v>0</v>
      </c>
      <c r="AJ786" s="411">
        <f t="shared" ref="AJ786" si="1890">AJ785</f>
        <v>0</v>
      </c>
      <c r="AK786" s="411">
        <f t="shared" ref="AK786" si="1891">AK785</f>
        <v>0</v>
      </c>
      <c r="AL786" s="411">
        <f t="shared" ref="AL786" si="1892">AL785</f>
        <v>0</v>
      </c>
      <c r="AM786" s="297"/>
    </row>
    <row r="787" spans="1:39" ht="15" hidden="1" outlineLevel="1">
      <c r="A787" s="532"/>
      <c r="B787" s="294"/>
      <c r="C787" s="291"/>
      <c r="D787" s="291"/>
      <c r="E787" s="291"/>
      <c r="F787" s="291"/>
      <c r="G787" s="291"/>
      <c r="H787" s="291"/>
      <c r="I787" s="291"/>
      <c r="J787" s="291"/>
      <c r="K787" s="291"/>
      <c r="L787" s="291"/>
      <c r="M787" s="291"/>
      <c r="N787" s="291"/>
      <c r="O787" s="291"/>
      <c r="P787" s="291"/>
      <c r="Q787" s="291"/>
      <c r="R787" s="291"/>
      <c r="S787" s="291"/>
      <c r="T787" s="291"/>
      <c r="U787" s="291"/>
      <c r="V787" s="291"/>
      <c r="W787" s="291"/>
      <c r="X787" s="291"/>
      <c r="Y787" s="422"/>
      <c r="Z787" s="423"/>
      <c r="AA787" s="423"/>
      <c r="AB787" s="423"/>
      <c r="AC787" s="423"/>
      <c r="AD787" s="423"/>
      <c r="AE787" s="423"/>
      <c r="AF787" s="423"/>
      <c r="AG787" s="423"/>
      <c r="AH787" s="423"/>
      <c r="AI787" s="423"/>
      <c r="AJ787" s="423"/>
      <c r="AK787" s="423"/>
      <c r="AL787" s="423"/>
      <c r="AM787" s="297"/>
    </row>
    <row r="788" spans="1:39" ht="15.45" hidden="1" outlineLevel="1">
      <c r="A788" s="532"/>
      <c r="B788" s="319" t="s">
        <v>497</v>
      </c>
      <c r="C788" s="289"/>
      <c r="D788" s="289"/>
      <c r="E788" s="289"/>
      <c r="F788" s="289"/>
      <c r="G788" s="289"/>
      <c r="H788" s="289"/>
      <c r="I788" s="289"/>
      <c r="J788" s="289"/>
      <c r="K788" s="289"/>
      <c r="L788" s="289"/>
      <c r="M788" s="289"/>
      <c r="N788" s="290"/>
      <c r="O788" s="289"/>
      <c r="P788" s="289"/>
      <c r="Q788" s="289"/>
      <c r="R788" s="289"/>
      <c r="S788" s="289"/>
      <c r="T788" s="289"/>
      <c r="U788" s="289"/>
      <c r="V788" s="289"/>
      <c r="W788" s="289"/>
      <c r="X788" s="289"/>
      <c r="Y788" s="414"/>
      <c r="Z788" s="414"/>
      <c r="AA788" s="414"/>
      <c r="AB788" s="414"/>
      <c r="AC788" s="414"/>
      <c r="AD788" s="414"/>
      <c r="AE788" s="414"/>
      <c r="AF788" s="414"/>
      <c r="AG788" s="414"/>
      <c r="AH788" s="414"/>
      <c r="AI788" s="414"/>
      <c r="AJ788" s="414"/>
      <c r="AK788" s="414"/>
      <c r="AL788" s="414"/>
      <c r="AM788" s="292"/>
    </row>
    <row r="789" spans="1:39" ht="15" hidden="1" outlineLevel="1">
      <c r="A789" s="532">
        <v>6</v>
      </c>
      <c r="B789" s="428" t="s">
        <v>99</v>
      </c>
      <c r="C789" s="291" t="s">
        <v>25</v>
      </c>
      <c r="D789" s="295"/>
      <c r="E789" s="295"/>
      <c r="F789" s="295"/>
      <c r="G789" s="295"/>
      <c r="H789" s="295"/>
      <c r="I789" s="295"/>
      <c r="J789" s="295"/>
      <c r="K789" s="295"/>
      <c r="L789" s="295"/>
      <c r="M789" s="295"/>
      <c r="N789" s="295">
        <v>12</v>
      </c>
      <c r="O789" s="295"/>
      <c r="P789" s="295"/>
      <c r="Q789" s="295"/>
      <c r="R789" s="295"/>
      <c r="S789" s="295"/>
      <c r="T789" s="295"/>
      <c r="U789" s="295"/>
      <c r="V789" s="295"/>
      <c r="W789" s="295"/>
      <c r="X789" s="295"/>
      <c r="Y789" s="415"/>
      <c r="Z789" s="415"/>
      <c r="AA789" s="415"/>
      <c r="AB789" s="415"/>
      <c r="AC789" s="415"/>
      <c r="AD789" s="415"/>
      <c r="AE789" s="415"/>
      <c r="AF789" s="415"/>
      <c r="AG789" s="415"/>
      <c r="AH789" s="415"/>
      <c r="AI789" s="415"/>
      <c r="AJ789" s="415"/>
      <c r="AK789" s="415"/>
      <c r="AL789" s="415"/>
      <c r="AM789" s="296">
        <f>SUM(Y789:AL789)</f>
        <v>0</v>
      </c>
    </row>
    <row r="790" spans="1:39" ht="15" hidden="1" outlineLevel="1">
      <c r="A790" s="532"/>
      <c r="B790" s="294" t="s">
        <v>342</v>
      </c>
      <c r="C790" s="291" t="s">
        <v>163</v>
      </c>
      <c r="D790" s="295"/>
      <c r="E790" s="295"/>
      <c r="F790" s="295"/>
      <c r="G790" s="295"/>
      <c r="H790" s="295"/>
      <c r="I790" s="295"/>
      <c r="J790" s="295"/>
      <c r="K790" s="295"/>
      <c r="L790" s="295"/>
      <c r="M790" s="295"/>
      <c r="N790" s="295">
        <f>N789</f>
        <v>12</v>
      </c>
      <c r="O790" s="295"/>
      <c r="P790" s="295"/>
      <c r="Q790" s="295"/>
      <c r="R790" s="295"/>
      <c r="S790" s="295"/>
      <c r="T790" s="295"/>
      <c r="U790" s="295"/>
      <c r="V790" s="295"/>
      <c r="W790" s="295"/>
      <c r="X790" s="295"/>
      <c r="Y790" s="411">
        <f>Y789</f>
        <v>0</v>
      </c>
      <c r="Z790" s="411">
        <f t="shared" ref="Z790" si="1893">Z789</f>
        <v>0</v>
      </c>
      <c r="AA790" s="411">
        <f t="shared" ref="AA790" si="1894">AA789</f>
        <v>0</v>
      </c>
      <c r="AB790" s="411">
        <f t="shared" ref="AB790" si="1895">AB789</f>
        <v>0</v>
      </c>
      <c r="AC790" s="411">
        <f t="shared" ref="AC790" si="1896">AC789</f>
        <v>0</v>
      </c>
      <c r="AD790" s="411">
        <f t="shared" ref="AD790" si="1897">AD789</f>
        <v>0</v>
      </c>
      <c r="AE790" s="411">
        <f t="shared" ref="AE790" si="1898">AE789</f>
        <v>0</v>
      </c>
      <c r="AF790" s="411">
        <f t="shared" ref="AF790" si="1899">AF789</f>
        <v>0</v>
      </c>
      <c r="AG790" s="411">
        <f t="shared" ref="AG790" si="1900">AG789</f>
        <v>0</v>
      </c>
      <c r="AH790" s="411">
        <f t="shared" ref="AH790" si="1901">AH789</f>
        <v>0</v>
      </c>
      <c r="AI790" s="411">
        <f t="shared" ref="AI790" si="1902">AI789</f>
        <v>0</v>
      </c>
      <c r="AJ790" s="411">
        <f t="shared" ref="AJ790" si="1903">AJ789</f>
        <v>0</v>
      </c>
      <c r="AK790" s="411">
        <f t="shared" ref="AK790" si="1904">AK789</f>
        <v>0</v>
      </c>
      <c r="AL790" s="411">
        <f t="shared" ref="AL790" si="1905">AL789</f>
        <v>0</v>
      </c>
      <c r="AM790" s="311"/>
    </row>
    <row r="791" spans="1:39" ht="15" hidden="1" outlineLevel="1">
      <c r="A791" s="532"/>
      <c r="B791" s="310"/>
      <c r="C791" s="312"/>
      <c r="D791" s="291"/>
      <c r="E791" s="291"/>
      <c r="F791" s="291"/>
      <c r="G791" s="291"/>
      <c r="H791" s="291"/>
      <c r="I791" s="291"/>
      <c r="J791" s="291"/>
      <c r="K791" s="291"/>
      <c r="L791" s="291"/>
      <c r="M791" s="291"/>
      <c r="N791" s="291"/>
      <c r="O791" s="291"/>
      <c r="P791" s="291"/>
      <c r="Q791" s="291"/>
      <c r="R791" s="291"/>
      <c r="S791" s="291"/>
      <c r="T791" s="291"/>
      <c r="U791" s="291"/>
      <c r="V791" s="291"/>
      <c r="W791" s="291"/>
      <c r="X791" s="291"/>
      <c r="Y791" s="416"/>
      <c r="Z791" s="416"/>
      <c r="AA791" s="416"/>
      <c r="AB791" s="416"/>
      <c r="AC791" s="416"/>
      <c r="AD791" s="416"/>
      <c r="AE791" s="416"/>
      <c r="AF791" s="416"/>
      <c r="AG791" s="416"/>
      <c r="AH791" s="416"/>
      <c r="AI791" s="416"/>
      <c r="AJ791" s="416"/>
      <c r="AK791" s="416"/>
      <c r="AL791" s="416"/>
      <c r="AM791" s="313"/>
    </row>
    <row r="792" spans="1:39" ht="30" hidden="1" outlineLevel="1">
      <c r="A792" s="532">
        <v>7</v>
      </c>
      <c r="B792" s="428" t="s">
        <v>100</v>
      </c>
      <c r="C792" s="291" t="s">
        <v>25</v>
      </c>
      <c r="D792" s="295"/>
      <c r="E792" s="295"/>
      <c r="F792" s="295"/>
      <c r="G792" s="295"/>
      <c r="H792" s="295"/>
      <c r="I792" s="295"/>
      <c r="J792" s="295"/>
      <c r="K792" s="295"/>
      <c r="L792" s="295"/>
      <c r="M792" s="295"/>
      <c r="N792" s="295">
        <v>12</v>
      </c>
      <c r="O792" s="295"/>
      <c r="P792" s="295"/>
      <c r="Q792" s="295"/>
      <c r="R792" s="295"/>
      <c r="S792" s="295"/>
      <c r="T792" s="295"/>
      <c r="U792" s="295"/>
      <c r="V792" s="295"/>
      <c r="W792" s="295"/>
      <c r="X792" s="295"/>
      <c r="Y792" s="415"/>
      <c r="Z792" s="415"/>
      <c r="AA792" s="415"/>
      <c r="AB792" s="415"/>
      <c r="AC792" s="415"/>
      <c r="AD792" s="415"/>
      <c r="AE792" s="415"/>
      <c r="AF792" s="415"/>
      <c r="AG792" s="415"/>
      <c r="AH792" s="415"/>
      <c r="AI792" s="415"/>
      <c r="AJ792" s="415"/>
      <c r="AK792" s="415"/>
      <c r="AL792" s="415"/>
      <c r="AM792" s="296">
        <f>SUM(Y792:AL792)</f>
        <v>0</v>
      </c>
    </row>
    <row r="793" spans="1:39" ht="15" hidden="1" outlineLevel="1">
      <c r="A793" s="532"/>
      <c r="B793" s="294" t="s">
        <v>342</v>
      </c>
      <c r="C793" s="291" t="s">
        <v>163</v>
      </c>
      <c r="D793" s="295"/>
      <c r="E793" s="295"/>
      <c r="F793" s="295"/>
      <c r="G793" s="295"/>
      <c r="H793" s="295"/>
      <c r="I793" s="295"/>
      <c r="J793" s="295"/>
      <c r="K793" s="295"/>
      <c r="L793" s="295"/>
      <c r="M793" s="295"/>
      <c r="N793" s="295">
        <f>N792</f>
        <v>12</v>
      </c>
      <c r="O793" s="295"/>
      <c r="P793" s="295"/>
      <c r="Q793" s="295"/>
      <c r="R793" s="295"/>
      <c r="S793" s="295"/>
      <c r="T793" s="295"/>
      <c r="U793" s="295"/>
      <c r="V793" s="295"/>
      <c r="W793" s="295"/>
      <c r="X793" s="295"/>
      <c r="Y793" s="411">
        <f>Y792</f>
        <v>0</v>
      </c>
      <c r="Z793" s="411">
        <f t="shared" ref="Z793" si="1906">Z792</f>
        <v>0</v>
      </c>
      <c r="AA793" s="411">
        <f t="shared" ref="AA793" si="1907">AA792</f>
        <v>0</v>
      </c>
      <c r="AB793" s="411">
        <f t="shared" ref="AB793" si="1908">AB792</f>
        <v>0</v>
      </c>
      <c r="AC793" s="411">
        <f t="shared" ref="AC793" si="1909">AC792</f>
        <v>0</v>
      </c>
      <c r="AD793" s="411">
        <f t="shared" ref="AD793" si="1910">AD792</f>
        <v>0</v>
      </c>
      <c r="AE793" s="411">
        <f t="shared" ref="AE793" si="1911">AE792</f>
        <v>0</v>
      </c>
      <c r="AF793" s="411">
        <f t="shared" ref="AF793" si="1912">AF792</f>
        <v>0</v>
      </c>
      <c r="AG793" s="411">
        <f t="shared" ref="AG793" si="1913">AG792</f>
        <v>0</v>
      </c>
      <c r="AH793" s="411">
        <f t="shared" ref="AH793" si="1914">AH792</f>
        <v>0</v>
      </c>
      <c r="AI793" s="411">
        <f t="shared" ref="AI793" si="1915">AI792</f>
        <v>0</v>
      </c>
      <c r="AJ793" s="411">
        <f t="shared" ref="AJ793" si="1916">AJ792</f>
        <v>0</v>
      </c>
      <c r="AK793" s="411">
        <f t="shared" ref="AK793" si="1917">AK792</f>
        <v>0</v>
      </c>
      <c r="AL793" s="411">
        <f t="shared" ref="AL793" si="1918">AL792</f>
        <v>0</v>
      </c>
      <c r="AM793" s="311"/>
    </row>
    <row r="794" spans="1:39" ht="15" hidden="1" outlineLevel="1">
      <c r="A794" s="532"/>
      <c r="B794" s="314"/>
      <c r="C794" s="312"/>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416"/>
      <c r="Z794" s="417"/>
      <c r="AA794" s="416"/>
      <c r="AB794" s="416"/>
      <c r="AC794" s="416"/>
      <c r="AD794" s="416"/>
      <c r="AE794" s="416"/>
      <c r="AF794" s="416"/>
      <c r="AG794" s="416"/>
      <c r="AH794" s="416"/>
      <c r="AI794" s="416"/>
      <c r="AJ794" s="416"/>
      <c r="AK794" s="416"/>
      <c r="AL794" s="416"/>
      <c r="AM794" s="313"/>
    </row>
    <row r="795" spans="1:39" ht="30" hidden="1" outlineLevel="1">
      <c r="A795" s="532">
        <v>8</v>
      </c>
      <c r="B795" s="428" t="s">
        <v>101</v>
      </c>
      <c r="C795" s="291" t="s">
        <v>25</v>
      </c>
      <c r="D795" s="295"/>
      <c r="E795" s="295"/>
      <c r="F795" s="295"/>
      <c r="G795" s="295"/>
      <c r="H795" s="295"/>
      <c r="I795" s="295"/>
      <c r="J795" s="295"/>
      <c r="K795" s="295"/>
      <c r="L795" s="295"/>
      <c r="M795" s="295"/>
      <c r="N795" s="295">
        <v>12</v>
      </c>
      <c r="O795" s="295"/>
      <c r="P795" s="295"/>
      <c r="Q795" s="295"/>
      <c r="R795" s="295"/>
      <c r="S795" s="295"/>
      <c r="T795" s="295"/>
      <c r="U795" s="295"/>
      <c r="V795" s="295"/>
      <c r="W795" s="295"/>
      <c r="X795" s="295"/>
      <c r="Y795" s="415"/>
      <c r="Z795" s="415"/>
      <c r="AA795" s="415"/>
      <c r="AB795" s="415"/>
      <c r="AC795" s="415"/>
      <c r="AD795" s="415"/>
      <c r="AE795" s="415"/>
      <c r="AF795" s="415"/>
      <c r="AG795" s="415"/>
      <c r="AH795" s="415"/>
      <c r="AI795" s="415"/>
      <c r="AJ795" s="415"/>
      <c r="AK795" s="415"/>
      <c r="AL795" s="415"/>
      <c r="AM795" s="296">
        <f>SUM(Y795:AL795)</f>
        <v>0</v>
      </c>
    </row>
    <row r="796" spans="1:39" ht="15" hidden="1" outlineLevel="1">
      <c r="A796" s="532"/>
      <c r="B796" s="294" t="s">
        <v>342</v>
      </c>
      <c r="C796" s="291" t="s">
        <v>163</v>
      </c>
      <c r="D796" s="295"/>
      <c r="E796" s="295"/>
      <c r="F796" s="295"/>
      <c r="G796" s="295"/>
      <c r="H796" s="295"/>
      <c r="I796" s="295"/>
      <c r="J796" s="295"/>
      <c r="K796" s="295"/>
      <c r="L796" s="295"/>
      <c r="M796" s="295"/>
      <c r="N796" s="295">
        <f>N795</f>
        <v>12</v>
      </c>
      <c r="O796" s="295"/>
      <c r="P796" s="295"/>
      <c r="Q796" s="295"/>
      <c r="R796" s="295"/>
      <c r="S796" s="295"/>
      <c r="T796" s="295"/>
      <c r="U796" s="295"/>
      <c r="V796" s="295"/>
      <c r="W796" s="295"/>
      <c r="X796" s="295"/>
      <c r="Y796" s="411">
        <f>Y795</f>
        <v>0</v>
      </c>
      <c r="Z796" s="411">
        <f t="shared" ref="Z796" si="1919">Z795</f>
        <v>0</v>
      </c>
      <c r="AA796" s="411">
        <f t="shared" ref="AA796" si="1920">AA795</f>
        <v>0</v>
      </c>
      <c r="AB796" s="411">
        <f t="shared" ref="AB796" si="1921">AB795</f>
        <v>0</v>
      </c>
      <c r="AC796" s="411">
        <f t="shared" ref="AC796" si="1922">AC795</f>
        <v>0</v>
      </c>
      <c r="AD796" s="411">
        <f t="shared" ref="AD796" si="1923">AD795</f>
        <v>0</v>
      </c>
      <c r="AE796" s="411">
        <f t="shared" ref="AE796" si="1924">AE795</f>
        <v>0</v>
      </c>
      <c r="AF796" s="411">
        <f t="shared" ref="AF796" si="1925">AF795</f>
        <v>0</v>
      </c>
      <c r="AG796" s="411">
        <f t="shared" ref="AG796" si="1926">AG795</f>
        <v>0</v>
      </c>
      <c r="AH796" s="411">
        <f t="shared" ref="AH796" si="1927">AH795</f>
        <v>0</v>
      </c>
      <c r="AI796" s="411">
        <f t="shared" ref="AI796" si="1928">AI795</f>
        <v>0</v>
      </c>
      <c r="AJ796" s="411">
        <f t="shared" ref="AJ796" si="1929">AJ795</f>
        <v>0</v>
      </c>
      <c r="AK796" s="411">
        <f t="shared" ref="AK796" si="1930">AK795</f>
        <v>0</v>
      </c>
      <c r="AL796" s="411">
        <f t="shared" ref="AL796" si="1931">AL795</f>
        <v>0</v>
      </c>
      <c r="AM796" s="311"/>
    </row>
    <row r="797" spans="1:39" ht="15" hidden="1" outlineLevel="1">
      <c r="A797" s="532"/>
      <c r="B797" s="314"/>
      <c r="C797" s="312"/>
      <c r="D797" s="316"/>
      <c r="E797" s="316"/>
      <c r="F797" s="316"/>
      <c r="G797" s="316"/>
      <c r="H797" s="316"/>
      <c r="I797" s="316"/>
      <c r="J797" s="316"/>
      <c r="K797" s="316"/>
      <c r="L797" s="316"/>
      <c r="M797" s="316"/>
      <c r="N797" s="291"/>
      <c r="O797" s="316"/>
      <c r="P797" s="316"/>
      <c r="Q797" s="316"/>
      <c r="R797" s="316"/>
      <c r="S797" s="316"/>
      <c r="T797" s="316"/>
      <c r="U797" s="316"/>
      <c r="V797" s="316"/>
      <c r="W797" s="316"/>
      <c r="X797" s="316"/>
      <c r="Y797" s="416"/>
      <c r="Z797" s="417"/>
      <c r="AA797" s="416"/>
      <c r="AB797" s="416"/>
      <c r="AC797" s="416"/>
      <c r="AD797" s="416"/>
      <c r="AE797" s="416"/>
      <c r="AF797" s="416"/>
      <c r="AG797" s="416"/>
      <c r="AH797" s="416"/>
      <c r="AI797" s="416"/>
      <c r="AJ797" s="416"/>
      <c r="AK797" s="416"/>
      <c r="AL797" s="416"/>
      <c r="AM797" s="313"/>
    </row>
    <row r="798" spans="1:39" ht="30" hidden="1" outlineLevel="1">
      <c r="A798" s="532">
        <v>9</v>
      </c>
      <c r="B798" s="428" t="s">
        <v>102</v>
      </c>
      <c r="C798" s="291" t="s">
        <v>25</v>
      </c>
      <c r="D798" s="295"/>
      <c r="E798" s="295"/>
      <c r="F798" s="295"/>
      <c r="G798" s="295"/>
      <c r="H798" s="295"/>
      <c r="I798" s="295"/>
      <c r="J798" s="295"/>
      <c r="K798" s="295"/>
      <c r="L798" s="295"/>
      <c r="M798" s="295"/>
      <c r="N798" s="295">
        <v>12</v>
      </c>
      <c r="O798" s="295"/>
      <c r="P798" s="295"/>
      <c r="Q798" s="295"/>
      <c r="R798" s="295"/>
      <c r="S798" s="295"/>
      <c r="T798" s="295"/>
      <c r="U798" s="295"/>
      <c r="V798" s="295"/>
      <c r="W798" s="295"/>
      <c r="X798" s="295"/>
      <c r="Y798" s="415"/>
      <c r="Z798" s="415"/>
      <c r="AA798" s="415"/>
      <c r="AB798" s="415"/>
      <c r="AC798" s="415"/>
      <c r="AD798" s="415"/>
      <c r="AE798" s="415"/>
      <c r="AF798" s="415"/>
      <c r="AG798" s="415"/>
      <c r="AH798" s="415"/>
      <c r="AI798" s="415"/>
      <c r="AJ798" s="415"/>
      <c r="AK798" s="415"/>
      <c r="AL798" s="415"/>
      <c r="AM798" s="296">
        <f>SUM(Y798:AL798)</f>
        <v>0</v>
      </c>
    </row>
    <row r="799" spans="1:39" ht="15" hidden="1" outlineLevel="1">
      <c r="A799" s="532"/>
      <c r="B799" s="294" t="s">
        <v>342</v>
      </c>
      <c r="C799" s="291" t="s">
        <v>163</v>
      </c>
      <c r="D799" s="295"/>
      <c r="E799" s="295"/>
      <c r="F799" s="295"/>
      <c r="G799" s="295"/>
      <c r="H799" s="295"/>
      <c r="I799" s="295"/>
      <c r="J799" s="295"/>
      <c r="K799" s="295"/>
      <c r="L799" s="295"/>
      <c r="M799" s="295"/>
      <c r="N799" s="295">
        <f>N798</f>
        <v>12</v>
      </c>
      <c r="O799" s="295"/>
      <c r="P799" s="295"/>
      <c r="Q799" s="295"/>
      <c r="R799" s="295"/>
      <c r="S799" s="295"/>
      <c r="T799" s="295"/>
      <c r="U799" s="295"/>
      <c r="V799" s="295"/>
      <c r="W799" s="295"/>
      <c r="X799" s="295"/>
      <c r="Y799" s="411">
        <f>Y798</f>
        <v>0</v>
      </c>
      <c r="Z799" s="411">
        <f t="shared" ref="Z799" si="1932">Z798</f>
        <v>0</v>
      </c>
      <c r="AA799" s="411">
        <f t="shared" ref="AA799" si="1933">AA798</f>
        <v>0</v>
      </c>
      <c r="AB799" s="411">
        <f t="shared" ref="AB799" si="1934">AB798</f>
        <v>0</v>
      </c>
      <c r="AC799" s="411">
        <f t="shared" ref="AC799" si="1935">AC798</f>
        <v>0</v>
      </c>
      <c r="AD799" s="411">
        <f t="shared" ref="AD799" si="1936">AD798</f>
        <v>0</v>
      </c>
      <c r="AE799" s="411">
        <f t="shared" ref="AE799" si="1937">AE798</f>
        <v>0</v>
      </c>
      <c r="AF799" s="411">
        <f t="shared" ref="AF799" si="1938">AF798</f>
        <v>0</v>
      </c>
      <c r="AG799" s="411">
        <f t="shared" ref="AG799" si="1939">AG798</f>
        <v>0</v>
      </c>
      <c r="AH799" s="411">
        <f t="shared" ref="AH799" si="1940">AH798</f>
        <v>0</v>
      </c>
      <c r="AI799" s="411">
        <f t="shared" ref="AI799" si="1941">AI798</f>
        <v>0</v>
      </c>
      <c r="AJ799" s="411">
        <f t="shared" ref="AJ799" si="1942">AJ798</f>
        <v>0</v>
      </c>
      <c r="AK799" s="411">
        <f t="shared" ref="AK799" si="1943">AK798</f>
        <v>0</v>
      </c>
      <c r="AL799" s="411">
        <f t="shared" ref="AL799" si="1944">AL798</f>
        <v>0</v>
      </c>
      <c r="AM799" s="311"/>
    </row>
    <row r="800" spans="1:39" ht="15" hidden="1" outlineLevel="1">
      <c r="A800" s="532"/>
      <c r="B800" s="314"/>
      <c r="C800" s="312"/>
      <c r="D800" s="316"/>
      <c r="E800" s="316"/>
      <c r="F800" s="316"/>
      <c r="G800" s="316"/>
      <c r="H800" s="316"/>
      <c r="I800" s="316"/>
      <c r="J800" s="316"/>
      <c r="K800" s="316"/>
      <c r="L800" s="316"/>
      <c r="M800" s="316"/>
      <c r="N800" s="291"/>
      <c r="O800" s="316"/>
      <c r="P800" s="316"/>
      <c r="Q800" s="316"/>
      <c r="R800" s="316"/>
      <c r="S800" s="316"/>
      <c r="T800" s="316"/>
      <c r="U800" s="316"/>
      <c r="V800" s="316"/>
      <c r="W800" s="316"/>
      <c r="X800" s="316"/>
      <c r="Y800" s="416"/>
      <c r="Z800" s="416"/>
      <c r="AA800" s="416"/>
      <c r="AB800" s="416"/>
      <c r="AC800" s="416"/>
      <c r="AD800" s="416"/>
      <c r="AE800" s="416"/>
      <c r="AF800" s="416"/>
      <c r="AG800" s="416"/>
      <c r="AH800" s="416"/>
      <c r="AI800" s="416"/>
      <c r="AJ800" s="416"/>
      <c r="AK800" s="416"/>
      <c r="AL800" s="416"/>
      <c r="AM800" s="313"/>
    </row>
    <row r="801" spans="1:39" ht="30" hidden="1" outlineLevel="1">
      <c r="A801" s="532">
        <v>10</v>
      </c>
      <c r="B801" s="428" t="s">
        <v>103</v>
      </c>
      <c r="C801" s="291" t="s">
        <v>25</v>
      </c>
      <c r="D801" s="295"/>
      <c r="E801" s="295"/>
      <c r="F801" s="295"/>
      <c r="G801" s="295"/>
      <c r="H801" s="295"/>
      <c r="I801" s="295"/>
      <c r="J801" s="295"/>
      <c r="K801" s="295"/>
      <c r="L801" s="295"/>
      <c r="M801" s="295"/>
      <c r="N801" s="295">
        <v>3</v>
      </c>
      <c r="O801" s="295"/>
      <c r="P801" s="295"/>
      <c r="Q801" s="295"/>
      <c r="R801" s="295"/>
      <c r="S801" s="295"/>
      <c r="T801" s="295"/>
      <c r="U801" s="295"/>
      <c r="V801" s="295"/>
      <c r="W801" s="295"/>
      <c r="X801" s="295"/>
      <c r="Y801" s="415"/>
      <c r="Z801" s="415"/>
      <c r="AA801" s="415"/>
      <c r="AB801" s="415"/>
      <c r="AC801" s="415"/>
      <c r="AD801" s="415"/>
      <c r="AE801" s="415"/>
      <c r="AF801" s="415"/>
      <c r="AG801" s="415"/>
      <c r="AH801" s="415"/>
      <c r="AI801" s="415"/>
      <c r="AJ801" s="415"/>
      <c r="AK801" s="415"/>
      <c r="AL801" s="415"/>
      <c r="AM801" s="296">
        <f>SUM(Y801:AL801)</f>
        <v>0</v>
      </c>
    </row>
    <row r="802" spans="1:39" ht="15" hidden="1" outlineLevel="1">
      <c r="A802" s="532"/>
      <c r="B802" s="294" t="s">
        <v>342</v>
      </c>
      <c r="C802" s="291" t="s">
        <v>163</v>
      </c>
      <c r="D802" s="295"/>
      <c r="E802" s="295"/>
      <c r="F802" s="295"/>
      <c r="G802" s="295"/>
      <c r="H802" s="295"/>
      <c r="I802" s="295"/>
      <c r="J802" s="295"/>
      <c r="K802" s="295"/>
      <c r="L802" s="295"/>
      <c r="M802" s="295"/>
      <c r="N802" s="295">
        <f>N801</f>
        <v>3</v>
      </c>
      <c r="O802" s="295"/>
      <c r="P802" s="295"/>
      <c r="Q802" s="295"/>
      <c r="R802" s="295"/>
      <c r="S802" s="295"/>
      <c r="T802" s="295"/>
      <c r="U802" s="295"/>
      <c r="V802" s="295"/>
      <c r="W802" s="295"/>
      <c r="X802" s="295"/>
      <c r="Y802" s="411">
        <f>Y801</f>
        <v>0</v>
      </c>
      <c r="Z802" s="411">
        <f t="shared" ref="Z802" si="1945">Z801</f>
        <v>0</v>
      </c>
      <c r="AA802" s="411">
        <f t="shared" ref="AA802" si="1946">AA801</f>
        <v>0</v>
      </c>
      <c r="AB802" s="411">
        <f t="shared" ref="AB802" si="1947">AB801</f>
        <v>0</v>
      </c>
      <c r="AC802" s="411">
        <f t="shared" ref="AC802" si="1948">AC801</f>
        <v>0</v>
      </c>
      <c r="AD802" s="411">
        <f t="shared" ref="AD802" si="1949">AD801</f>
        <v>0</v>
      </c>
      <c r="AE802" s="411">
        <f t="shared" ref="AE802" si="1950">AE801</f>
        <v>0</v>
      </c>
      <c r="AF802" s="411">
        <f t="shared" ref="AF802" si="1951">AF801</f>
        <v>0</v>
      </c>
      <c r="AG802" s="411">
        <f t="shared" ref="AG802" si="1952">AG801</f>
        <v>0</v>
      </c>
      <c r="AH802" s="411">
        <f t="shared" ref="AH802" si="1953">AH801</f>
        <v>0</v>
      </c>
      <c r="AI802" s="411">
        <f t="shared" ref="AI802" si="1954">AI801</f>
        <v>0</v>
      </c>
      <c r="AJ802" s="411">
        <f t="shared" ref="AJ802" si="1955">AJ801</f>
        <v>0</v>
      </c>
      <c r="AK802" s="411">
        <f t="shared" ref="AK802" si="1956">AK801</f>
        <v>0</v>
      </c>
      <c r="AL802" s="411">
        <f t="shared" ref="AL802" si="1957">AL801</f>
        <v>0</v>
      </c>
      <c r="AM802" s="311"/>
    </row>
    <row r="803" spans="1:39" ht="15" hidden="1" outlineLevel="1">
      <c r="A803" s="532"/>
      <c r="B803" s="314"/>
      <c r="C803" s="312"/>
      <c r="D803" s="316"/>
      <c r="E803" s="316"/>
      <c r="F803" s="316"/>
      <c r="G803" s="316"/>
      <c r="H803" s="316"/>
      <c r="I803" s="316"/>
      <c r="J803" s="316"/>
      <c r="K803" s="316"/>
      <c r="L803" s="316"/>
      <c r="M803" s="316"/>
      <c r="N803" s="291"/>
      <c r="O803" s="316"/>
      <c r="P803" s="316"/>
      <c r="Q803" s="316"/>
      <c r="R803" s="316"/>
      <c r="S803" s="316"/>
      <c r="T803" s="316"/>
      <c r="U803" s="316"/>
      <c r="V803" s="316"/>
      <c r="W803" s="316"/>
      <c r="X803" s="316"/>
      <c r="Y803" s="416"/>
      <c r="Z803" s="417"/>
      <c r="AA803" s="416"/>
      <c r="AB803" s="416"/>
      <c r="AC803" s="416"/>
      <c r="AD803" s="416"/>
      <c r="AE803" s="416"/>
      <c r="AF803" s="416"/>
      <c r="AG803" s="416"/>
      <c r="AH803" s="416"/>
      <c r="AI803" s="416"/>
      <c r="AJ803" s="416"/>
      <c r="AK803" s="416"/>
      <c r="AL803" s="416"/>
      <c r="AM803" s="313"/>
    </row>
    <row r="804" spans="1:39" ht="15.45" hidden="1" outlineLevel="1">
      <c r="A804" s="532"/>
      <c r="B804" s="288" t="s">
        <v>10</v>
      </c>
      <c r="C804" s="289"/>
      <c r="D804" s="289"/>
      <c r="E804" s="289"/>
      <c r="F804" s="289"/>
      <c r="G804" s="289"/>
      <c r="H804" s="289"/>
      <c r="I804" s="289"/>
      <c r="J804" s="289"/>
      <c r="K804" s="289"/>
      <c r="L804" s="289"/>
      <c r="M804" s="289"/>
      <c r="N804" s="290"/>
      <c r="O804" s="289"/>
      <c r="P804" s="289"/>
      <c r="Q804" s="289"/>
      <c r="R804" s="289"/>
      <c r="S804" s="289"/>
      <c r="T804" s="289"/>
      <c r="U804" s="289"/>
      <c r="V804" s="289"/>
      <c r="W804" s="289"/>
      <c r="X804" s="289"/>
      <c r="Y804" s="414"/>
      <c r="Z804" s="414"/>
      <c r="AA804" s="414"/>
      <c r="AB804" s="414"/>
      <c r="AC804" s="414"/>
      <c r="AD804" s="414"/>
      <c r="AE804" s="414"/>
      <c r="AF804" s="414"/>
      <c r="AG804" s="414"/>
      <c r="AH804" s="414"/>
      <c r="AI804" s="414"/>
      <c r="AJ804" s="414"/>
      <c r="AK804" s="414"/>
      <c r="AL804" s="414"/>
      <c r="AM804" s="292"/>
    </row>
    <row r="805" spans="1:39" ht="30" hidden="1" outlineLevel="1">
      <c r="A805" s="532">
        <v>11</v>
      </c>
      <c r="B805" s="428" t="s">
        <v>104</v>
      </c>
      <c r="C805" s="291" t="s">
        <v>25</v>
      </c>
      <c r="D805" s="295"/>
      <c r="E805" s="295"/>
      <c r="F805" s="295"/>
      <c r="G805" s="295"/>
      <c r="H805" s="295"/>
      <c r="I805" s="295"/>
      <c r="J805" s="295"/>
      <c r="K805" s="295"/>
      <c r="L805" s="295"/>
      <c r="M805" s="295"/>
      <c r="N805" s="295">
        <v>12</v>
      </c>
      <c r="O805" s="295"/>
      <c r="P805" s="295"/>
      <c r="Q805" s="295"/>
      <c r="R805" s="295"/>
      <c r="S805" s="295"/>
      <c r="T805" s="295"/>
      <c r="U805" s="295"/>
      <c r="V805" s="295"/>
      <c r="W805" s="295"/>
      <c r="X805" s="295"/>
      <c r="Y805" s="426"/>
      <c r="Z805" s="415"/>
      <c r="AA805" s="415"/>
      <c r="AB805" s="415"/>
      <c r="AC805" s="415"/>
      <c r="AD805" s="415"/>
      <c r="AE805" s="415"/>
      <c r="AF805" s="415"/>
      <c r="AG805" s="415"/>
      <c r="AH805" s="415"/>
      <c r="AI805" s="415"/>
      <c r="AJ805" s="415"/>
      <c r="AK805" s="415"/>
      <c r="AL805" s="415"/>
      <c r="AM805" s="296">
        <f>SUM(Y805:AL805)</f>
        <v>0</v>
      </c>
    </row>
    <row r="806" spans="1:39" ht="15" hidden="1" outlineLevel="1">
      <c r="A806" s="532"/>
      <c r="B806" s="294" t="s">
        <v>342</v>
      </c>
      <c r="C806" s="291" t="s">
        <v>163</v>
      </c>
      <c r="D806" s="295"/>
      <c r="E806" s="295"/>
      <c r="F806" s="295"/>
      <c r="G806" s="295"/>
      <c r="H806" s="295"/>
      <c r="I806" s="295"/>
      <c r="J806" s="295"/>
      <c r="K806" s="295"/>
      <c r="L806" s="295"/>
      <c r="M806" s="295"/>
      <c r="N806" s="295">
        <f>N805</f>
        <v>12</v>
      </c>
      <c r="O806" s="295"/>
      <c r="P806" s="295"/>
      <c r="Q806" s="295"/>
      <c r="R806" s="295"/>
      <c r="S806" s="295"/>
      <c r="T806" s="295"/>
      <c r="U806" s="295"/>
      <c r="V806" s="295"/>
      <c r="W806" s="295"/>
      <c r="X806" s="295"/>
      <c r="Y806" s="411">
        <f>Y805</f>
        <v>0</v>
      </c>
      <c r="Z806" s="411">
        <f t="shared" ref="Z806" si="1958">Z805</f>
        <v>0</v>
      </c>
      <c r="AA806" s="411">
        <f t="shared" ref="AA806" si="1959">AA805</f>
        <v>0</v>
      </c>
      <c r="AB806" s="411">
        <f t="shared" ref="AB806" si="1960">AB805</f>
        <v>0</v>
      </c>
      <c r="AC806" s="411">
        <f t="shared" ref="AC806" si="1961">AC805</f>
        <v>0</v>
      </c>
      <c r="AD806" s="411">
        <f t="shared" ref="AD806" si="1962">AD805</f>
        <v>0</v>
      </c>
      <c r="AE806" s="411">
        <f t="shared" ref="AE806" si="1963">AE805</f>
        <v>0</v>
      </c>
      <c r="AF806" s="411">
        <f t="shared" ref="AF806" si="1964">AF805</f>
        <v>0</v>
      </c>
      <c r="AG806" s="411">
        <f t="shared" ref="AG806" si="1965">AG805</f>
        <v>0</v>
      </c>
      <c r="AH806" s="411">
        <f t="shared" ref="AH806" si="1966">AH805</f>
        <v>0</v>
      </c>
      <c r="AI806" s="411">
        <f t="shared" ref="AI806" si="1967">AI805</f>
        <v>0</v>
      </c>
      <c r="AJ806" s="411">
        <f t="shared" ref="AJ806" si="1968">AJ805</f>
        <v>0</v>
      </c>
      <c r="AK806" s="411">
        <f t="shared" ref="AK806" si="1969">AK805</f>
        <v>0</v>
      </c>
      <c r="AL806" s="411">
        <f t="shared" ref="AL806" si="1970">AL805</f>
        <v>0</v>
      </c>
      <c r="AM806" s="297"/>
    </row>
    <row r="807" spans="1:39" ht="15" hidden="1" outlineLevel="1">
      <c r="A807" s="532"/>
      <c r="B807" s="315"/>
      <c r="C807" s="305"/>
      <c r="D807" s="291"/>
      <c r="E807" s="291"/>
      <c r="F807" s="291"/>
      <c r="G807" s="291"/>
      <c r="H807" s="291"/>
      <c r="I807" s="291"/>
      <c r="J807" s="291"/>
      <c r="K807" s="291"/>
      <c r="L807" s="291"/>
      <c r="M807" s="291"/>
      <c r="N807" s="291"/>
      <c r="O807" s="291"/>
      <c r="P807" s="291"/>
      <c r="Q807" s="291"/>
      <c r="R807" s="291"/>
      <c r="S807" s="291"/>
      <c r="T807" s="291"/>
      <c r="U807" s="291"/>
      <c r="V807" s="291"/>
      <c r="W807" s="291"/>
      <c r="X807" s="291"/>
      <c r="Y807" s="412"/>
      <c r="Z807" s="421"/>
      <c r="AA807" s="421"/>
      <c r="AB807" s="421"/>
      <c r="AC807" s="421"/>
      <c r="AD807" s="421"/>
      <c r="AE807" s="421"/>
      <c r="AF807" s="421"/>
      <c r="AG807" s="421"/>
      <c r="AH807" s="421"/>
      <c r="AI807" s="421"/>
      <c r="AJ807" s="421"/>
      <c r="AK807" s="421"/>
      <c r="AL807" s="421"/>
      <c r="AM807" s="306"/>
    </row>
    <row r="808" spans="1:39" ht="30" hidden="1" outlineLevel="1">
      <c r="A808" s="532">
        <v>12</v>
      </c>
      <c r="B808" s="428" t="s">
        <v>105</v>
      </c>
      <c r="C808" s="291" t="s">
        <v>25</v>
      </c>
      <c r="D808" s="295"/>
      <c r="E808" s="295"/>
      <c r="F808" s="295"/>
      <c r="G808" s="295"/>
      <c r="H808" s="295"/>
      <c r="I808" s="295"/>
      <c r="J808" s="295"/>
      <c r="K808" s="295"/>
      <c r="L808" s="295"/>
      <c r="M808" s="295"/>
      <c r="N808" s="295">
        <v>12</v>
      </c>
      <c r="O808" s="295"/>
      <c r="P808" s="295"/>
      <c r="Q808" s="295"/>
      <c r="R808" s="295"/>
      <c r="S808" s="295"/>
      <c r="T808" s="295"/>
      <c r="U808" s="295"/>
      <c r="V808" s="295"/>
      <c r="W808" s="295"/>
      <c r="X808" s="295"/>
      <c r="Y808" s="410"/>
      <c r="Z808" s="415"/>
      <c r="AA808" s="415"/>
      <c r="AB808" s="415"/>
      <c r="AC808" s="415"/>
      <c r="AD808" s="415"/>
      <c r="AE808" s="415"/>
      <c r="AF808" s="415"/>
      <c r="AG808" s="415"/>
      <c r="AH808" s="415"/>
      <c r="AI808" s="415"/>
      <c r="AJ808" s="415"/>
      <c r="AK808" s="415"/>
      <c r="AL808" s="415"/>
      <c r="AM808" s="296">
        <f>SUM(Y808:AL808)</f>
        <v>0</v>
      </c>
    </row>
    <row r="809" spans="1:39" ht="15" hidden="1" outlineLevel="1">
      <c r="A809" s="532"/>
      <c r="B809" s="294" t="s">
        <v>342</v>
      </c>
      <c r="C809" s="291" t="s">
        <v>163</v>
      </c>
      <c r="D809" s="295"/>
      <c r="E809" s="295"/>
      <c r="F809" s="295"/>
      <c r="G809" s="295"/>
      <c r="H809" s="295"/>
      <c r="I809" s="295"/>
      <c r="J809" s="295"/>
      <c r="K809" s="295"/>
      <c r="L809" s="295"/>
      <c r="M809" s="295"/>
      <c r="N809" s="295">
        <f>N808</f>
        <v>12</v>
      </c>
      <c r="O809" s="295"/>
      <c r="P809" s="295"/>
      <c r="Q809" s="295"/>
      <c r="R809" s="295"/>
      <c r="S809" s="295"/>
      <c r="T809" s="295"/>
      <c r="U809" s="295"/>
      <c r="V809" s="295"/>
      <c r="W809" s="295"/>
      <c r="X809" s="295"/>
      <c r="Y809" s="411">
        <f>Y808</f>
        <v>0</v>
      </c>
      <c r="Z809" s="411">
        <f t="shared" ref="Z809" si="1971">Z808</f>
        <v>0</v>
      </c>
      <c r="AA809" s="411">
        <f t="shared" ref="AA809" si="1972">AA808</f>
        <v>0</v>
      </c>
      <c r="AB809" s="411">
        <f t="shared" ref="AB809" si="1973">AB808</f>
        <v>0</v>
      </c>
      <c r="AC809" s="411">
        <f t="shared" ref="AC809" si="1974">AC808</f>
        <v>0</v>
      </c>
      <c r="AD809" s="411">
        <f t="shared" ref="AD809" si="1975">AD808</f>
        <v>0</v>
      </c>
      <c r="AE809" s="411">
        <f t="shared" ref="AE809" si="1976">AE808</f>
        <v>0</v>
      </c>
      <c r="AF809" s="411">
        <f t="shared" ref="AF809" si="1977">AF808</f>
        <v>0</v>
      </c>
      <c r="AG809" s="411">
        <f t="shared" ref="AG809" si="1978">AG808</f>
        <v>0</v>
      </c>
      <c r="AH809" s="411">
        <f t="shared" ref="AH809" si="1979">AH808</f>
        <v>0</v>
      </c>
      <c r="AI809" s="411">
        <f t="shared" ref="AI809" si="1980">AI808</f>
        <v>0</v>
      </c>
      <c r="AJ809" s="411">
        <f t="shared" ref="AJ809" si="1981">AJ808</f>
        <v>0</v>
      </c>
      <c r="AK809" s="411">
        <f t="shared" ref="AK809" si="1982">AK808</f>
        <v>0</v>
      </c>
      <c r="AL809" s="411">
        <f t="shared" ref="AL809" si="1983">AL808</f>
        <v>0</v>
      </c>
      <c r="AM809" s="297"/>
    </row>
    <row r="810" spans="1:39" ht="15" hidden="1" outlineLevel="1">
      <c r="A810" s="532"/>
      <c r="B810" s="315"/>
      <c r="C810" s="305"/>
      <c r="D810" s="291"/>
      <c r="E810" s="291"/>
      <c r="F810" s="291"/>
      <c r="G810" s="291"/>
      <c r="H810" s="291"/>
      <c r="I810" s="291"/>
      <c r="J810" s="291"/>
      <c r="K810" s="291"/>
      <c r="L810" s="291"/>
      <c r="M810" s="291"/>
      <c r="N810" s="291"/>
      <c r="O810" s="291"/>
      <c r="P810" s="291"/>
      <c r="Q810" s="291"/>
      <c r="R810" s="291"/>
      <c r="S810" s="291"/>
      <c r="T810" s="291"/>
      <c r="U810" s="291"/>
      <c r="V810" s="291"/>
      <c r="W810" s="291"/>
      <c r="X810" s="291"/>
      <c r="Y810" s="422"/>
      <c r="Z810" s="422"/>
      <c r="AA810" s="412"/>
      <c r="AB810" s="412"/>
      <c r="AC810" s="412"/>
      <c r="AD810" s="412"/>
      <c r="AE810" s="412"/>
      <c r="AF810" s="412"/>
      <c r="AG810" s="412"/>
      <c r="AH810" s="412"/>
      <c r="AI810" s="412"/>
      <c r="AJ810" s="412"/>
      <c r="AK810" s="412"/>
      <c r="AL810" s="412"/>
      <c r="AM810" s="306"/>
    </row>
    <row r="811" spans="1:39" ht="30" hidden="1" outlineLevel="1">
      <c r="A811" s="532">
        <v>13</v>
      </c>
      <c r="B811" s="428" t="s">
        <v>106</v>
      </c>
      <c r="C811" s="291" t="s">
        <v>25</v>
      </c>
      <c r="D811" s="295"/>
      <c r="E811" s="295"/>
      <c r="F811" s="295"/>
      <c r="G811" s="295"/>
      <c r="H811" s="295"/>
      <c r="I811" s="295"/>
      <c r="J811" s="295"/>
      <c r="K811" s="295"/>
      <c r="L811" s="295"/>
      <c r="M811" s="295"/>
      <c r="N811" s="295">
        <v>12</v>
      </c>
      <c r="O811" s="295"/>
      <c r="P811" s="295"/>
      <c r="Q811" s="295"/>
      <c r="R811" s="295"/>
      <c r="S811" s="295"/>
      <c r="T811" s="295"/>
      <c r="U811" s="295"/>
      <c r="V811" s="295"/>
      <c r="W811" s="295"/>
      <c r="X811" s="295"/>
      <c r="Y811" s="410"/>
      <c r="Z811" s="415"/>
      <c r="AA811" s="415"/>
      <c r="AB811" s="415"/>
      <c r="AC811" s="415"/>
      <c r="AD811" s="415"/>
      <c r="AE811" s="415"/>
      <c r="AF811" s="415"/>
      <c r="AG811" s="415"/>
      <c r="AH811" s="415"/>
      <c r="AI811" s="415"/>
      <c r="AJ811" s="415"/>
      <c r="AK811" s="415"/>
      <c r="AL811" s="415"/>
      <c r="AM811" s="296">
        <f>SUM(Y811:AL811)</f>
        <v>0</v>
      </c>
    </row>
    <row r="812" spans="1:39" ht="15" hidden="1" outlineLevel="1">
      <c r="A812" s="532"/>
      <c r="B812" s="294" t="s">
        <v>342</v>
      </c>
      <c r="C812" s="291" t="s">
        <v>163</v>
      </c>
      <c r="D812" s="295"/>
      <c r="E812" s="295"/>
      <c r="F812" s="295"/>
      <c r="G812" s="295"/>
      <c r="H812" s="295"/>
      <c r="I812" s="295"/>
      <c r="J812" s="295"/>
      <c r="K812" s="295"/>
      <c r="L812" s="295"/>
      <c r="M812" s="295"/>
      <c r="N812" s="295">
        <f>N811</f>
        <v>12</v>
      </c>
      <c r="O812" s="295"/>
      <c r="P812" s="295"/>
      <c r="Q812" s="295"/>
      <c r="R812" s="295"/>
      <c r="S812" s="295"/>
      <c r="T812" s="295"/>
      <c r="U812" s="295"/>
      <c r="V812" s="295"/>
      <c r="W812" s="295"/>
      <c r="X812" s="295"/>
      <c r="Y812" s="411">
        <f>Y811</f>
        <v>0</v>
      </c>
      <c r="Z812" s="411">
        <f t="shared" ref="Z812" si="1984">Z811</f>
        <v>0</v>
      </c>
      <c r="AA812" s="411">
        <f t="shared" ref="AA812" si="1985">AA811</f>
        <v>0</v>
      </c>
      <c r="AB812" s="411">
        <f t="shared" ref="AB812" si="1986">AB811</f>
        <v>0</v>
      </c>
      <c r="AC812" s="411">
        <f t="shared" ref="AC812" si="1987">AC811</f>
        <v>0</v>
      </c>
      <c r="AD812" s="411">
        <f t="shared" ref="AD812" si="1988">AD811</f>
        <v>0</v>
      </c>
      <c r="AE812" s="411">
        <f t="shared" ref="AE812" si="1989">AE811</f>
        <v>0</v>
      </c>
      <c r="AF812" s="411">
        <f t="shared" ref="AF812" si="1990">AF811</f>
        <v>0</v>
      </c>
      <c r="AG812" s="411">
        <f t="shared" ref="AG812" si="1991">AG811</f>
        <v>0</v>
      </c>
      <c r="AH812" s="411">
        <f t="shared" ref="AH812" si="1992">AH811</f>
        <v>0</v>
      </c>
      <c r="AI812" s="411">
        <f t="shared" ref="AI812" si="1993">AI811</f>
        <v>0</v>
      </c>
      <c r="AJ812" s="411">
        <f t="shared" ref="AJ812" si="1994">AJ811</f>
        <v>0</v>
      </c>
      <c r="AK812" s="411">
        <f t="shared" ref="AK812" si="1995">AK811</f>
        <v>0</v>
      </c>
      <c r="AL812" s="411">
        <f t="shared" ref="AL812" si="1996">AL811</f>
        <v>0</v>
      </c>
      <c r="AM812" s="306"/>
    </row>
    <row r="813" spans="1:39" ht="15" hidden="1" outlineLevel="1">
      <c r="A813" s="532"/>
      <c r="B813" s="315"/>
      <c r="C813" s="305"/>
      <c r="D813" s="291"/>
      <c r="E813" s="291"/>
      <c r="F813" s="291"/>
      <c r="G813" s="291"/>
      <c r="H813" s="291"/>
      <c r="I813" s="291"/>
      <c r="J813" s="291"/>
      <c r="K813" s="291"/>
      <c r="L813" s="291"/>
      <c r="M813" s="291"/>
      <c r="N813" s="291"/>
      <c r="O813" s="291"/>
      <c r="P813" s="291"/>
      <c r="Q813" s="291"/>
      <c r="R813" s="291"/>
      <c r="S813" s="291"/>
      <c r="T813" s="291"/>
      <c r="U813" s="291"/>
      <c r="V813" s="291"/>
      <c r="W813" s="291"/>
      <c r="X813" s="291"/>
      <c r="Y813" s="412"/>
      <c r="Z813" s="412"/>
      <c r="AA813" s="412"/>
      <c r="AB813" s="412"/>
      <c r="AC813" s="412"/>
      <c r="AD813" s="412"/>
      <c r="AE813" s="412"/>
      <c r="AF813" s="412"/>
      <c r="AG813" s="412"/>
      <c r="AH813" s="412"/>
      <c r="AI813" s="412"/>
      <c r="AJ813" s="412"/>
      <c r="AK813" s="412"/>
      <c r="AL813" s="412"/>
      <c r="AM813" s="306"/>
    </row>
    <row r="814" spans="1:39" ht="15.45" hidden="1" outlineLevel="1">
      <c r="A814" s="532"/>
      <c r="B814" s="288" t="s">
        <v>107</v>
      </c>
      <c r="C814" s="289"/>
      <c r="D814" s="290"/>
      <c r="E814" s="290"/>
      <c r="F814" s="290"/>
      <c r="G814" s="290"/>
      <c r="H814" s="290"/>
      <c r="I814" s="290"/>
      <c r="J814" s="290"/>
      <c r="K814" s="290"/>
      <c r="L814" s="290"/>
      <c r="M814" s="290"/>
      <c r="N814" s="290"/>
      <c r="O814" s="290"/>
      <c r="P814" s="289"/>
      <c r="Q814" s="289"/>
      <c r="R814" s="289"/>
      <c r="S814" s="289"/>
      <c r="T814" s="289"/>
      <c r="U814" s="289"/>
      <c r="V814" s="289"/>
      <c r="W814" s="289"/>
      <c r="X814" s="289"/>
      <c r="Y814" s="414"/>
      <c r="Z814" s="414"/>
      <c r="AA814" s="414"/>
      <c r="AB814" s="414"/>
      <c r="AC814" s="414"/>
      <c r="AD814" s="414"/>
      <c r="AE814" s="414"/>
      <c r="AF814" s="414"/>
      <c r="AG814" s="414"/>
      <c r="AH814" s="414"/>
      <c r="AI814" s="414"/>
      <c r="AJ814" s="414"/>
      <c r="AK814" s="414"/>
      <c r="AL814" s="414"/>
      <c r="AM814" s="292"/>
    </row>
    <row r="815" spans="1:39" ht="15" hidden="1" outlineLevel="1">
      <c r="A815" s="532">
        <v>14</v>
      </c>
      <c r="B815" s="315" t="s">
        <v>108</v>
      </c>
      <c r="C815" s="291" t="s">
        <v>25</v>
      </c>
      <c r="D815" s="295"/>
      <c r="E815" s="295"/>
      <c r="F815" s="295"/>
      <c r="G815" s="295"/>
      <c r="H815" s="295"/>
      <c r="I815" s="295"/>
      <c r="J815" s="295"/>
      <c r="K815" s="295"/>
      <c r="L815" s="295"/>
      <c r="M815" s="295"/>
      <c r="N815" s="295">
        <v>12</v>
      </c>
      <c r="O815" s="295"/>
      <c r="P815" s="295"/>
      <c r="Q815" s="295"/>
      <c r="R815" s="295"/>
      <c r="S815" s="295"/>
      <c r="T815" s="295"/>
      <c r="U815" s="295"/>
      <c r="V815" s="295"/>
      <c r="W815" s="295"/>
      <c r="X815" s="295"/>
      <c r="Y815" s="415"/>
      <c r="Z815" s="415"/>
      <c r="AA815" s="415"/>
      <c r="AB815" s="415"/>
      <c r="AC815" s="415"/>
      <c r="AD815" s="415"/>
      <c r="AE815" s="415"/>
      <c r="AF815" s="410"/>
      <c r="AG815" s="410"/>
      <c r="AH815" s="410"/>
      <c r="AI815" s="410"/>
      <c r="AJ815" s="410"/>
      <c r="AK815" s="410"/>
      <c r="AL815" s="410"/>
      <c r="AM815" s="296">
        <f>SUM(Y815:AL815)</f>
        <v>0</v>
      </c>
    </row>
    <row r="816" spans="1:39" ht="15" hidden="1" outlineLevel="1">
      <c r="A816" s="532"/>
      <c r="B816" s="294" t="s">
        <v>342</v>
      </c>
      <c r="C816" s="291" t="s">
        <v>163</v>
      </c>
      <c r="D816" s="295"/>
      <c r="E816" s="295"/>
      <c r="F816" s="295"/>
      <c r="G816" s="295"/>
      <c r="H816" s="295"/>
      <c r="I816" s="295"/>
      <c r="J816" s="295"/>
      <c r="K816" s="295"/>
      <c r="L816" s="295"/>
      <c r="M816" s="295"/>
      <c r="N816" s="295">
        <f>N815</f>
        <v>12</v>
      </c>
      <c r="O816" s="295"/>
      <c r="P816" s="295"/>
      <c r="Q816" s="295"/>
      <c r="R816" s="295"/>
      <c r="S816" s="295"/>
      <c r="T816" s="295"/>
      <c r="U816" s="295"/>
      <c r="V816" s="295"/>
      <c r="W816" s="295"/>
      <c r="X816" s="295"/>
      <c r="Y816" s="411">
        <f>Y815</f>
        <v>0</v>
      </c>
      <c r="Z816" s="411">
        <f t="shared" ref="Z816" si="1997">Z815</f>
        <v>0</v>
      </c>
      <c r="AA816" s="411">
        <f t="shared" ref="AA816" si="1998">AA815</f>
        <v>0</v>
      </c>
      <c r="AB816" s="411">
        <f t="shared" ref="AB816" si="1999">AB815</f>
        <v>0</v>
      </c>
      <c r="AC816" s="411">
        <f t="shared" ref="AC816" si="2000">AC815</f>
        <v>0</v>
      </c>
      <c r="AD816" s="411">
        <f t="shared" ref="AD816" si="2001">AD815</f>
        <v>0</v>
      </c>
      <c r="AE816" s="411">
        <f t="shared" ref="AE816" si="2002">AE815</f>
        <v>0</v>
      </c>
      <c r="AF816" s="411">
        <f t="shared" ref="AF816" si="2003">AF815</f>
        <v>0</v>
      </c>
      <c r="AG816" s="411">
        <f t="shared" ref="AG816" si="2004">AG815</f>
        <v>0</v>
      </c>
      <c r="AH816" s="411">
        <f t="shared" ref="AH816" si="2005">AH815</f>
        <v>0</v>
      </c>
      <c r="AI816" s="411">
        <f t="shared" ref="AI816" si="2006">AI815</f>
        <v>0</v>
      </c>
      <c r="AJ816" s="411">
        <f t="shared" ref="AJ816" si="2007">AJ815</f>
        <v>0</v>
      </c>
      <c r="AK816" s="411">
        <f t="shared" ref="AK816" si="2008">AK815</f>
        <v>0</v>
      </c>
      <c r="AL816" s="411">
        <f t="shared" ref="AL816" si="2009">AL815</f>
        <v>0</v>
      </c>
      <c r="AM816" s="297"/>
    </row>
    <row r="817" spans="1:39" ht="15" hidden="1" outlineLevel="1">
      <c r="A817" s="532"/>
      <c r="B817" s="315"/>
      <c r="C817" s="305"/>
      <c r="D817" s="291"/>
      <c r="E817" s="291"/>
      <c r="F817" s="291"/>
      <c r="G817" s="291"/>
      <c r="H817" s="291"/>
      <c r="I817" s="291"/>
      <c r="J817" s="291"/>
      <c r="K817" s="291"/>
      <c r="L817" s="291"/>
      <c r="M817" s="291"/>
      <c r="N817" s="468"/>
      <c r="O817" s="291"/>
      <c r="P817" s="291"/>
      <c r="Q817" s="291"/>
      <c r="R817" s="291"/>
      <c r="S817" s="291"/>
      <c r="T817" s="291"/>
      <c r="U817" s="291"/>
      <c r="V817" s="291"/>
      <c r="W817" s="291"/>
      <c r="X817" s="291"/>
      <c r="Y817" s="412"/>
      <c r="Z817" s="412"/>
      <c r="AA817" s="412"/>
      <c r="AB817" s="412"/>
      <c r="AC817" s="412"/>
      <c r="AD817" s="412"/>
      <c r="AE817" s="412"/>
      <c r="AF817" s="412"/>
      <c r="AG817" s="412"/>
      <c r="AH817" s="412"/>
      <c r="AI817" s="412"/>
      <c r="AJ817" s="412"/>
      <c r="AK817" s="412"/>
      <c r="AL817" s="412"/>
      <c r="AM817" s="306"/>
    </row>
    <row r="818" spans="1:39" s="309" customFormat="1" ht="15.45" hidden="1" outlineLevel="1">
      <c r="A818" s="532"/>
      <c r="B818" s="288" t="s">
        <v>489</v>
      </c>
      <c r="C818" s="291"/>
      <c r="D818" s="291"/>
      <c r="E818" s="291"/>
      <c r="F818" s="291"/>
      <c r="G818" s="291"/>
      <c r="H818" s="291"/>
      <c r="I818" s="291"/>
      <c r="J818" s="291"/>
      <c r="K818" s="291"/>
      <c r="L818" s="291"/>
      <c r="M818" s="291"/>
      <c r="N818" s="291"/>
      <c r="O818" s="291"/>
      <c r="P818" s="291"/>
      <c r="Q818" s="291"/>
      <c r="R818" s="291"/>
      <c r="S818" s="291"/>
      <c r="T818" s="291"/>
      <c r="U818" s="291"/>
      <c r="V818" s="291"/>
      <c r="W818" s="291"/>
      <c r="X818" s="291"/>
      <c r="Y818" s="412"/>
      <c r="Z818" s="412"/>
      <c r="AA818" s="412"/>
      <c r="AB818" s="412"/>
      <c r="AC818" s="412"/>
      <c r="AD818" s="412"/>
      <c r="AE818" s="416"/>
      <c r="AF818" s="416"/>
      <c r="AG818" s="416"/>
      <c r="AH818" s="416"/>
      <c r="AI818" s="416"/>
      <c r="AJ818" s="416"/>
      <c r="AK818" s="416"/>
      <c r="AL818" s="416"/>
      <c r="AM818" s="517"/>
    </row>
    <row r="819" spans="1:39" ht="15" hidden="1" outlineLevel="1">
      <c r="A819" s="532">
        <v>15</v>
      </c>
      <c r="B819" s="294" t="s">
        <v>494</v>
      </c>
      <c r="C819" s="291" t="s">
        <v>25</v>
      </c>
      <c r="D819" s="295"/>
      <c r="E819" s="295"/>
      <c r="F819" s="295"/>
      <c r="G819" s="295"/>
      <c r="H819" s="295"/>
      <c r="I819" s="295"/>
      <c r="J819" s="295"/>
      <c r="K819" s="295"/>
      <c r="L819" s="295"/>
      <c r="M819" s="295"/>
      <c r="N819" s="295">
        <v>0</v>
      </c>
      <c r="O819" s="295"/>
      <c r="P819" s="295"/>
      <c r="Q819" s="295"/>
      <c r="R819" s="295"/>
      <c r="S819" s="295"/>
      <c r="T819" s="295"/>
      <c r="U819" s="295"/>
      <c r="V819" s="295"/>
      <c r="W819" s="295"/>
      <c r="X819" s="295"/>
      <c r="Y819" s="415"/>
      <c r="Z819" s="415"/>
      <c r="AA819" s="415"/>
      <c r="AB819" s="415"/>
      <c r="AC819" s="415"/>
      <c r="AD819" s="415"/>
      <c r="AE819" s="415"/>
      <c r="AF819" s="410"/>
      <c r="AG819" s="410"/>
      <c r="AH819" s="410"/>
      <c r="AI819" s="410"/>
      <c r="AJ819" s="410"/>
      <c r="AK819" s="410"/>
      <c r="AL819" s="410"/>
      <c r="AM819" s="296">
        <f>SUM(Y819:AL819)</f>
        <v>0</v>
      </c>
    </row>
    <row r="820" spans="1:39" ht="15" hidden="1" outlineLevel="1">
      <c r="A820" s="532"/>
      <c r="B820" s="294" t="s">
        <v>342</v>
      </c>
      <c r="C820" s="291" t="s">
        <v>163</v>
      </c>
      <c r="D820" s="295"/>
      <c r="E820" s="295"/>
      <c r="F820" s="295"/>
      <c r="G820" s="295"/>
      <c r="H820" s="295"/>
      <c r="I820" s="295"/>
      <c r="J820" s="295"/>
      <c r="K820" s="295"/>
      <c r="L820" s="295"/>
      <c r="M820" s="295"/>
      <c r="N820" s="295">
        <f>N819</f>
        <v>0</v>
      </c>
      <c r="O820" s="295"/>
      <c r="P820" s="295"/>
      <c r="Q820" s="295"/>
      <c r="R820" s="295"/>
      <c r="S820" s="295"/>
      <c r="T820" s="295"/>
      <c r="U820" s="295"/>
      <c r="V820" s="295"/>
      <c r="W820" s="295"/>
      <c r="X820" s="295"/>
      <c r="Y820" s="411">
        <f>Y819</f>
        <v>0</v>
      </c>
      <c r="Z820" s="411">
        <f t="shared" ref="Z820:AL820" si="2010">Z819</f>
        <v>0</v>
      </c>
      <c r="AA820" s="411">
        <f t="shared" si="2010"/>
        <v>0</v>
      </c>
      <c r="AB820" s="411">
        <f t="shared" si="2010"/>
        <v>0</v>
      </c>
      <c r="AC820" s="411">
        <f t="shared" si="2010"/>
        <v>0</v>
      </c>
      <c r="AD820" s="411">
        <f t="shared" si="2010"/>
        <v>0</v>
      </c>
      <c r="AE820" s="411">
        <f t="shared" si="2010"/>
        <v>0</v>
      </c>
      <c r="AF820" s="411">
        <f t="shared" si="2010"/>
        <v>0</v>
      </c>
      <c r="AG820" s="411">
        <f t="shared" si="2010"/>
        <v>0</v>
      </c>
      <c r="AH820" s="411">
        <f t="shared" si="2010"/>
        <v>0</v>
      </c>
      <c r="AI820" s="411">
        <f t="shared" si="2010"/>
        <v>0</v>
      </c>
      <c r="AJ820" s="411">
        <f t="shared" si="2010"/>
        <v>0</v>
      </c>
      <c r="AK820" s="411">
        <f t="shared" si="2010"/>
        <v>0</v>
      </c>
      <c r="AL820" s="411">
        <f t="shared" si="2010"/>
        <v>0</v>
      </c>
      <c r="AM820" s="297"/>
    </row>
    <row r="821" spans="1:39" ht="15" hidden="1" outlineLevel="1">
      <c r="A821" s="532"/>
      <c r="B821" s="315"/>
      <c r="C821" s="305"/>
      <c r="D821" s="291"/>
      <c r="E821" s="291"/>
      <c r="F821" s="291"/>
      <c r="G821" s="291"/>
      <c r="H821" s="291"/>
      <c r="I821" s="291"/>
      <c r="J821" s="291"/>
      <c r="K821" s="291"/>
      <c r="L821" s="291"/>
      <c r="M821" s="291"/>
      <c r="N821" s="291"/>
      <c r="O821" s="291"/>
      <c r="P821" s="291"/>
      <c r="Q821" s="291"/>
      <c r="R821" s="291"/>
      <c r="S821" s="291"/>
      <c r="T821" s="291"/>
      <c r="U821" s="291"/>
      <c r="V821" s="291"/>
      <c r="W821" s="291"/>
      <c r="X821" s="291"/>
      <c r="Y821" s="412"/>
      <c r="Z821" s="412"/>
      <c r="AA821" s="412"/>
      <c r="AB821" s="412"/>
      <c r="AC821" s="412"/>
      <c r="AD821" s="412"/>
      <c r="AE821" s="412"/>
      <c r="AF821" s="412"/>
      <c r="AG821" s="412"/>
      <c r="AH821" s="412"/>
      <c r="AI821" s="412"/>
      <c r="AJ821" s="412"/>
      <c r="AK821" s="412"/>
      <c r="AL821" s="412"/>
      <c r="AM821" s="306"/>
    </row>
    <row r="822" spans="1:39" s="283" customFormat="1" ht="15" hidden="1" outlineLevel="1">
      <c r="A822" s="532">
        <v>16</v>
      </c>
      <c r="B822" s="324" t="s">
        <v>490</v>
      </c>
      <c r="C822" s="291" t="s">
        <v>25</v>
      </c>
      <c r="D822" s="295"/>
      <c r="E822" s="295"/>
      <c r="F822" s="295"/>
      <c r="G822" s="295"/>
      <c r="H822" s="295"/>
      <c r="I822" s="295"/>
      <c r="J822" s="295"/>
      <c r="K822" s="295"/>
      <c r="L822" s="295"/>
      <c r="M822" s="295"/>
      <c r="N822" s="295">
        <v>0</v>
      </c>
      <c r="O822" s="295"/>
      <c r="P822" s="295"/>
      <c r="Q822" s="295"/>
      <c r="R822" s="295"/>
      <c r="S822" s="295"/>
      <c r="T822" s="295"/>
      <c r="U822" s="295"/>
      <c r="V822" s="295"/>
      <c r="W822" s="295"/>
      <c r="X822" s="295"/>
      <c r="Y822" s="415"/>
      <c r="Z822" s="415"/>
      <c r="AA822" s="415"/>
      <c r="AB822" s="415"/>
      <c r="AC822" s="415"/>
      <c r="AD822" s="415"/>
      <c r="AE822" s="415"/>
      <c r="AF822" s="410"/>
      <c r="AG822" s="410"/>
      <c r="AH822" s="410"/>
      <c r="AI822" s="410"/>
      <c r="AJ822" s="410"/>
      <c r="AK822" s="410"/>
      <c r="AL822" s="410"/>
      <c r="AM822" s="296">
        <f>SUM(Y822:AL822)</f>
        <v>0</v>
      </c>
    </row>
    <row r="823" spans="1:39" s="283" customFormat="1" ht="15" hidden="1" outlineLevel="1">
      <c r="A823" s="532"/>
      <c r="B823" s="294" t="s">
        <v>342</v>
      </c>
      <c r="C823" s="291" t="s">
        <v>163</v>
      </c>
      <c r="D823" s="295"/>
      <c r="E823" s="295"/>
      <c r="F823" s="295"/>
      <c r="G823" s="295"/>
      <c r="H823" s="295"/>
      <c r="I823" s="295"/>
      <c r="J823" s="295"/>
      <c r="K823" s="295"/>
      <c r="L823" s="295"/>
      <c r="M823" s="295"/>
      <c r="N823" s="295">
        <f>N822</f>
        <v>0</v>
      </c>
      <c r="O823" s="295"/>
      <c r="P823" s="295"/>
      <c r="Q823" s="295"/>
      <c r="R823" s="295"/>
      <c r="S823" s="295"/>
      <c r="T823" s="295"/>
      <c r="U823" s="295"/>
      <c r="V823" s="295"/>
      <c r="W823" s="295"/>
      <c r="X823" s="295"/>
      <c r="Y823" s="411">
        <f>Y822</f>
        <v>0</v>
      </c>
      <c r="Z823" s="411">
        <f t="shared" ref="Z823:AL823" si="2011">Z822</f>
        <v>0</v>
      </c>
      <c r="AA823" s="411">
        <f t="shared" si="2011"/>
        <v>0</v>
      </c>
      <c r="AB823" s="411">
        <f t="shared" si="2011"/>
        <v>0</v>
      </c>
      <c r="AC823" s="411">
        <f t="shared" si="2011"/>
        <v>0</v>
      </c>
      <c r="AD823" s="411">
        <f t="shared" si="2011"/>
        <v>0</v>
      </c>
      <c r="AE823" s="411">
        <f t="shared" si="2011"/>
        <v>0</v>
      </c>
      <c r="AF823" s="411">
        <f t="shared" si="2011"/>
        <v>0</v>
      </c>
      <c r="AG823" s="411">
        <f t="shared" si="2011"/>
        <v>0</v>
      </c>
      <c r="AH823" s="411">
        <f t="shared" si="2011"/>
        <v>0</v>
      </c>
      <c r="AI823" s="411">
        <f t="shared" si="2011"/>
        <v>0</v>
      </c>
      <c r="AJ823" s="411">
        <f t="shared" si="2011"/>
        <v>0</v>
      </c>
      <c r="AK823" s="411">
        <f t="shared" si="2011"/>
        <v>0</v>
      </c>
      <c r="AL823" s="411">
        <f t="shared" si="2011"/>
        <v>0</v>
      </c>
      <c r="AM823" s="297"/>
    </row>
    <row r="824" spans="1:39" s="283" customFormat="1" ht="15" hidden="1" outlineLevel="1">
      <c r="A824" s="532"/>
      <c r="B824" s="324"/>
      <c r="C824" s="291"/>
      <c r="D824" s="291"/>
      <c r="E824" s="291"/>
      <c r="F824" s="291"/>
      <c r="G824" s="291"/>
      <c r="H824" s="291"/>
      <c r="I824" s="291"/>
      <c r="J824" s="291"/>
      <c r="K824" s="291"/>
      <c r="L824" s="291"/>
      <c r="M824" s="291"/>
      <c r="N824" s="291"/>
      <c r="O824" s="291"/>
      <c r="P824" s="291"/>
      <c r="Q824" s="291"/>
      <c r="R824" s="291"/>
      <c r="S824" s="291"/>
      <c r="T824" s="291"/>
      <c r="U824" s="291"/>
      <c r="V824" s="291"/>
      <c r="W824" s="291"/>
      <c r="X824" s="291"/>
      <c r="Y824" s="412"/>
      <c r="Z824" s="412"/>
      <c r="AA824" s="412"/>
      <c r="AB824" s="412"/>
      <c r="AC824" s="412"/>
      <c r="AD824" s="412"/>
      <c r="AE824" s="416"/>
      <c r="AF824" s="416"/>
      <c r="AG824" s="416"/>
      <c r="AH824" s="416"/>
      <c r="AI824" s="416"/>
      <c r="AJ824" s="416"/>
      <c r="AK824" s="416"/>
      <c r="AL824" s="416"/>
      <c r="AM824" s="313"/>
    </row>
    <row r="825" spans="1:39" ht="15.45" hidden="1" outlineLevel="1">
      <c r="A825" s="532"/>
      <c r="B825" s="519" t="s">
        <v>495</v>
      </c>
      <c r="C825" s="320"/>
      <c r="D825" s="290"/>
      <c r="E825" s="289"/>
      <c r="F825" s="289"/>
      <c r="G825" s="289"/>
      <c r="H825" s="289"/>
      <c r="I825" s="289"/>
      <c r="J825" s="289"/>
      <c r="K825" s="289"/>
      <c r="L825" s="289"/>
      <c r="M825" s="289"/>
      <c r="N825" s="290"/>
      <c r="O825" s="289"/>
      <c r="P825" s="289"/>
      <c r="Q825" s="289"/>
      <c r="R825" s="289"/>
      <c r="S825" s="289"/>
      <c r="T825" s="289"/>
      <c r="U825" s="289"/>
      <c r="V825" s="289"/>
      <c r="W825" s="289"/>
      <c r="X825" s="289"/>
      <c r="Y825" s="414"/>
      <c r="Z825" s="414"/>
      <c r="AA825" s="414"/>
      <c r="AB825" s="414"/>
      <c r="AC825" s="414"/>
      <c r="AD825" s="414"/>
      <c r="AE825" s="414"/>
      <c r="AF825" s="414"/>
      <c r="AG825" s="414"/>
      <c r="AH825" s="414"/>
      <c r="AI825" s="414"/>
      <c r="AJ825" s="414"/>
      <c r="AK825" s="414"/>
      <c r="AL825" s="414"/>
      <c r="AM825" s="292"/>
    </row>
    <row r="826" spans="1:39" ht="15" hidden="1" outlineLevel="1">
      <c r="A826" s="532">
        <v>17</v>
      </c>
      <c r="B826" s="428" t="s">
        <v>112</v>
      </c>
      <c r="C826" s="291" t="s">
        <v>25</v>
      </c>
      <c r="D826" s="295"/>
      <c r="E826" s="295"/>
      <c r="F826" s="295"/>
      <c r="G826" s="295"/>
      <c r="H826" s="295"/>
      <c r="I826" s="295"/>
      <c r="J826" s="295"/>
      <c r="K826" s="295"/>
      <c r="L826" s="295"/>
      <c r="M826" s="295"/>
      <c r="N826" s="295">
        <v>12</v>
      </c>
      <c r="O826" s="295"/>
      <c r="P826" s="295"/>
      <c r="Q826" s="295"/>
      <c r="R826" s="295"/>
      <c r="S826" s="295"/>
      <c r="T826" s="295"/>
      <c r="U826" s="295"/>
      <c r="V826" s="295"/>
      <c r="W826" s="295"/>
      <c r="X826" s="295"/>
      <c r="Y826" s="426"/>
      <c r="Z826" s="410"/>
      <c r="AA826" s="410"/>
      <c r="AB826" s="410"/>
      <c r="AC826" s="410"/>
      <c r="AD826" s="410"/>
      <c r="AE826" s="410"/>
      <c r="AF826" s="415"/>
      <c r="AG826" s="415"/>
      <c r="AH826" s="415"/>
      <c r="AI826" s="415"/>
      <c r="AJ826" s="415"/>
      <c r="AK826" s="415"/>
      <c r="AL826" s="415"/>
      <c r="AM826" s="296">
        <f>SUM(Y826:AL826)</f>
        <v>0</v>
      </c>
    </row>
    <row r="827" spans="1:39" ht="15" hidden="1" outlineLevel="1">
      <c r="A827" s="532"/>
      <c r="B827" s="294" t="s">
        <v>342</v>
      </c>
      <c r="C827" s="291" t="s">
        <v>163</v>
      </c>
      <c r="D827" s="295"/>
      <c r="E827" s="295"/>
      <c r="F827" s="295"/>
      <c r="G827" s="295"/>
      <c r="H827" s="295"/>
      <c r="I827" s="295"/>
      <c r="J827" s="295"/>
      <c r="K827" s="295"/>
      <c r="L827" s="295"/>
      <c r="M827" s="295"/>
      <c r="N827" s="295">
        <f>N826</f>
        <v>12</v>
      </c>
      <c r="O827" s="295"/>
      <c r="P827" s="295"/>
      <c r="Q827" s="295"/>
      <c r="R827" s="295"/>
      <c r="S827" s="295"/>
      <c r="T827" s="295"/>
      <c r="U827" s="295"/>
      <c r="V827" s="295"/>
      <c r="W827" s="295"/>
      <c r="X827" s="295"/>
      <c r="Y827" s="411">
        <f>Y826</f>
        <v>0</v>
      </c>
      <c r="Z827" s="411">
        <f t="shared" ref="Z827:AL827" si="2012">Z826</f>
        <v>0</v>
      </c>
      <c r="AA827" s="411">
        <f t="shared" si="2012"/>
        <v>0</v>
      </c>
      <c r="AB827" s="411">
        <f t="shared" si="2012"/>
        <v>0</v>
      </c>
      <c r="AC827" s="411">
        <f t="shared" si="2012"/>
        <v>0</v>
      </c>
      <c r="AD827" s="411">
        <f t="shared" si="2012"/>
        <v>0</v>
      </c>
      <c r="AE827" s="411">
        <f t="shared" si="2012"/>
        <v>0</v>
      </c>
      <c r="AF827" s="411">
        <f t="shared" si="2012"/>
        <v>0</v>
      </c>
      <c r="AG827" s="411">
        <f t="shared" si="2012"/>
        <v>0</v>
      </c>
      <c r="AH827" s="411">
        <f t="shared" si="2012"/>
        <v>0</v>
      </c>
      <c r="AI827" s="411">
        <f t="shared" si="2012"/>
        <v>0</v>
      </c>
      <c r="AJ827" s="411">
        <f t="shared" si="2012"/>
        <v>0</v>
      </c>
      <c r="AK827" s="411">
        <f t="shared" si="2012"/>
        <v>0</v>
      </c>
      <c r="AL827" s="411">
        <f t="shared" si="2012"/>
        <v>0</v>
      </c>
      <c r="AM827" s="306"/>
    </row>
    <row r="828" spans="1:39" ht="15" hidden="1" outlineLevel="1">
      <c r="A828" s="532"/>
      <c r="B828" s="294"/>
      <c r="C828" s="291"/>
      <c r="D828" s="291"/>
      <c r="E828" s="291"/>
      <c r="F828" s="291"/>
      <c r="G828" s="291"/>
      <c r="H828" s="291"/>
      <c r="I828" s="291"/>
      <c r="J828" s="291"/>
      <c r="K828" s="291"/>
      <c r="L828" s="291"/>
      <c r="M828" s="291"/>
      <c r="N828" s="291"/>
      <c r="O828" s="291"/>
      <c r="P828" s="291"/>
      <c r="Q828" s="291"/>
      <c r="R828" s="291"/>
      <c r="S828" s="291"/>
      <c r="T828" s="291"/>
      <c r="U828" s="291"/>
      <c r="V828" s="291"/>
      <c r="W828" s="291"/>
      <c r="X828" s="291"/>
      <c r="Y828" s="422"/>
      <c r="Z828" s="425"/>
      <c r="AA828" s="425"/>
      <c r="AB828" s="425"/>
      <c r="AC828" s="425"/>
      <c r="AD828" s="425"/>
      <c r="AE828" s="425"/>
      <c r="AF828" s="425"/>
      <c r="AG828" s="425"/>
      <c r="AH828" s="425"/>
      <c r="AI828" s="425"/>
      <c r="AJ828" s="425"/>
      <c r="AK828" s="425"/>
      <c r="AL828" s="425"/>
      <c r="AM828" s="306"/>
    </row>
    <row r="829" spans="1:39" ht="15" hidden="1" outlineLevel="1">
      <c r="A829" s="532">
        <v>18</v>
      </c>
      <c r="B829" s="428" t="s">
        <v>109</v>
      </c>
      <c r="C829" s="291" t="s">
        <v>25</v>
      </c>
      <c r="D829" s="295"/>
      <c r="E829" s="295"/>
      <c r="F829" s="295"/>
      <c r="G829" s="295"/>
      <c r="H829" s="295"/>
      <c r="I829" s="295"/>
      <c r="J829" s="295"/>
      <c r="K829" s="295"/>
      <c r="L829" s="295"/>
      <c r="M829" s="295"/>
      <c r="N829" s="295">
        <v>12</v>
      </c>
      <c r="O829" s="295"/>
      <c r="P829" s="295"/>
      <c r="Q829" s="295"/>
      <c r="R829" s="295"/>
      <c r="S829" s="295"/>
      <c r="T829" s="295"/>
      <c r="U829" s="295"/>
      <c r="V829" s="295"/>
      <c r="W829" s="295"/>
      <c r="X829" s="295"/>
      <c r="Y829" s="426"/>
      <c r="Z829" s="410"/>
      <c r="AA829" s="410"/>
      <c r="AB829" s="410"/>
      <c r="AC829" s="410"/>
      <c r="AD829" s="410"/>
      <c r="AE829" s="410"/>
      <c r="AF829" s="415"/>
      <c r="AG829" s="415"/>
      <c r="AH829" s="415"/>
      <c r="AI829" s="415"/>
      <c r="AJ829" s="415"/>
      <c r="AK829" s="415"/>
      <c r="AL829" s="415"/>
      <c r="AM829" s="296">
        <f>SUM(Y829:AL829)</f>
        <v>0</v>
      </c>
    </row>
    <row r="830" spans="1:39" ht="15" hidden="1" outlineLevel="1">
      <c r="A830" s="532"/>
      <c r="B830" s="294" t="s">
        <v>342</v>
      </c>
      <c r="C830" s="291" t="s">
        <v>163</v>
      </c>
      <c r="D830" s="295"/>
      <c r="E830" s="295"/>
      <c r="F830" s="295"/>
      <c r="G830" s="295"/>
      <c r="H830" s="295"/>
      <c r="I830" s="295"/>
      <c r="J830" s="295"/>
      <c r="K830" s="295"/>
      <c r="L830" s="295"/>
      <c r="M830" s="295"/>
      <c r="N830" s="295">
        <f>N829</f>
        <v>12</v>
      </c>
      <c r="O830" s="295"/>
      <c r="P830" s="295"/>
      <c r="Q830" s="295"/>
      <c r="R830" s="295"/>
      <c r="S830" s="295"/>
      <c r="T830" s="295"/>
      <c r="U830" s="295"/>
      <c r="V830" s="295"/>
      <c r="W830" s="295"/>
      <c r="X830" s="295"/>
      <c r="Y830" s="411">
        <f>Y829</f>
        <v>0</v>
      </c>
      <c r="Z830" s="411">
        <f t="shared" ref="Z830:AL830" si="2013">Z829</f>
        <v>0</v>
      </c>
      <c r="AA830" s="411">
        <f t="shared" si="2013"/>
        <v>0</v>
      </c>
      <c r="AB830" s="411">
        <f t="shared" si="2013"/>
        <v>0</v>
      </c>
      <c r="AC830" s="411">
        <f t="shared" si="2013"/>
        <v>0</v>
      </c>
      <c r="AD830" s="411">
        <f t="shared" si="2013"/>
        <v>0</v>
      </c>
      <c r="AE830" s="411">
        <f t="shared" si="2013"/>
        <v>0</v>
      </c>
      <c r="AF830" s="411">
        <f t="shared" si="2013"/>
        <v>0</v>
      </c>
      <c r="AG830" s="411">
        <f t="shared" si="2013"/>
        <v>0</v>
      </c>
      <c r="AH830" s="411">
        <f t="shared" si="2013"/>
        <v>0</v>
      </c>
      <c r="AI830" s="411">
        <f t="shared" si="2013"/>
        <v>0</v>
      </c>
      <c r="AJ830" s="411">
        <f t="shared" si="2013"/>
        <v>0</v>
      </c>
      <c r="AK830" s="411">
        <f t="shared" si="2013"/>
        <v>0</v>
      </c>
      <c r="AL830" s="411">
        <f t="shared" si="2013"/>
        <v>0</v>
      </c>
      <c r="AM830" s="306"/>
    </row>
    <row r="831" spans="1:39" ht="15" hidden="1" outlineLevel="1">
      <c r="A831" s="532"/>
      <c r="B831" s="322"/>
      <c r="C831" s="291"/>
      <c r="D831" s="291"/>
      <c r="E831" s="291"/>
      <c r="F831" s="291"/>
      <c r="G831" s="291"/>
      <c r="H831" s="291"/>
      <c r="I831" s="291"/>
      <c r="J831" s="291"/>
      <c r="K831" s="291"/>
      <c r="L831" s="291"/>
      <c r="M831" s="291"/>
      <c r="N831" s="291"/>
      <c r="O831" s="291"/>
      <c r="P831" s="291"/>
      <c r="Q831" s="291"/>
      <c r="R831" s="291"/>
      <c r="S831" s="291"/>
      <c r="T831" s="291"/>
      <c r="U831" s="291"/>
      <c r="V831" s="291"/>
      <c r="W831" s="291"/>
      <c r="X831" s="291"/>
      <c r="Y831" s="423"/>
      <c r="Z831" s="424"/>
      <c r="AA831" s="424"/>
      <c r="AB831" s="424"/>
      <c r="AC831" s="424"/>
      <c r="AD831" s="424"/>
      <c r="AE831" s="424"/>
      <c r="AF831" s="424"/>
      <c r="AG831" s="424"/>
      <c r="AH831" s="424"/>
      <c r="AI831" s="424"/>
      <c r="AJ831" s="424"/>
      <c r="AK831" s="424"/>
      <c r="AL831" s="424"/>
      <c r="AM831" s="297"/>
    </row>
    <row r="832" spans="1:39" ht="15" hidden="1" outlineLevel="1">
      <c r="A832" s="532">
        <v>19</v>
      </c>
      <c r="B832" s="428" t="s">
        <v>111</v>
      </c>
      <c r="C832" s="291" t="s">
        <v>25</v>
      </c>
      <c r="D832" s="295"/>
      <c r="E832" s="295"/>
      <c r="F832" s="295"/>
      <c r="G832" s="295"/>
      <c r="H832" s="295"/>
      <c r="I832" s="295"/>
      <c r="J832" s="295"/>
      <c r="K832" s="295"/>
      <c r="L832" s="295"/>
      <c r="M832" s="295"/>
      <c r="N832" s="295">
        <v>12</v>
      </c>
      <c r="O832" s="295"/>
      <c r="P832" s="295"/>
      <c r="Q832" s="295"/>
      <c r="R832" s="295"/>
      <c r="S832" s="295"/>
      <c r="T832" s="295"/>
      <c r="U832" s="295"/>
      <c r="V832" s="295"/>
      <c r="W832" s="295"/>
      <c r="X832" s="295"/>
      <c r="Y832" s="426"/>
      <c r="Z832" s="410"/>
      <c r="AA832" s="410"/>
      <c r="AB832" s="410"/>
      <c r="AC832" s="410"/>
      <c r="AD832" s="410"/>
      <c r="AE832" s="410"/>
      <c r="AF832" s="415"/>
      <c r="AG832" s="415"/>
      <c r="AH832" s="415"/>
      <c r="AI832" s="415"/>
      <c r="AJ832" s="415"/>
      <c r="AK832" s="415"/>
      <c r="AL832" s="415"/>
      <c r="AM832" s="296">
        <f>SUM(Y832:AL832)</f>
        <v>0</v>
      </c>
    </row>
    <row r="833" spans="1:39" ht="15" hidden="1" outlineLevel="1">
      <c r="A833" s="532"/>
      <c r="B833" s="294" t="s">
        <v>342</v>
      </c>
      <c r="C833" s="291" t="s">
        <v>163</v>
      </c>
      <c r="D833" s="295"/>
      <c r="E833" s="295"/>
      <c r="F833" s="295"/>
      <c r="G833" s="295"/>
      <c r="H833" s="295"/>
      <c r="I833" s="295"/>
      <c r="J833" s="295"/>
      <c r="K833" s="295"/>
      <c r="L833" s="295"/>
      <c r="M833" s="295"/>
      <c r="N833" s="295">
        <f>N832</f>
        <v>12</v>
      </c>
      <c r="O833" s="295"/>
      <c r="P833" s="295"/>
      <c r="Q833" s="295"/>
      <c r="R833" s="295"/>
      <c r="S833" s="295"/>
      <c r="T833" s="295"/>
      <c r="U833" s="295"/>
      <c r="V833" s="295"/>
      <c r="W833" s="295"/>
      <c r="X833" s="295"/>
      <c r="Y833" s="411">
        <f>Y832</f>
        <v>0</v>
      </c>
      <c r="Z833" s="411">
        <f t="shared" ref="Z833:AL833" si="2014">Z832</f>
        <v>0</v>
      </c>
      <c r="AA833" s="411">
        <f t="shared" si="2014"/>
        <v>0</v>
      </c>
      <c r="AB833" s="411">
        <f t="shared" si="2014"/>
        <v>0</v>
      </c>
      <c r="AC833" s="411">
        <f t="shared" si="2014"/>
        <v>0</v>
      </c>
      <c r="AD833" s="411">
        <f t="shared" si="2014"/>
        <v>0</v>
      </c>
      <c r="AE833" s="411">
        <f t="shared" si="2014"/>
        <v>0</v>
      </c>
      <c r="AF833" s="411">
        <f t="shared" si="2014"/>
        <v>0</v>
      </c>
      <c r="AG833" s="411">
        <f t="shared" si="2014"/>
        <v>0</v>
      </c>
      <c r="AH833" s="411">
        <f t="shared" si="2014"/>
        <v>0</v>
      </c>
      <c r="AI833" s="411">
        <f t="shared" si="2014"/>
        <v>0</v>
      </c>
      <c r="AJ833" s="411">
        <f t="shared" si="2014"/>
        <v>0</v>
      </c>
      <c r="AK833" s="411">
        <f t="shared" si="2014"/>
        <v>0</v>
      </c>
      <c r="AL833" s="411">
        <f t="shared" si="2014"/>
        <v>0</v>
      </c>
      <c r="AM833" s="297"/>
    </row>
    <row r="834" spans="1:39" ht="15" hidden="1" outlineLevel="1">
      <c r="A834" s="532"/>
      <c r="B834" s="322"/>
      <c r="C834" s="291"/>
      <c r="D834" s="291"/>
      <c r="E834" s="291"/>
      <c r="F834" s="291"/>
      <c r="G834" s="291"/>
      <c r="H834" s="291"/>
      <c r="I834" s="291"/>
      <c r="J834" s="291"/>
      <c r="K834" s="291"/>
      <c r="L834" s="291"/>
      <c r="M834" s="291"/>
      <c r="N834" s="291"/>
      <c r="O834" s="291"/>
      <c r="P834" s="291"/>
      <c r="Q834" s="291"/>
      <c r="R834" s="291"/>
      <c r="S834" s="291"/>
      <c r="T834" s="291"/>
      <c r="U834" s="291"/>
      <c r="V834" s="291"/>
      <c r="W834" s="291"/>
      <c r="X834" s="291"/>
      <c r="Y834" s="412"/>
      <c r="Z834" s="412"/>
      <c r="AA834" s="412"/>
      <c r="AB834" s="412"/>
      <c r="AC834" s="412"/>
      <c r="AD834" s="412"/>
      <c r="AE834" s="412"/>
      <c r="AF834" s="412"/>
      <c r="AG834" s="412"/>
      <c r="AH834" s="412"/>
      <c r="AI834" s="412"/>
      <c r="AJ834" s="412"/>
      <c r="AK834" s="412"/>
      <c r="AL834" s="412"/>
      <c r="AM834" s="306"/>
    </row>
    <row r="835" spans="1:39" ht="15" hidden="1" outlineLevel="1">
      <c r="A835" s="532">
        <v>20</v>
      </c>
      <c r="B835" s="428" t="s">
        <v>110</v>
      </c>
      <c r="C835" s="291" t="s">
        <v>25</v>
      </c>
      <c r="D835" s="295"/>
      <c r="E835" s="295"/>
      <c r="F835" s="295"/>
      <c r="G835" s="295"/>
      <c r="H835" s="295"/>
      <c r="I835" s="295"/>
      <c r="J835" s="295"/>
      <c r="K835" s="295"/>
      <c r="L835" s="295"/>
      <c r="M835" s="295"/>
      <c r="N835" s="295">
        <v>12</v>
      </c>
      <c r="O835" s="295"/>
      <c r="P835" s="295"/>
      <c r="Q835" s="295"/>
      <c r="R835" s="295"/>
      <c r="S835" s="295"/>
      <c r="T835" s="295"/>
      <c r="U835" s="295"/>
      <c r="V835" s="295"/>
      <c r="W835" s="295"/>
      <c r="X835" s="295"/>
      <c r="Y835" s="426"/>
      <c r="Z835" s="410"/>
      <c r="AA835" s="410"/>
      <c r="AB835" s="410"/>
      <c r="AC835" s="410"/>
      <c r="AD835" s="410"/>
      <c r="AE835" s="410"/>
      <c r="AF835" s="415"/>
      <c r="AG835" s="415"/>
      <c r="AH835" s="415"/>
      <c r="AI835" s="415"/>
      <c r="AJ835" s="415"/>
      <c r="AK835" s="415"/>
      <c r="AL835" s="415"/>
      <c r="AM835" s="296">
        <f>SUM(Y835:AL835)</f>
        <v>0</v>
      </c>
    </row>
    <row r="836" spans="1:39" ht="15" hidden="1" outlineLevel="1">
      <c r="A836" s="532"/>
      <c r="B836" s="294" t="s">
        <v>342</v>
      </c>
      <c r="C836" s="291" t="s">
        <v>163</v>
      </c>
      <c r="D836" s="295"/>
      <c r="E836" s="295"/>
      <c r="F836" s="295"/>
      <c r="G836" s="295"/>
      <c r="H836" s="295"/>
      <c r="I836" s="295"/>
      <c r="J836" s="295"/>
      <c r="K836" s="295"/>
      <c r="L836" s="295"/>
      <c r="M836" s="295"/>
      <c r="N836" s="295">
        <f>N835</f>
        <v>12</v>
      </c>
      <c r="O836" s="295"/>
      <c r="P836" s="295"/>
      <c r="Q836" s="295"/>
      <c r="R836" s="295"/>
      <c r="S836" s="295"/>
      <c r="T836" s="295"/>
      <c r="U836" s="295"/>
      <c r="V836" s="295"/>
      <c r="W836" s="295"/>
      <c r="X836" s="295"/>
      <c r="Y836" s="411">
        <f>Y835</f>
        <v>0</v>
      </c>
      <c r="Z836" s="411">
        <f t="shared" ref="Z836:AL836" si="2015">Z835</f>
        <v>0</v>
      </c>
      <c r="AA836" s="411">
        <f t="shared" si="2015"/>
        <v>0</v>
      </c>
      <c r="AB836" s="411">
        <f t="shared" si="2015"/>
        <v>0</v>
      </c>
      <c r="AC836" s="411">
        <f t="shared" si="2015"/>
        <v>0</v>
      </c>
      <c r="AD836" s="411">
        <f t="shared" si="2015"/>
        <v>0</v>
      </c>
      <c r="AE836" s="411">
        <f t="shared" si="2015"/>
        <v>0</v>
      </c>
      <c r="AF836" s="411">
        <f t="shared" si="2015"/>
        <v>0</v>
      </c>
      <c r="AG836" s="411">
        <f t="shared" si="2015"/>
        <v>0</v>
      </c>
      <c r="AH836" s="411">
        <f t="shared" si="2015"/>
        <v>0</v>
      </c>
      <c r="AI836" s="411">
        <f t="shared" si="2015"/>
        <v>0</v>
      </c>
      <c r="AJ836" s="411">
        <f t="shared" si="2015"/>
        <v>0</v>
      </c>
      <c r="AK836" s="411">
        <f t="shared" si="2015"/>
        <v>0</v>
      </c>
      <c r="AL836" s="411">
        <f t="shared" si="2015"/>
        <v>0</v>
      </c>
      <c r="AM836" s="306"/>
    </row>
    <row r="837" spans="1:39" ht="15.45" hidden="1" outlineLevel="1">
      <c r="A837" s="532"/>
      <c r="B837" s="323"/>
      <c r="C837" s="300"/>
      <c r="D837" s="291"/>
      <c r="E837" s="291"/>
      <c r="F837" s="291"/>
      <c r="G837" s="291"/>
      <c r="H837" s="291"/>
      <c r="I837" s="291"/>
      <c r="J837" s="291"/>
      <c r="K837" s="291"/>
      <c r="L837" s="291"/>
      <c r="M837" s="291"/>
      <c r="N837" s="300"/>
      <c r="O837" s="291"/>
      <c r="P837" s="291"/>
      <c r="Q837" s="291"/>
      <c r="R837" s="291"/>
      <c r="S837" s="291"/>
      <c r="T837" s="291"/>
      <c r="U837" s="291"/>
      <c r="V837" s="291"/>
      <c r="W837" s="291"/>
      <c r="X837" s="291"/>
      <c r="Y837" s="412"/>
      <c r="Z837" s="412"/>
      <c r="AA837" s="412"/>
      <c r="AB837" s="412"/>
      <c r="AC837" s="412"/>
      <c r="AD837" s="412"/>
      <c r="AE837" s="412"/>
      <c r="AF837" s="412"/>
      <c r="AG837" s="412"/>
      <c r="AH837" s="412"/>
      <c r="AI837" s="412"/>
      <c r="AJ837" s="412"/>
      <c r="AK837" s="412"/>
      <c r="AL837" s="412"/>
      <c r="AM837" s="306"/>
    </row>
    <row r="838" spans="1:39" ht="15.45" outlineLevel="1">
      <c r="A838" s="532"/>
      <c r="B838" s="518" t="s">
        <v>502</v>
      </c>
      <c r="C838" s="291"/>
      <c r="D838" s="291"/>
      <c r="E838" s="291"/>
      <c r="F838" s="291"/>
      <c r="G838" s="291"/>
      <c r="H838" s="291"/>
      <c r="I838" s="291"/>
      <c r="J838" s="291"/>
      <c r="K838" s="291"/>
      <c r="L838" s="291"/>
      <c r="M838" s="291"/>
      <c r="N838" s="291"/>
      <c r="O838" s="291"/>
      <c r="P838" s="291"/>
      <c r="Q838" s="291"/>
      <c r="R838" s="291"/>
      <c r="S838" s="291"/>
      <c r="T838" s="291"/>
      <c r="U838" s="291"/>
      <c r="V838" s="291"/>
      <c r="W838" s="291"/>
      <c r="X838" s="291"/>
      <c r="Y838" s="422"/>
      <c r="Z838" s="425"/>
      <c r="AA838" s="425"/>
      <c r="AB838" s="425"/>
      <c r="AC838" s="425"/>
      <c r="AD838" s="425"/>
      <c r="AE838" s="425"/>
      <c r="AF838" s="425"/>
      <c r="AG838" s="425"/>
      <c r="AH838" s="425"/>
      <c r="AI838" s="425"/>
      <c r="AJ838" s="425"/>
      <c r="AK838" s="425"/>
      <c r="AL838" s="425"/>
      <c r="AM838" s="306"/>
    </row>
    <row r="839" spans="1:39" ht="15.45" hidden="1" outlineLevel="1">
      <c r="A839" s="532"/>
      <c r="B839" s="504" t="s">
        <v>498</v>
      </c>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422"/>
      <c r="Z839" s="425"/>
      <c r="AA839" s="425"/>
      <c r="AB839" s="425"/>
      <c r="AC839" s="425"/>
      <c r="AD839" s="425"/>
      <c r="AE839" s="425"/>
      <c r="AF839" s="425"/>
      <c r="AG839" s="425"/>
      <c r="AH839" s="425"/>
      <c r="AI839" s="425"/>
      <c r="AJ839" s="425"/>
      <c r="AK839" s="425"/>
      <c r="AL839" s="425"/>
      <c r="AM839" s="306"/>
    </row>
    <row r="840" spans="1:39" ht="15" hidden="1" outlineLevel="1">
      <c r="A840" s="532">
        <v>21</v>
      </c>
      <c r="B840" s="428" t="s">
        <v>113</v>
      </c>
      <c r="C840" s="291" t="s">
        <v>25</v>
      </c>
      <c r="D840" s="295"/>
      <c r="E840" s="295"/>
      <c r="F840" s="295"/>
      <c r="G840" s="295"/>
      <c r="H840" s="295"/>
      <c r="I840" s="295"/>
      <c r="J840" s="295"/>
      <c r="K840" s="295"/>
      <c r="L840" s="295"/>
      <c r="M840" s="295"/>
      <c r="N840" s="291"/>
      <c r="O840" s="295"/>
      <c r="P840" s="295"/>
      <c r="Q840" s="295"/>
      <c r="R840" s="295"/>
      <c r="S840" s="295"/>
      <c r="T840" s="295"/>
      <c r="U840" s="295"/>
      <c r="V840" s="295"/>
      <c r="W840" s="295"/>
      <c r="X840" s="295"/>
      <c r="Y840" s="415"/>
      <c r="Z840" s="415"/>
      <c r="AA840" s="415"/>
      <c r="AB840" s="415"/>
      <c r="AC840" s="415"/>
      <c r="AD840" s="415"/>
      <c r="AE840" s="415"/>
      <c r="AF840" s="410"/>
      <c r="AG840" s="410"/>
      <c r="AH840" s="410"/>
      <c r="AI840" s="410"/>
      <c r="AJ840" s="410"/>
      <c r="AK840" s="410"/>
      <c r="AL840" s="410"/>
      <c r="AM840" s="296">
        <f>SUM(Y840:AL840)</f>
        <v>0</v>
      </c>
    </row>
    <row r="841" spans="1:39" ht="15" hidden="1" outlineLevel="1">
      <c r="A841" s="532"/>
      <c r="B841" s="294" t="s">
        <v>342</v>
      </c>
      <c r="C841" s="291" t="s">
        <v>163</v>
      </c>
      <c r="D841" s="295"/>
      <c r="E841" s="295"/>
      <c r="F841" s="295"/>
      <c r="G841" s="295"/>
      <c r="H841" s="295"/>
      <c r="I841" s="295"/>
      <c r="J841" s="295"/>
      <c r="K841" s="295"/>
      <c r="L841" s="295"/>
      <c r="M841" s="295"/>
      <c r="N841" s="291"/>
      <c r="O841" s="295"/>
      <c r="P841" s="295"/>
      <c r="Q841" s="295"/>
      <c r="R841" s="295"/>
      <c r="S841" s="295"/>
      <c r="T841" s="295"/>
      <c r="U841" s="295"/>
      <c r="V841" s="295"/>
      <c r="W841" s="295"/>
      <c r="X841" s="295"/>
      <c r="Y841" s="411">
        <f>Y840</f>
        <v>0</v>
      </c>
      <c r="Z841" s="411">
        <f t="shared" ref="Z841" si="2016">Z840</f>
        <v>0</v>
      </c>
      <c r="AA841" s="411">
        <f t="shared" ref="AA841" si="2017">AA840</f>
        <v>0</v>
      </c>
      <c r="AB841" s="411">
        <f t="shared" ref="AB841" si="2018">AB840</f>
        <v>0</v>
      </c>
      <c r="AC841" s="411">
        <f t="shared" ref="AC841" si="2019">AC840</f>
        <v>0</v>
      </c>
      <c r="AD841" s="411">
        <f t="shared" ref="AD841" si="2020">AD840</f>
        <v>0</v>
      </c>
      <c r="AE841" s="411">
        <f t="shared" ref="AE841" si="2021">AE840</f>
        <v>0</v>
      </c>
      <c r="AF841" s="411">
        <f t="shared" ref="AF841" si="2022">AF840</f>
        <v>0</v>
      </c>
      <c r="AG841" s="411">
        <f t="shared" ref="AG841" si="2023">AG840</f>
        <v>0</v>
      </c>
      <c r="AH841" s="411">
        <f t="shared" ref="AH841" si="2024">AH840</f>
        <v>0</v>
      </c>
      <c r="AI841" s="411">
        <f t="shared" ref="AI841" si="2025">AI840</f>
        <v>0</v>
      </c>
      <c r="AJ841" s="411">
        <f t="shared" ref="AJ841" si="2026">AJ840</f>
        <v>0</v>
      </c>
      <c r="AK841" s="411">
        <f t="shared" ref="AK841" si="2027">AK840</f>
        <v>0</v>
      </c>
      <c r="AL841" s="411">
        <f t="shared" ref="AL841" si="2028">AL840</f>
        <v>0</v>
      </c>
      <c r="AM841" s="306"/>
    </row>
    <row r="842" spans="1:39" ht="15" hidden="1" outlineLevel="1">
      <c r="A842" s="532"/>
      <c r="B842" s="294"/>
      <c r="C842" s="291"/>
      <c r="D842" s="291"/>
      <c r="E842" s="291"/>
      <c r="F842" s="291"/>
      <c r="G842" s="291"/>
      <c r="H842" s="291"/>
      <c r="I842" s="291"/>
      <c r="J842" s="291"/>
      <c r="K842" s="291"/>
      <c r="L842" s="291"/>
      <c r="M842" s="291"/>
      <c r="N842" s="291"/>
      <c r="O842" s="291"/>
      <c r="P842" s="291"/>
      <c r="Q842" s="291"/>
      <c r="R842" s="291"/>
      <c r="S842" s="291"/>
      <c r="T842" s="291"/>
      <c r="U842" s="291"/>
      <c r="V842" s="291"/>
      <c r="W842" s="291"/>
      <c r="X842" s="291"/>
      <c r="Y842" s="422"/>
      <c r="Z842" s="425"/>
      <c r="AA842" s="425"/>
      <c r="AB842" s="425"/>
      <c r="AC842" s="425"/>
      <c r="AD842" s="425"/>
      <c r="AE842" s="425"/>
      <c r="AF842" s="425"/>
      <c r="AG842" s="425"/>
      <c r="AH842" s="425"/>
      <c r="AI842" s="425"/>
      <c r="AJ842" s="425"/>
      <c r="AK842" s="425"/>
      <c r="AL842" s="425"/>
      <c r="AM842" s="306"/>
    </row>
    <row r="843" spans="1:39" ht="30" hidden="1" outlineLevel="1">
      <c r="A843" s="532">
        <v>22</v>
      </c>
      <c r="B843" s="428" t="s">
        <v>114</v>
      </c>
      <c r="C843" s="291" t="s">
        <v>25</v>
      </c>
      <c r="D843" s="295"/>
      <c r="E843" s="295"/>
      <c r="F843" s="295"/>
      <c r="G843" s="295"/>
      <c r="H843" s="295"/>
      <c r="I843" s="295"/>
      <c r="J843" s="295"/>
      <c r="K843" s="295"/>
      <c r="L843" s="295"/>
      <c r="M843" s="295"/>
      <c r="N843" s="291"/>
      <c r="O843" s="295"/>
      <c r="P843" s="295"/>
      <c r="Q843" s="295"/>
      <c r="R843" s="295"/>
      <c r="S843" s="295"/>
      <c r="T843" s="295"/>
      <c r="U843" s="295"/>
      <c r="V843" s="295"/>
      <c r="W843" s="295"/>
      <c r="X843" s="295"/>
      <c r="Y843" s="415"/>
      <c r="Z843" s="415"/>
      <c r="AA843" s="415"/>
      <c r="AB843" s="415"/>
      <c r="AC843" s="415"/>
      <c r="AD843" s="415"/>
      <c r="AE843" s="415"/>
      <c r="AF843" s="410"/>
      <c r="AG843" s="410"/>
      <c r="AH843" s="410"/>
      <c r="AI843" s="410"/>
      <c r="AJ843" s="410"/>
      <c r="AK843" s="410"/>
      <c r="AL843" s="410"/>
      <c r="AM843" s="296">
        <f>SUM(Y843:AL843)</f>
        <v>0</v>
      </c>
    </row>
    <row r="844" spans="1:39" ht="15" hidden="1" outlineLevel="1">
      <c r="A844" s="532"/>
      <c r="B844" s="294" t="s">
        <v>342</v>
      </c>
      <c r="C844" s="291" t="s">
        <v>163</v>
      </c>
      <c r="D844" s="295"/>
      <c r="E844" s="295"/>
      <c r="F844" s="295"/>
      <c r="G844" s="295"/>
      <c r="H844" s="295"/>
      <c r="I844" s="295"/>
      <c r="J844" s="295"/>
      <c r="K844" s="295"/>
      <c r="L844" s="295"/>
      <c r="M844" s="295"/>
      <c r="N844" s="291"/>
      <c r="O844" s="295"/>
      <c r="P844" s="295"/>
      <c r="Q844" s="295"/>
      <c r="R844" s="295"/>
      <c r="S844" s="295"/>
      <c r="T844" s="295"/>
      <c r="U844" s="295"/>
      <c r="V844" s="295"/>
      <c r="W844" s="295"/>
      <c r="X844" s="295"/>
      <c r="Y844" s="411">
        <f>Y843</f>
        <v>0</v>
      </c>
      <c r="Z844" s="411">
        <f t="shared" ref="Z844" si="2029">Z843</f>
        <v>0</v>
      </c>
      <c r="AA844" s="411">
        <f t="shared" ref="AA844" si="2030">AA843</f>
        <v>0</v>
      </c>
      <c r="AB844" s="411">
        <f t="shared" ref="AB844" si="2031">AB843</f>
        <v>0</v>
      </c>
      <c r="AC844" s="411">
        <f t="shared" ref="AC844" si="2032">AC843</f>
        <v>0</v>
      </c>
      <c r="AD844" s="411">
        <f t="shared" ref="AD844" si="2033">AD843</f>
        <v>0</v>
      </c>
      <c r="AE844" s="411">
        <f t="shared" ref="AE844" si="2034">AE843</f>
        <v>0</v>
      </c>
      <c r="AF844" s="411">
        <f t="shared" ref="AF844" si="2035">AF843</f>
        <v>0</v>
      </c>
      <c r="AG844" s="411">
        <f t="shared" ref="AG844" si="2036">AG843</f>
        <v>0</v>
      </c>
      <c r="AH844" s="411">
        <f t="shared" ref="AH844" si="2037">AH843</f>
        <v>0</v>
      </c>
      <c r="AI844" s="411">
        <f t="shared" ref="AI844" si="2038">AI843</f>
        <v>0</v>
      </c>
      <c r="AJ844" s="411">
        <f t="shared" ref="AJ844" si="2039">AJ843</f>
        <v>0</v>
      </c>
      <c r="AK844" s="411">
        <f t="shared" ref="AK844" si="2040">AK843</f>
        <v>0</v>
      </c>
      <c r="AL844" s="411">
        <f t="shared" ref="AL844" si="2041">AL843</f>
        <v>0</v>
      </c>
      <c r="AM844" s="306"/>
    </row>
    <row r="845" spans="1:39" ht="15" hidden="1" outlineLevel="1">
      <c r="A845" s="532"/>
      <c r="B845" s="294"/>
      <c r="C845" s="291"/>
      <c r="D845" s="291"/>
      <c r="E845" s="291"/>
      <c r="F845" s="291"/>
      <c r="G845" s="291"/>
      <c r="H845" s="291"/>
      <c r="I845" s="291"/>
      <c r="J845" s="291"/>
      <c r="K845" s="291"/>
      <c r="L845" s="291"/>
      <c r="M845" s="291"/>
      <c r="N845" s="291"/>
      <c r="O845" s="291"/>
      <c r="P845" s="291"/>
      <c r="Q845" s="291"/>
      <c r="R845" s="291"/>
      <c r="S845" s="291"/>
      <c r="T845" s="291"/>
      <c r="U845" s="291"/>
      <c r="V845" s="291"/>
      <c r="W845" s="291"/>
      <c r="X845" s="291"/>
      <c r="Y845" s="422"/>
      <c r="Z845" s="425"/>
      <c r="AA845" s="425"/>
      <c r="AB845" s="425"/>
      <c r="AC845" s="425"/>
      <c r="AD845" s="425"/>
      <c r="AE845" s="425"/>
      <c r="AF845" s="425"/>
      <c r="AG845" s="425"/>
      <c r="AH845" s="425"/>
      <c r="AI845" s="425"/>
      <c r="AJ845" s="425"/>
      <c r="AK845" s="425"/>
      <c r="AL845" s="425"/>
      <c r="AM845" s="306"/>
    </row>
    <row r="846" spans="1:39" ht="15" hidden="1" outlineLevel="1">
      <c r="A846" s="532">
        <v>23</v>
      </c>
      <c r="B846" s="428" t="s">
        <v>115</v>
      </c>
      <c r="C846" s="291" t="s">
        <v>25</v>
      </c>
      <c r="D846" s="295"/>
      <c r="E846" s="295"/>
      <c r="F846" s="295"/>
      <c r="G846" s="295"/>
      <c r="H846" s="295"/>
      <c r="I846" s="295"/>
      <c r="J846" s="295"/>
      <c r="K846" s="295"/>
      <c r="L846" s="295"/>
      <c r="M846" s="295"/>
      <c r="N846" s="291"/>
      <c r="O846" s="295"/>
      <c r="P846" s="295"/>
      <c r="Q846" s="295"/>
      <c r="R846" s="295"/>
      <c r="S846" s="295"/>
      <c r="T846" s="295"/>
      <c r="U846" s="295"/>
      <c r="V846" s="295"/>
      <c r="W846" s="295"/>
      <c r="X846" s="295"/>
      <c r="Y846" s="415"/>
      <c r="Z846" s="415"/>
      <c r="AA846" s="415"/>
      <c r="AB846" s="415"/>
      <c r="AC846" s="415"/>
      <c r="AD846" s="415"/>
      <c r="AE846" s="415"/>
      <c r="AF846" s="410"/>
      <c r="AG846" s="410"/>
      <c r="AH846" s="410"/>
      <c r="AI846" s="410"/>
      <c r="AJ846" s="410"/>
      <c r="AK846" s="410"/>
      <c r="AL846" s="410"/>
      <c r="AM846" s="296">
        <f>SUM(Y846:AL846)</f>
        <v>0</v>
      </c>
    </row>
    <row r="847" spans="1:39" ht="15" hidden="1" outlineLevel="1">
      <c r="A847" s="532"/>
      <c r="B847" s="294" t="s">
        <v>342</v>
      </c>
      <c r="C847" s="291" t="s">
        <v>163</v>
      </c>
      <c r="D847" s="295"/>
      <c r="E847" s="295"/>
      <c r="F847" s="295"/>
      <c r="G847" s="295"/>
      <c r="H847" s="295"/>
      <c r="I847" s="295"/>
      <c r="J847" s="295"/>
      <c r="K847" s="295"/>
      <c r="L847" s="295"/>
      <c r="M847" s="295"/>
      <c r="N847" s="291"/>
      <c r="O847" s="295"/>
      <c r="P847" s="295"/>
      <c r="Q847" s="295"/>
      <c r="R847" s="295"/>
      <c r="S847" s="295"/>
      <c r="T847" s="295"/>
      <c r="U847" s="295"/>
      <c r="V847" s="295"/>
      <c r="W847" s="295"/>
      <c r="X847" s="295"/>
      <c r="Y847" s="411">
        <f>Y846</f>
        <v>0</v>
      </c>
      <c r="Z847" s="411">
        <f t="shared" ref="Z847" si="2042">Z846</f>
        <v>0</v>
      </c>
      <c r="AA847" s="411">
        <f t="shared" ref="AA847" si="2043">AA846</f>
        <v>0</v>
      </c>
      <c r="AB847" s="411">
        <f t="shared" ref="AB847" si="2044">AB846</f>
        <v>0</v>
      </c>
      <c r="AC847" s="411">
        <f t="shared" ref="AC847" si="2045">AC846</f>
        <v>0</v>
      </c>
      <c r="AD847" s="411">
        <f t="shared" ref="AD847" si="2046">AD846</f>
        <v>0</v>
      </c>
      <c r="AE847" s="411">
        <f t="shared" ref="AE847" si="2047">AE846</f>
        <v>0</v>
      </c>
      <c r="AF847" s="411">
        <f t="shared" ref="AF847" si="2048">AF846</f>
        <v>0</v>
      </c>
      <c r="AG847" s="411">
        <f t="shared" ref="AG847" si="2049">AG846</f>
        <v>0</v>
      </c>
      <c r="AH847" s="411">
        <f t="shared" ref="AH847" si="2050">AH846</f>
        <v>0</v>
      </c>
      <c r="AI847" s="411">
        <f t="shared" ref="AI847" si="2051">AI846</f>
        <v>0</v>
      </c>
      <c r="AJ847" s="411">
        <f t="shared" ref="AJ847" si="2052">AJ846</f>
        <v>0</v>
      </c>
      <c r="AK847" s="411">
        <f t="shared" ref="AK847" si="2053">AK846</f>
        <v>0</v>
      </c>
      <c r="AL847" s="411">
        <f t="shared" ref="AL847" si="2054">AL846</f>
        <v>0</v>
      </c>
      <c r="AM847" s="306"/>
    </row>
    <row r="848" spans="1:39" ht="15" hidden="1" outlineLevel="1">
      <c r="A848" s="532"/>
      <c r="B848" s="430"/>
      <c r="C848" s="291"/>
      <c r="D848" s="291"/>
      <c r="E848" s="291"/>
      <c r="F848" s="291"/>
      <c r="G848" s="291"/>
      <c r="H848" s="291"/>
      <c r="I848" s="291"/>
      <c r="J848" s="291"/>
      <c r="K848" s="291"/>
      <c r="L848" s="291"/>
      <c r="M848" s="291"/>
      <c r="N848" s="291"/>
      <c r="O848" s="291"/>
      <c r="P848" s="291"/>
      <c r="Q848" s="291"/>
      <c r="R848" s="291"/>
      <c r="S848" s="291"/>
      <c r="T848" s="291"/>
      <c r="U848" s="291"/>
      <c r="V848" s="291"/>
      <c r="W848" s="291"/>
      <c r="X848" s="291"/>
      <c r="Y848" s="422"/>
      <c r="Z848" s="425"/>
      <c r="AA848" s="425"/>
      <c r="AB848" s="425"/>
      <c r="AC848" s="425"/>
      <c r="AD848" s="425"/>
      <c r="AE848" s="425"/>
      <c r="AF848" s="425"/>
      <c r="AG848" s="425"/>
      <c r="AH848" s="425"/>
      <c r="AI848" s="425"/>
      <c r="AJ848" s="425"/>
      <c r="AK848" s="425"/>
      <c r="AL848" s="425"/>
      <c r="AM848" s="306"/>
    </row>
    <row r="849" spans="1:39" ht="15" hidden="1" outlineLevel="1">
      <c r="A849" s="532">
        <v>24</v>
      </c>
      <c r="B849" s="428" t="s">
        <v>116</v>
      </c>
      <c r="C849" s="291" t="s">
        <v>25</v>
      </c>
      <c r="D849" s="295"/>
      <c r="E849" s="295"/>
      <c r="F849" s="295"/>
      <c r="G849" s="295"/>
      <c r="H849" s="295"/>
      <c r="I849" s="295"/>
      <c r="J849" s="295"/>
      <c r="K849" s="295"/>
      <c r="L849" s="295"/>
      <c r="M849" s="295"/>
      <c r="N849" s="291"/>
      <c r="O849" s="295"/>
      <c r="P849" s="295"/>
      <c r="Q849" s="295"/>
      <c r="R849" s="295"/>
      <c r="S849" s="295"/>
      <c r="T849" s="295"/>
      <c r="U849" s="295"/>
      <c r="V849" s="295"/>
      <c r="W849" s="295"/>
      <c r="X849" s="295"/>
      <c r="Y849" s="415"/>
      <c r="Z849" s="415"/>
      <c r="AA849" s="415"/>
      <c r="AB849" s="415"/>
      <c r="AC849" s="415"/>
      <c r="AD849" s="415"/>
      <c r="AE849" s="415"/>
      <c r="AF849" s="410"/>
      <c r="AG849" s="410"/>
      <c r="AH849" s="410"/>
      <c r="AI849" s="410"/>
      <c r="AJ849" s="410"/>
      <c r="AK849" s="410"/>
      <c r="AL849" s="410"/>
      <c r="AM849" s="296">
        <f>SUM(Y849:AL849)</f>
        <v>0</v>
      </c>
    </row>
    <row r="850" spans="1:39" ht="15" hidden="1" outlineLevel="1">
      <c r="A850" s="532"/>
      <c r="B850" s="294" t="s">
        <v>342</v>
      </c>
      <c r="C850" s="291" t="s">
        <v>163</v>
      </c>
      <c r="D850" s="295"/>
      <c r="E850" s="295"/>
      <c r="F850" s="295"/>
      <c r="G850" s="295"/>
      <c r="H850" s="295"/>
      <c r="I850" s="295"/>
      <c r="J850" s="295"/>
      <c r="K850" s="295"/>
      <c r="L850" s="295"/>
      <c r="M850" s="295"/>
      <c r="N850" s="291"/>
      <c r="O850" s="295"/>
      <c r="P850" s="295"/>
      <c r="Q850" s="295"/>
      <c r="R850" s="295"/>
      <c r="S850" s="295"/>
      <c r="T850" s="295"/>
      <c r="U850" s="295"/>
      <c r="V850" s="295"/>
      <c r="W850" s="295"/>
      <c r="X850" s="295"/>
      <c r="Y850" s="411">
        <f>Y849</f>
        <v>0</v>
      </c>
      <c r="Z850" s="411">
        <f t="shared" ref="Z850" si="2055">Z849</f>
        <v>0</v>
      </c>
      <c r="AA850" s="411">
        <f t="shared" ref="AA850" si="2056">AA849</f>
        <v>0</v>
      </c>
      <c r="AB850" s="411">
        <f t="shared" ref="AB850" si="2057">AB849</f>
        <v>0</v>
      </c>
      <c r="AC850" s="411">
        <f t="shared" ref="AC850" si="2058">AC849</f>
        <v>0</v>
      </c>
      <c r="AD850" s="411">
        <f t="shared" ref="AD850" si="2059">AD849</f>
        <v>0</v>
      </c>
      <c r="AE850" s="411">
        <f t="shared" ref="AE850" si="2060">AE849</f>
        <v>0</v>
      </c>
      <c r="AF850" s="411">
        <f t="shared" ref="AF850" si="2061">AF849</f>
        <v>0</v>
      </c>
      <c r="AG850" s="411">
        <f t="shared" ref="AG850" si="2062">AG849</f>
        <v>0</v>
      </c>
      <c r="AH850" s="411">
        <f t="shared" ref="AH850" si="2063">AH849</f>
        <v>0</v>
      </c>
      <c r="AI850" s="411">
        <f t="shared" ref="AI850" si="2064">AI849</f>
        <v>0</v>
      </c>
      <c r="AJ850" s="411">
        <f t="shared" ref="AJ850" si="2065">AJ849</f>
        <v>0</v>
      </c>
      <c r="AK850" s="411">
        <f t="shared" ref="AK850" si="2066">AK849</f>
        <v>0</v>
      </c>
      <c r="AL850" s="411">
        <f t="shared" ref="AL850" si="2067">AL849</f>
        <v>0</v>
      </c>
      <c r="AM850" s="306"/>
    </row>
    <row r="851" spans="1:39" ht="15" hidden="1" outlineLevel="1">
      <c r="A851" s="532"/>
      <c r="B851" s="294"/>
      <c r="C851" s="291"/>
      <c r="D851" s="291"/>
      <c r="E851" s="291"/>
      <c r="F851" s="291"/>
      <c r="G851" s="291"/>
      <c r="H851" s="291"/>
      <c r="I851" s="291"/>
      <c r="J851" s="291"/>
      <c r="K851" s="291"/>
      <c r="L851" s="291"/>
      <c r="M851" s="291"/>
      <c r="N851" s="291"/>
      <c r="O851" s="291"/>
      <c r="P851" s="291"/>
      <c r="Q851" s="291"/>
      <c r="R851" s="291"/>
      <c r="S851" s="291"/>
      <c r="T851" s="291"/>
      <c r="U851" s="291"/>
      <c r="V851" s="291"/>
      <c r="W851" s="291"/>
      <c r="X851" s="291"/>
      <c r="Y851" s="412"/>
      <c r="Z851" s="425"/>
      <c r="AA851" s="425"/>
      <c r="AB851" s="425"/>
      <c r="AC851" s="425"/>
      <c r="AD851" s="425"/>
      <c r="AE851" s="425"/>
      <c r="AF851" s="425"/>
      <c r="AG851" s="425"/>
      <c r="AH851" s="425"/>
      <c r="AI851" s="425"/>
      <c r="AJ851" s="425"/>
      <c r="AK851" s="425"/>
      <c r="AL851" s="425"/>
      <c r="AM851" s="306"/>
    </row>
    <row r="852" spans="1:39" ht="15.45" outlineLevel="1">
      <c r="A852" s="532"/>
      <c r="B852" s="288" t="s">
        <v>499</v>
      </c>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412"/>
      <c r="Z852" s="425"/>
      <c r="AA852" s="425"/>
      <c r="AB852" s="425"/>
      <c r="AC852" s="425"/>
      <c r="AD852" s="425"/>
      <c r="AE852" s="425"/>
      <c r="AF852" s="425"/>
      <c r="AG852" s="425"/>
      <c r="AH852" s="425"/>
      <c r="AI852" s="425"/>
      <c r="AJ852" s="425"/>
      <c r="AK852" s="425"/>
      <c r="AL852" s="425"/>
      <c r="AM852" s="306"/>
    </row>
    <row r="853" spans="1:39" ht="15" hidden="1" outlineLevel="1">
      <c r="A853" s="532">
        <v>25</v>
      </c>
      <c r="B853" s="428" t="s">
        <v>117</v>
      </c>
      <c r="C853" s="291" t="s">
        <v>25</v>
      </c>
      <c r="D853" s="295"/>
      <c r="E853" s="295"/>
      <c r="F853" s="295"/>
      <c r="G853" s="295"/>
      <c r="H853" s="295"/>
      <c r="I853" s="295"/>
      <c r="J853" s="295"/>
      <c r="K853" s="295"/>
      <c r="L853" s="295"/>
      <c r="M853" s="295"/>
      <c r="N853" s="295">
        <v>12</v>
      </c>
      <c r="O853" s="295"/>
      <c r="P853" s="295"/>
      <c r="Q853" s="295"/>
      <c r="R853" s="295"/>
      <c r="S853" s="295"/>
      <c r="T853" s="295"/>
      <c r="U853" s="295"/>
      <c r="V853" s="295"/>
      <c r="W853" s="295"/>
      <c r="X853" s="295"/>
      <c r="Y853" s="426"/>
      <c r="Z853" s="415"/>
      <c r="AA853" s="415"/>
      <c r="AB853" s="415"/>
      <c r="AC853" s="415"/>
      <c r="AD853" s="415"/>
      <c r="AE853" s="415"/>
      <c r="AF853" s="415"/>
      <c r="AG853" s="415"/>
      <c r="AH853" s="415"/>
      <c r="AI853" s="415"/>
      <c r="AJ853" s="415"/>
      <c r="AK853" s="415"/>
      <c r="AL853" s="415"/>
      <c r="AM853" s="296">
        <f>SUM(Y853:AL853)</f>
        <v>0</v>
      </c>
    </row>
    <row r="854" spans="1:39" ht="15" hidden="1" outlineLevel="1">
      <c r="A854" s="532"/>
      <c r="B854" s="294" t="s">
        <v>342</v>
      </c>
      <c r="C854" s="291" t="s">
        <v>163</v>
      </c>
      <c r="D854" s="295"/>
      <c r="E854" s="295"/>
      <c r="F854" s="295"/>
      <c r="G854" s="295"/>
      <c r="H854" s="295"/>
      <c r="I854" s="295"/>
      <c r="J854" s="295"/>
      <c r="K854" s="295"/>
      <c r="L854" s="295"/>
      <c r="M854" s="295"/>
      <c r="N854" s="295">
        <f>N853</f>
        <v>12</v>
      </c>
      <c r="O854" s="295"/>
      <c r="P854" s="295"/>
      <c r="Q854" s="295"/>
      <c r="R854" s="295"/>
      <c r="S854" s="295"/>
      <c r="T854" s="295"/>
      <c r="U854" s="295"/>
      <c r="V854" s="295"/>
      <c r="W854" s="295"/>
      <c r="X854" s="295"/>
      <c r="Y854" s="411">
        <f>Y853</f>
        <v>0</v>
      </c>
      <c r="Z854" s="411">
        <f t="shared" ref="Z854" si="2068">Z853</f>
        <v>0</v>
      </c>
      <c r="AA854" s="411">
        <f t="shared" ref="AA854" si="2069">AA853</f>
        <v>0</v>
      </c>
      <c r="AB854" s="411">
        <f t="shared" ref="AB854" si="2070">AB853</f>
        <v>0</v>
      </c>
      <c r="AC854" s="411">
        <f t="shared" ref="AC854" si="2071">AC853</f>
        <v>0</v>
      </c>
      <c r="AD854" s="411">
        <f t="shared" ref="AD854" si="2072">AD853</f>
        <v>0</v>
      </c>
      <c r="AE854" s="411">
        <f t="shared" ref="AE854" si="2073">AE853</f>
        <v>0</v>
      </c>
      <c r="AF854" s="411">
        <f t="shared" ref="AF854" si="2074">AF853</f>
        <v>0</v>
      </c>
      <c r="AG854" s="411">
        <f t="shared" ref="AG854" si="2075">AG853</f>
        <v>0</v>
      </c>
      <c r="AH854" s="411">
        <f t="shared" ref="AH854" si="2076">AH853</f>
        <v>0</v>
      </c>
      <c r="AI854" s="411">
        <f t="shared" ref="AI854" si="2077">AI853</f>
        <v>0</v>
      </c>
      <c r="AJ854" s="411">
        <f t="shared" ref="AJ854" si="2078">AJ853</f>
        <v>0</v>
      </c>
      <c r="AK854" s="411">
        <f t="shared" ref="AK854" si="2079">AK853</f>
        <v>0</v>
      </c>
      <c r="AL854" s="411">
        <f t="shared" ref="AL854" si="2080">AL853</f>
        <v>0</v>
      </c>
      <c r="AM854" s="306"/>
    </row>
    <row r="855" spans="1:39" ht="15" hidden="1" outlineLevel="1">
      <c r="A855" s="532"/>
      <c r="B855" s="294"/>
      <c r="C855" s="291"/>
      <c r="D855" s="291"/>
      <c r="E855" s="291"/>
      <c r="F855" s="291"/>
      <c r="G855" s="291"/>
      <c r="H855" s="291"/>
      <c r="I855" s="291"/>
      <c r="J855" s="291"/>
      <c r="K855" s="291"/>
      <c r="L855" s="291"/>
      <c r="M855" s="291"/>
      <c r="N855" s="291"/>
      <c r="O855" s="291"/>
      <c r="P855" s="291"/>
      <c r="Q855" s="291"/>
      <c r="R855" s="291"/>
      <c r="S855" s="291"/>
      <c r="T855" s="291"/>
      <c r="U855" s="291"/>
      <c r="V855" s="291"/>
      <c r="W855" s="291"/>
      <c r="X855" s="291"/>
      <c r="Y855" s="412"/>
      <c r="Z855" s="425"/>
      <c r="AA855" s="425"/>
      <c r="AB855" s="425"/>
      <c r="AC855" s="425"/>
      <c r="AD855" s="425"/>
      <c r="AE855" s="425"/>
      <c r="AF855" s="425"/>
      <c r="AG855" s="425"/>
      <c r="AH855" s="425"/>
      <c r="AI855" s="425"/>
      <c r="AJ855" s="425"/>
      <c r="AK855" s="425"/>
      <c r="AL855" s="425"/>
      <c r="AM855" s="306"/>
    </row>
    <row r="856" spans="1:39" ht="15" outlineLevel="1">
      <c r="A856" s="532">
        <v>26</v>
      </c>
      <c r="B856" s="428" t="s">
        <v>118</v>
      </c>
      <c r="C856" s="291" t="s">
        <v>767</v>
      </c>
      <c r="D856" s="295">
        <v>15200.061262995105</v>
      </c>
      <c r="E856" s="295">
        <v>15200.061262995105</v>
      </c>
      <c r="F856" s="295">
        <f t="shared" ref="F856:M856" si="2081">E856*E490/D490</f>
        <v>15203.1679135955</v>
      </c>
      <c r="G856" s="295">
        <f t="shared" si="2081"/>
        <v>15203.167913595498</v>
      </c>
      <c r="H856" s="295">
        <f t="shared" si="2081"/>
        <v>15203.167913595498</v>
      </c>
      <c r="I856" s="295">
        <f t="shared" si="2081"/>
        <v>15203.167913595498</v>
      </c>
      <c r="J856" s="295">
        <f t="shared" si="2081"/>
        <v>14640.582571437026</v>
      </c>
      <c r="K856" s="295">
        <f t="shared" si="2081"/>
        <v>14640.582571437026</v>
      </c>
      <c r="L856" s="295">
        <f t="shared" si="2081"/>
        <v>14640.582571437026</v>
      </c>
      <c r="M856" s="295">
        <f t="shared" si="2081"/>
        <v>14066.87237348813</v>
      </c>
      <c r="N856" s="295">
        <v>12</v>
      </c>
      <c r="O856" s="295">
        <v>1.8161105679272294</v>
      </c>
      <c r="P856" s="295">
        <f t="shared" ref="P856:X856" si="2082">O856*P490/O490</f>
        <v>1.8161105679272294</v>
      </c>
      <c r="Q856" s="295">
        <f t="shared" si="2082"/>
        <v>1.8161105679272294</v>
      </c>
      <c r="R856" s="295">
        <f t="shared" si="2082"/>
        <v>1.8161105679272294</v>
      </c>
      <c r="S856" s="295">
        <f t="shared" si="2082"/>
        <v>1.8161105679272294</v>
      </c>
      <c r="T856" s="295">
        <f t="shared" si="2082"/>
        <v>1.7485971639150646</v>
      </c>
      <c r="U856" s="295">
        <f t="shared" si="2082"/>
        <v>1.7485971639150646</v>
      </c>
      <c r="V856" s="295">
        <f t="shared" si="2082"/>
        <v>1.7485971639150646</v>
      </c>
      <c r="W856" s="295">
        <f t="shared" si="2082"/>
        <v>1.7452214937144563</v>
      </c>
      <c r="X856" s="295">
        <f t="shared" si="2082"/>
        <v>1.7452214937144563</v>
      </c>
      <c r="Y856" s="426"/>
      <c r="Z856" s="415">
        <f>'3-a.  Rate Class Allocations'!N41</f>
        <v>0.20178684372493483</v>
      </c>
      <c r="AA856" s="415">
        <f>'3-a.  Rate Class Allocations'!O41</f>
        <v>0.31345155079521719</v>
      </c>
      <c r="AB856" s="415">
        <f>'3-a.  Rate Class Allocations'!P41</f>
        <v>0.43643923827398179</v>
      </c>
      <c r="AC856" s="415">
        <f>'3-a.  Rate Class Allocations'!Q41</f>
        <v>5.4200980471467613E-3</v>
      </c>
      <c r="AD856" s="415"/>
      <c r="AE856" s="415"/>
      <c r="AF856" s="415"/>
      <c r="AG856" s="415"/>
      <c r="AH856" s="415"/>
      <c r="AI856" s="415"/>
      <c r="AJ856" s="415"/>
      <c r="AK856" s="415"/>
      <c r="AL856" s="415"/>
      <c r="AM856" s="296">
        <f>SUM(Y856:AL856)</f>
        <v>0.95709773084128047</v>
      </c>
    </row>
    <row r="857" spans="1:39" ht="15" outlineLevel="1">
      <c r="A857" s="532"/>
      <c r="B857" s="294" t="s">
        <v>342</v>
      </c>
      <c r="C857" s="291" t="s">
        <v>768</v>
      </c>
      <c r="D857" s="295">
        <v>3299216.7863971908</v>
      </c>
      <c r="E857" s="295">
        <f>D857</f>
        <v>3299216.7863971908</v>
      </c>
      <c r="F857" s="295">
        <f t="shared" ref="F857:M857" si="2083">E490/D490*E857</f>
        <v>3299891.09379852</v>
      </c>
      <c r="G857" s="295">
        <f t="shared" si="2083"/>
        <v>3299891.09379852</v>
      </c>
      <c r="H857" s="295">
        <f t="shared" si="2083"/>
        <v>3299891.09379852</v>
      </c>
      <c r="I857" s="295">
        <f t="shared" si="2083"/>
        <v>3299891.09379852</v>
      </c>
      <c r="J857" s="295">
        <f t="shared" si="2083"/>
        <v>3177780.3356564501</v>
      </c>
      <c r="K857" s="295">
        <f t="shared" si="2083"/>
        <v>3177780.3356564501</v>
      </c>
      <c r="L857" s="295">
        <f t="shared" si="2083"/>
        <v>3177780.3356564501</v>
      </c>
      <c r="M857" s="295">
        <f t="shared" si="2083"/>
        <v>3053254.8957354743</v>
      </c>
      <c r="N857" s="295">
        <f>N856</f>
        <v>12</v>
      </c>
      <c r="O857" s="295">
        <v>394.1919948866182</v>
      </c>
      <c r="P857" s="295">
        <f t="shared" ref="P857:X857" si="2084">O857*P490/O490</f>
        <v>394.1919948866182</v>
      </c>
      <c r="Q857" s="295">
        <f t="shared" si="2084"/>
        <v>394.1919948866182</v>
      </c>
      <c r="R857" s="295">
        <f t="shared" si="2084"/>
        <v>394.1919948866182</v>
      </c>
      <c r="S857" s="295">
        <f t="shared" si="2084"/>
        <v>394.1919948866182</v>
      </c>
      <c r="T857" s="295">
        <f t="shared" si="2084"/>
        <v>379.53801738153948</v>
      </c>
      <c r="U857" s="295">
        <f t="shared" si="2084"/>
        <v>379.53801738153948</v>
      </c>
      <c r="V857" s="295">
        <f t="shared" si="2084"/>
        <v>379.53801738153948</v>
      </c>
      <c r="W857" s="295">
        <f t="shared" si="2084"/>
        <v>378.80531850628557</v>
      </c>
      <c r="X857" s="295">
        <f t="shared" si="2084"/>
        <v>378.80531850628557</v>
      </c>
      <c r="Y857" s="411">
        <f>Y856</f>
        <v>0</v>
      </c>
      <c r="Z857" s="411">
        <f t="shared" ref="Z857:AD857" si="2085">Z856</f>
        <v>0.20178684372493483</v>
      </c>
      <c r="AA857" s="411">
        <f t="shared" si="2085"/>
        <v>0.31345155079521719</v>
      </c>
      <c r="AB857" s="411">
        <f t="shared" si="2085"/>
        <v>0.43643923827398179</v>
      </c>
      <c r="AC857" s="411">
        <f t="shared" si="2085"/>
        <v>5.4200980471467613E-3</v>
      </c>
      <c r="AD857" s="411">
        <f t="shared" si="2085"/>
        <v>0</v>
      </c>
      <c r="AE857" s="411">
        <f t="shared" ref="AE857" si="2086">AE856</f>
        <v>0</v>
      </c>
      <c r="AF857" s="411">
        <f t="shared" ref="AF857" si="2087">AF856</f>
        <v>0</v>
      </c>
      <c r="AG857" s="411">
        <f t="shared" ref="AG857" si="2088">AG856</f>
        <v>0</v>
      </c>
      <c r="AH857" s="411">
        <f t="shared" ref="AH857" si="2089">AH856</f>
        <v>0</v>
      </c>
      <c r="AI857" s="411">
        <f t="shared" ref="AI857" si="2090">AI856</f>
        <v>0</v>
      </c>
      <c r="AJ857" s="411">
        <f t="shared" ref="AJ857" si="2091">AJ856</f>
        <v>0</v>
      </c>
      <c r="AK857" s="411">
        <f t="shared" ref="AK857" si="2092">AK856</f>
        <v>0</v>
      </c>
      <c r="AL857" s="411">
        <f t="shared" ref="AL857" si="2093">AL856</f>
        <v>0</v>
      </c>
      <c r="AM857" s="306"/>
    </row>
    <row r="858" spans="1:39" ht="15" outlineLevel="1">
      <c r="A858" s="532"/>
      <c r="B858" s="294"/>
      <c r="C858" s="291"/>
      <c r="D858" s="291"/>
      <c r="E858" s="291"/>
      <c r="F858" s="291"/>
      <c r="G858" s="291"/>
      <c r="H858" s="291"/>
      <c r="I858" s="291"/>
      <c r="J858" s="291"/>
      <c r="K858" s="291"/>
      <c r="L858" s="291"/>
      <c r="M858" s="291"/>
      <c r="N858" s="291"/>
      <c r="O858" s="291"/>
      <c r="P858" s="291"/>
      <c r="Q858" s="291"/>
      <c r="R858" s="291"/>
      <c r="S858" s="291"/>
      <c r="T858" s="291"/>
      <c r="U858" s="291"/>
      <c r="V858" s="291"/>
      <c r="W858" s="291"/>
      <c r="X858" s="291"/>
      <c r="Y858" s="412"/>
      <c r="Z858" s="425"/>
      <c r="AA858" s="425"/>
      <c r="AB858" s="425"/>
      <c r="AC858" s="425"/>
      <c r="AD858" s="425"/>
      <c r="AE858" s="425"/>
      <c r="AF858" s="425"/>
      <c r="AG858" s="425"/>
      <c r="AH858" s="425"/>
      <c r="AI858" s="425"/>
      <c r="AJ858" s="425"/>
      <c r="AK858" s="425"/>
      <c r="AL858" s="425"/>
      <c r="AM858" s="306"/>
    </row>
    <row r="859" spans="1:39" ht="30" outlineLevel="1">
      <c r="A859" s="532"/>
      <c r="B859" s="848" t="s">
        <v>781</v>
      </c>
      <c r="C859" s="291" t="s">
        <v>767</v>
      </c>
      <c r="D859" s="295"/>
      <c r="E859" s="295"/>
      <c r="F859" s="295"/>
      <c r="G859" s="295"/>
      <c r="H859" s="295"/>
      <c r="I859" s="295"/>
      <c r="J859" s="295"/>
      <c r="K859" s="295"/>
      <c r="L859" s="295"/>
      <c r="M859" s="295"/>
      <c r="N859" s="295">
        <v>12</v>
      </c>
      <c r="O859" s="295"/>
      <c r="P859" s="295"/>
      <c r="Q859" s="295"/>
      <c r="R859" s="295"/>
      <c r="S859" s="295"/>
      <c r="T859" s="295"/>
      <c r="U859" s="295"/>
      <c r="V859" s="295"/>
      <c r="W859" s="295"/>
      <c r="X859" s="295"/>
      <c r="Y859" s="426"/>
      <c r="Z859" s="415">
        <v>1</v>
      </c>
      <c r="AA859" s="415">
        <v>0</v>
      </c>
      <c r="AB859" s="415">
        <f>'3-a.  Rate Class Allocations'!P44</f>
        <v>0</v>
      </c>
      <c r="AC859" s="415">
        <f>'3-a.  Rate Class Allocations'!Q44</f>
        <v>0</v>
      </c>
      <c r="AD859" s="415"/>
      <c r="AE859" s="415"/>
      <c r="AF859" s="415"/>
      <c r="AG859" s="415"/>
      <c r="AH859" s="415"/>
      <c r="AI859" s="415"/>
      <c r="AJ859" s="415"/>
      <c r="AK859" s="415"/>
      <c r="AL859" s="415"/>
      <c r="AM859" s="296">
        <f>SUM(Y859:AL859)</f>
        <v>1</v>
      </c>
    </row>
    <row r="860" spans="1:39" ht="15" outlineLevel="1">
      <c r="A860" s="532"/>
      <c r="B860" s="783" t="s">
        <v>342</v>
      </c>
      <c r="C860" s="291" t="s">
        <v>768</v>
      </c>
      <c r="D860" s="295">
        <f>'8.  Streetlighting'!F24</f>
        <v>0</v>
      </c>
      <c r="E860" s="295">
        <f>'8.  Streetlighting'!G24</f>
        <v>121260.06204043012</v>
      </c>
      <c r="F860" s="295">
        <f>'8.  Streetlighting'!H24</f>
        <v>409646.40113290085</v>
      </c>
      <c r="G860" s="295">
        <f>'8.  Streetlighting'!I24</f>
        <v>411935.25074465293</v>
      </c>
      <c r="H860" s="295"/>
      <c r="I860" s="295"/>
      <c r="J860" s="295"/>
      <c r="K860" s="295"/>
      <c r="L860" s="295"/>
      <c r="M860" s="295"/>
      <c r="N860" s="295">
        <v>12</v>
      </c>
      <c r="O860" s="295">
        <f>'8.  Streetlighting'!K24</f>
        <v>0</v>
      </c>
      <c r="P860" s="295">
        <f>'8.  Streetlighting'!L24</f>
        <v>29.282695792880247</v>
      </c>
      <c r="Q860" s="295">
        <f>'8.  Streetlighting'!M24</f>
        <v>98.924169633225347</v>
      </c>
      <c r="R860" s="295">
        <f>'8.  Streetlighting'!N24</f>
        <v>99.476896440129337</v>
      </c>
      <c r="S860" s="295"/>
      <c r="T860" s="295"/>
      <c r="U860" s="295"/>
      <c r="V860" s="295"/>
      <c r="W860" s="295"/>
      <c r="X860" s="295"/>
      <c r="Y860" s="411">
        <f>Y859</f>
        <v>0</v>
      </c>
      <c r="Z860" s="411">
        <f t="shared" ref="Z860:AL860" si="2094">Z859</f>
        <v>1</v>
      </c>
      <c r="AA860" s="411">
        <f t="shared" si="2094"/>
        <v>0</v>
      </c>
      <c r="AB860" s="411">
        <f t="shared" si="2094"/>
        <v>0</v>
      </c>
      <c r="AC860" s="411">
        <f t="shared" si="2094"/>
        <v>0</v>
      </c>
      <c r="AD860" s="411">
        <f t="shared" si="2094"/>
        <v>0</v>
      </c>
      <c r="AE860" s="411">
        <f t="shared" si="2094"/>
        <v>0</v>
      </c>
      <c r="AF860" s="411">
        <f t="shared" si="2094"/>
        <v>0</v>
      </c>
      <c r="AG860" s="411">
        <f t="shared" si="2094"/>
        <v>0</v>
      </c>
      <c r="AH860" s="411">
        <f t="shared" si="2094"/>
        <v>0</v>
      </c>
      <c r="AI860" s="411">
        <f t="shared" si="2094"/>
        <v>0</v>
      </c>
      <c r="AJ860" s="411">
        <f t="shared" si="2094"/>
        <v>0</v>
      </c>
      <c r="AK860" s="411">
        <f t="shared" si="2094"/>
        <v>0</v>
      </c>
      <c r="AL860" s="411">
        <f t="shared" si="2094"/>
        <v>0</v>
      </c>
      <c r="AM860" s="306"/>
    </row>
    <row r="861" spans="1:39" ht="15" outlineLevel="1">
      <c r="A861" s="532"/>
      <c r="B861" s="849"/>
      <c r="C861" s="291"/>
      <c r="D861" s="291"/>
      <c r="E861" s="291"/>
      <c r="F861" s="291"/>
      <c r="G861" s="291"/>
      <c r="H861" s="291"/>
      <c r="I861" s="291"/>
      <c r="J861" s="291"/>
      <c r="K861" s="291"/>
      <c r="L861" s="291"/>
      <c r="M861" s="291"/>
      <c r="N861" s="291"/>
      <c r="O861" s="291"/>
      <c r="P861" s="291"/>
      <c r="Q861" s="291"/>
      <c r="R861" s="291"/>
      <c r="S861" s="291"/>
      <c r="T861" s="291"/>
      <c r="U861" s="291"/>
      <c r="V861" s="291"/>
      <c r="W861" s="291"/>
      <c r="X861" s="291"/>
      <c r="Y861" s="412"/>
      <c r="Z861" s="425"/>
      <c r="AA861" s="425"/>
      <c r="AB861" s="425"/>
      <c r="AC861" s="425"/>
      <c r="AD861" s="425"/>
      <c r="AE861" s="425"/>
      <c r="AF861" s="425"/>
      <c r="AG861" s="425"/>
      <c r="AH861" s="425"/>
      <c r="AI861" s="425"/>
      <c r="AJ861" s="425"/>
      <c r="AK861" s="425"/>
      <c r="AL861" s="425"/>
      <c r="AM861" s="306"/>
    </row>
    <row r="862" spans="1:39" ht="30" outlineLevel="1">
      <c r="A862" s="532"/>
      <c r="B862" s="848" t="s">
        <v>782</v>
      </c>
      <c r="C862" s="291" t="s">
        <v>767</v>
      </c>
      <c r="D862" s="295"/>
      <c r="E862" s="295"/>
      <c r="F862" s="295"/>
      <c r="G862" s="295"/>
      <c r="H862" s="295"/>
      <c r="I862" s="295"/>
      <c r="J862" s="295"/>
      <c r="K862" s="295"/>
      <c r="L862" s="295"/>
      <c r="M862" s="295"/>
      <c r="N862" s="295">
        <v>12</v>
      </c>
      <c r="O862" s="295"/>
      <c r="P862" s="295"/>
      <c r="Q862" s="295"/>
      <c r="R862" s="295"/>
      <c r="S862" s="295"/>
      <c r="T862" s="295"/>
      <c r="U862" s="295"/>
      <c r="V862" s="295"/>
      <c r="W862" s="295"/>
      <c r="X862" s="295"/>
      <c r="Y862" s="426"/>
      <c r="Z862" s="415">
        <f>'3-a.  Rate Class Allocations'!N47</f>
        <v>0</v>
      </c>
      <c r="AA862" s="415">
        <f>'3-a.  Rate Class Allocations'!O47</f>
        <v>0</v>
      </c>
      <c r="AB862" s="415">
        <f>'3-a.  Rate Class Allocations'!P47</f>
        <v>0</v>
      </c>
      <c r="AC862" s="415">
        <f>'3-a.  Rate Class Allocations'!Q47</f>
        <v>0</v>
      </c>
      <c r="AD862" s="415"/>
      <c r="AE862" s="415"/>
      <c r="AF862" s="415">
        <v>1</v>
      </c>
      <c r="AG862" s="415"/>
      <c r="AH862" s="415"/>
      <c r="AI862" s="415"/>
      <c r="AJ862" s="415"/>
      <c r="AK862" s="415"/>
      <c r="AL862" s="415"/>
      <c r="AM862" s="296">
        <f>SUM(Y862:AL862)</f>
        <v>1</v>
      </c>
    </row>
    <row r="863" spans="1:39" ht="15" outlineLevel="1">
      <c r="A863" s="532"/>
      <c r="B863" s="783" t="s">
        <v>342</v>
      </c>
      <c r="C863" s="291" t="s">
        <v>768</v>
      </c>
      <c r="D863" s="295">
        <f>'8.  Streetlighting'!F25</f>
        <v>883314.80086266354</v>
      </c>
      <c r="E863" s="295">
        <f>'8.  Streetlighting'!G25</f>
        <v>1461959.3548752742</v>
      </c>
      <c r="F863" s="295">
        <f>'8.  Streetlighting'!H25</f>
        <v>1173573.0157828033</v>
      </c>
      <c r="G863" s="295">
        <f>'8.  Streetlighting'!I25</f>
        <v>1171284.1661710513</v>
      </c>
      <c r="H863" s="295"/>
      <c r="I863" s="295"/>
      <c r="J863" s="295"/>
      <c r="K863" s="295"/>
      <c r="L863" s="295"/>
      <c r="M863" s="295"/>
      <c r="N863" s="295">
        <v>12</v>
      </c>
      <c r="O863" s="295">
        <f>'8.  Streetlighting'!K25</f>
        <v>213.30880231930956</v>
      </c>
      <c r="P863" s="295">
        <f>'8.  Streetlighting'!L25</f>
        <v>353.043783171521</v>
      </c>
      <c r="Q863" s="295">
        <f>'8.  Streetlighting'!M25</f>
        <v>283.4023093311759</v>
      </c>
      <c r="R863" s="295">
        <f>'8.  Streetlighting'!N25</f>
        <v>282.84958252427191</v>
      </c>
      <c r="S863" s="295"/>
      <c r="T863" s="295"/>
      <c r="U863" s="295"/>
      <c r="V863" s="295"/>
      <c r="W863" s="295"/>
      <c r="X863" s="295"/>
      <c r="Y863" s="411">
        <f>Y862</f>
        <v>0</v>
      </c>
      <c r="Z863" s="411">
        <f t="shared" ref="Z863:AL863" si="2095">Z862</f>
        <v>0</v>
      </c>
      <c r="AA863" s="411">
        <f t="shared" si="2095"/>
        <v>0</v>
      </c>
      <c r="AB863" s="411">
        <f t="shared" si="2095"/>
        <v>0</v>
      </c>
      <c r="AC863" s="411">
        <f t="shared" si="2095"/>
        <v>0</v>
      </c>
      <c r="AD863" s="411">
        <f t="shared" si="2095"/>
        <v>0</v>
      </c>
      <c r="AE863" s="411">
        <f t="shared" si="2095"/>
        <v>0</v>
      </c>
      <c r="AF863" s="411">
        <f t="shared" si="2095"/>
        <v>1</v>
      </c>
      <c r="AG863" s="411">
        <f t="shared" si="2095"/>
        <v>0</v>
      </c>
      <c r="AH863" s="411">
        <f t="shared" si="2095"/>
        <v>0</v>
      </c>
      <c r="AI863" s="411">
        <f t="shared" si="2095"/>
        <v>0</v>
      </c>
      <c r="AJ863" s="411">
        <f t="shared" si="2095"/>
        <v>0</v>
      </c>
      <c r="AK863" s="411">
        <f t="shared" si="2095"/>
        <v>0</v>
      </c>
      <c r="AL863" s="411">
        <f t="shared" si="2095"/>
        <v>0</v>
      </c>
      <c r="AM863" s="306"/>
    </row>
    <row r="864" spans="1:39" ht="15" outlineLevel="1">
      <c r="A864" s="532"/>
      <c r="B864" s="431"/>
      <c r="C864" s="291"/>
      <c r="D864" s="291"/>
      <c r="E864" s="291"/>
      <c r="F864" s="291"/>
      <c r="G864" s="291"/>
      <c r="H864" s="291"/>
      <c r="I864" s="291"/>
      <c r="J864" s="291"/>
      <c r="K864" s="291"/>
      <c r="L864" s="291"/>
      <c r="M864" s="291"/>
      <c r="N864" s="291"/>
      <c r="O864" s="291"/>
      <c r="P864" s="291"/>
      <c r="Q864" s="291"/>
      <c r="R864" s="291"/>
      <c r="S864" s="291"/>
      <c r="T864" s="291"/>
      <c r="U864" s="291"/>
      <c r="V864" s="291"/>
      <c r="W864" s="291"/>
      <c r="X864" s="291"/>
      <c r="Y864" s="412"/>
      <c r="Z864" s="425"/>
      <c r="AA864" s="425"/>
      <c r="AB864" s="425"/>
      <c r="AC864" s="425"/>
      <c r="AD864" s="425"/>
      <c r="AE864" s="425"/>
      <c r="AF864" s="425"/>
      <c r="AG864" s="425"/>
      <c r="AH864" s="425"/>
      <c r="AI864" s="425"/>
      <c r="AJ864" s="425"/>
      <c r="AK864" s="425"/>
      <c r="AL864" s="425"/>
      <c r="AM864" s="306"/>
    </row>
    <row r="865" spans="1:39" ht="30" outlineLevel="1">
      <c r="A865" s="532">
        <v>27</v>
      </c>
      <c r="B865" s="428" t="s">
        <v>119</v>
      </c>
      <c r="C865" s="291" t="s">
        <v>767</v>
      </c>
      <c r="D865" s="295">
        <v>143593.46327070065</v>
      </c>
      <c r="E865" s="295">
        <v>126434.23493606836</v>
      </c>
      <c r="F865" s="295">
        <f t="shared" ref="F865:M865" si="2096">IFERROR(E865*F493/E493,0)</f>
        <v>126434.23493606834</v>
      </c>
      <c r="G865" s="295">
        <f t="shared" si="2096"/>
        <v>126434.23493606834</v>
      </c>
      <c r="H865" s="295">
        <f t="shared" si="2096"/>
        <v>126434.23493606834</v>
      </c>
      <c r="I865" s="295">
        <f t="shared" si="2096"/>
        <v>7413.0821786619881</v>
      </c>
      <c r="J865" s="295">
        <f t="shared" si="2096"/>
        <v>0</v>
      </c>
      <c r="K865" s="295">
        <f t="shared" si="2096"/>
        <v>0</v>
      </c>
      <c r="L865" s="295">
        <f t="shared" si="2096"/>
        <v>0</v>
      </c>
      <c r="M865" s="295">
        <f t="shared" si="2096"/>
        <v>0</v>
      </c>
      <c r="N865" s="295">
        <v>12</v>
      </c>
      <c r="O865" s="295"/>
      <c r="P865" s="295"/>
      <c r="Q865" s="295"/>
      <c r="R865" s="295"/>
      <c r="S865" s="295"/>
      <c r="T865" s="295"/>
      <c r="U865" s="295"/>
      <c r="V865" s="295"/>
      <c r="W865" s="295"/>
      <c r="X865" s="295"/>
      <c r="Y865" s="426"/>
      <c r="Z865" s="415">
        <v>1</v>
      </c>
      <c r="AA865" s="415"/>
      <c r="AB865" s="415"/>
      <c r="AC865" s="415"/>
      <c r="AD865" s="415"/>
      <c r="AE865" s="415"/>
      <c r="AF865" s="415"/>
      <c r="AG865" s="415"/>
      <c r="AH865" s="415"/>
      <c r="AI865" s="415"/>
      <c r="AJ865" s="415"/>
      <c r="AK865" s="415"/>
      <c r="AL865" s="415"/>
      <c r="AM865" s="296">
        <f>SUM(Y865:AL865)</f>
        <v>1</v>
      </c>
    </row>
    <row r="866" spans="1:39" ht="15" outlineLevel="1">
      <c r="A866" s="532"/>
      <c r="B866" s="294" t="s">
        <v>342</v>
      </c>
      <c r="C866" s="291" t="s">
        <v>768</v>
      </c>
      <c r="D866" s="295"/>
      <c r="E866" s="295"/>
      <c r="F866" s="295"/>
      <c r="G866" s="295"/>
      <c r="H866" s="295"/>
      <c r="I866" s="295"/>
      <c r="J866" s="295"/>
      <c r="K866" s="295"/>
      <c r="L866" s="295"/>
      <c r="M866" s="295"/>
      <c r="N866" s="295">
        <f>N865</f>
        <v>12</v>
      </c>
      <c r="O866" s="295"/>
      <c r="P866" s="295"/>
      <c r="Q866" s="295"/>
      <c r="R866" s="295"/>
      <c r="S866" s="295"/>
      <c r="T866" s="295"/>
      <c r="U866" s="295"/>
      <c r="V866" s="295"/>
      <c r="W866" s="295"/>
      <c r="X866" s="295"/>
      <c r="Y866" s="411">
        <f>Y865</f>
        <v>0</v>
      </c>
      <c r="Z866" s="411">
        <f t="shared" ref="Z866:AD866" si="2097">Z865</f>
        <v>1</v>
      </c>
      <c r="AA866" s="411">
        <f t="shared" si="2097"/>
        <v>0</v>
      </c>
      <c r="AB866" s="411">
        <f t="shared" si="2097"/>
        <v>0</v>
      </c>
      <c r="AC866" s="411">
        <f t="shared" si="2097"/>
        <v>0</v>
      </c>
      <c r="AD866" s="411">
        <f t="shared" si="2097"/>
        <v>0</v>
      </c>
      <c r="AE866" s="411">
        <f t="shared" ref="AE866" si="2098">AE865</f>
        <v>0</v>
      </c>
      <c r="AF866" s="411">
        <f t="shared" ref="AF866" si="2099">AF865</f>
        <v>0</v>
      </c>
      <c r="AG866" s="411">
        <f t="shared" ref="AG866" si="2100">AG865</f>
        <v>0</v>
      </c>
      <c r="AH866" s="411">
        <f t="shared" ref="AH866" si="2101">AH865</f>
        <v>0</v>
      </c>
      <c r="AI866" s="411">
        <f t="shared" ref="AI866" si="2102">AI865</f>
        <v>0</v>
      </c>
      <c r="AJ866" s="411">
        <f t="shared" ref="AJ866" si="2103">AJ865</f>
        <v>0</v>
      </c>
      <c r="AK866" s="411">
        <f t="shared" ref="AK866" si="2104">AK865</f>
        <v>0</v>
      </c>
      <c r="AL866" s="411">
        <f t="shared" ref="AL866" si="2105">AL865</f>
        <v>0</v>
      </c>
      <c r="AM866" s="306"/>
    </row>
    <row r="867" spans="1:39" ht="15" outlineLevel="1">
      <c r="A867" s="532"/>
      <c r="B867" s="294"/>
      <c r="C867" s="291"/>
      <c r="D867" s="291"/>
      <c r="E867" s="291"/>
      <c r="F867" s="291"/>
      <c r="G867" s="291"/>
      <c r="H867" s="291"/>
      <c r="I867" s="291"/>
      <c r="J867" s="291"/>
      <c r="K867" s="291"/>
      <c r="L867" s="291"/>
      <c r="M867" s="291"/>
      <c r="N867" s="291"/>
      <c r="O867" s="291"/>
      <c r="P867" s="291"/>
      <c r="Q867" s="291"/>
      <c r="R867" s="291"/>
      <c r="S867" s="291"/>
      <c r="T867" s="291"/>
      <c r="U867" s="291"/>
      <c r="V867" s="291"/>
      <c r="W867" s="291"/>
      <c r="X867" s="291"/>
      <c r="Y867" s="412"/>
      <c r="Z867" s="425"/>
      <c r="AA867" s="425"/>
      <c r="AB867" s="425"/>
      <c r="AC867" s="425"/>
      <c r="AD867" s="425"/>
      <c r="AE867" s="425"/>
      <c r="AF867" s="425"/>
      <c r="AG867" s="425"/>
      <c r="AH867" s="425"/>
      <c r="AI867" s="425"/>
      <c r="AJ867" s="425"/>
      <c r="AK867" s="425"/>
      <c r="AL867" s="425"/>
      <c r="AM867" s="306"/>
    </row>
    <row r="868" spans="1:39" ht="30" hidden="1" outlineLevel="1">
      <c r="A868" s="532">
        <v>28</v>
      </c>
      <c r="B868" s="428" t="s">
        <v>120</v>
      </c>
      <c r="C868" s="291" t="s">
        <v>25</v>
      </c>
      <c r="D868" s="295"/>
      <c r="E868" s="295"/>
      <c r="F868" s="295"/>
      <c r="G868" s="295"/>
      <c r="H868" s="295"/>
      <c r="I868" s="295"/>
      <c r="J868" s="295"/>
      <c r="K868" s="295"/>
      <c r="L868" s="295"/>
      <c r="M868" s="295"/>
      <c r="N868" s="295">
        <v>12</v>
      </c>
      <c r="O868" s="295"/>
      <c r="P868" s="295"/>
      <c r="Q868" s="295"/>
      <c r="R868" s="295"/>
      <c r="S868" s="295"/>
      <c r="T868" s="295"/>
      <c r="U868" s="295"/>
      <c r="V868" s="295"/>
      <c r="W868" s="295"/>
      <c r="X868" s="295"/>
      <c r="Y868" s="426"/>
      <c r="Z868" s="415"/>
      <c r="AA868" s="415"/>
      <c r="AB868" s="415"/>
      <c r="AC868" s="415"/>
      <c r="AD868" s="415"/>
      <c r="AE868" s="415"/>
      <c r="AF868" s="415"/>
      <c r="AG868" s="415"/>
      <c r="AH868" s="415"/>
      <c r="AI868" s="415"/>
      <c r="AJ868" s="415"/>
      <c r="AK868" s="415"/>
      <c r="AL868" s="415"/>
      <c r="AM868" s="296">
        <f>SUM(Y868:AL868)</f>
        <v>0</v>
      </c>
    </row>
    <row r="869" spans="1:39" ht="15" hidden="1" outlineLevel="1">
      <c r="A869" s="532"/>
      <c r="B869" s="294" t="s">
        <v>342</v>
      </c>
      <c r="C869" s="291" t="s">
        <v>163</v>
      </c>
      <c r="D869" s="295"/>
      <c r="E869" s="295"/>
      <c r="F869" s="295"/>
      <c r="G869" s="295"/>
      <c r="H869" s="295"/>
      <c r="I869" s="295"/>
      <c r="J869" s="295"/>
      <c r="K869" s="295"/>
      <c r="L869" s="295"/>
      <c r="M869" s="295"/>
      <c r="N869" s="295">
        <f>N868</f>
        <v>12</v>
      </c>
      <c r="O869" s="295"/>
      <c r="P869" s="295"/>
      <c r="Q869" s="295"/>
      <c r="R869" s="295"/>
      <c r="S869" s="295"/>
      <c r="T869" s="295"/>
      <c r="U869" s="295"/>
      <c r="V869" s="295"/>
      <c r="W869" s="295"/>
      <c r="X869" s="295"/>
      <c r="Y869" s="411">
        <f>Y868</f>
        <v>0</v>
      </c>
      <c r="Z869" s="411">
        <f t="shared" ref="Z869" si="2106">Z868</f>
        <v>0</v>
      </c>
      <c r="AA869" s="411">
        <f t="shared" ref="AA869" si="2107">AA868</f>
        <v>0</v>
      </c>
      <c r="AB869" s="411">
        <f t="shared" ref="AB869" si="2108">AB868</f>
        <v>0</v>
      </c>
      <c r="AC869" s="411">
        <f t="shared" ref="AC869" si="2109">AC868</f>
        <v>0</v>
      </c>
      <c r="AD869" s="411">
        <f t="shared" ref="AD869" si="2110">AD868</f>
        <v>0</v>
      </c>
      <c r="AE869" s="411">
        <f t="shared" ref="AE869" si="2111">AE868</f>
        <v>0</v>
      </c>
      <c r="AF869" s="411">
        <f t="shared" ref="AF869" si="2112">AF868</f>
        <v>0</v>
      </c>
      <c r="AG869" s="411">
        <f t="shared" ref="AG869" si="2113">AG868</f>
        <v>0</v>
      </c>
      <c r="AH869" s="411">
        <f t="shared" ref="AH869" si="2114">AH868</f>
        <v>0</v>
      </c>
      <c r="AI869" s="411">
        <f t="shared" ref="AI869" si="2115">AI868</f>
        <v>0</v>
      </c>
      <c r="AJ869" s="411">
        <f t="shared" ref="AJ869" si="2116">AJ868</f>
        <v>0</v>
      </c>
      <c r="AK869" s="411">
        <f t="shared" ref="AK869" si="2117">AK868</f>
        <v>0</v>
      </c>
      <c r="AL869" s="411">
        <f t="shared" ref="AL869" si="2118">AL868</f>
        <v>0</v>
      </c>
      <c r="AM869" s="306"/>
    </row>
    <row r="870" spans="1:39" ht="15" hidden="1" outlineLevel="1">
      <c r="A870" s="532"/>
      <c r="B870" s="294"/>
      <c r="C870" s="291"/>
      <c r="D870" s="291"/>
      <c r="E870" s="291"/>
      <c r="F870" s="291"/>
      <c r="G870" s="291"/>
      <c r="H870" s="291"/>
      <c r="I870" s="291"/>
      <c r="J870" s="291"/>
      <c r="K870" s="291"/>
      <c r="L870" s="291"/>
      <c r="M870" s="291"/>
      <c r="N870" s="291"/>
      <c r="O870" s="291"/>
      <c r="P870" s="291"/>
      <c r="Q870" s="291"/>
      <c r="R870" s="291"/>
      <c r="S870" s="291"/>
      <c r="T870" s="291"/>
      <c r="U870" s="291"/>
      <c r="V870" s="291"/>
      <c r="W870" s="291"/>
      <c r="X870" s="291"/>
      <c r="Y870" s="412"/>
      <c r="Z870" s="425"/>
      <c r="AA870" s="425"/>
      <c r="AB870" s="425"/>
      <c r="AC870" s="425"/>
      <c r="AD870" s="425"/>
      <c r="AE870" s="425"/>
      <c r="AF870" s="425"/>
      <c r="AG870" s="425"/>
      <c r="AH870" s="425"/>
      <c r="AI870" s="425"/>
      <c r="AJ870" s="425"/>
      <c r="AK870" s="425"/>
      <c r="AL870" s="425"/>
      <c r="AM870" s="306"/>
    </row>
    <row r="871" spans="1:39" ht="30" hidden="1" outlineLevel="1">
      <c r="A871" s="532">
        <v>29</v>
      </c>
      <c r="B871" s="428" t="s">
        <v>121</v>
      </c>
      <c r="C871" s="291" t="s">
        <v>25</v>
      </c>
      <c r="D871" s="295"/>
      <c r="E871" s="295"/>
      <c r="F871" s="295"/>
      <c r="G871" s="295"/>
      <c r="H871" s="295"/>
      <c r="I871" s="295"/>
      <c r="J871" s="295"/>
      <c r="K871" s="295"/>
      <c r="L871" s="295"/>
      <c r="M871" s="295"/>
      <c r="N871" s="295">
        <v>3</v>
      </c>
      <c r="O871" s="295"/>
      <c r="P871" s="295"/>
      <c r="Q871" s="295"/>
      <c r="R871" s="295"/>
      <c r="S871" s="295"/>
      <c r="T871" s="295"/>
      <c r="U871" s="295"/>
      <c r="V871" s="295"/>
      <c r="W871" s="295"/>
      <c r="X871" s="295"/>
      <c r="Y871" s="426"/>
      <c r="Z871" s="415"/>
      <c r="AA871" s="415"/>
      <c r="AB871" s="415"/>
      <c r="AC871" s="415"/>
      <c r="AD871" s="415"/>
      <c r="AE871" s="415"/>
      <c r="AF871" s="415"/>
      <c r="AG871" s="415"/>
      <c r="AH871" s="415"/>
      <c r="AI871" s="415"/>
      <c r="AJ871" s="415"/>
      <c r="AK871" s="415"/>
      <c r="AL871" s="415"/>
      <c r="AM871" s="296">
        <f>SUM(Y871:AL871)</f>
        <v>0</v>
      </c>
    </row>
    <row r="872" spans="1:39" ht="15" hidden="1" outlineLevel="1">
      <c r="A872" s="532"/>
      <c r="B872" s="294" t="s">
        <v>342</v>
      </c>
      <c r="C872" s="291" t="s">
        <v>163</v>
      </c>
      <c r="D872" s="295"/>
      <c r="E872" s="295"/>
      <c r="F872" s="295"/>
      <c r="G872" s="295"/>
      <c r="H872" s="295"/>
      <c r="I872" s="295"/>
      <c r="J872" s="295"/>
      <c r="K872" s="295"/>
      <c r="L872" s="295"/>
      <c r="M872" s="295"/>
      <c r="N872" s="295">
        <f>N871</f>
        <v>3</v>
      </c>
      <c r="O872" s="295"/>
      <c r="P872" s="295"/>
      <c r="Q872" s="295"/>
      <c r="R872" s="295"/>
      <c r="S872" s="295"/>
      <c r="T872" s="295"/>
      <c r="U872" s="295"/>
      <c r="V872" s="295"/>
      <c r="W872" s="295"/>
      <c r="X872" s="295"/>
      <c r="Y872" s="411">
        <f>Y871</f>
        <v>0</v>
      </c>
      <c r="Z872" s="411">
        <f t="shared" ref="Z872" si="2119">Z871</f>
        <v>0</v>
      </c>
      <c r="AA872" s="411">
        <f t="shared" ref="AA872" si="2120">AA871</f>
        <v>0</v>
      </c>
      <c r="AB872" s="411">
        <f t="shared" ref="AB872" si="2121">AB871</f>
        <v>0</v>
      </c>
      <c r="AC872" s="411">
        <f t="shared" ref="AC872" si="2122">AC871</f>
        <v>0</v>
      </c>
      <c r="AD872" s="411">
        <f t="shared" ref="AD872" si="2123">AD871</f>
        <v>0</v>
      </c>
      <c r="AE872" s="411">
        <f t="shared" ref="AE872" si="2124">AE871</f>
        <v>0</v>
      </c>
      <c r="AF872" s="411">
        <f t="shared" ref="AF872" si="2125">AF871</f>
        <v>0</v>
      </c>
      <c r="AG872" s="411">
        <f t="shared" ref="AG872" si="2126">AG871</f>
        <v>0</v>
      </c>
      <c r="AH872" s="411">
        <f t="shared" ref="AH872" si="2127">AH871</f>
        <v>0</v>
      </c>
      <c r="AI872" s="411">
        <f t="shared" ref="AI872" si="2128">AI871</f>
        <v>0</v>
      </c>
      <c r="AJ872" s="411">
        <f t="shared" ref="AJ872" si="2129">AJ871</f>
        <v>0</v>
      </c>
      <c r="AK872" s="411">
        <f t="shared" ref="AK872" si="2130">AK871</f>
        <v>0</v>
      </c>
      <c r="AL872" s="411">
        <f t="shared" ref="AL872" si="2131">AL871</f>
        <v>0</v>
      </c>
      <c r="AM872" s="306"/>
    </row>
    <row r="873" spans="1:39" ht="15" hidden="1" outlineLevel="1">
      <c r="A873" s="532"/>
      <c r="B873" s="294"/>
      <c r="C873" s="291"/>
      <c r="D873" s="291"/>
      <c r="E873" s="291"/>
      <c r="F873" s="291"/>
      <c r="G873" s="291"/>
      <c r="H873" s="291"/>
      <c r="I873" s="291"/>
      <c r="J873" s="291"/>
      <c r="K873" s="291"/>
      <c r="L873" s="291"/>
      <c r="M873" s="291"/>
      <c r="N873" s="291"/>
      <c r="O873" s="291"/>
      <c r="P873" s="291"/>
      <c r="Q873" s="291"/>
      <c r="R873" s="291"/>
      <c r="S873" s="291"/>
      <c r="T873" s="291"/>
      <c r="U873" s="291"/>
      <c r="V873" s="291"/>
      <c r="W873" s="291"/>
      <c r="X873" s="291"/>
      <c r="Y873" s="412"/>
      <c r="Z873" s="425"/>
      <c r="AA873" s="425"/>
      <c r="AB873" s="425"/>
      <c r="AC873" s="425"/>
      <c r="AD873" s="425"/>
      <c r="AE873" s="425"/>
      <c r="AF873" s="425"/>
      <c r="AG873" s="425"/>
      <c r="AH873" s="425"/>
      <c r="AI873" s="425"/>
      <c r="AJ873" s="425"/>
      <c r="AK873" s="425"/>
      <c r="AL873" s="425"/>
      <c r="AM873" s="306"/>
    </row>
    <row r="874" spans="1:39" ht="30" hidden="1" outlineLevel="1">
      <c r="A874" s="532">
        <v>30</v>
      </c>
      <c r="B874" s="428" t="s">
        <v>122</v>
      </c>
      <c r="C874" s="291" t="s">
        <v>25</v>
      </c>
      <c r="D874" s="295"/>
      <c r="E874" s="295"/>
      <c r="F874" s="295"/>
      <c r="G874" s="295"/>
      <c r="H874" s="295"/>
      <c r="I874" s="295"/>
      <c r="J874" s="295"/>
      <c r="K874" s="295"/>
      <c r="L874" s="295"/>
      <c r="M874" s="295"/>
      <c r="N874" s="295">
        <v>12</v>
      </c>
      <c r="O874" s="295"/>
      <c r="P874" s="295"/>
      <c r="Q874" s="295"/>
      <c r="R874" s="295"/>
      <c r="S874" s="295"/>
      <c r="T874" s="295"/>
      <c r="U874" s="295"/>
      <c r="V874" s="295"/>
      <c r="W874" s="295"/>
      <c r="X874" s="295"/>
      <c r="Y874" s="426"/>
      <c r="Z874" s="415"/>
      <c r="AA874" s="415"/>
      <c r="AB874" s="415"/>
      <c r="AC874" s="415"/>
      <c r="AD874" s="415"/>
      <c r="AE874" s="415"/>
      <c r="AF874" s="415"/>
      <c r="AG874" s="415"/>
      <c r="AH874" s="415"/>
      <c r="AI874" s="415"/>
      <c r="AJ874" s="415"/>
      <c r="AK874" s="415"/>
      <c r="AL874" s="415"/>
      <c r="AM874" s="296">
        <f>SUM(Y874:AL874)</f>
        <v>0</v>
      </c>
    </row>
    <row r="875" spans="1:39" ht="15" hidden="1" outlineLevel="1">
      <c r="A875" s="532"/>
      <c r="B875" s="294" t="s">
        <v>342</v>
      </c>
      <c r="C875" s="291" t="s">
        <v>163</v>
      </c>
      <c r="D875" s="295"/>
      <c r="E875" s="295"/>
      <c r="F875" s="295"/>
      <c r="G875" s="295"/>
      <c r="H875" s="295"/>
      <c r="I875" s="295"/>
      <c r="J875" s="295"/>
      <c r="K875" s="295"/>
      <c r="L875" s="295"/>
      <c r="M875" s="295"/>
      <c r="N875" s="295">
        <f>N874</f>
        <v>12</v>
      </c>
      <c r="O875" s="295"/>
      <c r="P875" s="295"/>
      <c r="Q875" s="295"/>
      <c r="R875" s="295"/>
      <c r="S875" s="295"/>
      <c r="T875" s="295"/>
      <c r="U875" s="295"/>
      <c r="V875" s="295"/>
      <c r="W875" s="295"/>
      <c r="X875" s="295"/>
      <c r="Y875" s="411">
        <f>Y874</f>
        <v>0</v>
      </c>
      <c r="Z875" s="411">
        <f t="shared" ref="Z875" si="2132">Z874</f>
        <v>0</v>
      </c>
      <c r="AA875" s="411">
        <f t="shared" ref="AA875" si="2133">AA874</f>
        <v>0</v>
      </c>
      <c r="AB875" s="411">
        <f t="shared" ref="AB875" si="2134">AB874</f>
        <v>0</v>
      </c>
      <c r="AC875" s="411">
        <f t="shared" ref="AC875" si="2135">AC874</f>
        <v>0</v>
      </c>
      <c r="AD875" s="411">
        <f t="shared" ref="AD875" si="2136">AD874</f>
        <v>0</v>
      </c>
      <c r="AE875" s="411">
        <f t="shared" ref="AE875" si="2137">AE874</f>
        <v>0</v>
      </c>
      <c r="AF875" s="411">
        <f t="shared" ref="AF875" si="2138">AF874</f>
        <v>0</v>
      </c>
      <c r="AG875" s="411">
        <f t="shared" ref="AG875" si="2139">AG874</f>
        <v>0</v>
      </c>
      <c r="AH875" s="411">
        <f t="shared" ref="AH875" si="2140">AH874</f>
        <v>0</v>
      </c>
      <c r="AI875" s="411">
        <f t="shared" ref="AI875" si="2141">AI874</f>
        <v>0</v>
      </c>
      <c r="AJ875" s="411">
        <f t="shared" ref="AJ875" si="2142">AJ874</f>
        <v>0</v>
      </c>
      <c r="AK875" s="411">
        <f t="shared" ref="AK875" si="2143">AK874</f>
        <v>0</v>
      </c>
      <c r="AL875" s="411">
        <f t="shared" ref="AL875" si="2144">AL874</f>
        <v>0</v>
      </c>
      <c r="AM875" s="306"/>
    </row>
    <row r="876" spans="1:39" ht="15" hidden="1" outlineLevel="1">
      <c r="A876" s="532"/>
      <c r="B876" s="294"/>
      <c r="C876" s="291"/>
      <c r="D876" s="291"/>
      <c r="E876" s="291"/>
      <c r="F876" s="291"/>
      <c r="G876" s="291"/>
      <c r="H876" s="291"/>
      <c r="I876" s="291"/>
      <c r="J876" s="291"/>
      <c r="K876" s="291"/>
      <c r="L876" s="291"/>
      <c r="M876" s="291"/>
      <c r="N876" s="291"/>
      <c r="O876" s="291"/>
      <c r="P876" s="291"/>
      <c r="Q876" s="291"/>
      <c r="R876" s="291"/>
      <c r="S876" s="291"/>
      <c r="T876" s="291"/>
      <c r="U876" s="291"/>
      <c r="V876" s="291"/>
      <c r="W876" s="291"/>
      <c r="X876" s="291"/>
      <c r="Y876" s="412"/>
      <c r="Z876" s="425"/>
      <c r="AA876" s="425"/>
      <c r="AB876" s="425"/>
      <c r="AC876" s="425"/>
      <c r="AD876" s="425"/>
      <c r="AE876" s="425"/>
      <c r="AF876" s="425"/>
      <c r="AG876" s="425"/>
      <c r="AH876" s="425"/>
      <c r="AI876" s="425"/>
      <c r="AJ876" s="425"/>
      <c r="AK876" s="425"/>
      <c r="AL876" s="425"/>
      <c r="AM876" s="306"/>
    </row>
    <row r="877" spans="1:39" ht="30" hidden="1" outlineLevel="1">
      <c r="A877" s="532">
        <v>31</v>
      </c>
      <c r="B877" s="428" t="s">
        <v>123</v>
      </c>
      <c r="C877" s="291" t="s">
        <v>25</v>
      </c>
      <c r="D877" s="295"/>
      <c r="E877" s="295"/>
      <c r="F877" s="295"/>
      <c r="G877" s="295"/>
      <c r="H877" s="295"/>
      <c r="I877" s="295"/>
      <c r="J877" s="295"/>
      <c r="K877" s="295"/>
      <c r="L877" s="295"/>
      <c r="M877" s="295"/>
      <c r="N877" s="295">
        <v>12</v>
      </c>
      <c r="O877" s="295"/>
      <c r="P877" s="295"/>
      <c r="Q877" s="295"/>
      <c r="R877" s="295"/>
      <c r="S877" s="295"/>
      <c r="T877" s="295"/>
      <c r="U877" s="295"/>
      <c r="V877" s="295"/>
      <c r="W877" s="295"/>
      <c r="X877" s="295"/>
      <c r="Y877" s="426"/>
      <c r="Z877" s="415"/>
      <c r="AA877" s="415"/>
      <c r="AB877" s="415"/>
      <c r="AC877" s="415"/>
      <c r="AD877" s="415"/>
      <c r="AE877" s="415"/>
      <c r="AF877" s="415"/>
      <c r="AG877" s="415"/>
      <c r="AH877" s="415"/>
      <c r="AI877" s="415"/>
      <c r="AJ877" s="415"/>
      <c r="AK877" s="415"/>
      <c r="AL877" s="415"/>
      <c r="AM877" s="296">
        <f>SUM(Y877:AL877)</f>
        <v>0</v>
      </c>
    </row>
    <row r="878" spans="1:39" ht="15" hidden="1" outlineLevel="1">
      <c r="A878" s="532"/>
      <c r="B878" s="294" t="s">
        <v>342</v>
      </c>
      <c r="C878" s="291" t="s">
        <v>163</v>
      </c>
      <c r="D878" s="295"/>
      <c r="E878" s="295"/>
      <c r="F878" s="295"/>
      <c r="G878" s="295"/>
      <c r="H878" s="295"/>
      <c r="I878" s="295"/>
      <c r="J878" s="295"/>
      <c r="K878" s="295"/>
      <c r="L878" s="295"/>
      <c r="M878" s="295"/>
      <c r="N878" s="295">
        <f>N877</f>
        <v>12</v>
      </c>
      <c r="O878" s="295"/>
      <c r="P878" s="295"/>
      <c r="Q878" s="295"/>
      <c r="R878" s="295"/>
      <c r="S878" s="295"/>
      <c r="T878" s="295"/>
      <c r="U878" s="295"/>
      <c r="V878" s="295"/>
      <c r="W878" s="295"/>
      <c r="X878" s="295"/>
      <c r="Y878" s="411">
        <f>Y877</f>
        <v>0</v>
      </c>
      <c r="Z878" s="411">
        <f t="shared" ref="Z878" si="2145">Z877</f>
        <v>0</v>
      </c>
      <c r="AA878" s="411">
        <f t="shared" ref="AA878" si="2146">AA877</f>
        <v>0</v>
      </c>
      <c r="AB878" s="411">
        <f t="shared" ref="AB878" si="2147">AB877</f>
        <v>0</v>
      </c>
      <c r="AC878" s="411">
        <f t="shared" ref="AC878" si="2148">AC877</f>
        <v>0</v>
      </c>
      <c r="AD878" s="411">
        <f t="shared" ref="AD878" si="2149">AD877</f>
        <v>0</v>
      </c>
      <c r="AE878" s="411">
        <f t="shared" ref="AE878" si="2150">AE877</f>
        <v>0</v>
      </c>
      <c r="AF878" s="411">
        <f t="shared" ref="AF878" si="2151">AF877</f>
        <v>0</v>
      </c>
      <c r="AG878" s="411">
        <f t="shared" ref="AG878" si="2152">AG877</f>
        <v>0</v>
      </c>
      <c r="AH878" s="411">
        <f t="shared" ref="AH878" si="2153">AH877</f>
        <v>0</v>
      </c>
      <c r="AI878" s="411">
        <f t="shared" ref="AI878" si="2154">AI877</f>
        <v>0</v>
      </c>
      <c r="AJ878" s="411">
        <f t="shared" ref="AJ878" si="2155">AJ877</f>
        <v>0</v>
      </c>
      <c r="AK878" s="411">
        <f t="shared" ref="AK878" si="2156">AK877</f>
        <v>0</v>
      </c>
      <c r="AL878" s="411">
        <f t="shared" ref="AL878" si="2157">AL877</f>
        <v>0</v>
      </c>
      <c r="AM878" s="306"/>
    </row>
    <row r="879" spans="1:39" ht="15" hidden="1" outlineLevel="1">
      <c r="A879" s="532"/>
      <c r="B879" s="428"/>
      <c r="C879" s="291"/>
      <c r="D879" s="291"/>
      <c r="E879" s="291"/>
      <c r="F879" s="291"/>
      <c r="G879" s="291"/>
      <c r="H879" s="291"/>
      <c r="I879" s="291"/>
      <c r="J879" s="291"/>
      <c r="K879" s="291"/>
      <c r="L879" s="291"/>
      <c r="M879" s="291"/>
      <c r="N879" s="291"/>
      <c r="O879" s="291"/>
      <c r="P879" s="291"/>
      <c r="Q879" s="291"/>
      <c r="R879" s="291"/>
      <c r="S879" s="291"/>
      <c r="T879" s="291"/>
      <c r="U879" s="291"/>
      <c r="V879" s="291"/>
      <c r="W879" s="291"/>
      <c r="X879" s="291"/>
      <c r="Y879" s="412"/>
      <c r="Z879" s="425"/>
      <c r="AA879" s="425"/>
      <c r="AB879" s="425"/>
      <c r="AC879" s="425"/>
      <c r="AD879" s="425"/>
      <c r="AE879" s="425"/>
      <c r="AF879" s="425"/>
      <c r="AG879" s="425"/>
      <c r="AH879" s="425"/>
      <c r="AI879" s="425"/>
      <c r="AJ879" s="425"/>
      <c r="AK879" s="425"/>
      <c r="AL879" s="425"/>
      <c r="AM879" s="306"/>
    </row>
    <row r="880" spans="1:39" ht="15" hidden="1" outlineLevel="1">
      <c r="A880" s="532">
        <v>32</v>
      </c>
      <c r="B880" s="428" t="s">
        <v>124</v>
      </c>
      <c r="C880" s="291" t="s">
        <v>25</v>
      </c>
      <c r="D880" s="295"/>
      <c r="E880" s="295"/>
      <c r="F880" s="295"/>
      <c r="G880" s="295"/>
      <c r="H880" s="295"/>
      <c r="I880" s="295"/>
      <c r="J880" s="295"/>
      <c r="K880" s="295"/>
      <c r="L880" s="295"/>
      <c r="M880" s="295"/>
      <c r="N880" s="295">
        <v>12</v>
      </c>
      <c r="O880" s="295"/>
      <c r="P880" s="295"/>
      <c r="Q880" s="295"/>
      <c r="R880" s="295"/>
      <c r="S880" s="295"/>
      <c r="T880" s="295"/>
      <c r="U880" s="295"/>
      <c r="V880" s="295"/>
      <c r="W880" s="295"/>
      <c r="X880" s="295"/>
      <c r="Y880" s="426"/>
      <c r="Z880" s="415"/>
      <c r="AA880" s="415"/>
      <c r="AB880" s="415"/>
      <c r="AC880" s="415"/>
      <c r="AD880" s="415"/>
      <c r="AE880" s="415"/>
      <c r="AF880" s="415"/>
      <c r="AG880" s="415"/>
      <c r="AH880" s="415"/>
      <c r="AI880" s="415"/>
      <c r="AJ880" s="415"/>
      <c r="AK880" s="415"/>
      <c r="AL880" s="415"/>
      <c r="AM880" s="296">
        <f>SUM(Y880:AL880)</f>
        <v>0</v>
      </c>
    </row>
    <row r="881" spans="1:39" ht="15" hidden="1" outlineLevel="1">
      <c r="A881" s="532"/>
      <c r="B881" s="294" t="s">
        <v>342</v>
      </c>
      <c r="C881" s="291" t="s">
        <v>163</v>
      </c>
      <c r="D881" s="295"/>
      <c r="E881" s="295"/>
      <c r="F881" s="295"/>
      <c r="G881" s="295"/>
      <c r="H881" s="295"/>
      <c r="I881" s="295"/>
      <c r="J881" s="295"/>
      <c r="K881" s="295"/>
      <c r="L881" s="295"/>
      <c r="M881" s="295"/>
      <c r="N881" s="295">
        <f>N880</f>
        <v>12</v>
      </c>
      <c r="O881" s="295"/>
      <c r="P881" s="295"/>
      <c r="Q881" s="295"/>
      <c r="R881" s="295"/>
      <c r="S881" s="295"/>
      <c r="T881" s="295"/>
      <c r="U881" s="295"/>
      <c r="V881" s="295"/>
      <c r="W881" s="295"/>
      <c r="X881" s="295"/>
      <c r="Y881" s="411">
        <f>Y880</f>
        <v>0</v>
      </c>
      <c r="Z881" s="411">
        <f t="shared" ref="Z881" si="2158">Z880</f>
        <v>0</v>
      </c>
      <c r="AA881" s="411">
        <f t="shared" ref="AA881" si="2159">AA880</f>
        <v>0</v>
      </c>
      <c r="AB881" s="411">
        <f t="shared" ref="AB881" si="2160">AB880</f>
        <v>0</v>
      </c>
      <c r="AC881" s="411">
        <f t="shared" ref="AC881" si="2161">AC880</f>
        <v>0</v>
      </c>
      <c r="AD881" s="411">
        <f t="shared" ref="AD881" si="2162">AD880</f>
        <v>0</v>
      </c>
      <c r="AE881" s="411">
        <f t="shared" ref="AE881" si="2163">AE880</f>
        <v>0</v>
      </c>
      <c r="AF881" s="411">
        <f t="shared" ref="AF881" si="2164">AF880</f>
        <v>0</v>
      </c>
      <c r="AG881" s="411">
        <f t="shared" ref="AG881" si="2165">AG880</f>
        <v>0</v>
      </c>
      <c r="AH881" s="411">
        <f t="shared" ref="AH881" si="2166">AH880</f>
        <v>0</v>
      </c>
      <c r="AI881" s="411">
        <f t="shared" ref="AI881" si="2167">AI880</f>
        <v>0</v>
      </c>
      <c r="AJ881" s="411">
        <f t="shared" ref="AJ881" si="2168">AJ880</f>
        <v>0</v>
      </c>
      <c r="AK881" s="411">
        <f t="shared" ref="AK881" si="2169">AK880</f>
        <v>0</v>
      </c>
      <c r="AL881" s="411">
        <f>AL880</f>
        <v>0</v>
      </c>
      <c r="AM881" s="306"/>
    </row>
    <row r="882" spans="1:39" ht="15" hidden="1" outlineLevel="1">
      <c r="A882" s="532"/>
      <c r="B882" s="428"/>
      <c r="C882" s="291"/>
      <c r="D882" s="291"/>
      <c r="E882" s="291"/>
      <c r="F882" s="291"/>
      <c r="G882" s="291"/>
      <c r="H882" s="291"/>
      <c r="I882" s="291"/>
      <c r="J882" s="291"/>
      <c r="K882" s="291"/>
      <c r="L882" s="291"/>
      <c r="M882" s="291"/>
      <c r="N882" s="291"/>
      <c r="O882" s="291"/>
      <c r="P882" s="291"/>
      <c r="Q882" s="291"/>
      <c r="R882" s="291"/>
      <c r="S882" s="291"/>
      <c r="T882" s="291"/>
      <c r="U882" s="291"/>
      <c r="V882" s="291"/>
      <c r="W882" s="291"/>
      <c r="X882" s="291"/>
      <c r="Y882" s="412"/>
      <c r="Z882" s="425"/>
      <c r="AA882" s="425"/>
      <c r="AB882" s="425"/>
      <c r="AC882" s="425"/>
      <c r="AD882" s="425"/>
      <c r="AE882" s="425"/>
      <c r="AF882" s="425"/>
      <c r="AG882" s="425"/>
      <c r="AH882" s="425"/>
      <c r="AI882" s="425"/>
      <c r="AJ882" s="425"/>
      <c r="AK882" s="425"/>
      <c r="AL882" s="425"/>
      <c r="AM882" s="306"/>
    </row>
    <row r="883" spans="1:39" ht="15.45" hidden="1" outlineLevel="1">
      <c r="A883" s="532"/>
      <c r="B883" s="288" t="s">
        <v>500</v>
      </c>
      <c r="C883" s="291"/>
      <c r="D883" s="291"/>
      <c r="E883" s="291"/>
      <c r="F883" s="291"/>
      <c r="G883" s="291"/>
      <c r="H883" s="291"/>
      <c r="I883" s="291"/>
      <c r="J883" s="291"/>
      <c r="K883" s="291"/>
      <c r="L883" s="291"/>
      <c r="M883" s="291"/>
      <c r="N883" s="291"/>
      <c r="O883" s="291"/>
      <c r="P883" s="291"/>
      <c r="Q883" s="291"/>
      <c r="R883" s="291"/>
      <c r="S883" s="291"/>
      <c r="T883" s="291"/>
      <c r="U883" s="291"/>
      <c r="V883" s="291"/>
      <c r="W883" s="291"/>
      <c r="X883" s="291"/>
      <c r="Y883" s="412"/>
      <c r="Z883" s="425"/>
      <c r="AA883" s="425"/>
      <c r="AB883" s="425"/>
      <c r="AC883" s="425"/>
      <c r="AD883" s="425"/>
      <c r="AE883" s="425"/>
      <c r="AF883" s="425"/>
      <c r="AG883" s="425"/>
      <c r="AH883" s="425"/>
      <c r="AI883" s="425"/>
      <c r="AJ883" s="425"/>
      <c r="AK883" s="425"/>
      <c r="AL883" s="425"/>
      <c r="AM883" s="306"/>
    </row>
    <row r="884" spans="1:39" ht="15" hidden="1" outlineLevel="1">
      <c r="A884" s="532">
        <v>33</v>
      </c>
      <c r="B884" s="428" t="s">
        <v>125</v>
      </c>
      <c r="C884" s="291" t="s">
        <v>25</v>
      </c>
      <c r="D884" s="295"/>
      <c r="E884" s="295"/>
      <c r="F884" s="295"/>
      <c r="G884" s="295"/>
      <c r="H884" s="295"/>
      <c r="I884" s="295"/>
      <c r="J884" s="295"/>
      <c r="K884" s="295"/>
      <c r="L884" s="295"/>
      <c r="M884" s="295"/>
      <c r="N884" s="295">
        <v>0</v>
      </c>
      <c r="O884" s="295"/>
      <c r="P884" s="295"/>
      <c r="Q884" s="295"/>
      <c r="R884" s="295"/>
      <c r="S884" s="295"/>
      <c r="T884" s="295"/>
      <c r="U884" s="295"/>
      <c r="V884" s="295"/>
      <c r="W884" s="295"/>
      <c r="X884" s="295"/>
      <c r="Y884" s="426"/>
      <c r="Z884" s="415"/>
      <c r="AA884" s="415"/>
      <c r="AB884" s="415"/>
      <c r="AC884" s="415"/>
      <c r="AD884" s="415"/>
      <c r="AE884" s="415"/>
      <c r="AF884" s="415"/>
      <c r="AG884" s="415"/>
      <c r="AH884" s="415"/>
      <c r="AI884" s="415"/>
      <c r="AJ884" s="415"/>
      <c r="AK884" s="415"/>
      <c r="AL884" s="415"/>
      <c r="AM884" s="296">
        <f>SUM(Y884:AL884)</f>
        <v>0</v>
      </c>
    </row>
    <row r="885" spans="1:39" ht="15" hidden="1" outlineLevel="1">
      <c r="A885" s="532"/>
      <c r="B885" s="294" t="s">
        <v>342</v>
      </c>
      <c r="C885" s="291" t="s">
        <v>163</v>
      </c>
      <c r="D885" s="295"/>
      <c r="E885" s="295"/>
      <c r="F885" s="295"/>
      <c r="G885" s="295"/>
      <c r="H885" s="295"/>
      <c r="I885" s="295"/>
      <c r="J885" s="295"/>
      <c r="K885" s="295"/>
      <c r="L885" s="295"/>
      <c r="M885" s="295"/>
      <c r="N885" s="295">
        <f>N884</f>
        <v>0</v>
      </c>
      <c r="O885" s="295"/>
      <c r="P885" s="295"/>
      <c r="Q885" s="295"/>
      <c r="R885" s="295"/>
      <c r="S885" s="295"/>
      <c r="T885" s="295"/>
      <c r="U885" s="295"/>
      <c r="V885" s="295"/>
      <c r="W885" s="295"/>
      <c r="X885" s="295"/>
      <c r="Y885" s="411">
        <f>Y884</f>
        <v>0</v>
      </c>
      <c r="Z885" s="411">
        <f t="shared" ref="Z885" si="2170">Z884</f>
        <v>0</v>
      </c>
      <c r="AA885" s="411">
        <f t="shared" ref="AA885" si="2171">AA884</f>
        <v>0</v>
      </c>
      <c r="AB885" s="411">
        <f t="shared" ref="AB885" si="2172">AB884</f>
        <v>0</v>
      </c>
      <c r="AC885" s="411">
        <f t="shared" ref="AC885" si="2173">AC884</f>
        <v>0</v>
      </c>
      <c r="AD885" s="411">
        <f t="shared" ref="AD885" si="2174">AD884</f>
        <v>0</v>
      </c>
      <c r="AE885" s="411">
        <f t="shared" ref="AE885" si="2175">AE884</f>
        <v>0</v>
      </c>
      <c r="AF885" s="411">
        <f t="shared" ref="AF885" si="2176">AF884</f>
        <v>0</v>
      </c>
      <c r="AG885" s="411">
        <f t="shared" ref="AG885" si="2177">AG884</f>
        <v>0</v>
      </c>
      <c r="AH885" s="411">
        <f t="shared" ref="AH885" si="2178">AH884</f>
        <v>0</v>
      </c>
      <c r="AI885" s="411">
        <f t="shared" ref="AI885" si="2179">AI884</f>
        <v>0</v>
      </c>
      <c r="AJ885" s="411">
        <f t="shared" ref="AJ885" si="2180">AJ884</f>
        <v>0</v>
      </c>
      <c r="AK885" s="411">
        <f t="shared" ref="AK885" si="2181">AK884</f>
        <v>0</v>
      </c>
      <c r="AL885" s="411">
        <f t="shared" ref="AL885" si="2182">AL884</f>
        <v>0</v>
      </c>
      <c r="AM885" s="306"/>
    </row>
    <row r="886" spans="1:39" ht="15" hidden="1" outlineLevel="1">
      <c r="A886" s="532"/>
      <c r="B886" s="428"/>
      <c r="C886" s="291"/>
      <c r="D886" s="291"/>
      <c r="E886" s="291"/>
      <c r="F886" s="291"/>
      <c r="G886" s="291"/>
      <c r="H886" s="291"/>
      <c r="I886" s="291"/>
      <c r="J886" s="291"/>
      <c r="K886" s="291"/>
      <c r="L886" s="291"/>
      <c r="M886" s="291"/>
      <c r="N886" s="291"/>
      <c r="O886" s="291"/>
      <c r="P886" s="291"/>
      <c r="Q886" s="291"/>
      <c r="R886" s="291"/>
      <c r="S886" s="291"/>
      <c r="T886" s="291"/>
      <c r="U886" s="291"/>
      <c r="V886" s="291"/>
      <c r="W886" s="291"/>
      <c r="X886" s="291"/>
      <c r="Y886" s="412"/>
      <c r="Z886" s="425"/>
      <c r="AA886" s="425"/>
      <c r="AB886" s="425"/>
      <c r="AC886" s="425"/>
      <c r="AD886" s="425"/>
      <c r="AE886" s="425"/>
      <c r="AF886" s="425"/>
      <c r="AG886" s="425"/>
      <c r="AH886" s="425"/>
      <c r="AI886" s="425"/>
      <c r="AJ886" s="425"/>
      <c r="AK886" s="425"/>
      <c r="AL886" s="425"/>
      <c r="AM886" s="306"/>
    </row>
    <row r="887" spans="1:39" ht="15" hidden="1" outlineLevel="1">
      <c r="A887" s="532">
        <v>34</v>
      </c>
      <c r="B887" s="428" t="s">
        <v>126</v>
      </c>
      <c r="C887" s="291" t="s">
        <v>25</v>
      </c>
      <c r="D887" s="295"/>
      <c r="E887" s="295"/>
      <c r="F887" s="295"/>
      <c r="G887" s="295"/>
      <c r="H887" s="295"/>
      <c r="I887" s="295"/>
      <c r="J887" s="295"/>
      <c r="K887" s="295"/>
      <c r="L887" s="295"/>
      <c r="M887" s="295"/>
      <c r="N887" s="295">
        <v>0</v>
      </c>
      <c r="O887" s="295"/>
      <c r="P887" s="295"/>
      <c r="Q887" s="295"/>
      <c r="R887" s="295"/>
      <c r="S887" s="295"/>
      <c r="T887" s="295"/>
      <c r="U887" s="295"/>
      <c r="V887" s="295"/>
      <c r="W887" s="295"/>
      <c r="X887" s="295"/>
      <c r="Y887" s="426"/>
      <c r="Z887" s="415"/>
      <c r="AA887" s="415"/>
      <c r="AB887" s="415"/>
      <c r="AC887" s="415"/>
      <c r="AD887" s="415"/>
      <c r="AE887" s="415"/>
      <c r="AF887" s="415"/>
      <c r="AG887" s="415"/>
      <c r="AH887" s="415"/>
      <c r="AI887" s="415"/>
      <c r="AJ887" s="415"/>
      <c r="AK887" s="415"/>
      <c r="AL887" s="415"/>
      <c r="AM887" s="296">
        <f>SUM(Y887:AL887)</f>
        <v>0</v>
      </c>
    </row>
    <row r="888" spans="1:39" ht="15" hidden="1" outlineLevel="1">
      <c r="A888" s="532"/>
      <c r="B888" s="294" t="s">
        <v>342</v>
      </c>
      <c r="C888" s="291" t="s">
        <v>163</v>
      </c>
      <c r="D888" s="295"/>
      <c r="E888" s="295"/>
      <c r="F888" s="295"/>
      <c r="G888" s="295"/>
      <c r="H888" s="295"/>
      <c r="I888" s="295"/>
      <c r="J888" s="295"/>
      <c r="K888" s="295"/>
      <c r="L888" s="295"/>
      <c r="M888" s="295"/>
      <c r="N888" s="295">
        <f>N887</f>
        <v>0</v>
      </c>
      <c r="O888" s="295"/>
      <c r="P888" s="295"/>
      <c r="Q888" s="295"/>
      <c r="R888" s="295"/>
      <c r="S888" s="295"/>
      <c r="T888" s="295"/>
      <c r="U888" s="295"/>
      <c r="V888" s="295"/>
      <c r="W888" s="295"/>
      <c r="X888" s="295"/>
      <c r="Y888" s="411">
        <f>Y887</f>
        <v>0</v>
      </c>
      <c r="Z888" s="411">
        <f t="shared" ref="Z888" si="2183">Z887</f>
        <v>0</v>
      </c>
      <c r="AA888" s="411">
        <f t="shared" ref="AA888" si="2184">AA887</f>
        <v>0</v>
      </c>
      <c r="AB888" s="411">
        <f t="shared" ref="AB888" si="2185">AB887</f>
        <v>0</v>
      </c>
      <c r="AC888" s="411">
        <f t="shared" ref="AC888" si="2186">AC887</f>
        <v>0</v>
      </c>
      <c r="AD888" s="411">
        <f t="shared" ref="AD888" si="2187">AD887</f>
        <v>0</v>
      </c>
      <c r="AE888" s="411">
        <f t="shared" ref="AE888" si="2188">AE887</f>
        <v>0</v>
      </c>
      <c r="AF888" s="411">
        <f t="shared" ref="AF888" si="2189">AF887</f>
        <v>0</v>
      </c>
      <c r="AG888" s="411">
        <f t="shared" ref="AG888" si="2190">AG887</f>
        <v>0</v>
      </c>
      <c r="AH888" s="411">
        <f t="shared" ref="AH888" si="2191">AH887</f>
        <v>0</v>
      </c>
      <c r="AI888" s="411">
        <f t="shared" ref="AI888" si="2192">AI887</f>
        <v>0</v>
      </c>
      <c r="AJ888" s="411">
        <f t="shared" ref="AJ888" si="2193">AJ887</f>
        <v>0</v>
      </c>
      <c r="AK888" s="411">
        <f t="shared" ref="AK888" si="2194">AK887</f>
        <v>0</v>
      </c>
      <c r="AL888" s="411">
        <f t="shared" ref="AL888" si="2195">AL887</f>
        <v>0</v>
      </c>
      <c r="AM888" s="306"/>
    </row>
    <row r="889" spans="1:39" ht="15" hidden="1" outlineLevel="1">
      <c r="A889" s="532"/>
      <c r="B889" s="428"/>
      <c r="C889" s="291"/>
      <c r="D889" s="291"/>
      <c r="E889" s="291"/>
      <c r="F889" s="291"/>
      <c r="G889" s="291"/>
      <c r="H889" s="291"/>
      <c r="I889" s="291"/>
      <c r="J889" s="291"/>
      <c r="K889" s="291"/>
      <c r="L889" s="291"/>
      <c r="M889" s="291"/>
      <c r="N889" s="291"/>
      <c r="O889" s="291"/>
      <c r="P889" s="291"/>
      <c r="Q889" s="291"/>
      <c r="R889" s="291"/>
      <c r="S889" s="291"/>
      <c r="T889" s="291"/>
      <c r="U889" s="291"/>
      <c r="V889" s="291"/>
      <c r="W889" s="291"/>
      <c r="X889" s="291"/>
      <c r="Y889" s="412"/>
      <c r="Z889" s="425"/>
      <c r="AA889" s="425"/>
      <c r="AB889" s="425"/>
      <c r="AC889" s="425"/>
      <c r="AD889" s="425"/>
      <c r="AE889" s="425"/>
      <c r="AF889" s="425"/>
      <c r="AG889" s="425"/>
      <c r="AH889" s="425"/>
      <c r="AI889" s="425"/>
      <c r="AJ889" s="425"/>
      <c r="AK889" s="425"/>
      <c r="AL889" s="425"/>
      <c r="AM889" s="306"/>
    </row>
    <row r="890" spans="1:39" ht="15" hidden="1" outlineLevel="1">
      <c r="A890" s="532">
        <v>35</v>
      </c>
      <c r="B890" s="428" t="s">
        <v>127</v>
      </c>
      <c r="C890" s="291" t="s">
        <v>25</v>
      </c>
      <c r="D890" s="295"/>
      <c r="E890" s="295"/>
      <c r="F890" s="295"/>
      <c r="G890" s="295"/>
      <c r="H890" s="295"/>
      <c r="I890" s="295"/>
      <c r="J890" s="295"/>
      <c r="K890" s="295"/>
      <c r="L890" s="295"/>
      <c r="M890" s="295"/>
      <c r="N890" s="295">
        <v>0</v>
      </c>
      <c r="O890" s="295"/>
      <c r="P890" s="295"/>
      <c r="Q890" s="295"/>
      <c r="R890" s="295"/>
      <c r="S890" s="295"/>
      <c r="T890" s="295"/>
      <c r="U890" s="295"/>
      <c r="V890" s="295"/>
      <c r="W890" s="295"/>
      <c r="X890" s="295"/>
      <c r="Y890" s="426"/>
      <c r="Z890" s="415"/>
      <c r="AA890" s="415"/>
      <c r="AB890" s="415"/>
      <c r="AC890" s="415"/>
      <c r="AD890" s="415"/>
      <c r="AE890" s="415"/>
      <c r="AF890" s="415"/>
      <c r="AG890" s="415"/>
      <c r="AH890" s="415"/>
      <c r="AI890" s="415"/>
      <c r="AJ890" s="415"/>
      <c r="AK890" s="415"/>
      <c r="AL890" s="415"/>
      <c r="AM890" s="296">
        <f>SUM(Y890:AL890)</f>
        <v>0</v>
      </c>
    </row>
    <row r="891" spans="1:39" ht="15" hidden="1" outlineLevel="1">
      <c r="A891" s="532"/>
      <c r="B891" s="294" t="s">
        <v>342</v>
      </c>
      <c r="C891" s="291" t="s">
        <v>163</v>
      </c>
      <c r="D891" s="295"/>
      <c r="E891" s="295"/>
      <c r="F891" s="295"/>
      <c r="G891" s="295"/>
      <c r="H891" s="295"/>
      <c r="I891" s="295"/>
      <c r="J891" s="295"/>
      <c r="K891" s="295"/>
      <c r="L891" s="295"/>
      <c r="M891" s="295"/>
      <c r="N891" s="295">
        <f>N890</f>
        <v>0</v>
      </c>
      <c r="O891" s="295"/>
      <c r="P891" s="295"/>
      <c r="Q891" s="295"/>
      <c r="R891" s="295"/>
      <c r="S891" s="295"/>
      <c r="T891" s="295"/>
      <c r="U891" s="295"/>
      <c r="V891" s="295"/>
      <c r="W891" s="295"/>
      <c r="X891" s="295"/>
      <c r="Y891" s="411">
        <f>Y890</f>
        <v>0</v>
      </c>
      <c r="Z891" s="411">
        <f t="shared" ref="Z891" si="2196">Z890</f>
        <v>0</v>
      </c>
      <c r="AA891" s="411">
        <f t="shared" ref="AA891" si="2197">AA890</f>
        <v>0</v>
      </c>
      <c r="AB891" s="411">
        <f t="shared" ref="AB891" si="2198">AB890</f>
        <v>0</v>
      </c>
      <c r="AC891" s="411">
        <f t="shared" ref="AC891" si="2199">AC890</f>
        <v>0</v>
      </c>
      <c r="AD891" s="411">
        <f t="shared" ref="AD891" si="2200">AD890</f>
        <v>0</v>
      </c>
      <c r="AE891" s="411">
        <f t="shared" ref="AE891" si="2201">AE890</f>
        <v>0</v>
      </c>
      <c r="AF891" s="411">
        <f t="shared" ref="AF891" si="2202">AF890</f>
        <v>0</v>
      </c>
      <c r="AG891" s="411">
        <f t="shared" ref="AG891" si="2203">AG890</f>
        <v>0</v>
      </c>
      <c r="AH891" s="411">
        <f t="shared" ref="AH891" si="2204">AH890</f>
        <v>0</v>
      </c>
      <c r="AI891" s="411">
        <f t="shared" ref="AI891" si="2205">AI890</f>
        <v>0</v>
      </c>
      <c r="AJ891" s="411">
        <f t="shared" ref="AJ891" si="2206">AJ890</f>
        <v>0</v>
      </c>
      <c r="AK891" s="411">
        <f t="shared" ref="AK891" si="2207">AK890</f>
        <v>0</v>
      </c>
      <c r="AL891" s="411">
        <f t="shared" ref="AL891" si="2208">AL890</f>
        <v>0</v>
      </c>
      <c r="AM891" s="306"/>
    </row>
    <row r="892" spans="1:39" ht="15" hidden="1" outlineLevel="1">
      <c r="A892" s="532"/>
      <c r="B892" s="431"/>
      <c r="C892" s="291"/>
      <c r="D892" s="291"/>
      <c r="E892" s="291"/>
      <c r="F892" s="291"/>
      <c r="G892" s="291"/>
      <c r="H892" s="291"/>
      <c r="I892" s="291"/>
      <c r="J892" s="291"/>
      <c r="K892" s="291"/>
      <c r="L892" s="291"/>
      <c r="M892" s="291"/>
      <c r="N892" s="291"/>
      <c r="O892" s="291"/>
      <c r="P892" s="291"/>
      <c r="Q892" s="291"/>
      <c r="R892" s="291"/>
      <c r="S892" s="291"/>
      <c r="T892" s="291"/>
      <c r="U892" s="291"/>
      <c r="V892" s="291"/>
      <c r="W892" s="291"/>
      <c r="X892" s="291"/>
      <c r="Y892" s="412"/>
      <c r="Z892" s="425"/>
      <c r="AA892" s="425"/>
      <c r="AB892" s="425"/>
      <c r="AC892" s="425"/>
      <c r="AD892" s="425"/>
      <c r="AE892" s="425"/>
      <c r="AF892" s="425"/>
      <c r="AG892" s="425"/>
      <c r="AH892" s="425"/>
      <c r="AI892" s="425"/>
      <c r="AJ892" s="425"/>
      <c r="AK892" s="425"/>
      <c r="AL892" s="425"/>
      <c r="AM892" s="306"/>
    </row>
    <row r="893" spans="1:39" ht="15.45" hidden="1" outlineLevel="1">
      <c r="A893" s="532"/>
      <c r="B893" s="288" t="s">
        <v>501</v>
      </c>
      <c r="C893" s="291"/>
      <c r="D893" s="291"/>
      <c r="E893" s="291"/>
      <c r="F893" s="291"/>
      <c r="G893" s="291"/>
      <c r="H893" s="291"/>
      <c r="I893" s="291"/>
      <c r="J893" s="291"/>
      <c r="K893" s="291"/>
      <c r="L893" s="291"/>
      <c r="M893" s="291"/>
      <c r="N893" s="291"/>
      <c r="O893" s="291"/>
      <c r="P893" s="291"/>
      <c r="Q893" s="291"/>
      <c r="R893" s="291"/>
      <c r="S893" s="291"/>
      <c r="T893" s="291"/>
      <c r="U893" s="291"/>
      <c r="V893" s="291"/>
      <c r="W893" s="291"/>
      <c r="X893" s="291"/>
      <c r="Y893" s="412"/>
      <c r="Z893" s="425"/>
      <c r="AA893" s="425"/>
      <c r="AB893" s="425"/>
      <c r="AC893" s="425"/>
      <c r="AD893" s="425"/>
      <c r="AE893" s="425"/>
      <c r="AF893" s="425"/>
      <c r="AG893" s="425"/>
      <c r="AH893" s="425"/>
      <c r="AI893" s="425"/>
      <c r="AJ893" s="425"/>
      <c r="AK893" s="425"/>
      <c r="AL893" s="425"/>
      <c r="AM893" s="306"/>
    </row>
    <row r="894" spans="1:39" ht="45" hidden="1" outlineLevel="1">
      <c r="A894" s="532">
        <v>36</v>
      </c>
      <c r="B894" s="428" t="s">
        <v>128</v>
      </c>
      <c r="C894" s="291" t="s">
        <v>25</v>
      </c>
      <c r="D894" s="295"/>
      <c r="E894" s="295"/>
      <c r="F894" s="295"/>
      <c r="G894" s="295"/>
      <c r="H894" s="295"/>
      <c r="I894" s="295"/>
      <c r="J894" s="295"/>
      <c r="K894" s="295"/>
      <c r="L894" s="295"/>
      <c r="M894" s="295"/>
      <c r="N894" s="295">
        <v>12</v>
      </c>
      <c r="O894" s="295"/>
      <c r="P894" s="295"/>
      <c r="Q894" s="295"/>
      <c r="R894" s="295"/>
      <c r="S894" s="295"/>
      <c r="T894" s="295"/>
      <c r="U894" s="295"/>
      <c r="V894" s="295"/>
      <c r="W894" s="295"/>
      <c r="X894" s="295"/>
      <c r="Y894" s="426"/>
      <c r="Z894" s="415"/>
      <c r="AA894" s="415"/>
      <c r="AB894" s="415"/>
      <c r="AC894" s="415"/>
      <c r="AD894" s="415"/>
      <c r="AE894" s="415"/>
      <c r="AF894" s="415"/>
      <c r="AG894" s="415"/>
      <c r="AH894" s="415"/>
      <c r="AI894" s="415"/>
      <c r="AJ894" s="415"/>
      <c r="AK894" s="415"/>
      <c r="AL894" s="415"/>
      <c r="AM894" s="296">
        <f>SUM(Y894:AL894)</f>
        <v>0</v>
      </c>
    </row>
    <row r="895" spans="1:39" ht="15" hidden="1" outlineLevel="1">
      <c r="A895" s="532"/>
      <c r="B895" s="294" t="s">
        <v>342</v>
      </c>
      <c r="C895" s="291" t="s">
        <v>163</v>
      </c>
      <c r="D895" s="295"/>
      <c r="E895" s="295"/>
      <c r="F895" s="295"/>
      <c r="G895" s="295"/>
      <c r="H895" s="295"/>
      <c r="I895" s="295"/>
      <c r="J895" s="295"/>
      <c r="K895" s="295"/>
      <c r="L895" s="295"/>
      <c r="M895" s="295"/>
      <c r="N895" s="295">
        <f>N894</f>
        <v>12</v>
      </c>
      <c r="O895" s="295"/>
      <c r="P895" s="295"/>
      <c r="Q895" s="295"/>
      <c r="R895" s="295"/>
      <c r="S895" s="295"/>
      <c r="T895" s="295"/>
      <c r="U895" s="295"/>
      <c r="V895" s="295"/>
      <c r="W895" s="295"/>
      <c r="X895" s="295"/>
      <c r="Y895" s="411">
        <f>Y894</f>
        <v>0</v>
      </c>
      <c r="Z895" s="411">
        <f t="shared" ref="Z895" si="2209">Z894</f>
        <v>0</v>
      </c>
      <c r="AA895" s="411">
        <f t="shared" ref="AA895" si="2210">AA894</f>
        <v>0</v>
      </c>
      <c r="AB895" s="411">
        <f t="shared" ref="AB895" si="2211">AB894</f>
        <v>0</v>
      </c>
      <c r="AC895" s="411">
        <f t="shared" ref="AC895" si="2212">AC894</f>
        <v>0</v>
      </c>
      <c r="AD895" s="411">
        <f t="shared" ref="AD895" si="2213">AD894</f>
        <v>0</v>
      </c>
      <c r="AE895" s="411">
        <f t="shared" ref="AE895" si="2214">AE894</f>
        <v>0</v>
      </c>
      <c r="AF895" s="411">
        <f t="shared" ref="AF895" si="2215">AF894</f>
        <v>0</v>
      </c>
      <c r="AG895" s="411">
        <f t="shared" ref="AG895" si="2216">AG894</f>
        <v>0</v>
      </c>
      <c r="AH895" s="411">
        <f t="shared" ref="AH895" si="2217">AH894</f>
        <v>0</v>
      </c>
      <c r="AI895" s="411">
        <f t="shared" ref="AI895" si="2218">AI894</f>
        <v>0</v>
      </c>
      <c r="AJ895" s="411">
        <f t="shared" ref="AJ895" si="2219">AJ894</f>
        <v>0</v>
      </c>
      <c r="AK895" s="411">
        <f t="shared" ref="AK895" si="2220">AK894</f>
        <v>0</v>
      </c>
      <c r="AL895" s="411">
        <f t="shared" ref="AL895" si="2221">AL894</f>
        <v>0</v>
      </c>
      <c r="AM895" s="306"/>
    </row>
    <row r="896" spans="1:39" ht="15" hidden="1" outlineLevel="1">
      <c r="A896" s="532"/>
      <c r="B896" s="428"/>
      <c r="C896" s="291"/>
      <c r="D896" s="291"/>
      <c r="E896" s="291"/>
      <c r="F896" s="291"/>
      <c r="G896" s="291"/>
      <c r="H896" s="291"/>
      <c r="I896" s="291"/>
      <c r="J896" s="291"/>
      <c r="K896" s="291"/>
      <c r="L896" s="291"/>
      <c r="M896" s="291"/>
      <c r="N896" s="291"/>
      <c r="O896" s="291"/>
      <c r="P896" s="291"/>
      <c r="Q896" s="291"/>
      <c r="R896" s="291"/>
      <c r="S896" s="291"/>
      <c r="T896" s="291"/>
      <c r="U896" s="291"/>
      <c r="V896" s="291"/>
      <c r="W896" s="291"/>
      <c r="X896" s="291"/>
      <c r="Y896" s="412"/>
      <c r="Z896" s="425"/>
      <c r="AA896" s="425"/>
      <c r="AB896" s="425"/>
      <c r="AC896" s="425"/>
      <c r="AD896" s="425"/>
      <c r="AE896" s="425"/>
      <c r="AF896" s="425"/>
      <c r="AG896" s="425"/>
      <c r="AH896" s="425"/>
      <c r="AI896" s="425"/>
      <c r="AJ896" s="425"/>
      <c r="AK896" s="425"/>
      <c r="AL896" s="425"/>
      <c r="AM896" s="306"/>
    </row>
    <row r="897" spans="1:39" ht="30" hidden="1" outlineLevel="1">
      <c r="A897" s="532">
        <v>37</v>
      </c>
      <c r="B897" s="428" t="s">
        <v>129</v>
      </c>
      <c r="C897" s="291" t="s">
        <v>25</v>
      </c>
      <c r="D897" s="295"/>
      <c r="E897" s="295"/>
      <c r="F897" s="295"/>
      <c r="G897" s="295"/>
      <c r="H897" s="295"/>
      <c r="I897" s="295"/>
      <c r="J897" s="295"/>
      <c r="K897" s="295"/>
      <c r="L897" s="295"/>
      <c r="M897" s="295"/>
      <c r="N897" s="295">
        <v>12</v>
      </c>
      <c r="O897" s="295"/>
      <c r="P897" s="295"/>
      <c r="Q897" s="295"/>
      <c r="R897" s="295"/>
      <c r="S897" s="295"/>
      <c r="T897" s="295"/>
      <c r="U897" s="295"/>
      <c r="V897" s="295"/>
      <c r="W897" s="295"/>
      <c r="X897" s="295"/>
      <c r="Y897" s="426"/>
      <c r="Z897" s="415"/>
      <c r="AA897" s="415"/>
      <c r="AB897" s="415"/>
      <c r="AC897" s="415"/>
      <c r="AD897" s="415"/>
      <c r="AE897" s="415"/>
      <c r="AF897" s="415"/>
      <c r="AG897" s="415"/>
      <c r="AH897" s="415"/>
      <c r="AI897" s="415"/>
      <c r="AJ897" s="415"/>
      <c r="AK897" s="415"/>
      <c r="AL897" s="415"/>
      <c r="AM897" s="296">
        <f>SUM(Y897:AL897)</f>
        <v>0</v>
      </c>
    </row>
    <row r="898" spans="1:39" ht="15" hidden="1" outlineLevel="1">
      <c r="A898" s="532"/>
      <c r="B898" s="294" t="s">
        <v>342</v>
      </c>
      <c r="C898" s="291" t="s">
        <v>163</v>
      </c>
      <c r="D898" s="295"/>
      <c r="E898" s="295"/>
      <c r="F898" s="295"/>
      <c r="G898" s="295"/>
      <c r="H898" s="295"/>
      <c r="I898" s="295"/>
      <c r="J898" s="295"/>
      <c r="K898" s="295"/>
      <c r="L898" s="295"/>
      <c r="M898" s="295"/>
      <c r="N898" s="295">
        <f>N897</f>
        <v>12</v>
      </c>
      <c r="O898" s="295"/>
      <c r="P898" s="295"/>
      <c r="Q898" s="295"/>
      <c r="R898" s="295"/>
      <c r="S898" s="295"/>
      <c r="T898" s="295"/>
      <c r="U898" s="295"/>
      <c r="V898" s="295"/>
      <c r="W898" s="295"/>
      <c r="X898" s="295"/>
      <c r="Y898" s="411">
        <f>Y897</f>
        <v>0</v>
      </c>
      <c r="Z898" s="411">
        <f t="shared" ref="Z898" si="2222">Z897</f>
        <v>0</v>
      </c>
      <c r="AA898" s="411">
        <f t="shared" ref="AA898" si="2223">AA897</f>
        <v>0</v>
      </c>
      <c r="AB898" s="411">
        <f t="shared" ref="AB898" si="2224">AB897</f>
        <v>0</v>
      </c>
      <c r="AC898" s="411">
        <f t="shared" ref="AC898" si="2225">AC897</f>
        <v>0</v>
      </c>
      <c r="AD898" s="411">
        <f t="shared" ref="AD898" si="2226">AD897</f>
        <v>0</v>
      </c>
      <c r="AE898" s="411">
        <f t="shared" ref="AE898" si="2227">AE897</f>
        <v>0</v>
      </c>
      <c r="AF898" s="411">
        <f t="shared" ref="AF898" si="2228">AF897</f>
        <v>0</v>
      </c>
      <c r="AG898" s="411">
        <f t="shared" ref="AG898" si="2229">AG897</f>
        <v>0</v>
      </c>
      <c r="AH898" s="411">
        <f t="shared" ref="AH898" si="2230">AH897</f>
        <v>0</v>
      </c>
      <c r="AI898" s="411">
        <f t="shared" ref="AI898" si="2231">AI897</f>
        <v>0</v>
      </c>
      <c r="AJ898" s="411">
        <f t="shared" ref="AJ898" si="2232">AJ897</f>
        <v>0</v>
      </c>
      <c r="AK898" s="411">
        <f t="shared" ref="AK898" si="2233">AK897</f>
        <v>0</v>
      </c>
      <c r="AL898" s="411">
        <f t="shared" ref="AL898" si="2234">AL897</f>
        <v>0</v>
      </c>
      <c r="AM898" s="306"/>
    </row>
    <row r="899" spans="1:39" ht="15" hidden="1" outlineLevel="1">
      <c r="A899" s="532"/>
      <c r="B899" s="428"/>
      <c r="C899" s="291"/>
      <c r="D899" s="291"/>
      <c r="E899" s="291"/>
      <c r="F899" s="291"/>
      <c r="G899" s="291"/>
      <c r="H899" s="291"/>
      <c r="I899" s="291"/>
      <c r="J899" s="291"/>
      <c r="K899" s="291"/>
      <c r="L899" s="291"/>
      <c r="M899" s="291"/>
      <c r="N899" s="291"/>
      <c r="O899" s="291"/>
      <c r="P899" s="291"/>
      <c r="Q899" s="291"/>
      <c r="R899" s="291"/>
      <c r="S899" s="291"/>
      <c r="T899" s="291"/>
      <c r="U899" s="291"/>
      <c r="V899" s="291"/>
      <c r="W899" s="291"/>
      <c r="X899" s="291"/>
      <c r="Y899" s="412"/>
      <c r="Z899" s="425"/>
      <c r="AA899" s="425"/>
      <c r="AB899" s="425"/>
      <c r="AC899" s="425"/>
      <c r="AD899" s="425"/>
      <c r="AE899" s="425"/>
      <c r="AF899" s="425"/>
      <c r="AG899" s="425"/>
      <c r="AH899" s="425"/>
      <c r="AI899" s="425"/>
      <c r="AJ899" s="425"/>
      <c r="AK899" s="425"/>
      <c r="AL899" s="425"/>
      <c r="AM899" s="306"/>
    </row>
    <row r="900" spans="1:39" ht="15" hidden="1" outlineLevel="1">
      <c r="A900" s="532">
        <v>38</v>
      </c>
      <c r="B900" s="428" t="s">
        <v>130</v>
      </c>
      <c r="C900" s="291" t="s">
        <v>25</v>
      </c>
      <c r="D900" s="295"/>
      <c r="E900" s="295"/>
      <c r="F900" s="295"/>
      <c r="G900" s="295"/>
      <c r="H900" s="295"/>
      <c r="I900" s="295"/>
      <c r="J900" s="295"/>
      <c r="K900" s="295"/>
      <c r="L900" s="295"/>
      <c r="M900" s="295"/>
      <c r="N900" s="295">
        <v>12</v>
      </c>
      <c r="O900" s="295"/>
      <c r="P900" s="295"/>
      <c r="Q900" s="295"/>
      <c r="R900" s="295"/>
      <c r="S900" s="295"/>
      <c r="T900" s="295"/>
      <c r="U900" s="295"/>
      <c r="V900" s="295"/>
      <c r="W900" s="295"/>
      <c r="X900" s="295"/>
      <c r="Y900" s="426"/>
      <c r="Z900" s="415"/>
      <c r="AA900" s="415"/>
      <c r="AB900" s="415"/>
      <c r="AC900" s="415"/>
      <c r="AD900" s="415"/>
      <c r="AE900" s="415"/>
      <c r="AF900" s="415"/>
      <c r="AG900" s="415"/>
      <c r="AH900" s="415"/>
      <c r="AI900" s="415"/>
      <c r="AJ900" s="415"/>
      <c r="AK900" s="415"/>
      <c r="AL900" s="415"/>
      <c r="AM900" s="296">
        <f>SUM(Y900:AL900)</f>
        <v>0</v>
      </c>
    </row>
    <row r="901" spans="1:39" ht="15" hidden="1" outlineLevel="1">
      <c r="A901" s="532"/>
      <c r="B901" s="294" t="s">
        <v>342</v>
      </c>
      <c r="C901" s="291" t="s">
        <v>163</v>
      </c>
      <c r="D901" s="295"/>
      <c r="E901" s="295"/>
      <c r="F901" s="295"/>
      <c r="G901" s="295"/>
      <c r="H901" s="295"/>
      <c r="I901" s="295"/>
      <c r="J901" s="295"/>
      <c r="K901" s="295"/>
      <c r="L901" s="295"/>
      <c r="M901" s="295"/>
      <c r="N901" s="295">
        <f>N900</f>
        <v>12</v>
      </c>
      <c r="O901" s="295"/>
      <c r="P901" s="295"/>
      <c r="Q901" s="295"/>
      <c r="R901" s="295"/>
      <c r="S901" s="295"/>
      <c r="T901" s="295"/>
      <c r="U901" s="295"/>
      <c r="V901" s="295"/>
      <c r="W901" s="295"/>
      <c r="X901" s="295"/>
      <c r="Y901" s="411">
        <f>Y900</f>
        <v>0</v>
      </c>
      <c r="Z901" s="411">
        <f t="shared" ref="Z901" si="2235">Z900</f>
        <v>0</v>
      </c>
      <c r="AA901" s="411">
        <f t="shared" ref="AA901" si="2236">AA900</f>
        <v>0</v>
      </c>
      <c r="AB901" s="411">
        <f t="shared" ref="AB901" si="2237">AB900</f>
        <v>0</v>
      </c>
      <c r="AC901" s="411">
        <f t="shared" ref="AC901" si="2238">AC900</f>
        <v>0</v>
      </c>
      <c r="AD901" s="411">
        <f t="shared" ref="AD901" si="2239">AD900</f>
        <v>0</v>
      </c>
      <c r="AE901" s="411">
        <f t="shared" ref="AE901" si="2240">AE900</f>
        <v>0</v>
      </c>
      <c r="AF901" s="411">
        <f t="shared" ref="AF901" si="2241">AF900</f>
        <v>0</v>
      </c>
      <c r="AG901" s="411">
        <f t="shared" ref="AG901" si="2242">AG900</f>
        <v>0</v>
      </c>
      <c r="AH901" s="411">
        <f t="shared" ref="AH901" si="2243">AH900</f>
        <v>0</v>
      </c>
      <c r="AI901" s="411">
        <f t="shared" ref="AI901" si="2244">AI900</f>
        <v>0</v>
      </c>
      <c r="AJ901" s="411">
        <f t="shared" ref="AJ901" si="2245">AJ900</f>
        <v>0</v>
      </c>
      <c r="AK901" s="411">
        <f t="shared" ref="AK901" si="2246">AK900</f>
        <v>0</v>
      </c>
      <c r="AL901" s="411">
        <f t="shared" ref="AL901" si="2247">AL900</f>
        <v>0</v>
      </c>
      <c r="AM901" s="306"/>
    </row>
    <row r="902" spans="1:39" ht="15" hidden="1" outlineLevel="1">
      <c r="A902" s="532"/>
      <c r="B902" s="428"/>
      <c r="C902" s="291"/>
      <c r="D902" s="291"/>
      <c r="E902" s="291"/>
      <c r="F902" s="291"/>
      <c r="G902" s="291"/>
      <c r="H902" s="291"/>
      <c r="I902" s="291"/>
      <c r="J902" s="291"/>
      <c r="K902" s="291"/>
      <c r="L902" s="291"/>
      <c r="M902" s="291"/>
      <c r="N902" s="291"/>
      <c r="O902" s="291"/>
      <c r="P902" s="291"/>
      <c r="Q902" s="291"/>
      <c r="R902" s="291"/>
      <c r="S902" s="291"/>
      <c r="T902" s="291"/>
      <c r="U902" s="291"/>
      <c r="V902" s="291"/>
      <c r="W902" s="291"/>
      <c r="X902" s="291"/>
      <c r="Y902" s="412"/>
      <c r="Z902" s="425"/>
      <c r="AA902" s="425"/>
      <c r="AB902" s="425"/>
      <c r="AC902" s="425"/>
      <c r="AD902" s="425"/>
      <c r="AE902" s="425"/>
      <c r="AF902" s="425"/>
      <c r="AG902" s="425"/>
      <c r="AH902" s="425"/>
      <c r="AI902" s="425"/>
      <c r="AJ902" s="425"/>
      <c r="AK902" s="425"/>
      <c r="AL902" s="425"/>
      <c r="AM902" s="306"/>
    </row>
    <row r="903" spans="1:39" ht="30" hidden="1" outlineLevel="1">
      <c r="A903" s="532">
        <v>39</v>
      </c>
      <c r="B903" s="428" t="s">
        <v>131</v>
      </c>
      <c r="C903" s="291" t="s">
        <v>25</v>
      </c>
      <c r="D903" s="295"/>
      <c r="E903" s="295"/>
      <c r="F903" s="295"/>
      <c r="G903" s="295"/>
      <c r="H903" s="295"/>
      <c r="I903" s="295"/>
      <c r="J903" s="295"/>
      <c r="K903" s="295"/>
      <c r="L903" s="295"/>
      <c r="M903" s="295"/>
      <c r="N903" s="295">
        <v>12</v>
      </c>
      <c r="O903" s="295"/>
      <c r="P903" s="295"/>
      <c r="Q903" s="295"/>
      <c r="R903" s="295"/>
      <c r="S903" s="295"/>
      <c r="T903" s="295"/>
      <c r="U903" s="295"/>
      <c r="V903" s="295"/>
      <c r="W903" s="295"/>
      <c r="X903" s="295"/>
      <c r="Y903" s="426"/>
      <c r="Z903" s="415"/>
      <c r="AA903" s="415"/>
      <c r="AB903" s="415"/>
      <c r="AC903" s="415"/>
      <c r="AD903" s="415"/>
      <c r="AE903" s="415"/>
      <c r="AF903" s="415"/>
      <c r="AG903" s="415"/>
      <c r="AH903" s="415"/>
      <c r="AI903" s="415"/>
      <c r="AJ903" s="415"/>
      <c r="AK903" s="415"/>
      <c r="AL903" s="415"/>
      <c r="AM903" s="296">
        <f>SUM(Y903:AL903)</f>
        <v>0</v>
      </c>
    </row>
    <row r="904" spans="1:39" ht="15" hidden="1" outlineLevel="1">
      <c r="A904" s="532"/>
      <c r="B904" s="294" t="s">
        <v>342</v>
      </c>
      <c r="C904" s="291" t="s">
        <v>163</v>
      </c>
      <c r="D904" s="295"/>
      <c r="E904" s="295"/>
      <c r="F904" s="295"/>
      <c r="G904" s="295"/>
      <c r="H904" s="295"/>
      <c r="I904" s="295"/>
      <c r="J904" s="295"/>
      <c r="K904" s="295"/>
      <c r="L904" s="295"/>
      <c r="M904" s="295"/>
      <c r="N904" s="295">
        <f>N903</f>
        <v>12</v>
      </c>
      <c r="O904" s="295"/>
      <c r="P904" s="295"/>
      <c r="Q904" s="295"/>
      <c r="R904" s="295"/>
      <c r="S904" s="295"/>
      <c r="T904" s="295"/>
      <c r="U904" s="295"/>
      <c r="V904" s="295"/>
      <c r="W904" s="295"/>
      <c r="X904" s="295"/>
      <c r="Y904" s="411">
        <f>Y903</f>
        <v>0</v>
      </c>
      <c r="Z904" s="411">
        <f t="shared" ref="Z904" si="2248">Z903</f>
        <v>0</v>
      </c>
      <c r="AA904" s="411">
        <f t="shared" ref="AA904" si="2249">AA903</f>
        <v>0</v>
      </c>
      <c r="AB904" s="411">
        <f t="shared" ref="AB904" si="2250">AB903</f>
        <v>0</v>
      </c>
      <c r="AC904" s="411">
        <f t="shared" ref="AC904" si="2251">AC903</f>
        <v>0</v>
      </c>
      <c r="AD904" s="411">
        <f t="shared" ref="AD904" si="2252">AD903</f>
        <v>0</v>
      </c>
      <c r="AE904" s="411">
        <f t="shared" ref="AE904" si="2253">AE903</f>
        <v>0</v>
      </c>
      <c r="AF904" s="411">
        <f t="shared" ref="AF904" si="2254">AF903</f>
        <v>0</v>
      </c>
      <c r="AG904" s="411">
        <f t="shared" ref="AG904" si="2255">AG903</f>
        <v>0</v>
      </c>
      <c r="AH904" s="411">
        <f t="shared" ref="AH904" si="2256">AH903</f>
        <v>0</v>
      </c>
      <c r="AI904" s="411">
        <f t="shared" ref="AI904" si="2257">AI903</f>
        <v>0</v>
      </c>
      <c r="AJ904" s="411">
        <f t="shared" ref="AJ904" si="2258">AJ903</f>
        <v>0</v>
      </c>
      <c r="AK904" s="411">
        <f t="shared" ref="AK904" si="2259">AK903</f>
        <v>0</v>
      </c>
      <c r="AL904" s="411">
        <f t="shared" ref="AL904" si="2260">AL903</f>
        <v>0</v>
      </c>
      <c r="AM904" s="306"/>
    </row>
    <row r="905" spans="1:39" ht="15" hidden="1" outlineLevel="1">
      <c r="A905" s="532"/>
      <c r="B905" s="428"/>
      <c r="C905" s="291"/>
      <c r="D905" s="291"/>
      <c r="E905" s="291"/>
      <c r="F905" s="291"/>
      <c r="G905" s="291"/>
      <c r="H905" s="291"/>
      <c r="I905" s="291"/>
      <c r="J905" s="291"/>
      <c r="K905" s="291"/>
      <c r="L905" s="291"/>
      <c r="M905" s="291"/>
      <c r="N905" s="291"/>
      <c r="O905" s="291"/>
      <c r="P905" s="291"/>
      <c r="Q905" s="291"/>
      <c r="R905" s="291"/>
      <c r="S905" s="291"/>
      <c r="T905" s="291"/>
      <c r="U905" s="291"/>
      <c r="V905" s="291"/>
      <c r="W905" s="291"/>
      <c r="X905" s="291"/>
      <c r="Y905" s="412"/>
      <c r="Z905" s="425"/>
      <c r="AA905" s="425"/>
      <c r="AB905" s="425"/>
      <c r="AC905" s="425"/>
      <c r="AD905" s="425"/>
      <c r="AE905" s="425"/>
      <c r="AF905" s="425"/>
      <c r="AG905" s="425"/>
      <c r="AH905" s="425"/>
      <c r="AI905" s="425"/>
      <c r="AJ905" s="425"/>
      <c r="AK905" s="425"/>
      <c r="AL905" s="425"/>
      <c r="AM905" s="306"/>
    </row>
    <row r="906" spans="1:39" ht="30" hidden="1" outlineLevel="1">
      <c r="A906" s="532">
        <v>40</v>
      </c>
      <c r="B906" s="428" t="s">
        <v>132</v>
      </c>
      <c r="C906" s="291" t="s">
        <v>25</v>
      </c>
      <c r="D906" s="295"/>
      <c r="E906" s="295"/>
      <c r="F906" s="295"/>
      <c r="G906" s="295"/>
      <c r="H906" s="295"/>
      <c r="I906" s="295"/>
      <c r="J906" s="295"/>
      <c r="K906" s="295"/>
      <c r="L906" s="295"/>
      <c r="M906" s="295"/>
      <c r="N906" s="295">
        <v>12</v>
      </c>
      <c r="O906" s="295"/>
      <c r="P906" s="295"/>
      <c r="Q906" s="295"/>
      <c r="R906" s="295"/>
      <c r="S906" s="295"/>
      <c r="T906" s="295"/>
      <c r="U906" s="295"/>
      <c r="V906" s="295"/>
      <c r="W906" s="295"/>
      <c r="X906" s="295"/>
      <c r="Y906" s="426"/>
      <c r="Z906" s="415"/>
      <c r="AA906" s="415"/>
      <c r="AB906" s="415"/>
      <c r="AC906" s="415"/>
      <c r="AD906" s="415"/>
      <c r="AE906" s="415"/>
      <c r="AF906" s="415"/>
      <c r="AG906" s="415"/>
      <c r="AH906" s="415"/>
      <c r="AI906" s="415"/>
      <c r="AJ906" s="415"/>
      <c r="AK906" s="415"/>
      <c r="AL906" s="415"/>
      <c r="AM906" s="296">
        <f>SUM(Y906:AL906)</f>
        <v>0</v>
      </c>
    </row>
    <row r="907" spans="1:39" ht="15" hidden="1" outlineLevel="1">
      <c r="A907" s="532"/>
      <c r="B907" s="294" t="s">
        <v>342</v>
      </c>
      <c r="C907" s="291" t="s">
        <v>163</v>
      </c>
      <c r="D907" s="295"/>
      <c r="E907" s="295"/>
      <c r="F907" s="295"/>
      <c r="G907" s="295"/>
      <c r="H907" s="295"/>
      <c r="I907" s="295"/>
      <c r="J907" s="295"/>
      <c r="K907" s="295"/>
      <c r="L907" s="295"/>
      <c r="M907" s="295"/>
      <c r="N907" s="295">
        <f>N906</f>
        <v>12</v>
      </c>
      <c r="O907" s="295"/>
      <c r="P907" s="295"/>
      <c r="Q907" s="295"/>
      <c r="R907" s="295"/>
      <c r="S907" s="295"/>
      <c r="T907" s="295"/>
      <c r="U907" s="295"/>
      <c r="V907" s="295"/>
      <c r="W907" s="295"/>
      <c r="X907" s="295"/>
      <c r="Y907" s="411">
        <f>Y906</f>
        <v>0</v>
      </c>
      <c r="Z907" s="411">
        <f t="shared" ref="Z907" si="2261">Z906</f>
        <v>0</v>
      </c>
      <c r="AA907" s="411">
        <f t="shared" ref="AA907" si="2262">AA906</f>
        <v>0</v>
      </c>
      <c r="AB907" s="411">
        <f t="shared" ref="AB907" si="2263">AB906</f>
        <v>0</v>
      </c>
      <c r="AC907" s="411">
        <f t="shared" ref="AC907" si="2264">AC906</f>
        <v>0</v>
      </c>
      <c r="AD907" s="411">
        <f t="shared" ref="AD907" si="2265">AD906</f>
        <v>0</v>
      </c>
      <c r="AE907" s="411">
        <f t="shared" ref="AE907" si="2266">AE906</f>
        <v>0</v>
      </c>
      <c r="AF907" s="411">
        <f t="shared" ref="AF907" si="2267">AF906</f>
        <v>0</v>
      </c>
      <c r="AG907" s="411">
        <f t="shared" ref="AG907" si="2268">AG906</f>
        <v>0</v>
      </c>
      <c r="AH907" s="411">
        <f t="shared" ref="AH907" si="2269">AH906</f>
        <v>0</v>
      </c>
      <c r="AI907" s="411">
        <f t="shared" ref="AI907" si="2270">AI906</f>
        <v>0</v>
      </c>
      <c r="AJ907" s="411">
        <f t="shared" ref="AJ907" si="2271">AJ906</f>
        <v>0</v>
      </c>
      <c r="AK907" s="411">
        <f t="shared" ref="AK907" si="2272">AK906</f>
        <v>0</v>
      </c>
      <c r="AL907" s="411">
        <f t="shared" ref="AL907" si="2273">AL906</f>
        <v>0</v>
      </c>
      <c r="AM907" s="306"/>
    </row>
    <row r="908" spans="1:39" ht="15" hidden="1" outlineLevel="1">
      <c r="A908" s="532"/>
      <c r="B908" s="428"/>
      <c r="C908" s="291"/>
      <c r="D908" s="291"/>
      <c r="E908" s="291"/>
      <c r="F908" s="291"/>
      <c r="G908" s="291"/>
      <c r="H908" s="291"/>
      <c r="I908" s="291"/>
      <c r="J908" s="291"/>
      <c r="K908" s="291"/>
      <c r="L908" s="291"/>
      <c r="M908" s="291"/>
      <c r="N908" s="291"/>
      <c r="O908" s="291"/>
      <c r="P908" s="291"/>
      <c r="Q908" s="291"/>
      <c r="R908" s="291"/>
      <c r="S908" s="291"/>
      <c r="T908" s="291"/>
      <c r="U908" s="291"/>
      <c r="V908" s="291"/>
      <c r="W908" s="291"/>
      <c r="X908" s="291"/>
      <c r="Y908" s="412"/>
      <c r="Z908" s="425"/>
      <c r="AA908" s="425"/>
      <c r="AB908" s="425"/>
      <c r="AC908" s="425"/>
      <c r="AD908" s="425"/>
      <c r="AE908" s="425"/>
      <c r="AF908" s="425"/>
      <c r="AG908" s="425"/>
      <c r="AH908" s="425"/>
      <c r="AI908" s="425"/>
      <c r="AJ908" s="425"/>
      <c r="AK908" s="425"/>
      <c r="AL908" s="425"/>
      <c r="AM908" s="306"/>
    </row>
    <row r="909" spans="1:39" ht="45" hidden="1" outlineLevel="1">
      <c r="A909" s="532">
        <v>41</v>
      </c>
      <c r="B909" s="428" t="s">
        <v>133</v>
      </c>
      <c r="C909" s="291" t="s">
        <v>25</v>
      </c>
      <c r="D909" s="295"/>
      <c r="E909" s="295"/>
      <c r="F909" s="295"/>
      <c r="G909" s="295"/>
      <c r="H909" s="295"/>
      <c r="I909" s="295"/>
      <c r="J909" s="295"/>
      <c r="K909" s="295"/>
      <c r="L909" s="295"/>
      <c r="M909" s="295"/>
      <c r="N909" s="295">
        <v>12</v>
      </c>
      <c r="O909" s="295"/>
      <c r="P909" s="295"/>
      <c r="Q909" s="295"/>
      <c r="R909" s="295"/>
      <c r="S909" s="295"/>
      <c r="T909" s="295"/>
      <c r="U909" s="295"/>
      <c r="V909" s="295"/>
      <c r="W909" s="295"/>
      <c r="X909" s="295"/>
      <c r="Y909" s="426"/>
      <c r="Z909" s="415"/>
      <c r="AA909" s="415"/>
      <c r="AB909" s="415"/>
      <c r="AC909" s="415"/>
      <c r="AD909" s="415"/>
      <c r="AE909" s="415"/>
      <c r="AF909" s="415"/>
      <c r="AG909" s="415"/>
      <c r="AH909" s="415"/>
      <c r="AI909" s="415"/>
      <c r="AJ909" s="415"/>
      <c r="AK909" s="415"/>
      <c r="AL909" s="415"/>
      <c r="AM909" s="296">
        <f>SUM(Y909:AL909)</f>
        <v>0</v>
      </c>
    </row>
    <row r="910" spans="1:39" ht="15" hidden="1" outlineLevel="1">
      <c r="A910" s="532"/>
      <c r="B910" s="294" t="s">
        <v>342</v>
      </c>
      <c r="C910" s="291" t="s">
        <v>163</v>
      </c>
      <c r="D910" s="295"/>
      <c r="E910" s="295"/>
      <c r="F910" s="295"/>
      <c r="G910" s="295"/>
      <c r="H910" s="295"/>
      <c r="I910" s="295"/>
      <c r="J910" s="295"/>
      <c r="K910" s="295"/>
      <c r="L910" s="295"/>
      <c r="M910" s="295"/>
      <c r="N910" s="295">
        <f>N909</f>
        <v>12</v>
      </c>
      <c r="O910" s="295"/>
      <c r="P910" s="295"/>
      <c r="Q910" s="295"/>
      <c r="R910" s="295"/>
      <c r="S910" s="295"/>
      <c r="T910" s="295"/>
      <c r="U910" s="295"/>
      <c r="V910" s="295"/>
      <c r="W910" s="295"/>
      <c r="X910" s="295"/>
      <c r="Y910" s="411">
        <f>Y909</f>
        <v>0</v>
      </c>
      <c r="Z910" s="411">
        <f t="shared" ref="Z910" si="2274">Z909</f>
        <v>0</v>
      </c>
      <c r="AA910" s="411">
        <f t="shared" ref="AA910" si="2275">AA909</f>
        <v>0</v>
      </c>
      <c r="AB910" s="411">
        <f t="shared" ref="AB910" si="2276">AB909</f>
        <v>0</v>
      </c>
      <c r="AC910" s="411">
        <f t="shared" ref="AC910" si="2277">AC909</f>
        <v>0</v>
      </c>
      <c r="AD910" s="411">
        <f t="shared" ref="AD910" si="2278">AD909</f>
        <v>0</v>
      </c>
      <c r="AE910" s="411">
        <f t="shared" ref="AE910" si="2279">AE909</f>
        <v>0</v>
      </c>
      <c r="AF910" s="411">
        <f t="shared" ref="AF910" si="2280">AF909</f>
        <v>0</v>
      </c>
      <c r="AG910" s="411">
        <f t="shared" ref="AG910" si="2281">AG909</f>
        <v>0</v>
      </c>
      <c r="AH910" s="411">
        <f t="shared" ref="AH910" si="2282">AH909</f>
        <v>0</v>
      </c>
      <c r="AI910" s="411">
        <f t="shared" ref="AI910" si="2283">AI909</f>
        <v>0</v>
      </c>
      <c r="AJ910" s="411">
        <f t="shared" ref="AJ910" si="2284">AJ909</f>
        <v>0</v>
      </c>
      <c r="AK910" s="411">
        <f t="shared" ref="AK910" si="2285">AK909</f>
        <v>0</v>
      </c>
      <c r="AL910" s="411">
        <f t="shared" ref="AL910" si="2286">AL909</f>
        <v>0</v>
      </c>
      <c r="AM910" s="306"/>
    </row>
    <row r="911" spans="1:39" ht="15" hidden="1" outlineLevel="1">
      <c r="A911" s="532"/>
      <c r="B911" s="428"/>
      <c r="C911" s="291"/>
      <c r="D911" s="291"/>
      <c r="E911" s="291"/>
      <c r="F911" s="291"/>
      <c r="G911" s="291"/>
      <c r="H911" s="291"/>
      <c r="I911" s="291"/>
      <c r="J911" s="291"/>
      <c r="K911" s="291"/>
      <c r="L911" s="291"/>
      <c r="M911" s="291"/>
      <c r="N911" s="291"/>
      <c r="O911" s="291"/>
      <c r="P911" s="291"/>
      <c r="Q911" s="291"/>
      <c r="R911" s="291"/>
      <c r="S911" s="291"/>
      <c r="T911" s="291"/>
      <c r="U911" s="291"/>
      <c r="V911" s="291"/>
      <c r="W911" s="291"/>
      <c r="X911" s="291"/>
      <c r="Y911" s="412"/>
      <c r="Z911" s="425"/>
      <c r="AA911" s="425"/>
      <c r="AB911" s="425"/>
      <c r="AC911" s="425"/>
      <c r="AD911" s="425"/>
      <c r="AE911" s="425"/>
      <c r="AF911" s="425"/>
      <c r="AG911" s="425"/>
      <c r="AH911" s="425"/>
      <c r="AI911" s="425"/>
      <c r="AJ911" s="425"/>
      <c r="AK911" s="425"/>
      <c r="AL911" s="425"/>
      <c r="AM911" s="306"/>
    </row>
    <row r="912" spans="1:39" ht="30" hidden="1" outlineLevel="1">
      <c r="A912" s="532">
        <v>42</v>
      </c>
      <c r="B912" s="428" t="s">
        <v>134</v>
      </c>
      <c r="C912" s="291" t="s">
        <v>25</v>
      </c>
      <c r="D912" s="295"/>
      <c r="E912" s="295"/>
      <c r="F912" s="295"/>
      <c r="G912" s="295"/>
      <c r="H912" s="295"/>
      <c r="I912" s="295"/>
      <c r="J912" s="295"/>
      <c r="K912" s="295"/>
      <c r="L912" s="295"/>
      <c r="M912" s="295"/>
      <c r="N912" s="291"/>
      <c r="O912" s="295"/>
      <c r="P912" s="295"/>
      <c r="Q912" s="295"/>
      <c r="R912" s="295"/>
      <c r="S912" s="295"/>
      <c r="T912" s="295"/>
      <c r="U912" s="295"/>
      <c r="V912" s="295"/>
      <c r="W912" s="295"/>
      <c r="X912" s="295"/>
      <c r="Y912" s="426"/>
      <c r="Z912" s="415"/>
      <c r="AA912" s="415"/>
      <c r="AB912" s="415"/>
      <c r="AC912" s="415"/>
      <c r="AD912" s="415"/>
      <c r="AE912" s="415"/>
      <c r="AF912" s="415"/>
      <c r="AG912" s="415"/>
      <c r="AH912" s="415"/>
      <c r="AI912" s="415"/>
      <c r="AJ912" s="415"/>
      <c r="AK912" s="415"/>
      <c r="AL912" s="415"/>
      <c r="AM912" s="296">
        <f>SUM(Y912:AL912)</f>
        <v>0</v>
      </c>
    </row>
    <row r="913" spans="1:39" ht="15" hidden="1" outlineLevel="1">
      <c r="A913" s="532"/>
      <c r="B913" s="294" t="s">
        <v>342</v>
      </c>
      <c r="C913" s="291" t="s">
        <v>163</v>
      </c>
      <c r="D913" s="295"/>
      <c r="E913" s="295"/>
      <c r="F913" s="295"/>
      <c r="G913" s="295"/>
      <c r="H913" s="295"/>
      <c r="I913" s="295"/>
      <c r="J913" s="295"/>
      <c r="K913" s="295"/>
      <c r="L913" s="295"/>
      <c r="M913" s="295"/>
      <c r="N913" s="468"/>
      <c r="O913" s="295"/>
      <c r="P913" s="295"/>
      <c r="Q913" s="295"/>
      <c r="R913" s="295"/>
      <c r="S913" s="295"/>
      <c r="T913" s="295"/>
      <c r="U913" s="295"/>
      <c r="V913" s="295"/>
      <c r="W913" s="295"/>
      <c r="X913" s="295"/>
      <c r="Y913" s="411">
        <f>Y912</f>
        <v>0</v>
      </c>
      <c r="Z913" s="411">
        <f t="shared" ref="Z913" si="2287">Z912</f>
        <v>0</v>
      </c>
      <c r="AA913" s="411">
        <f t="shared" ref="AA913" si="2288">AA912</f>
        <v>0</v>
      </c>
      <c r="AB913" s="411">
        <f t="shared" ref="AB913" si="2289">AB912</f>
        <v>0</v>
      </c>
      <c r="AC913" s="411">
        <f t="shared" ref="AC913" si="2290">AC912</f>
        <v>0</v>
      </c>
      <c r="AD913" s="411">
        <f t="shared" ref="AD913" si="2291">AD912</f>
        <v>0</v>
      </c>
      <c r="AE913" s="411">
        <f t="shared" ref="AE913" si="2292">AE912</f>
        <v>0</v>
      </c>
      <c r="AF913" s="411">
        <f t="shared" ref="AF913" si="2293">AF912</f>
        <v>0</v>
      </c>
      <c r="AG913" s="411">
        <f t="shared" ref="AG913" si="2294">AG912</f>
        <v>0</v>
      </c>
      <c r="AH913" s="411">
        <f t="shared" ref="AH913" si="2295">AH912</f>
        <v>0</v>
      </c>
      <c r="AI913" s="411">
        <f t="shared" ref="AI913" si="2296">AI912</f>
        <v>0</v>
      </c>
      <c r="AJ913" s="411">
        <f t="shared" ref="AJ913" si="2297">AJ912</f>
        <v>0</v>
      </c>
      <c r="AK913" s="411">
        <f t="shared" ref="AK913" si="2298">AK912</f>
        <v>0</v>
      </c>
      <c r="AL913" s="411">
        <f t="shared" ref="AL913" si="2299">AL912</f>
        <v>0</v>
      </c>
      <c r="AM913" s="306"/>
    </row>
    <row r="914" spans="1:39" ht="15" hidden="1" outlineLevel="1">
      <c r="A914" s="532"/>
      <c r="B914" s="428"/>
      <c r="C914" s="291"/>
      <c r="D914" s="291"/>
      <c r="E914" s="291"/>
      <c r="F914" s="291"/>
      <c r="G914" s="291"/>
      <c r="H914" s="291"/>
      <c r="I914" s="291"/>
      <c r="J914" s="291"/>
      <c r="K914" s="291"/>
      <c r="L914" s="291"/>
      <c r="M914" s="291"/>
      <c r="N914" s="291"/>
      <c r="O914" s="291"/>
      <c r="P914" s="291"/>
      <c r="Q914" s="291"/>
      <c r="R914" s="291"/>
      <c r="S914" s="291"/>
      <c r="T914" s="291"/>
      <c r="U914" s="291"/>
      <c r="V914" s="291"/>
      <c r="W914" s="291"/>
      <c r="X914" s="291"/>
      <c r="Y914" s="412"/>
      <c r="Z914" s="425"/>
      <c r="AA914" s="425"/>
      <c r="AB914" s="425"/>
      <c r="AC914" s="425"/>
      <c r="AD914" s="425"/>
      <c r="AE914" s="425"/>
      <c r="AF914" s="425"/>
      <c r="AG914" s="425"/>
      <c r="AH914" s="425"/>
      <c r="AI914" s="425"/>
      <c r="AJ914" s="425"/>
      <c r="AK914" s="425"/>
      <c r="AL914" s="425"/>
      <c r="AM914" s="306"/>
    </row>
    <row r="915" spans="1:39" ht="15" hidden="1" outlineLevel="1">
      <c r="A915" s="532">
        <v>43</v>
      </c>
      <c r="B915" s="428" t="s">
        <v>135</v>
      </c>
      <c r="C915" s="291" t="s">
        <v>25</v>
      </c>
      <c r="D915" s="295"/>
      <c r="E915" s="295"/>
      <c r="F915" s="295"/>
      <c r="G915" s="295"/>
      <c r="H915" s="295"/>
      <c r="I915" s="295"/>
      <c r="J915" s="295"/>
      <c r="K915" s="295"/>
      <c r="L915" s="295"/>
      <c r="M915" s="295"/>
      <c r="N915" s="295">
        <v>12</v>
      </c>
      <c r="O915" s="295"/>
      <c r="P915" s="295"/>
      <c r="Q915" s="295"/>
      <c r="R915" s="295"/>
      <c r="S915" s="295"/>
      <c r="T915" s="295"/>
      <c r="U915" s="295"/>
      <c r="V915" s="295"/>
      <c r="W915" s="295"/>
      <c r="X915" s="295"/>
      <c r="Y915" s="426"/>
      <c r="Z915" s="415"/>
      <c r="AA915" s="415"/>
      <c r="AB915" s="415"/>
      <c r="AC915" s="415"/>
      <c r="AD915" s="415"/>
      <c r="AE915" s="415"/>
      <c r="AF915" s="415"/>
      <c r="AG915" s="415"/>
      <c r="AH915" s="415"/>
      <c r="AI915" s="415"/>
      <c r="AJ915" s="415"/>
      <c r="AK915" s="415"/>
      <c r="AL915" s="415"/>
      <c r="AM915" s="296">
        <f>SUM(Y915:AL915)</f>
        <v>0</v>
      </c>
    </row>
    <row r="916" spans="1:39" ht="15" hidden="1" outlineLevel="1">
      <c r="A916" s="532"/>
      <c r="B916" s="294" t="s">
        <v>342</v>
      </c>
      <c r="C916" s="291" t="s">
        <v>163</v>
      </c>
      <c r="D916" s="295"/>
      <c r="E916" s="295"/>
      <c r="F916" s="295"/>
      <c r="G916" s="295"/>
      <c r="H916" s="295"/>
      <c r="I916" s="295"/>
      <c r="J916" s="295"/>
      <c r="K916" s="295"/>
      <c r="L916" s="295"/>
      <c r="M916" s="295"/>
      <c r="N916" s="295">
        <f>N915</f>
        <v>12</v>
      </c>
      <c r="O916" s="295"/>
      <c r="P916" s="295"/>
      <c r="Q916" s="295"/>
      <c r="R916" s="295"/>
      <c r="S916" s="295"/>
      <c r="T916" s="295"/>
      <c r="U916" s="295"/>
      <c r="V916" s="295"/>
      <c r="W916" s="295"/>
      <c r="X916" s="295"/>
      <c r="Y916" s="411">
        <f>Y915</f>
        <v>0</v>
      </c>
      <c r="Z916" s="411">
        <f t="shared" ref="Z916" si="2300">Z915</f>
        <v>0</v>
      </c>
      <c r="AA916" s="411">
        <f t="shared" ref="AA916" si="2301">AA915</f>
        <v>0</v>
      </c>
      <c r="AB916" s="411">
        <f t="shared" ref="AB916" si="2302">AB915</f>
        <v>0</v>
      </c>
      <c r="AC916" s="411">
        <f t="shared" ref="AC916" si="2303">AC915</f>
        <v>0</v>
      </c>
      <c r="AD916" s="411">
        <f t="shared" ref="AD916" si="2304">AD915</f>
        <v>0</v>
      </c>
      <c r="AE916" s="411">
        <f t="shared" ref="AE916" si="2305">AE915</f>
        <v>0</v>
      </c>
      <c r="AF916" s="411">
        <f t="shared" ref="AF916" si="2306">AF915</f>
        <v>0</v>
      </c>
      <c r="AG916" s="411">
        <f t="shared" ref="AG916" si="2307">AG915</f>
        <v>0</v>
      </c>
      <c r="AH916" s="411">
        <f t="shared" ref="AH916" si="2308">AH915</f>
        <v>0</v>
      </c>
      <c r="AI916" s="411">
        <f t="shared" ref="AI916" si="2309">AI915</f>
        <v>0</v>
      </c>
      <c r="AJ916" s="411">
        <f t="shared" ref="AJ916" si="2310">AJ915</f>
        <v>0</v>
      </c>
      <c r="AK916" s="411">
        <f t="shared" ref="AK916" si="2311">AK915</f>
        <v>0</v>
      </c>
      <c r="AL916" s="411">
        <f t="shared" ref="AL916" si="2312">AL915</f>
        <v>0</v>
      </c>
      <c r="AM916" s="306"/>
    </row>
    <row r="917" spans="1:39" ht="15" hidden="1" outlineLevel="1">
      <c r="A917" s="532"/>
      <c r="B917" s="428"/>
      <c r="C917" s="291"/>
      <c r="D917" s="291"/>
      <c r="E917" s="291"/>
      <c r="F917" s="291"/>
      <c r="G917" s="291"/>
      <c r="H917" s="291"/>
      <c r="I917" s="291"/>
      <c r="J917" s="291"/>
      <c r="K917" s="291"/>
      <c r="L917" s="291"/>
      <c r="M917" s="291"/>
      <c r="N917" s="291"/>
      <c r="O917" s="291"/>
      <c r="P917" s="291"/>
      <c r="Q917" s="291"/>
      <c r="R917" s="291"/>
      <c r="S917" s="291"/>
      <c r="T917" s="291"/>
      <c r="U917" s="291"/>
      <c r="V917" s="291"/>
      <c r="W917" s="291"/>
      <c r="X917" s="291"/>
      <c r="Y917" s="412"/>
      <c r="Z917" s="425"/>
      <c r="AA917" s="425"/>
      <c r="AB917" s="425"/>
      <c r="AC917" s="425"/>
      <c r="AD917" s="425"/>
      <c r="AE917" s="425"/>
      <c r="AF917" s="425"/>
      <c r="AG917" s="425"/>
      <c r="AH917" s="425"/>
      <c r="AI917" s="425"/>
      <c r="AJ917" s="425"/>
      <c r="AK917" s="425"/>
      <c r="AL917" s="425"/>
      <c r="AM917" s="306"/>
    </row>
    <row r="918" spans="1:39" ht="45" hidden="1" outlineLevel="1">
      <c r="A918" s="532">
        <v>44</v>
      </c>
      <c r="B918" s="428" t="s">
        <v>136</v>
      </c>
      <c r="C918" s="291" t="s">
        <v>25</v>
      </c>
      <c r="D918" s="295"/>
      <c r="E918" s="295"/>
      <c r="F918" s="295"/>
      <c r="G918" s="295"/>
      <c r="H918" s="295"/>
      <c r="I918" s="295"/>
      <c r="J918" s="295"/>
      <c r="K918" s="295"/>
      <c r="L918" s="295"/>
      <c r="M918" s="295"/>
      <c r="N918" s="295">
        <v>12</v>
      </c>
      <c r="O918" s="295"/>
      <c r="P918" s="295"/>
      <c r="Q918" s="295"/>
      <c r="R918" s="295"/>
      <c r="S918" s="295"/>
      <c r="T918" s="295"/>
      <c r="U918" s="295"/>
      <c r="V918" s="295"/>
      <c r="W918" s="295"/>
      <c r="X918" s="295"/>
      <c r="Y918" s="426"/>
      <c r="Z918" s="415"/>
      <c r="AA918" s="415"/>
      <c r="AB918" s="415"/>
      <c r="AC918" s="415"/>
      <c r="AD918" s="415"/>
      <c r="AE918" s="415"/>
      <c r="AF918" s="415"/>
      <c r="AG918" s="415"/>
      <c r="AH918" s="415"/>
      <c r="AI918" s="415"/>
      <c r="AJ918" s="415"/>
      <c r="AK918" s="415"/>
      <c r="AL918" s="415"/>
      <c r="AM918" s="296">
        <f>SUM(Y918:AL918)</f>
        <v>0</v>
      </c>
    </row>
    <row r="919" spans="1:39" ht="15" hidden="1" outlineLevel="1">
      <c r="A919" s="532"/>
      <c r="B919" s="294" t="s">
        <v>342</v>
      </c>
      <c r="C919" s="291" t="s">
        <v>163</v>
      </c>
      <c r="D919" s="295"/>
      <c r="E919" s="295"/>
      <c r="F919" s="295"/>
      <c r="G919" s="295"/>
      <c r="H919" s="295"/>
      <c r="I919" s="295"/>
      <c r="J919" s="295"/>
      <c r="K919" s="295"/>
      <c r="L919" s="295"/>
      <c r="M919" s="295"/>
      <c r="N919" s="295">
        <f>N918</f>
        <v>12</v>
      </c>
      <c r="O919" s="295"/>
      <c r="P919" s="295"/>
      <c r="Q919" s="295"/>
      <c r="R919" s="295"/>
      <c r="S919" s="295"/>
      <c r="T919" s="295"/>
      <c r="U919" s="295"/>
      <c r="V919" s="295"/>
      <c r="W919" s="295"/>
      <c r="X919" s="295"/>
      <c r="Y919" s="411">
        <f>Y918</f>
        <v>0</v>
      </c>
      <c r="Z919" s="411">
        <f t="shared" ref="Z919" si="2313">Z918</f>
        <v>0</v>
      </c>
      <c r="AA919" s="411">
        <f t="shared" ref="AA919" si="2314">AA918</f>
        <v>0</v>
      </c>
      <c r="AB919" s="411">
        <f t="shared" ref="AB919" si="2315">AB918</f>
        <v>0</v>
      </c>
      <c r="AC919" s="411">
        <f t="shared" ref="AC919" si="2316">AC918</f>
        <v>0</v>
      </c>
      <c r="AD919" s="411">
        <f t="shared" ref="AD919" si="2317">AD918</f>
        <v>0</v>
      </c>
      <c r="AE919" s="411">
        <f t="shared" ref="AE919" si="2318">AE918</f>
        <v>0</v>
      </c>
      <c r="AF919" s="411">
        <f t="shared" ref="AF919" si="2319">AF918</f>
        <v>0</v>
      </c>
      <c r="AG919" s="411">
        <f t="shared" ref="AG919" si="2320">AG918</f>
        <v>0</v>
      </c>
      <c r="AH919" s="411">
        <f t="shared" ref="AH919" si="2321">AH918</f>
        <v>0</v>
      </c>
      <c r="AI919" s="411">
        <f t="shared" ref="AI919" si="2322">AI918</f>
        <v>0</v>
      </c>
      <c r="AJ919" s="411">
        <f t="shared" ref="AJ919" si="2323">AJ918</f>
        <v>0</v>
      </c>
      <c r="AK919" s="411">
        <f t="shared" ref="AK919" si="2324">AK918</f>
        <v>0</v>
      </c>
      <c r="AL919" s="411">
        <f t="shared" ref="AL919" si="2325">AL918</f>
        <v>0</v>
      </c>
      <c r="AM919" s="306"/>
    </row>
    <row r="920" spans="1:39" ht="15" hidden="1" outlineLevel="1">
      <c r="A920" s="532"/>
      <c r="B920" s="428"/>
      <c r="C920" s="291"/>
      <c r="D920" s="291"/>
      <c r="E920" s="291"/>
      <c r="F920" s="291"/>
      <c r="G920" s="291"/>
      <c r="H920" s="291"/>
      <c r="I920" s="291"/>
      <c r="J920" s="291"/>
      <c r="K920" s="291"/>
      <c r="L920" s="291"/>
      <c r="M920" s="291"/>
      <c r="N920" s="291"/>
      <c r="O920" s="291"/>
      <c r="P920" s="291"/>
      <c r="Q920" s="291"/>
      <c r="R920" s="291"/>
      <c r="S920" s="291"/>
      <c r="T920" s="291"/>
      <c r="U920" s="291"/>
      <c r="V920" s="291"/>
      <c r="W920" s="291"/>
      <c r="X920" s="291"/>
      <c r="Y920" s="412"/>
      <c r="Z920" s="425"/>
      <c r="AA920" s="425"/>
      <c r="AB920" s="425"/>
      <c r="AC920" s="425"/>
      <c r="AD920" s="425"/>
      <c r="AE920" s="425"/>
      <c r="AF920" s="425"/>
      <c r="AG920" s="425"/>
      <c r="AH920" s="425"/>
      <c r="AI920" s="425"/>
      <c r="AJ920" s="425"/>
      <c r="AK920" s="425"/>
      <c r="AL920" s="425"/>
      <c r="AM920" s="306"/>
    </row>
    <row r="921" spans="1:39" ht="30" hidden="1" outlineLevel="1">
      <c r="A921" s="532">
        <v>45</v>
      </c>
      <c r="B921" s="428" t="s">
        <v>137</v>
      </c>
      <c r="C921" s="291" t="s">
        <v>25</v>
      </c>
      <c r="D921" s="295"/>
      <c r="E921" s="295"/>
      <c r="F921" s="295"/>
      <c r="G921" s="295"/>
      <c r="H921" s="295"/>
      <c r="I921" s="295"/>
      <c r="J921" s="295"/>
      <c r="K921" s="295"/>
      <c r="L921" s="295"/>
      <c r="M921" s="295"/>
      <c r="N921" s="295">
        <v>12</v>
      </c>
      <c r="O921" s="295"/>
      <c r="P921" s="295"/>
      <c r="Q921" s="295"/>
      <c r="R921" s="295"/>
      <c r="S921" s="295"/>
      <c r="T921" s="295"/>
      <c r="U921" s="295"/>
      <c r="V921" s="295"/>
      <c r="W921" s="295"/>
      <c r="X921" s="295"/>
      <c r="Y921" s="426"/>
      <c r="Z921" s="415"/>
      <c r="AA921" s="415"/>
      <c r="AB921" s="415"/>
      <c r="AC921" s="415"/>
      <c r="AD921" s="415"/>
      <c r="AE921" s="415"/>
      <c r="AF921" s="415"/>
      <c r="AG921" s="415"/>
      <c r="AH921" s="415"/>
      <c r="AI921" s="415"/>
      <c r="AJ921" s="415"/>
      <c r="AK921" s="415"/>
      <c r="AL921" s="415"/>
      <c r="AM921" s="296">
        <f>SUM(Y921:AL921)</f>
        <v>0</v>
      </c>
    </row>
    <row r="922" spans="1:39" ht="15" hidden="1" outlineLevel="1">
      <c r="A922" s="532"/>
      <c r="B922" s="294" t="s">
        <v>342</v>
      </c>
      <c r="C922" s="291" t="s">
        <v>163</v>
      </c>
      <c r="D922" s="295"/>
      <c r="E922" s="295"/>
      <c r="F922" s="295"/>
      <c r="G922" s="295"/>
      <c r="H922" s="295"/>
      <c r="I922" s="295"/>
      <c r="J922" s="295"/>
      <c r="K922" s="295"/>
      <c r="L922" s="295"/>
      <c r="M922" s="295"/>
      <c r="N922" s="295">
        <f>N921</f>
        <v>12</v>
      </c>
      <c r="O922" s="295"/>
      <c r="P922" s="295"/>
      <c r="Q922" s="295"/>
      <c r="R922" s="295"/>
      <c r="S922" s="295"/>
      <c r="T922" s="295"/>
      <c r="U922" s="295"/>
      <c r="V922" s="295"/>
      <c r="W922" s="295"/>
      <c r="X922" s="295"/>
      <c r="Y922" s="411">
        <f>Y921</f>
        <v>0</v>
      </c>
      <c r="Z922" s="411">
        <f t="shared" ref="Z922" si="2326">Z921</f>
        <v>0</v>
      </c>
      <c r="AA922" s="411">
        <f t="shared" ref="AA922" si="2327">AA921</f>
        <v>0</v>
      </c>
      <c r="AB922" s="411">
        <f t="shared" ref="AB922" si="2328">AB921</f>
        <v>0</v>
      </c>
      <c r="AC922" s="411">
        <f t="shared" ref="AC922" si="2329">AC921</f>
        <v>0</v>
      </c>
      <c r="AD922" s="411">
        <f t="shared" ref="AD922" si="2330">AD921</f>
        <v>0</v>
      </c>
      <c r="AE922" s="411">
        <f t="shared" ref="AE922" si="2331">AE921</f>
        <v>0</v>
      </c>
      <c r="AF922" s="411">
        <f t="shared" ref="AF922" si="2332">AF921</f>
        <v>0</v>
      </c>
      <c r="AG922" s="411">
        <f t="shared" ref="AG922" si="2333">AG921</f>
        <v>0</v>
      </c>
      <c r="AH922" s="411">
        <f t="shared" ref="AH922" si="2334">AH921</f>
        <v>0</v>
      </c>
      <c r="AI922" s="411">
        <f t="shared" ref="AI922" si="2335">AI921</f>
        <v>0</v>
      </c>
      <c r="AJ922" s="411">
        <f t="shared" ref="AJ922" si="2336">AJ921</f>
        <v>0</v>
      </c>
      <c r="AK922" s="411">
        <f t="shared" ref="AK922" si="2337">AK921</f>
        <v>0</v>
      </c>
      <c r="AL922" s="411">
        <f t="shared" ref="AL922" si="2338">AL921</f>
        <v>0</v>
      </c>
      <c r="AM922" s="306"/>
    </row>
    <row r="923" spans="1:39" ht="15" hidden="1" outlineLevel="1">
      <c r="A923" s="532"/>
      <c r="B923" s="428"/>
      <c r="C923" s="291"/>
      <c r="D923" s="291"/>
      <c r="E923" s="291"/>
      <c r="F923" s="291"/>
      <c r="G923" s="291"/>
      <c r="H923" s="291"/>
      <c r="I923" s="291"/>
      <c r="J923" s="291"/>
      <c r="K923" s="291"/>
      <c r="L923" s="291"/>
      <c r="M923" s="291"/>
      <c r="N923" s="291"/>
      <c r="O923" s="291"/>
      <c r="P923" s="291"/>
      <c r="Q923" s="291"/>
      <c r="R923" s="291"/>
      <c r="S923" s="291"/>
      <c r="T923" s="291"/>
      <c r="U923" s="291"/>
      <c r="V923" s="291"/>
      <c r="W923" s="291"/>
      <c r="X923" s="291"/>
      <c r="Y923" s="412"/>
      <c r="Z923" s="425"/>
      <c r="AA923" s="425"/>
      <c r="AB923" s="425"/>
      <c r="AC923" s="425"/>
      <c r="AD923" s="425"/>
      <c r="AE923" s="425"/>
      <c r="AF923" s="425"/>
      <c r="AG923" s="425"/>
      <c r="AH923" s="425"/>
      <c r="AI923" s="425"/>
      <c r="AJ923" s="425"/>
      <c r="AK923" s="425"/>
      <c r="AL923" s="425"/>
      <c r="AM923" s="306"/>
    </row>
    <row r="924" spans="1:39" ht="30" hidden="1" outlineLevel="1">
      <c r="A924" s="532">
        <v>46</v>
      </c>
      <c r="B924" s="428" t="s">
        <v>138</v>
      </c>
      <c r="C924" s="291" t="s">
        <v>25</v>
      </c>
      <c r="D924" s="295"/>
      <c r="E924" s="295"/>
      <c r="F924" s="295"/>
      <c r="G924" s="295"/>
      <c r="H924" s="295"/>
      <c r="I924" s="295"/>
      <c r="J924" s="295"/>
      <c r="K924" s="295"/>
      <c r="L924" s="295"/>
      <c r="M924" s="295"/>
      <c r="N924" s="295">
        <v>12</v>
      </c>
      <c r="O924" s="295"/>
      <c r="P924" s="295"/>
      <c r="Q924" s="295"/>
      <c r="R924" s="295"/>
      <c r="S924" s="295"/>
      <c r="T924" s="295"/>
      <c r="U924" s="295"/>
      <c r="V924" s="295"/>
      <c r="W924" s="295"/>
      <c r="X924" s="295"/>
      <c r="Y924" s="426"/>
      <c r="Z924" s="415"/>
      <c r="AA924" s="415"/>
      <c r="AB924" s="415"/>
      <c r="AC924" s="415"/>
      <c r="AD924" s="415"/>
      <c r="AE924" s="415"/>
      <c r="AF924" s="415"/>
      <c r="AG924" s="415"/>
      <c r="AH924" s="415"/>
      <c r="AI924" s="415"/>
      <c r="AJ924" s="415"/>
      <c r="AK924" s="415"/>
      <c r="AL924" s="415"/>
      <c r="AM924" s="296">
        <f>SUM(Y924:AL924)</f>
        <v>0</v>
      </c>
    </row>
    <row r="925" spans="1:39" ht="15" hidden="1" outlineLevel="1">
      <c r="A925" s="532"/>
      <c r="B925" s="294" t="s">
        <v>342</v>
      </c>
      <c r="C925" s="291" t="s">
        <v>163</v>
      </c>
      <c r="D925" s="295"/>
      <c r="E925" s="295"/>
      <c r="F925" s="295"/>
      <c r="G925" s="295"/>
      <c r="H925" s="295"/>
      <c r="I925" s="295"/>
      <c r="J925" s="295"/>
      <c r="K925" s="295"/>
      <c r="L925" s="295"/>
      <c r="M925" s="295"/>
      <c r="N925" s="295">
        <f>N924</f>
        <v>12</v>
      </c>
      <c r="O925" s="295"/>
      <c r="P925" s="295"/>
      <c r="Q925" s="295"/>
      <c r="R925" s="295"/>
      <c r="S925" s="295"/>
      <c r="T925" s="295"/>
      <c r="U925" s="295"/>
      <c r="V925" s="295"/>
      <c r="W925" s="295"/>
      <c r="X925" s="295"/>
      <c r="Y925" s="411">
        <f>Y924</f>
        <v>0</v>
      </c>
      <c r="Z925" s="411">
        <f t="shared" ref="Z925" si="2339">Z924</f>
        <v>0</v>
      </c>
      <c r="AA925" s="411">
        <f t="shared" ref="AA925" si="2340">AA924</f>
        <v>0</v>
      </c>
      <c r="AB925" s="411">
        <f t="shared" ref="AB925" si="2341">AB924</f>
        <v>0</v>
      </c>
      <c r="AC925" s="411">
        <f t="shared" ref="AC925" si="2342">AC924</f>
        <v>0</v>
      </c>
      <c r="AD925" s="411">
        <f t="shared" ref="AD925" si="2343">AD924</f>
        <v>0</v>
      </c>
      <c r="AE925" s="411">
        <f t="shared" ref="AE925" si="2344">AE924</f>
        <v>0</v>
      </c>
      <c r="AF925" s="411">
        <f t="shared" ref="AF925" si="2345">AF924</f>
        <v>0</v>
      </c>
      <c r="AG925" s="411">
        <f t="shared" ref="AG925" si="2346">AG924</f>
        <v>0</v>
      </c>
      <c r="AH925" s="411">
        <f t="shared" ref="AH925" si="2347">AH924</f>
        <v>0</v>
      </c>
      <c r="AI925" s="411">
        <f t="shared" ref="AI925" si="2348">AI924</f>
        <v>0</v>
      </c>
      <c r="AJ925" s="411">
        <f t="shared" ref="AJ925" si="2349">AJ924</f>
        <v>0</v>
      </c>
      <c r="AK925" s="411">
        <f t="shared" ref="AK925" si="2350">AK924</f>
        <v>0</v>
      </c>
      <c r="AL925" s="411">
        <f t="shared" ref="AL925" si="2351">AL924</f>
        <v>0</v>
      </c>
      <c r="AM925" s="306"/>
    </row>
    <row r="926" spans="1:39" ht="15" hidden="1" outlineLevel="1">
      <c r="A926" s="532"/>
      <c r="B926" s="428"/>
      <c r="C926" s="291"/>
      <c r="D926" s="291"/>
      <c r="E926" s="291"/>
      <c r="F926" s="291"/>
      <c r="G926" s="291"/>
      <c r="H926" s="291"/>
      <c r="I926" s="291"/>
      <c r="J926" s="291"/>
      <c r="K926" s="291"/>
      <c r="L926" s="291"/>
      <c r="M926" s="291"/>
      <c r="N926" s="291"/>
      <c r="O926" s="291"/>
      <c r="P926" s="291"/>
      <c r="Q926" s="291"/>
      <c r="R926" s="291"/>
      <c r="S926" s="291"/>
      <c r="T926" s="291"/>
      <c r="U926" s="291"/>
      <c r="V926" s="291"/>
      <c r="W926" s="291"/>
      <c r="X926" s="291"/>
      <c r="Y926" s="412"/>
      <c r="Z926" s="425"/>
      <c r="AA926" s="425"/>
      <c r="AB926" s="425"/>
      <c r="AC926" s="425"/>
      <c r="AD926" s="425"/>
      <c r="AE926" s="425"/>
      <c r="AF926" s="425"/>
      <c r="AG926" s="425"/>
      <c r="AH926" s="425"/>
      <c r="AI926" s="425"/>
      <c r="AJ926" s="425"/>
      <c r="AK926" s="425"/>
      <c r="AL926" s="425"/>
      <c r="AM926" s="306"/>
    </row>
    <row r="927" spans="1:39" ht="30" hidden="1" outlineLevel="1">
      <c r="A927" s="532">
        <v>47</v>
      </c>
      <c r="B927" s="428" t="s">
        <v>139</v>
      </c>
      <c r="C927" s="291" t="s">
        <v>25</v>
      </c>
      <c r="D927" s="295"/>
      <c r="E927" s="295"/>
      <c r="F927" s="295"/>
      <c r="G927" s="295"/>
      <c r="H927" s="295"/>
      <c r="I927" s="295"/>
      <c r="J927" s="295"/>
      <c r="K927" s="295"/>
      <c r="L927" s="295"/>
      <c r="M927" s="295"/>
      <c r="N927" s="295">
        <v>12</v>
      </c>
      <c r="O927" s="295"/>
      <c r="P927" s="295"/>
      <c r="Q927" s="295"/>
      <c r="R927" s="295"/>
      <c r="S927" s="295"/>
      <c r="T927" s="295"/>
      <c r="U927" s="295"/>
      <c r="V927" s="295"/>
      <c r="W927" s="295"/>
      <c r="X927" s="295"/>
      <c r="Y927" s="426"/>
      <c r="Z927" s="415"/>
      <c r="AA927" s="415"/>
      <c r="AB927" s="415"/>
      <c r="AC927" s="415"/>
      <c r="AD927" s="415"/>
      <c r="AE927" s="415"/>
      <c r="AF927" s="415"/>
      <c r="AG927" s="415"/>
      <c r="AH927" s="415"/>
      <c r="AI927" s="415"/>
      <c r="AJ927" s="415"/>
      <c r="AK927" s="415"/>
      <c r="AL927" s="415"/>
      <c r="AM927" s="296">
        <f>SUM(Y927:AL927)</f>
        <v>0</v>
      </c>
    </row>
    <row r="928" spans="1:39" ht="15" hidden="1" outlineLevel="1">
      <c r="A928" s="532"/>
      <c r="B928" s="294" t="s">
        <v>342</v>
      </c>
      <c r="C928" s="291" t="s">
        <v>163</v>
      </c>
      <c r="D928" s="295"/>
      <c r="E928" s="295"/>
      <c r="F928" s="295"/>
      <c r="G928" s="295"/>
      <c r="H928" s="295"/>
      <c r="I928" s="295"/>
      <c r="J928" s="295"/>
      <c r="K928" s="295"/>
      <c r="L928" s="295"/>
      <c r="M928" s="295"/>
      <c r="N928" s="295">
        <f>N927</f>
        <v>12</v>
      </c>
      <c r="O928" s="295"/>
      <c r="P928" s="295"/>
      <c r="Q928" s="295"/>
      <c r="R928" s="295"/>
      <c r="S928" s="295"/>
      <c r="T928" s="295"/>
      <c r="U928" s="295"/>
      <c r="V928" s="295"/>
      <c r="W928" s="295"/>
      <c r="X928" s="295"/>
      <c r="Y928" s="411">
        <f>Y927</f>
        <v>0</v>
      </c>
      <c r="Z928" s="411">
        <f t="shared" ref="Z928" si="2352">Z927</f>
        <v>0</v>
      </c>
      <c r="AA928" s="411">
        <f t="shared" ref="AA928" si="2353">AA927</f>
        <v>0</v>
      </c>
      <c r="AB928" s="411">
        <f t="shared" ref="AB928" si="2354">AB927</f>
        <v>0</v>
      </c>
      <c r="AC928" s="411">
        <f t="shared" ref="AC928" si="2355">AC927</f>
        <v>0</v>
      </c>
      <c r="AD928" s="411">
        <f t="shared" ref="AD928" si="2356">AD927</f>
        <v>0</v>
      </c>
      <c r="AE928" s="411">
        <f t="shared" ref="AE928" si="2357">AE927</f>
        <v>0</v>
      </c>
      <c r="AF928" s="411">
        <f t="shared" ref="AF928" si="2358">AF927</f>
        <v>0</v>
      </c>
      <c r="AG928" s="411">
        <f t="shared" ref="AG928" si="2359">AG927</f>
        <v>0</v>
      </c>
      <c r="AH928" s="411">
        <f t="shared" ref="AH928" si="2360">AH927</f>
        <v>0</v>
      </c>
      <c r="AI928" s="411">
        <f t="shared" ref="AI928" si="2361">AI927</f>
        <v>0</v>
      </c>
      <c r="AJ928" s="411">
        <f t="shared" ref="AJ928" si="2362">AJ927</f>
        <v>0</v>
      </c>
      <c r="AK928" s="411">
        <f t="shared" ref="AK928" si="2363">AK927</f>
        <v>0</v>
      </c>
      <c r="AL928" s="411">
        <f t="shared" ref="AL928" si="2364">AL927</f>
        <v>0</v>
      </c>
      <c r="AM928" s="306"/>
    </row>
    <row r="929" spans="1:39" ht="15" hidden="1" outlineLevel="1">
      <c r="A929" s="532"/>
      <c r="B929" s="428"/>
      <c r="C929" s="291"/>
      <c r="D929" s="291"/>
      <c r="E929" s="291"/>
      <c r="F929" s="291"/>
      <c r="G929" s="291"/>
      <c r="H929" s="291"/>
      <c r="I929" s="291"/>
      <c r="J929" s="291"/>
      <c r="K929" s="291"/>
      <c r="L929" s="291"/>
      <c r="M929" s="291"/>
      <c r="N929" s="291"/>
      <c r="O929" s="291"/>
      <c r="P929" s="291"/>
      <c r="Q929" s="291"/>
      <c r="R929" s="291"/>
      <c r="S929" s="291"/>
      <c r="T929" s="291"/>
      <c r="U929" s="291"/>
      <c r="V929" s="291"/>
      <c r="W929" s="291"/>
      <c r="X929" s="291"/>
      <c r="Y929" s="412"/>
      <c r="Z929" s="425"/>
      <c r="AA929" s="425"/>
      <c r="AB929" s="425"/>
      <c r="AC929" s="425"/>
      <c r="AD929" s="425"/>
      <c r="AE929" s="425"/>
      <c r="AF929" s="425"/>
      <c r="AG929" s="425"/>
      <c r="AH929" s="425"/>
      <c r="AI929" s="425"/>
      <c r="AJ929" s="425"/>
      <c r="AK929" s="425"/>
      <c r="AL929" s="425"/>
      <c r="AM929" s="306"/>
    </row>
    <row r="930" spans="1:39" ht="30" hidden="1" outlineLevel="1">
      <c r="A930" s="532">
        <v>48</v>
      </c>
      <c r="B930" s="428" t="s">
        <v>140</v>
      </c>
      <c r="C930" s="291" t="s">
        <v>25</v>
      </c>
      <c r="D930" s="295"/>
      <c r="E930" s="295"/>
      <c r="F930" s="295"/>
      <c r="G930" s="295"/>
      <c r="H930" s="295"/>
      <c r="I930" s="295"/>
      <c r="J930" s="295"/>
      <c r="K930" s="295"/>
      <c r="L930" s="295"/>
      <c r="M930" s="295"/>
      <c r="N930" s="295">
        <v>12</v>
      </c>
      <c r="O930" s="295"/>
      <c r="P930" s="295"/>
      <c r="Q930" s="295"/>
      <c r="R930" s="295"/>
      <c r="S930" s="295"/>
      <c r="T930" s="295"/>
      <c r="U930" s="295"/>
      <c r="V930" s="295"/>
      <c r="W930" s="295"/>
      <c r="X930" s="295"/>
      <c r="Y930" s="426"/>
      <c r="Z930" s="415"/>
      <c r="AA930" s="415"/>
      <c r="AB930" s="415"/>
      <c r="AC930" s="415"/>
      <c r="AD930" s="415"/>
      <c r="AE930" s="415"/>
      <c r="AF930" s="415"/>
      <c r="AG930" s="415"/>
      <c r="AH930" s="415"/>
      <c r="AI930" s="415"/>
      <c r="AJ930" s="415"/>
      <c r="AK930" s="415"/>
      <c r="AL930" s="415"/>
      <c r="AM930" s="296">
        <f>SUM(Y930:AL930)</f>
        <v>0</v>
      </c>
    </row>
    <row r="931" spans="1:39" ht="15" hidden="1" outlineLevel="1">
      <c r="A931" s="532"/>
      <c r="B931" s="294" t="s">
        <v>342</v>
      </c>
      <c r="C931" s="291" t="s">
        <v>163</v>
      </c>
      <c r="D931" s="295"/>
      <c r="E931" s="295"/>
      <c r="F931" s="295"/>
      <c r="G931" s="295"/>
      <c r="H931" s="295"/>
      <c r="I931" s="295"/>
      <c r="J931" s="295"/>
      <c r="K931" s="295"/>
      <c r="L931" s="295"/>
      <c r="M931" s="295"/>
      <c r="N931" s="295">
        <f>N930</f>
        <v>12</v>
      </c>
      <c r="O931" s="295"/>
      <c r="P931" s="295"/>
      <c r="Q931" s="295"/>
      <c r="R931" s="295"/>
      <c r="S931" s="295"/>
      <c r="T931" s="295"/>
      <c r="U931" s="295"/>
      <c r="V931" s="295"/>
      <c r="W931" s="295"/>
      <c r="X931" s="295"/>
      <c r="Y931" s="411">
        <f>Y930</f>
        <v>0</v>
      </c>
      <c r="Z931" s="411">
        <f t="shared" ref="Z931" si="2365">Z930</f>
        <v>0</v>
      </c>
      <c r="AA931" s="411">
        <f t="shared" ref="AA931" si="2366">AA930</f>
        <v>0</v>
      </c>
      <c r="AB931" s="411">
        <f t="shared" ref="AB931" si="2367">AB930</f>
        <v>0</v>
      </c>
      <c r="AC931" s="411">
        <f t="shared" ref="AC931" si="2368">AC930</f>
        <v>0</v>
      </c>
      <c r="AD931" s="411">
        <f t="shared" ref="AD931" si="2369">AD930</f>
        <v>0</v>
      </c>
      <c r="AE931" s="411">
        <f t="shared" ref="AE931" si="2370">AE930</f>
        <v>0</v>
      </c>
      <c r="AF931" s="411">
        <f t="shared" ref="AF931" si="2371">AF930</f>
        <v>0</v>
      </c>
      <c r="AG931" s="411">
        <f t="shared" ref="AG931" si="2372">AG930</f>
        <v>0</v>
      </c>
      <c r="AH931" s="411">
        <f t="shared" ref="AH931" si="2373">AH930</f>
        <v>0</v>
      </c>
      <c r="AI931" s="411">
        <f t="shared" ref="AI931" si="2374">AI930</f>
        <v>0</v>
      </c>
      <c r="AJ931" s="411">
        <f t="shared" ref="AJ931" si="2375">AJ930</f>
        <v>0</v>
      </c>
      <c r="AK931" s="411">
        <f t="shared" ref="AK931" si="2376">AK930</f>
        <v>0</v>
      </c>
      <c r="AL931" s="411">
        <f t="shared" ref="AL931" si="2377">AL930</f>
        <v>0</v>
      </c>
      <c r="AM931" s="306"/>
    </row>
    <row r="932" spans="1:39" ht="15" hidden="1" outlineLevel="1">
      <c r="A932" s="532"/>
      <c r="B932" s="428"/>
      <c r="C932" s="291"/>
      <c r="D932" s="291"/>
      <c r="E932" s="291"/>
      <c r="F932" s="291"/>
      <c r="G932" s="291"/>
      <c r="H932" s="291"/>
      <c r="I932" s="291"/>
      <c r="J932" s="291"/>
      <c r="K932" s="291"/>
      <c r="L932" s="291"/>
      <c r="M932" s="291"/>
      <c r="N932" s="291"/>
      <c r="O932" s="291"/>
      <c r="P932" s="291"/>
      <c r="Q932" s="291"/>
      <c r="R932" s="291"/>
      <c r="S932" s="291"/>
      <c r="T932" s="291"/>
      <c r="U932" s="291"/>
      <c r="V932" s="291"/>
      <c r="W932" s="291"/>
      <c r="X932" s="291"/>
      <c r="Y932" s="412"/>
      <c r="Z932" s="425"/>
      <c r="AA932" s="425"/>
      <c r="AB932" s="425"/>
      <c r="AC932" s="425"/>
      <c r="AD932" s="425"/>
      <c r="AE932" s="425"/>
      <c r="AF932" s="425"/>
      <c r="AG932" s="425"/>
      <c r="AH932" s="425"/>
      <c r="AI932" s="425"/>
      <c r="AJ932" s="425"/>
      <c r="AK932" s="425"/>
      <c r="AL932" s="425"/>
      <c r="AM932" s="306"/>
    </row>
    <row r="933" spans="1:39" ht="30" hidden="1" outlineLevel="1">
      <c r="A933" s="532">
        <v>49</v>
      </c>
      <c r="B933" s="428" t="s">
        <v>141</v>
      </c>
      <c r="C933" s="291" t="s">
        <v>25</v>
      </c>
      <c r="D933" s="295"/>
      <c r="E933" s="295"/>
      <c r="F933" s="295"/>
      <c r="G933" s="295"/>
      <c r="H933" s="295"/>
      <c r="I933" s="295"/>
      <c r="J933" s="295"/>
      <c r="K933" s="295"/>
      <c r="L933" s="295"/>
      <c r="M933" s="295"/>
      <c r="N933" s="295">
        <v>12</v>
      </c>
      <c r="O933" s="295"/>
      <c r="P933" s="295"/>
      <c r="Q933" s="295"/>
      <c r="R933" s="295"/>
      <c r="S933" s="295"/>
      <c r="T933" s="295"/>
      <c r="U933" s="295"/>
      <c r="V933" s="295"/>
      <c r="W933" s="295"/>
      <c r="X933" s="295"/>
      <c r="Y933" s="426"/>
      <c r="Z933" s="415"/>
      <c r="AA933" s="415"/>
      <c r="AB933" s="415"/>
      <c r="AC933" s="415"/>
      <c r="AD933" s="415"/>
      <c r="AE933" s="415"/>
      <c r="AF933" s="415"/>
      <c r="AG933" s="415"/>
      <c r="AH933" s="415"/>
      <c r="AI933" s="415"/>
      <c r="AJ933" s="415"/>
      <c r="AK933" s="415"/>
      <c r="AL933" s="415"/>
      <c r="AM933" s="296">
        <f>SUM(Y933:AL933)</f>
        <v>0</v>
      </c>
    </row>
    <row r="934" spans="1:39" ht="15" hidden="1" outlineLevel="1">
      <c r="A934" s="532"/>
      <c r="B934" s="294" t="s">
        <v>342</v>
      </c>
      <c r="C934" s="291" t="s">
        <v>163</v>
      </c>
      <c r="D934" s="295"/>
      <c r="E934" s="295"/>
      <c r="F934" s="295"/>
      <c r="G934" s="295"/>
      <c r="H934" s="295"/>
      <c r="I934" s="295"/>
      <c r="J934" s="295"/>
      <c r="K934" s="295"/>
      <c r="L934" s="295"/>
      <c r="M934" s="295"/>
      <c r="N934" s="295">
        <f>N933</f>
        <v>12</v>
      </c>
      <c r="O934" s="295"/>
      <c r="P934" s="295"/>
      <c r="Q934" s="295"/>
      <c r="R934" s="295"/>
      <c r="S934" s="295"/>
      <c r="T934" s="295"/>
      <c r="U934" s="295"/>
      <c r="V934" s="295"/>
      <c r="W934" s="295"/>
      <c r="X934" s="295"/>
      <c r="Y934" s="411">
        <f>Y933</f>
        <v>0</v>
      </c>
      <c r="Z934" s="411">
        <f t="shared" ref="Z934" si="2378">Z933</f>
        <v>0</v>
      </c>
      <c r="AA934" s="411">
        <f t="shared" ref="AA934" si="2379">AA933</f>
        <v>0</v>
      </c>
      <c r="AB934" s="411">
        <f t="shared" ref="AB934" si="2380">AB933</f>
        <v>0</v>
      </c>
      <c r="AC934" s="411">
        <f t="shared" ref="AC934" si="2381">AC933</f>
        <v>0</v>
      </c>
      <c r="AD934" s="411">
        <f t="shared" ref="AD934" si="2382">AD933</f>
        <v>0</v>
      </c>
      <c r="AE934" s="411">
        <f t="shared" ref="AE934" si="2383">AE933</f>
        <v>0</v>
      </c>
      <c r="AF934" s="411">
        <f t="shared" ref="AF934" si="2384">AF933</f>
        <v>0</v>
      </c>
      <c r="AG934" s="411">
        <f t="shared" ref="AG934" si="2385">AG933</f>
        <v>0</v>
      </c>
      <c r="AH934" s="411">
        <f t="shared" ref="AH934" si="2386">AH933</f>
        <v>0</v>
      </c>
      <c r="AI934" s="411">
        <f t="shared" ref="AI934" si="2387">AI933</f>
        <v>0</v>
      </c>
      <c r="AJ934" s="411">
        <f t="shared" ref="AJ934" si="2388">AJ933</f>
        <v>0</v>
      </c>
      <c r="AK934" s="411">
        <f t="shared" ref="AK934" si="2389">AK933</f>
        <v>0</v>
      </c>
      <c r="AL934" s="411">
        <f t="shared" ref="AL934" si="2390">AL933</f>
        <v>0</v>
      </c>
      <c r="AM934" s="306"/>
    </row>
    <row r="935" spans="1:39" ht="15" hidden="1" outlineLevel="1">
      <c r="A935" s="532"/>
      <c r="B935" s="294"/>
      <c r="C935" s="305"/>
      <c r="D935" s="291"/>
      <c r="E935" s="291"/>
      <c r="F935" s="291"/>
      <c r="G935" s="291"/>
      <c r="H935" s="291"/>
      <c r="I935" s="291"/>
      <c r="J935" s="291"/>
      <c r="K935" s="291"/>
      <c r="L935" s="291"/>
      <c r="M935" s="291"/>
      <c r="N935" s="291"/>
      <c r="O935" s="291"/>
      <c r="P935" s="291"/>
      <c r="Q935" s="291"/>
      <c r="R935" s="291"/>
      <c r="S935" s="291"/>
      <c r="T935" s="291"/>
      <c r="U935" s="291"/>
      <c r="V935" s="291"/>
      <c r="W935" s="291"/>
      <c r="X935" s="291"/>
      <c r="Y935" s="301"/>
      <c r="Z935" s="301"/>
      <c r="AA935" s="301"/>
      <c r="AB935" s="301"/>
      <c r="AC935" s="301"/>
      <c r="AD935" s="301"/>
      <c r="AE935" s="301"/>
      <c r="AF935" s="301"/>
      <c r="AG935" s="301"/>
      <c r="AH935" s="301"/>
      <c r="AI935" s="301"/>
      <c r="AJ935" s="301"/>
      <c r="AK935" s="301"/>
      <c r="AL935" s="301"/>
      <c r="AM935" s="306"/>
    </row>
    <row r="936" spans="1:39" ht="15.45">
      <c r="B936" s="327" t="s">
        <v>328</v>
      </c>
      <c r="C936" s="329"/>
      <c r="D936" s="329">
        <f>SUM(D773:D934)</f>
        <v>4341325.1117935497</v>
      </c>
      <c r="E936" s="329"/>
      <c r="F936" s="329"/>
      <c r="G936" s="329"/>
      <c r="H936" s="329"/>
      <c r="I936" s="329"/>
      <c r="J936" s="329"/>
      <c r="K936" s="329"/>
      <c r="L936" s="329"/>
      <c r="M936" s="329"/>
      <c r="N936" s="329"/>
      <c r="O936" s="329">
        <f>SUM(O773:O934)</f>
        <v>609.31690777385506</v>
      </c>
      <c r="P936" s="329"/>
      <c r="Q936" s="329"/>
      <c r="R936" s="329"/>
      <c r="S936" s="329"/>
      <c r="T936" s="329"/>
      <c r="U936" s="329"/>
      <c r="V936" s="329"/>
      <c r="W936" s="329"/>
      <c r="X936" s="329"/>
      <c r="Y936" s="329">
        <f>IF(Y771="kWh",SUMPRODUCT(D773:D934,Y773:Y934))</f>
        <v>0</v>
      </c>
      <c r="Z936" s="329">
        <f>IF(Z771="kWh",SUMPRODUCT(D773:D934,Z773:Z934))</f>
        <v>812399.17774879769</v>
      </c>
      <c r="AA936" s="329">
        <f>IF(AA771="kw",SUMPRODUCT(N773:N934,O773:O934,AA773:AA934),SUMPRODUCT(D773:D934,AA773:AA934))</f>
        <v>1489.552257386438</v>
      </c>
      <c r="AB936" s="329">
        <f>IF(AB771="kw",SUMPRODUCT(N773:N934,O773:O934,AB773:AB934),SUMPRODUCT(D773:D934,AB773:AB934))</f>
        <v>2074.0017107388535</v>
      </c>
      <c r="AC936" s="329">
        <f>IF(AC771="kw",SUMPRODUCT(N773:N934,O773:O934,AC773:AC934),SUMPRODUCT(D773:D934,AC773:AC934))</f>
        <v>25.756833108341645</v>
      </c>
      <c r="AD936" s="329">
        <f>IF(AD771="kw",SUMPRODUCT(N773:N934,O773:O934,AD773:AD934),SUMPRODUCT(D773:D934,AD773:AD934))</f>
        <v>0</v>
      </c>
      <c r="AE936" s="329">
        <f>IF(AE771="kw",SUMPRODUCT(N773:N934,O773:O934,AE773:AE934),SUMPRODUCT(D773:D934,AE773:AE934))</f>
        <v>0</v>
      </c>
      <c r="AF936" s="329">
        <f>IF(AF771="kw",SUMPRODUCT(N773:N934,O773:O934,AF773:AF934),SUMPRODUCT(D773:D934,AF773:AF934))</f>
        <v>2559.705627831715</v>
      </c>
      <c r="AG936" s="329">
        <f>IF(AG771="kw",SUMPRODUCT(N773:N934,O773:O934,AG773:AG934),SUMPRODUCT(D773:D934,AG773:AG934))</f>
        <v>0</v>
      </c>
      <c r="AH936" s="329">
        <f>IF(AH771="kw",SUMPRODUCT(N773:N934,O773:O934,AH773:AH934),SUMPRODUCT(D773:D934,AH773:AH934))</f>
        <v>0</v>
      </c>
      <c r="AI936" s="329">
        <f>IF(AI771="kw",SUMPRODUCT(N773:N934,O773:O934,AI773:AI934),SUMPRODUCT(D773:D934,AI773:AI934))</f>
        <v>0</v>
      </c>
      <c r="AJ936" s="329">
        <f>IF(AJ771="kw",SUMPRODUCT(N773:N934,O773:O934,AJ773:AJ934),SUMPRODUCT(D773:D934,AJ773:AJ934))</f>
        <v>0</v>
      </c>
      <c r="AK936" s="329">
        <f>IF(AK771="kw",SUMPRODUCT(N773:N934,O773:O934,AK773:AK934),SUMPRODUCT(D773:D934,AK773:AK934))</f>
        <v>0</v>
      </c>
      <c r="AL936" s="329">
        <f>IF(AL771="kw",SUMPRODUCT(N773:N934,O773:O934,AL773:AL934),SUMPRODUCT(D773:D934,AL773:AL934))</f>
        <v>0</v>
      </c>
      <c r="AM936" s="330"/>
    </row>
    <row r="937" spans="1:39" ht="15.45">
      <c r="B937" s="391" t="s">
        <v>329</v>
      </c>
      <c r="C937" s="392"/>
      <c r="D937" s="392"/>
      <c r="E937" s="392"/>
      <c r="F937" s="392"/>
      <c r="G937" s="392"/>
      <c r="H937" s="392"/>
      <c r="I937" s="392"/>
      <c r="J937" s="392"/>
      <c r="K937" s="392"/>
      <c r="L937" s="392"/>
      <c r="M937" s="392"/>
      <c r="N937" s="392"/>
      <c r="O937" s="392"/>
      <c r="P937" s="392"/>
      <c r="Q937" s="392"/>
      <c r="R937" s="392"/>
      <c r="S937" s="392"/>
      <c r="T937" s="392"/>
      <c r="U937" s="392"/>
      <c r="V937" s="392"/>
      <c r="W937" s="392"/>
      <c r="X937" s="392"/>
      <c r="Y937" s="392">
        <f>HLOOKUP(Y587,'2. LRAMVA Threshold'!$B$42:$Q$53,11,FALSE)</f>
        <v>1633000</v>
      </c>
      <c r="Z937" s="392">
        <f>HLOOKUP(Z587,'2. LRAMVA Threshold'!$B$42:$Q$53,11,FALSE)</f>
        <v>767647</v>
      </c>
      <c r="AA937" s="392">
        <f>HLOOKUP(AA587,'2. LRAMVA Threshold'!$B$42:$Q$53,11,FALSE)</f>
        <v>7932.3310198404288</v>
      </c>
      <c r="AB937" s="392">
        <f>HLOOKUP(AB587,'2. LRAMVA Threshold'!$B$42:$Q$53,11,FALSE)</f>
        <v>1668.7921836606774</v>
      </c>
      <c r="AC937" s="392">
        <f>HLOOKUP(AC587,'2. LRAMVA Threshold'!$B$42:$Q$53,11,FALSE)</f>
        <v>415.70193033185683</v>
      </c>
      <c r="AD937" s="392">
        <f>HLOOKUP(AD587,'2. LRAMVA Threshold'!$B$42:$Q$53,11,FALSE)</f>
        <v>0</v>
      </c>
      <c r="AE937" s="392">
        <f>HLOOKUP(AE587,'2. LRAMVA Threshold'!$B$42:$Q$53,11,FALSE)</f>
        <v>0</v>
      </c>
      <c r="AF937" s="392">
        <f>HLOOKUP(AF587,'2. LRAMVA Threshold'!$B$42:$Q$53,11,FALSE)</f>
        <v>0</v>
      </c>
      <c r="AG937" s="392">
        <f>HLOOKUP(AG587,'2. LRAMVA Threshold'!$B$42:$Q$53,11,FALSE)</f>
        <v>0</v>
      </c>
      <c r="AH937" s="392">
        <f>HLOOKUP(AH587,'2. LRAMVA Threshold'!$B$42:$Q$53,11,FALSE)</f>
        <v>0</v>
      </c>
      <c r="AI937" s="392">
        <f>HLOOKUP(AI587,'2. LRAMVA Threshold'!$B$42:$Q$53,11,FALSE)</f>
        <v>0</v>
      </c>
      <c r="AJ937" s="392">
        <f>HLOOKUP(AJ587,'2. LRAMVA Threshold'!$B$42:$Q$53,11,FALSE)</f>
        <v>0</v>
      </c>
      <c r="AK937" s="392">
        <f>HLOOKUP(AK587,'2. LRAMVA Threshold'!$B$42:$Q$53,11,FALSE)</f>
        <v>0</v>
      </c>
      <c r="AL937" s="392">
        <f>HLOOKUP(AL587,'2. LRAMVA Threshold'!$B$42:$Q$53,11,FALSE)</f>
        <v>0</v>
      </c>
      <c r="AM937" s="442"/>
    </row>
    <row r="938" spans="1:39" ht="15">
      <c r="B938" s="394"/>
      <c r="C938" s="432"/>
      <c r="D938" s="433"/>
      <c r="E938" s="433"/>
      <c r="F938" s="433"/>
      <c r="G938" s="433"/>
      <c r="H938" s="433"/>
      <c r="I938" s="433"/>
      <c r="J938" s="433"/>
      <c r="K938" s="433"/>
      <c r="L938" s="433"/>
      <c r="M938" s="433"/>
      <c r="N938" s="433"/>
      <c r="O938" s="434"/>
      <c r="P938" s="433"/>
      <c r="Q938" s="433"/>
      <c r="R938" s="433"/>
      <c r="S938" s="435"/>
      <c r="T938" s="435"/>
      <c r="U938" s="435"/>
      <c r="V938" s="435"/>
      <c r="W938" s="433"/>
      <c r="X938" s="433"/>
      <c r="Y938" s="436"/>
      <c r="Z938" s="436"/>
      <c r="AA938" s="436"/>
      <c r="AB938" s="436"/>
      <c r="AC938" s="436"/>
      <c r="AD938" s="436"/>
      <c r="AE938" s="436"/>
      <c r="AF938" s="399"/>
      <c r="AG938" s="399"/>
      <c r="AH938" s="399"/>
      <c r="AI938" s="399"/>
      <c r="AJ938" s="399"/>
      <c r="AK938" s="399"/>
      <c r="AL938" s="399"/>
      <c r="AM938" s="400"/>
    </row>
    <row r="939" spans="1:39" ht="15">
      <c r="B939" s="324" t="s">
        <v>330</v>
      </c>
      <c r="C939" s="338"/>
      <c r="D939" s="338"/>
      <c r="E939" s="376"/>
      <c r="F939" s="376"/>
      <c r="G939" s="376"/>
      <c r="H939" s="376"/>
      <c r="I939" s="376"/>
      <c r="J939" s="376"/>
      <c r="K939" s="376"/>
      <c r="L939" s="376"/>
      <c r="M939" s="376"/>
      <c r="N939" s="376"/>
      <c r="O939" s="291"/>
      <c r="P939" s="340"/>
      <c r="Q939" s="340"/>
      <c r="R939" s="340"/>
      <c r="S939" s="339"/>
      <c r="T939" s="339"/>
      <c r="U939" s="339"/>
      <c r="V939" s="339"/>
      <c r="W939" s="340"/>
      <c r="X939" s="340"/>
      <c r="Y939" s="341">
        <f>HLOOKUP(Y$35,'3.  Distribution Rates'!$C$122:$P$133,11,FALSE)</f>
        <v>1.1999999999999999E-3</v>
      </c>
      <c r="Z939" s="341">
        <f>HLOOKUP(Z$35,'3.  Distribution Rates'!$C$122:$P$133,11,FALSE)</f>
        <v>1.7999999999999999E-2</v>
      </c>
      <c r="AA939" s="341">
        <f>HLOOKUP(AA$35,'3.  Distribution Rates'!$C$122:$P$133,11,FALSE)</f>
        <v>3.1185999999999998</v>
      </c>
      <c r="AB939" s="341">
        <f>HLOOKUP(AB$35,'3.  Distribution Rates'!$C$122:$P$133,11,FALSE)</f>
        <v>2.1863999999999999</v>
      </c>
      <c r="AC939" s="341">
        <f>HLOOKUP(AC$35,'3.  Distribution Rates'!$C$122:$P$133,11,FALSE)</f>
        <v>1.5157</v>
      </c>
      <c r="AD939" s="341">
        <f>HLOOKUP(AD$35,'3.  Distribution Rates'!$C$122:$P$133,11,FALSE)</f>
        <v>1.72E-2</v>
      </c>
      <c r="AE939" s="341">
        <f>HLOOKUP(AE$35,'3.  Distribution Rates'!$C$122:$P$133,11,FALSE)</f>
        <v>39.616900000000001</v>
      </c>
      <c r="AF939" s="341">
        <f>HLOOKUP(AF$35,'3.  Distribution Rates'!$C$122:$P$133,11,FALSE)</f>
        <v>10.9069</v>
      </c>
      <c r="AG939" s="341">
        <f>HLOOKUP(AG$35,'3.  Distribution Rates'!$C$122:$P$133,11,FALSE)</f>
        <v>0</v>
      </c>
      <c r="AH939" s="341">
        <f>HLOOKUP(AH$35,'3.  Distribution Rates'!$C$122:$P$133,11,FALSE)</f>
        <v>0</v>
      </c>
      <c r="AI939" s="341">
        <f>HLOOKUP(AI$35,'3.  Distribution Rates'!$C$122:$P$133,11,FALSE)</f>
        <v>0</v>
      </c>
      <c r="AJ939" s="341">
        <f>HLOOKUP(AJ$35,'3.  Distribution Rates'!$C$122:$P$133,11,FALSE)</f>
        <v>0</v>
      </c>
      <c r="AK939" s="341">
        <f>HLOOKUP(AK$35,'3.  Distribution Rates'!$C$122:$P$133,11,FALSE)</f>
        <v>0</v>
      </c>
      <c r="AL939" s="341">
        <f>HLOOKUP(AL$35,'3.  Distribution Rates'!$C$122:$P$133,11,FALSE)</f>
        <v>0</v>
      </c>
      <c r="AM939" s="377"/>
    </row>
    <row r="940" spans="1:39" ht="15">
      <c r="B940" s="324" t="s">
        <v>331</v>
      </c>
      <c r="C940" s="345"/>
      <c r="D940" s="309"/>
      <c r="E940" s="279"/>
      <c r="F940" s="279"/>
      <c r="G940" s="279"/>
      <c r="H940" s="279"/>
      <c r="I940" s="279"/>
      <c r="J940" s="279"/>
      <c r="K940" s="279"/>
      <c r="L940" s="279"/>
      <c r="M940" s="279"/>
      <c r="N940" s="279"/>
      <c r="O940" s="291"/>
      <c r="P940" s="279"/>
      <c r="Q940" s="279"/>
      <c r="R940" s="279"/>
      <c r="S940" s="309"/>
      <c r="T940" s="309"/>
      <c r="U940" s="309"/>
      <c r="V940" s="309"/>
      <c r="W940" s="279"/>
      <c r="X940" s="279"/>
      <c r="Y940" s="378">
        <f>'4.  2011-2014 LRAM'!Y142*Y939</f>
        <v>0</v>
      </c>
      <c r="Z940" s="378">
        <f>'4.  2011-2014 LRAM'!Z142*Z939</f>
        <v>0</v>
      </c>
      <c r="AA940" s="378">
        <f>'4.  2011-2014 LRAM'!AA142*AA939</f>
        <v>0</v>
      </c>
      <c r="AB940" s="378">
        <f>'4.  2011-2014 LRAM'!AB142*AB939</f>
        <v>0</v>
      </c>
      <c r="AC940" s="378">
        <f>'4.  2011-2014 LRAM'!AC142*AC939</f>
        <v>0</v>
      </c>
      <c r="AD940" s="378">
        <f>'4.  2011-2014 LRAM'!AD142*AD939</f>
        <v>0</v>
      </c>
      <c r="AE940" s="378">
        <f>'4.  2011-2014 LRAM'!AE142*AE939</f>
        <v>0</v>
      </c>
      <c r="AF940" s="378">
        <f>'4.  2011-2014 LRAM'!AF142*AF939</f>
        <v>0</v>
      </c>
      <c r="AG940" s="378">
        <f>'4.  2011-2014 LRAM'!AG142*AG939</f>
        <v>0</v>
      </c>
      <c r="AH940" s="378">
        <f>'4.  2011-2014 LRAM'!AH142*AH939</f>
        <v>0</v>
      </c>
      <c r="AI940" s="378">
        <f>'4.  2011-2014 LRAM'!AI142*AI939</f>
        <v>0</v>
      </c>
      <c r="AJ940" s="378">
        <f>'4.  2011-2014 LRAM'!AJ142*AJ939</f>
        <v>0</v>
      </c>
      <c r="AK940" s="378">
        <f>'4.  2011-2014 LRAM'!AK142*AK939</f>
        <v>0</v>
      </c>
      <c r="AL940" s="378">
        <f>'4.  2011-2014 LRAM'!AL142*AL939</f>
        <v>0</v>
      </c>
      <c r="AM940" s="629">
        <f t="shared" ref="AM940:AM948" si="2391">SUM(Y940:AL940)</f>
        <v>0</v>
      </c>
    </row>
    <row r="941" spans="1:39" ht="15">
      <c r="B941" s="324" t="s">
        <v>332</v>
      </c>
      <c r="C941" s="345"/>
      <c r="D941" s="309"/>
      <c r="E941" s="279"/>
      <c r="F941" s="279"/>
      <c r="G941" s="279"/>
      <c r="H941" s="279"/>
      <c r="I941" s="279"/>
      <c r="J941" s="279"/>
      <c r="K941" s="279"/>
      <c r="L941" s="279"/>
      <c r="M941" s="279"/>
      <c r="N941" s="279"/>
      <c r="O941" s="291"/>
      <c r="P941" s="279"/>
      <c r="Q941" s="279"/>
      <c r="R941" s="279"/>
      <c r="S941" s="309"/>
      <c r="T941" s="309"/>
      <c r="U941" s="309"/>
      <c r="V941" s="309"/>
      <c r="W941" s="279"/>
      <c r="X941" s="279"/>
      <c r="Y941" s="378">
        <f>'4.  2011-2014 LRAM'!Y271*Y939</f>
        <v>0</v>
      </c>
      <c r="Z941" s="378">
        <f>'4.  2011-2014 LRAM'!Z271*Z939</f>
        <v>0</v>
      </c>
      <c r="AA941" s="378">
        <f>'4.  2011-2014 LRAM'!AA271*AA939</f>
        <v>0</v>
      </c>
      <c r="AB941" s="378">
        <f>'4.  2011-2014 LRAM'!AB271*AB939</f>
        <v>0</v>
      </c>
      <c r="AC941" s="378">
        <f>'4.  2011-2014 LRAM'!AC271*AC939</f>
        <v>0</v>
      </c>
      <c r="AD941" s="378">
        <f>'4.  2011-2014 LRAM'!AD271*AD939</f>
        <v>0</v>
      </c>
      <c r="AE941" s="378">
        <f>'4.  2011-2014 LRAM'!AE271*AE939</f>
        <v>0</v>
      </c>
      <c r="AF941" s="378">
        <f>'4.  2011-2014 LRAM'!AF271*AF939</f>
        <v>0</v>
      </c>
      <c r="AG941" s="378">
        <f>'4.  2011-2014 LRAM'!AG271*AG939</f>
        <v>0</v>
      </c>
      <c r="AH941" s="378">
        <f>'4.  2011-2014 LRAM'!AH271*AH939</f>
        <v>0</v>
      </c>
      <c r="AI941" s="378">
        <f>'4.  2011-2014 LRAM'!AI271*AI939</f>
        <v>0</v>
      </c>
      <c r="AJ941" s="378">
        <f>'4.  2011-2014 LRAM'!AJ271*AJ939</f>
        <v>0</v>
      </c>
      <c r="AK941" s="378">
        <f>'4.  2011-2014 LRAM'!AK271*AK939</f>
        <v>0</v>
      </c>
      <c r="AL941" s="378">
        <f>'4.  2011-2014 LRAM'!AL271*AL939</f>
        <v>0</v>
      </c>
      <c r="AM941" s="629">
        <f t="shared" si="2391"/>
        <v>0</v>
      </c>
    </row>
    <row r="942" spans="1:39" ht="15">
      <c r="B942" s="324" t="s">
        <v>333</v>
      </c>
      <c r="C942" s="345"/>
      <c r="D942" s="309"/>
      <c r="E942" s="279"/>
      <c r="F942" s="279"/>
      <c r="G942" s="279"/>
      <c r="H942" s="279"/>
      <c r="I942" s="279"/>
      <c r="J942" s="279"/>
      <c r="K942" s="279"/>
      <c r="L942" s="279"/>
      <c r="M942" s="279"/>
      <c r="N942" s="279"/>
      <c r="O942" s="291"/>
      <c r="P942" s="279"/>
      <c r="Q942" s="279"/>
      <c r="R942" s="279"/>
      <c r="S942" s="309"/>
      <c r="T942" s="309"/>
      <c r="U942" s="309"/>
      <c r="V942" s="309"/>
      <c r="W942" s="279"/>
      <c r="X942" s="279"/>
      <c r="Y942" s="378">
        <f>'4.  2011-2014 LRAM'!Y400*Y939</f>
        <v>0</v>
      </c>
      <c r="Z942" s="378">
        <f>'4.  2011-2014 LRAM'!Z400*Z939</f>
        <v>0</v>
      </c>
      <c r="AA942" s="378">
        <f>'4.  2011-2014 LRAM'!AA400*AA939</f>
        <v>0</v>
      </c>
      <c r="AB942" s="378">
        <f>'4.  2011-2014 LRAM'!AB400*AB939</f>
        <v>0</v>
      </c>
      <c r="AC942" s="378">
        <f>'4.  2011-2014 LRAM'!AC400*AC939</f>
        <v>0</v>
      </c>
      <c r="AD942" s="378">
        <f>'4.  2011-2014 LRAM'!AD400*AD939</f>
        <v>0</v>
      </c>
      <c r="AE942" s="378">
        <f>'4.  2011-2014 LRAM'!AE400*AE939</f>
        <v>0</v>
      </c>
      <c r="AF942" s="378">
        <f>'4.  2011-2014 LRAM'!AF400*AF939</f>
        <v>0</v>
      </c>
      <c r="AG942" s="378">
        <f>'4.  2011-2014 LRAM'!AG400*AG939</f>
        <v>0</v>
      </c>
      <c r="AH942" s="378">
        <f>'4.  2011-2014 LRAM'!AH400*AH939</f>
        <v>0</v>
      </c>
      <c r="AI942" s="378">
        <f>'4.  2011-2014 LRAM'!AI400*AI939</f>
        <v>0</v>
      </c>
      <c r="AJ942" s="378">
        <f>'4.  2011-2014 LRAM'!AJ400*AJ939</f>
        <v>0</v>
      </c>
      <c r="AK942" s="378">
        <f>'4.  2011-2014 LRAM'!AK400*AK939</f>
        <v>0</v>
      </c>
      <c r="AL942" s="378">
        <f>'4.  2011-2014 LRAM'!AL400*AL939</f>
        <v>0</v>
      </c>
      <c r="AM942" s="629">
        <f t="shared" si="2391"/>
        <v>0</v>
      </c>
    </row>
    <row r="943" spans="1:39" ht="15">
      <c r="B943" s="324" t="s">
        <v>334</v>
      </c>
      <c r="C943" s="345"/>
      <c r="D943" s="309"/>
      <c r="E943" s="279"/>
      <c r="F943" s="279"/>
      <c r="G943" s="279"/>
      <c r="H943" s="279"/>
      <c r="I943" s="279"/>
      <c r="J943" s="279"/>
      <c r="K943" s="279"/>
      <c r="L943" s="279"/>
      <c r="M943" s="279"/>
      <c r="N943" s="279"/>
      <c r="O943" s="291"/>
      <c r="P943" s="279"/>
      <c r="Q943" s="279"/>
      <c r="R943" s="279"/>
      <c r="S943" s="309"/>
      <c r="T943" s="309"/>
      <c r="U943" s="309"/>
      <c r="V943" s="309"/>
      <c r="W943" s="279"/>
      <c r="X943" s="279"/>
      <c r="Y943" s="378">
        <f>'4.  2011-2014 LRAM'!Y530*Y939</f>
        <v>0</v>
      </c>
      <c r="Z943" s="378">
        <f>'4.  2011-2014 LRAM'!Z530*Z939</f>
        <v>0</v>
      </c>
      <c r="AA943" s="378">
        <f>'4.  2011-2014 LRAM'!AA530*AA939</f>
        <v>0</v>
      </c>
      <c r="AB943" s="378">
        <f>'4.  2011-2014 LRAM'!AB530*AB939</f>
        <v>0</v>
      </c>
      <c r="AC943" s="378">
        <f>'4.  2011-2014 LRAM'!AC530*AC939</f>
        <v>0</v>
      </c>
      <c r="AD943" s="378">
        <f>'4.  2011-2014 LRAM'!AD530*AD939</f>
        <v>0</v>
      </c>
      <c r="AE943" s="378">
        <f>'4.  2011-2014 LRAM'!AE530*AE939</f>
        <v>0</v>
      </c>
      <c r="AF943" s="378">
        <f>'4.  2011-2014 LRAM'!AF530*AF939</f>
        <v>0</v>
      </c>
      <c r="AG943" s="378">
        <f>'4.  2011-2014 LRAM'!AG530*AG939</f>
        <v>0</v>
      </c>
      <c r="AH943" s="378">
        <f>'4.  2011-2014 LRAM'!AH530*AH939</f>
        <v>0</v>
      </c>
      <c r="AI943" s="378">
        <f>'4.  2011-2014 LRAM'!AI530*AI939</f>
        <v>0</v>
      </c>
      <c r="AJ943" s="378">
        <f>'4.  2011-2014 LRAM'!AJ530*AJ939</f>
        <v>0</v>
      </c>
      <c r="AK943" s="378">
        <f>'4.  2011-2014 LRAM'!AK530*AK939</f>
        <v>0</v>
      </c>
      <c r="AL943" s="378">
        <f>'4.  2011-2014 LRAM'!AL530*AL939</f>
        <v>0</v>
      </c>
      <c r="AM943" s="629">
        <f t="shared" si="2391"/>
        <v>0</v>
      </c>
    </row>
    <row r="944" spans="1:39" ht="15">
      <c r="B944" s="324" t="s">
        <v>335</v>
      </c>
      <c r="C944" s="345"/>
      <c r="D944" s="309"/>
      <c r="E944" s="279"/>
      <c r="F944" s="279"/>
      <c r="G944" s="279"/>
      <c r="H944" s="279"/>
      <c r="I944" s="279"/>
      <c r="J944" s="279"/>
      <c r="K944" s="279"/>
      <c r="L944" s="279"/>
      <c r="M944" s="279"/>
      <c r="N944" s="279"/>
      <c r="O944" s="291"/>
      <c r="P944" s="279"/>
      <c r="Q944" s="279"/>
      <c r="R944" s="279"/>
      <c r="S944" s="309"/>
      <c r="T944" s="309"/>
      <c r="U944" s="309"/>
      <c r="V944" s="309"/>
      <c r="W944" s="279"/>
      <c r="X944" s="279"/>
      <c r="Y944" s="378">
        <f t="shared" ref="Y944:AL944" si="2392">Y214*Y939</f>
        <v>2362.7327999999998</v>
      </c>
      <c r="Z944" s="378">
        <f t="shared" si="2392"/>
        <v>21819.473053567745</v>
      </c>
      <c r="AA944" s="378">
        <f t="shared" si="2392"/>
        <v>1467.5918321376957</v>
      </c>
      <c r="AB944" s="378">
        <f t="shared" si="2392"/>
        <v>1894.1644736803567</v>
      </c>
      <c r="AC944" s="378">
        <f t="shared" si="2392"/>
        <v>12723.413002164094</v>
      </c>
      <c r="AD944" s="378">
        <f t="shared" si="2392"/>
        <v>0</v>
      </c>
      <c r="AE944" s="378">
        <f t="shared" si="2392"/>
        <v>0</v>
      </c>
      <c r="AF944" s="378">
        <f t="shared" si="2392"/>
        <v>0</v>
      </c>
      <c r="AG944" s="378">
        <f t="shared" si="2392"/>
        <v>0</v>
      </c>
      <c r="AH944" s="378">
        <f t="shared" si="2392"/>
        <v>0</v>
      </c>
      <c r="AI944" s="378">
        <f t="shared" si="2392"/>
        <v>0</v>
      </c>
      <c r="AJ944" s="378">
        <f t="shared" si="2392"/>
        <v>0</v>
      </c>
      <c r="AK944" s="378">
        <f t="shared" si="2392"/>
        <v>0</v>
      </c>
      <c r="AL944" s="378">
        <f t="shared" si="2392"/>
        <v>0</v>
      </c>
      <c r="AM944" s="629">
        <f t="shared" si="2391"/>
        <v>40267.375161549891</v>
      </c>
    </row>
    <row r="945" spans="1:39" ht="15">
      <c r="B945" s="324" t="s">
        <v>336</v>
      </c>
      <c r="C945" s="345"/>
      <c r="D945" s="309"/>
      <c r="E945" s="279"/>
      <c r="F945" s="279"/>
      <c r="G945" s="279"/>
      <c r="H945" s="279"/>
      <c r="I945" s="279"/>
      <c r="J945" s="279"/>
      <c r="K945" s="279"/>
      <c r="L945" s="279"/>
      <c r="M945" s="279"/>
      <c r="N945" s="279"/>
      <c r="O945" s="291"/>
      <c r="P945" s="279"/>
      <c r="Q945" s="279"/>
      <c r="R945" s="279"/>
      <c r="S945" s="309"/>
      <c r="T945" s="309"/>
      <c r="U945" s="309"/>
      <c r="V945" s="309"/>
      <c r="W945" s="279"/>
      <c r="X945" s="279"/>
      <c r="Y945" s="378">
        <f t="shared" ref="Y945:AL945" si="2393">Y397*Y939</f>
        <v>3850.2563999999998</v>
      </c>
      <c r="Z945" s="378">
        <f t="shared" si="2393"/>
        <v>30055.99310409898</v>
      </c>
      <c r="AA945" s="378">
        <f t="shared" si="2393"/>
        <v>13066.754521190518</v>
      </c>
      <c r="AB945" s="378">
        <f t="shared" si="2393"/>
        <v>2955.8989127057539</v>
      </c>
      <c r="AC945" s="378">
        <f t="shared" si="2393"/>
        <v>10.233137055834295</v>
      </c>
      <c r="AD945" s="378">
        <f t="shared" si="2393"/>
        <v>0</v>
      </c>
      <c r="AE945" s="378">
        <f t="shared" si="2393"/>
        <v>0</v>
      </c>
      <c r="AF945" s="378">
        <f t="shared" si="2393"/>
        <v>0</v>
      </c>
      <c r="AG945" s="378">
        <f t="shared" si="2393"/>
        <v>0</v>
      </c>
      <c r="AH945" s="378">
        <f t="shared" si="2393"/>
        <v>0</v>
      </c>
      <c r="AI945" s="378">
        <f t="shared" si="2393"/>
        <v>0</v>
      </c>
      <c r="AJ945" s="378">
        <f t="shared" si="2393"/>
        <v>0</v>
      </c>
      <c r="AK945" s="378">
        <f t="shared" si="2393"/>
        <v>0</v>
      </c>
      <c r="AL945" s="378">
        <f t="shared" si="2393"/>
        <v>0</v>
      </c>
      <c r="AM945" s="629">
        <f t="shared" si="2391"/>
        <v>49939.136075051087</v>
      </c>
    </row>
    <row r="946" spans="1:39" ht="15">
      <c r="B946" s="324" t="s">
        <v>337</v>
      </c>
      <c r="C946" s="345"/>
      <c r="D946" s="309"/>
      <c r="E946" s="279"/>
      <c r="F946" s="279"/>
      <c r="G946" s="279"/>
      <c r="H946" s="279"/>
      <c r="I946" s="279"/>
      <c r="J946" s="279"/>
      <c r="K946" s="279"/>
      <c r="L946" s="279"/>
      <c r="M946" s="279"/>
      <c r="N946" s="279"/>
      <c r="O946" s="291"/>
      <c r="P946" s="279"/>
      <c r="Q946" s="279"/>
      <c r="R946" s="279"/>
      <c r="S946" s="309"/>
      <c r="T946" s="309"/>
      <c r="U946" s="309"/>
      <c r="V946" s="309"/>
      <c r="W946" s="279"/>
      <c r="X946" s="279"/>
      <c r="Y946" s="378">
        <f t="shared" ref="Y946:AL946" si="2394">Y580*Y939</f>
        <v>7767.9221941928454</v>
      </c>
      <c r="Z946" s="378">
        <f t="shared" si="2394"/>
        <v>11965.364201798422</v>
      </c>
      <c r="AA946" s="378">
        <f t="shared" si="2394"/>
        <v>36557.469098118047</v>
      </c>
      <c r="AB946" s="378">
        <f t="shared" si="2394"/>
        <v>4482.5146039418414</v>
      </c>
      <c r="AC946" s="378">
        <f t="shared" si="2394"/>
        <v>0</v>
      </c>
      <c r="AD946" s="378">
        <f t="shared" si="2394"/>
        <v>0</v>
      </c>
      <c r="AE946" s="378">
        <f t="shared" si="2394"/>
        <v>0</v>
      </c>
      <c r="AF946" s="378">
        <f t="shared" si="2394"/>
        <v>0</v>
      </c>
      <c r="AG946" s="378">
        <f t="shared" si="2394"/>
        <v>0</v>
      </c>
      <c r="AH946" s="378">
        <f t="shared" si="2394"/>
        <v>0</v>
      </c>
      <c r="AI946" s="378">
        <f t="shared" si="2394"/>
        <v>0</v>
      </c>
      <c r="AJ946" s="378">
        <f t="shared" si="2394"/>
        <v>0</v>
      </c>
      <c r="AK946" s="378">
        <f t="shared" si="2394"/>
        <v>0</v>
      </c>
      <c r="AL946" s="378">
        <f t="shared" si="2394"/>
        <v>0</v>
      </c>
      <c r="AM946" s="629">
        <f t="shared" si="2391"/>
        <v>60773.270098051151</v>
      </c>
    </row>
    <row r="947" spans="1:39" ht="15">
      <c r="B947" s="324" t="s">
        <v>338</v>
      </c>
      <c r="C947" s="345"/>
      <c r="D947" s="309"/>
      <c r="E947" s="279"/>
      <c r="F947" s="279"/>
      <c r="G947" s="279"/>
      <c r="H947" s="279"/>
      <c r="I947" s="279"/>
      <c r="J947" s="279"/>
      <c r="K947" s="279"/>
      <c r="L947" s="279"/>
      <c r="M947" s="279"/>
      <c r="N947" s="279"/>
      <c r="O947" s="291"/>
      <c r="P947" s="279"/>
      <c r="Q947" s="279"/>
      <c r="R947" s="279"/>
      <c r="S947" s="309"/>
      <c r="T947" s="309"/>
      <c r="U947" s="309"/>
      <c r="V947" s="309"/>
      <c r="W947" s="279"/>
      <c r="X947" s="279"/>
      <c r="Y947" s="378">
        <f t="shared" ref="Y947:AL947" si="2395">Y763*Y939</f>
        <v>3559.0107550809444</v>
      </c>
      <c r="Z947" s="378">
        <f t="shared" si="2395"/>
        <v>25272.441869924507</v>
      </c>
      <c r="AA947" s="378">
        <f t="shared" si="2395"/>
        <v>18155.782826817373</v>
      </c>
      <c r="AB947" s="378">
        <f t="shared" si="2395"/>
        <v>14412.91347291801</v>
      </c>
      <c r="AC947" s="378">
        <f t="shared" si="2395"/>
        <v>119.20346661818182</v>
      </c>
      <c r="AD947" s="378">
        <f t="shared" si="2395"/>
        <v>0</v>
      </c>
      <c r="AE947" s="378">
        <f t="shared" si="2395"/>
        <v>0</v>
      </c>
      <c r="AF947" s="378">
        <f t="shared" si="2395"/>
        <v>0</v>
      </c>
      <c r="AG947" s="378">
        <f t="shared" si="2395"/>
        <v>0</v>
      </c>
      <c r="AH947" s="378">
        <f t="shared" si="2395"/>
        <v>0</v>
      </c>
      <c r="AI947" s="378">
        <f t="shared" si="2395"/>
        <v>0</v>
      </c>
      <c r="AJ947" s="378">
        <f t="shared" si="2395"/>
        <v>0</v>
      </c>
      <c r="AK947" s="378">
        <f t="shared" si="2395"/>
        <v>0</v>
      </c>
      <c r="AL947" s="378">
        <f t="shared" si="2395"/>
        <v>0</v>
      </c>
      <c r="AM947" s="629">
        <f t="shared" si="2391"/>
        <v>61519.352391359011</v>
      </c>
    </row>
    <row r="948" spans="1:39" ht="15">
      <c r="B948" s="324" t="s">
        <v>339</v>
      </c>
      <c r="C948" s="345"/>
      <c r="D948" s="309"/>
      <c r="E948" s="279"/>
      <c r="F948" s="279"/>
      <c r="G948" s="279"/>
      <c r="H948" s="279"/>
      <c r="I948" s="279"/>
      <c r="J948" s="279"/>
      <c r="K948" s="279"/>
      <c r="L948" s="279"/>
      <c r="M948" s="279"/>
      <c r="N948" s="279"/>
      <c r="O948" s="291"/>
      <c r="P948" s="279"/>
      <c r="Q948" s="279"/>
      <c r="R948" s="279"/>
      <c r="S948" s="309"/>
      <c r="T948" s="309"/>
      <c r="U948" s="309"/>
      <c r="V948" s="309"/>
      <c r="W948" s="279"/>
      <c r="X948" s="279"/>
      <c r="Y948" s="378">
        <f>Y936*Y939</f>
        <v>0</v>
      </c>
      <c r="Z948" s="378">
        <f t="shared" ref="Z948:AL948" si="2396">Z936*Z939</f>
        <v>14623.185199478357</v>
      </c>
      <c r="AA948" s="378">
        <f t="shared" si="2396"/>
        <v>4645.3176698853449</v>
      </c>
      <c r="AB948" s="378">
        <f t="shared" si="2396"/>
        <v>4534.5973403594289</v>
      </c>
      <c r="AC948" s="378">
        <f t="shared" si="2396"/>
        <v>39.039631942313434</v>
      </c>
      <c r="AD948" s="378">
        <f t="shared" si="2396"/>
        <v>0</v>
      </c>
      <c r="AE948" s="378">
        <f t="shared" si="2396"/>
        <v>0</v>
      </c>
      <c r="AF948" s="378">
        <f t="shared" si="2396"/>
        <v>27918.453312197733</v>
      </c>
      <c r="AG948" s="378">
        <f t="shared" si="2396"/>
        <v>0</v>
      </c>
      <c r="AH948" s="378">
        <f t="shared" si="2396"/>
        <v>0</v>
      </c>
      <c r="AI948" s="378">
        <f t="shared" si="2396"/>
        <v>0</v>
      </c>
      <c r="AJ948" s="378">
        <f t="shared" si="2396"/>
        <v>0</v>
      </c>
      <c r="AK948" s="378">
        <f t="shared" si="2396"/>
        <v>0</v>
      </c>
      <c r="AL948" s="378">
        <f t="shared" si="2396"/>
        <v>0</v>
      </c>
      <c r="AM948" s="629">
        <f t="shared" si="2391"/>
        <v>51760.593153863178</v>
      </c>
    </row>
    <row r="949" spans="1:39" ht="15.45">
      <c r="B949" s="349" t="s">
        <v>343</v>
      </c>
      <c r="C949" s="345"/>
      <c r="D949" s="336"/>
      <c r="E949" s="334"/>
      <c r="F949" s="334"/>
      <c r="G949" s="334"/>
      <c r="H949" s="334"/>
      <c r="I949" s="334"/>
      <c r="J949" s="334"/>
      <c r="K949" s="334"/>
      <c r="L949" s="334"/>
      <c r="M949" s="334"/>
      <c r="N949" s="334"/>
      <c r="O949" s="300"/>
      <c r="P949" s="334"/>
      <c r="Q949" s="334"/>
      <c r="R949" s="334"/>
      <c r="S949" s="336"/>
      <c r="T949" s="336"/>
      <c r="U949" s="336"/>
      <c r="V949" s="336"/>
      <c r="W949" s="334"/>
      <c r="X949" s="334"/>
      <c r="Y949" s="346">
        <f>SUM(Y940:Y948)</f>
        <v>17539.922149273789</v>
      </c>
      <c r="Z949" s="346">
        <f t="shared" ref="Z949:AE949" si="2397">SUM(Z940:Z948)</f>
        <v>103736.45742886802</v>
      </c>
      <c r="AA949" s="346">
        <f t="shared" si="2397"/>
        <v>73892.915948148977</v>
      </c>
      <c r="AB949" s="346">
        <f t="shared" si="2397"/>
        <v>28280.088803605391</v>
      </c>
      <c r="AC949" s="346">
        <f t="shared" si="2397"/>
        <v>12891.889237780424</v>
      </c>
      <c r="AD949" s="346">
        <f t="shared" si="2397"/>
        <v>0</v>
      </c>
      <c r="AE949" s="346">
        <f t="shared" si="2397"/>
        <v>0</v>
      </c>
      <c r="AF949" s="346">
        <f>SUM(AF940:AF948)</f>
        <v>27918.453312197733</v>
      </c>
      <c r="AG949" s="346">
        <f t="shared" ref="AG949:AL949" si="2398">SUM(AG940:AG948)</f>
        <v>0</v>
      </c>
      <c r="AH949" s="346">
        <f t="shared" si="2398"/>
        <v>0</v>
      </c>
      <c r="AI949" s="346">
        <f t="shared" si="2398"/>
        <v>0</v>
      </c>
      <c r="AJ949" s="346">
        <f t="shared" si="2398"/>
        <v>0</v>
      </c>
      <c r="AK949" s="346">
        <f t="shared" si="2398"/>
        <v>0</v>
      </c>
      <c r="AL949" s="346">
        <f t="shared" si="2398"/>
        <v>0</v>
      </c>
      <c r="AM949" s="407">
        <f>SUM(AM940:AM948)</f>
        <v>264259.7268798743</v>
      </c>
    </row>
    <row r="950" spans="1:39" ht="15.45">
      <c r="B950" s="349" t="s">
        <v>344</v>
      </c>
      <c r="C950" s="345"/>
      <c r="D950" s="350"/>
      <c r="E950" s="334"/>
      <c r="F950" s="334"/>
      <c r="G950" s="334"/>
      <c r="H950" s="334"/>
      <c r="I950" s="334"/>
      <c r="J950" s="334"/>
      <c r="K950" s="334"/>
      <c r="L950" s="334"/>
      <c r="M950" s="334"/>
      <c r="N950" s="334"/>
      <c r="O950" s="300"/>
      <c r="P950" s="334"/>
      <c r="Q950" s="334"/>
      <c r="R950" s="334"/>
      <c r="S950" s="336"/>
      <c r="T950" s="336"/>
      <c r="U950" s="336"/>
      <c r="V950" s="336"/>
      <c r="W950" s="334"/>
      <c r="X950" s="334"/>
      <c r="Y950" s="347">
        <f>Y937*Y939</f>
        <v>1959.6</v>
      </c>
      <c r="Z950" s="347">
        <f t="shared" ref="Z950:AE950" si="2399">Z937*Z939</f>
        <v>13817.645999999999</v>
      </c>
      <c r="AA950" s="347">
        <f t="shared" si="2399"/>
        <v>24737.76751847436</v>
      </c>
      <c r="AB950" s="347">
        <f t="shared" si="2399"/>
        <v>3648.6472303557048</v>
      </c>
      <c r="AC950" s="347">
        <f t="shared" si="2399"/>
        <v>630.0794158039954</v>
      </c>
      <c r="AD950" s="347">
        <f t="shared" si="2399"/>
        <v>0</v>
      </c>
      <c r="AE950" s="347">
        <f t="shared" si="2399"/>
        <v>0</v>
      </c>
      <c r="AF950" s="347">
        <f>AF937*AF939</f>
        <v>0</v>
      </c>
      <c r="AG950" s="347">
        <f t="shared" ref="AG950:AL950" si="2400">AG937*AG939</f>
        <v>0</v>
      </c>
      <c r="AH950" s="347">
        <f t="shared" si="2400"/>
        <v>0</v>
      </c>
      <c r="AI950" s="347">
        <f t="shared" si="2400"/>
        <v>0</v>
      </c>
      <c r="AJ950" s="347">
        <f t="shared" si="2400"/>
        <v>0</v>
      </c>
      <c r="AK950" s="347">
        <f t="shared" si="2400"/>
        <v>0</v>
      </c>
      <c r="AL950" s="347">
        <f t="shared" si="2400"/>
        <v>0</v>
      </c>
      <c r="AM950" s="407">
        <f>SUM(Y950:AL950)</f>
        <v>44793.740164634051</v>
      </c>
    </row>
    <row r="951" spans="1:39" ht="15.45">
      <c r="B951" s="349" t="s">
        <v>345</v>
      </c>
      <c r="C951" s="345"/>
      <c r="D951" s="350"/>
      <c r="E951" s="334"/>
      <c r="F951" s="334"/>
      <c r="G951" s="334"/>
      <c r="H951" s="334"/>
      <c r="I951" s="334"/>
      <c r="J951" s="334"/>
      <c r="K951" s="334"/>
      <c r="L951" s="334"/>
      <c r="M951" s="334"/>
      <c r="N951" s="334"/>
      <c r="O951" s="300"/>
      <c r="P951" s="334"/>
      <c r="Q951" s="334"/>
      <c r="R951" s="334"/>
      <c r="S951" s="350"/>
      <c r="T951" s="350"/>
      <c r="U951" s="350"/>
      <c r="V951" s="350"/>
      <c r="W951" s="334"/>
      <c r="X951" s="334"/>
      <c r="Y951" s="351"/>
      <c r="Z951" s="351"/>
      <c r="AA951" s="351"/>
      <c r="AB951" s="351"/>
      <c r="AC951" s="351"/>
      <c r="AD951" s="351"/>
      <c r="AE951" s="351"/>
      <c r="AF951" s="351"/>
      <c r="AG951" s="351"/>
      <c r="AH951" s="351"/>
      <c r="AI951" s="351"/>
      <c r="AJ951" s="351"/>
      <c r="AK951" s="351"/>
      <c r="AL951" s="351"/>
      <c r="AM951" s="407">
        <f>AM949-AM950</f>
        <v>219465.98671524026</v>
      </c>
    </row>
    <row r="952" spans="1:39" ht="15">
      <c r="B952" s="324"/>
      <c r="C952" s="350"/>
      <c r="D952" s="350"/>
      <c r="E952" s="334"/>
      <c r="F952" s="334"/>
      <c r="G952" s="334"/>
      <c r="H952" s="334"/>
      <c r="I952" s="334"/>
      <c r="J952" s="334"/>
      <c r="K952" s="334"/>
      <c r="L952" s="334"/>
      <c r="M952" s="334"/>
      <c r="N952" s="334"/>
      <c r="O952" s="300"/>
      <c r="P952" s="334"/>
      <c r="Q952" s="334"/>
      <c r="R952" s="334"/>
      <c r="S952" s="350"/>
      <c r="T952" s="345"/>
      <c r="U952" s="350"/>
      <c r="V952" s="350"/>
      <c r="W952" s="334"/>
      <c r="X952" s="334"/>
      <c r="Y952" s="352"/>
      <c r="Z952" s="352"/>
      <c r="AA952" s="352"/>
      <c r="AB952" s="352"/>
      <c r="AC952" s="352"/>
      <c r="AD952" s="352"/>
      <c r="AE952" s="352"/>
      <c r="AF952" s="352"/>
      <c r="AG952" s="352"/>
      <c r="AH952" s="352"/>
      <c r="AI952" s="352"/>
      <c r="AJ952" s="352"/>
      <c r="AK952" s="352"/>
      <c r="AL952" s="352"/>
      <c r="AM952" s="337"/>
    </row>
    <row r="953" spans="1:39" ht="15">
      <c r="B953" s="440" t="s">
        <v>340</v>
      </c>
      <c r="C953" s="364"/>
      <c r="D953" s="384"/>
      <c r="E953" s="384"/>
      <c r="F953" s="384"/>
      <c r="G953" s="384"/>
      <c r="H953" s="384"/>
      <c r="I953" s="384"/>
      <c r="J953" s="384"/>
      <c r="K953" s="384"/>
      <c r="L953" s="384"/>
      <c r="M953" s="384"/>
      <c r="N953" s="384"/>
      <c r="O953" s="383"/>
      <c r="P953" s="384"/>
      <c r="Q953" s="384"/>
      <c r="R953" s="384"/>
      <c r="S953" s="364"/>
      <c r="T953" s="385"/>
      <c r="U953" s="385"/>
      <c r="V953" s="384"/>
      <c r="W953" s="384"/>
      <c r="X953" s="385"/>
      <c r="Y953" s="326">
        <f>SUMPRODUCT(E773:E934,Y773:Y934)</f>
        <v>0</v>
      </c>
      <c r="Z953" s="326">
        <f>SUMPRODUCT(E773:E934,Z773:Z934)</f>
        <v>916500.01145459549</v>
      </c>
      <c r="AA953" s="326">
        <f t="shared" ref="AA953:AL953" si="2401">IF(AA771="kw",SUMPRODUCT($N$773:$N$934,$P$773:$P$934,AA773:AA934),SUMPRODUCT($E$773:$E$934,AA773:AA934))</f>
        <v>1489.552257386438</v>
      </c>
      <c r="AB953" s="326">
        <f t="shared" si="2401"/>
        <v>2074.0017107388535</v>
      </c>
      <c r="AC953" s="326">
        <f t="shared" si="2401"/>
        <v>25.756833108341645</v>
      </c>
      <c r="AD953" s="326">
        <f t="shared" si="2401"/>
        <v>0</v>
      </c>
      <c r="AE953" s="326">
        <f t="shared" si="2401"/>
        <v>0</v>
      </c>
      <c r="AF953" s="326">
        <f t="shared" si="2401"/>
        <v>4236.525398058252</v>
      </c>
      <c r="AG953" s="326">
        <f t="shared" si="2401"/>
        <v>0</v>
      </c>
      <c r="AH953" s="326">
        <f t="shared" si="2401"/>
        <v>0</v>
      </c>
      <c r="AI953" s="326">
        <f t="shared" si="2401"/>
        <v>0</v>
      </c>
      <c r="AJ953" s="326">
        <f t="shared" si="2401"/>
        <v>0</v>
      </c>
      <c r="AK953" s="326">
        <f t="shared" si="2401"/>
        <v>0</v>
      </c>
      <c r="AL953" s="326">
        <f t="shared" si="2401"/>
        <v>0</v>
      </c>
      <c r="AM953" s="386"/>
    </row>
    <row r="954" spans="1:39" ht="18.75" customHeight="1">
      <c r="B954" s="368" t="s">
        <v>821</v>
      </c>
      <c r="C954" s="387"/>
      <c r="D954" s="388"/>
      <c r="E954" s="388"/>
      <c r="F954" s="388"/>
      <c r="G954" s="388"/>
      <c r="H954" s="388"/>
      <c r="I954" s="388"/>
      <c r="J954" s="388"/>
      <c r="K954" s="388"/>
      <c r="L954" s="388"/>
      <c r="M954" s="388"/>
      <c r="N954" s="388"/>
      <c r="O954" s="388"/>
      <c r="P954" s="388"/>
      <c r="Q954" s="388"/>
      <c r="R954" s="388"/>
      <c r="S954" s="371"/>
      <c r="T954" s="372"/>
      <c r="U954" s="388"/>
      <c r="V954" s="388"/>
      <c r="W954" s="388"/>
      <c r="X954" s="388"/>
      <c r="Y954" s="409"/>
      <c r="Z954" s="409"/>
      <c r="AA954" s="409"/>
      <c r="AB954" s="409"/>
      <c r="AC954" s="409"/>
      <c r="AD954" s="409"/>
      <c r="AE954" s="409"/>
      <c r="AF954" s="409"/>
      <c r="AG954" s="409"/>
      <c r="AH954" s="409"/>
      <c r="AI954" s="409"/>
      <c r="AJ954" s="409"/>
      <c r="AK954" s="409"/>
      <c r="AL954" s="409"/>
      <c r="AM954" s="389"/>
    </row>
    <row r="955" spans="1:39" collapsed="1"/>
    <row r="957" spans="1:39" ht="15.45">
      <c r="B957" s="280" t="s">
        <v>341</v>
      </c>
      <c r="C957" s="281"/>
      <c r="D957" s="590" t="s">
        <v>525</v>
      </c>
      <c r="E957" s="253"/>
      <c r="F957" s="590"/>
      <c r="G957" s="253"/>
      <c r="H957" s="253"/>
      <c r="I957" s="253"/>
      <c r="J957" s="253"/>
      <c r="K957" s="253"/>
      <c r="L957" s="253"/>
      <c r="M957" s="253"/>
      <c r="N957" s="253"/>
      <c r="O957" s="281"/>
      <c r="P957" s="253"/>
      <c r="Q957" s="253"/>
      <c r="R957" s="253"/>
      <c r="S957" s="253"/>
      <c r="T957" s="253"/>
      <c r="U957" s="253"/>
      <c r="V957" s="253"/>
      <c r="W957" s="253"/>
      <c r="X957" s="253"/>
      <c r="Y957" s="270"/>
      <c r="Z957" s="267"/>
      <c r="AA957" s="267"/>
      <c r="AB957" s="267"/>
      <c r="AC957" s="267"/>
      <c r="AD957" s="267"/>
      <c r="AE957" s="267"/>
      <c r="AF957" s="267"/>
      <c r="AG957" s="267"/>
      <c r="AH957" s="267"/>
      <c r="AI957" s="267"/>
      <c r="AJ957" s="267"/>
      <c r="AK957" s="267"/>
      <c r="AL957" s="267"/>
    </row>
    <row r="958" spans="1:39" ht="39.75" customHeight="1">
      <c r="B958" s="924" t="s">
        <v>211</v>
      </c>
      <c r="C958" s="926" t="s">
        <v>33</v>
      </c>
      <c r="D958" s="284" t="s">
        <v>421</v>
      </c>
      <c r="E958" s="928" t="s">
        <v>209</v>
      </c>
      <c r="F958" s="929"/>
      <c r="G958" s="929"/>
      <c r="H958" s="929"/>
      <c r="I958" s="929"/>
      <c r="J958" s="929"/>
      <c r="K958" s="929"/>
      <c r="L958" s="929"/>
      <c r="M958" s="930"/>
      <c r="N958" s="934" t="s">
        <v>213</v>
      </c>
      <c r="O958" s="284" t="s">
        <v>422</v>
      </c>
      <c r="P958" s="928" t="s">
        <v>212</v>
      </c>
      <c r="Q958" s="929"/>
      <c r="R958" s="929"/>
      <c r="S958" s="929"/>
      <c r="T958" s="929"/>
      <c r="U958" s="929"/>
      <c r="V958" s="929"/>
      <c r="W958" s="929"/>
      <c r="X958" s="930"/>
      <c r="Y958" s="931" t="s">
        <v>243</v>
      </c>
      <c r="Z958" s="932"/>
      <c r="AA958" s="932"/>
      <c r="AB958" s="932"/>
      <c r="AC958" s="932"/>
      <c r="AD958" s="932"/>
      <c r="AE958" s="932"/>
      <c r="AF958" s="932"/>
      <c r="AG958" s="932"/>
      <c r="AH958" s="932"/>
      <c r="AI958" s="932"/>
      <c r="AJ958" s="932"/>
      <c r="AK958" s="932"/>
      <c r="AL958" s="932"/>
      <c r="AM958" s="933"/>
    </row>
    <row r="959" spans="1:39" ht="65.25" customHeight="1">
      <c r="B959" s="925"/>
      <c r="C959" s="927"/>
      <c r="D959" s="285">
        <v>2020</v>
      </c>
      <c r="E959" s="285">
        <v>2021</v>
      </c>
      <c r="F959" s="285">
        <v>2022</v>
      </c>
      <c r="G959" s="285">
        <v>2023</v>
      </c>
      <c r="H959" s="285">
        <v>2024</v>
      </c>
      <c r="I959" s="285">
        <v>2025</v>
      </c>
      <c r="J959" s="285">
        <v>2026</v>
      </c>
      <c r="K959" s="285">
        <v>2027</v>
      </c>
      <c r="L959" s="285">
        <v>2028</v>
      </c>
      <c r="M959" s="285">
        <v>2029</v>
      </c>
      <c r="N959" s="935"/>
      <c r="O959" s="285">
        <v>2020</v>
      </c>
      <c r="P959" s="285">
        <v>2021</v>
      </c>
      <c r="Q959" s="285">
        <v>2022</v>
      </c>
      <c r="R959" s="285">
        <v>2023</v>
      </c>
      <c r="S959" s="285">
        <v>2024</v>
      </c>
      <c r="T959" s="285">
        <v>2025</v>
      </c>
      <c r="U959" s="285">
        <v>2026</v>
      </c>
      <c r="V959" s="285">
        <v>2027</v>
      </c>
      <c r="W959" s="285">
        <v>2028</v>
      </c>
      <c r="X959" s="285">
        <v>2029</v>
      </c>
      <c r="Y959" s="285" t="str">
        <f>'1.  LRAMVA Summary'!D52</f>
        <v>Residential</v>
      </c>
      <c r="Z959" s="285" t="str">
        <f>'1.  LRAMVA Summary'!E52</f>
        <v>GS&lt;50 kW</v>
      </c>
      <c r="AA959" s="285" t="str">
        <f>'1.  LRAMVA Summary'!F52</f>
        <v>GS 50 to 999 kW</v>
      </c>
      <c r="AB959" s="285" t="str">
        <f>'1.  LRAMVA Summary'!G52</f>
        <v>GS 1,000 to 4,999 kW</v>
      </c>
      <c r="AC959" s="285" t="str">
        <f>'1.  LRAMVA Summary'!H52</f>
        <v>Large Use</v>
      </c>
      <c r="AD959" s="285" t="str">
        <f>'1.  LRAMVA Summary'!I52</f>
        <v>Unmetered Scattered Load</v>
      </c>
      <c r="AE959" s="285" t="str">
        <f>'1.  LRAMVA Summary'!J52</f>
        <v>Sentinel Lighting</v>
      </c>
      <c r="AF959" s="285" t="str">
        <f>'1.  LRAMVA Summary'!K52</f>
        <v>Street Lighting</v>
      </c>
      <c r="AG959" s="285" t="str">
        <f>'1.  LRAMVA Summary'!L52</f>
        <v/>
      </c>
      <c r="AH959" s="285" t="str">
        <f>'1.  LRAMVA Summary'!M52</f>
        <v/>
      </c>
      <c r="AI959" s="285" t="str">
        <f>'1.  LRAMVA Summary'!N52</f>
        <v/>
      </c>
      <c r="AJ959" s="285" t="str">
        <f>'1.  LRAMVA Summary'!O52</f>
        <v/>
      </c>
      <c r="AK959" s="285" t="str">
        <f>'1.  LRAMVA Summary'!P52</f>
        <v/>
      </c>
      <c r="AL959" s="285" t="str">
        <f>'1.  LRAMVA Summary'!Q52</f>
        <v/>
      </c>
      <c r="AM959" s="287" t="str">
        <f>'1.  LRAMVA Summary'!R52</f>
        <v>Total</v>
      </c>
    </row>
    <row r="960" spans="1:39" ht="15" hidden="1" customHeight="1">
      <c r="A960" s="532"/>
      <c r="B960" s="518" t="s">
        <v>503</v>
      </c>
      <c r="C960" s="289"/>
      <c r="D960" s="289"/>
      <c r="E960" s="289"/>
      <c r="F960" s="289"/>
      <c r="G960" s="289"/>
      <c r="H960" s="289"/>
      <c r="I960" s="289"/>
      <c r="J960" s="289"/>
      <c r="K960" s="289"/>
      <c r="L960" s="289"/>
      <c r="M960" s="289"/>
      <c r="N960" s="290"/>
      <c r="O960" s="289"/>
      <c r="P960" s="289"/>
      <c r="Q960" s="289"/>
      <c r="R960" s="289"/>
      <c r="S960" s="289"/>
      <c r="T960" s="289"/>
      <c r="U960" s="289"/>
      <c r="V960" s="289"/>
      <c r="W960" s="289"/>
      <c r="X960" s="289"/>
      <c r="Y960" s="291" t="str">
        <f>'1.  LRAMVA Summary'!D53</f>
        <v>kWh</v>
      </c>
      <c r="Z960" s="291" t="str">
        <f>'1.  LRAMVA Summary'!E53</f>
        <v>kWh</v>
      </c>
      <c r="AA960" s="291" t="str">
        <f>'1.  LRAMVA Summary'!F53</f>
        <v>kW</v>
      </c>
      <c r="AB960" s="291" t="str">
        <f>'1.  LRAMVA Summary'!G53</f>
        <v>kW</v>
      </c>
      <c r="AC960" s="291" t="str">
        <f>'1.  LRAMVA Summary'!H53</f>
        <v>kW</v>
      </c>
      <c r="AD960" s="291" t="str">
        <f>'1.  LRAMVA Summary'!I53</f>
        <v>kWh</v>
      </c>
      <c r="AE960" s="291" t="str">
        <f>'1.  LRAMVA Summary'!J53</f>
        <v>kW</v>
      </c>
      <c r="AF960" s="291" t="str">
        <f>'1.  LRAMVA Summary'!K53</f>
        <v>kW</v>
      </c>
      <c r="AG960" s="291">
        <f>'1.  LRAMVA Summary'!L53</f>
        <v>0</v>
      </c>
      <c r="AH960" s="291">
        <f>'1.  LRAMVA Summary'!M53</f>
        <v>0</v>
      </c>
      <c r="AI960" s="291">
        <f>'1.  LRAMVA Summary'!N53</f>
        <v>0</v>
      </c>
      <c r="AJ960" s="291">
        <f>'1.  LRAMVA Summary'!O53</f>
        <v>0</v>
      </c>
      <c r="AK960" s="291">
        <f>'1.  LRAMVA Summary'!P53</f>
        <v>0</v>
      </c>
      <c r="AL960" s="291">
        <f>'1.  LRAMVA Summary'!Q53</f>
        <v>0</v>
      </c>
      <c r="AM960" s="292"/>
    </row>
    <row r="961" spans="1:39" ht="15" hidden="1" customHeight="1" outlineLevel="1">
      <c r="A961" s="532"/>
      <c r="B961" s="504" t="s">
        <v>496</v>
      </c>
      <c r="C961" s="289"/>
      <c r="D961" s="289"/>
      <c r="E961" s="289"/>
      <c r="F961" s="289"/>
      <c r="G961" s="289"/>
      <c r="H961" s="289"/>
      <c r="I961" s="289"/>
      <c r="J961" s="289"/>
      <c r="K961" s="289"/>
      <c r="L961" s="289"/>
      <c r="M961" s="289"/>
      <c r="N961" s="290"/>
      <c r="O961" s="289"/>
      <c r="P961" s="289"/>
      <c r="Q961" s="289"/>
      <c r="R961" s="289"/>
      <c r="S961" s="289"/>
      <c r="T961" s="289"/>
      <c r="U961" s="289"/>
      <c r="V961" s="289"/>
      <c r="W961" s="289"/>
      <c r="X961" s="289"/>
      <c r="Y961" s="291"/>
      <c r="Z961" s="291"/>
      <c r="AA961" s="291"/>
      <c r="AB961" s="291"/>
      <c r="AC961" s="291"/>
      <c r="AD961" s="291"/>
      <c r="AE961" s="291"/>
      <c r="AF961" s="291"/>
      <c r="AG961" s="291"/>
      <c r="AH961" s="291"/>
      <c r="AI961" s="291"/>
      <c r="AJ961" s="291"/>
      <c r="AK961" s="291"/>
      <c r="AL961" s="291"/>
      <c r="AM961" s="292"/>
    </row>
    <row r="962" spans="1:39" ht="15" hidden="1" customHeight="1" outlineLevel="1">
      <c r="A962" s="532">
        <v>1</v>
      </c>
      <c r="B962" s="428" t="s">
        <v>95</v>
      </c>
      <c r="C962" s="291" t="s">
        <v>25</v>
      </c>
      <c r="D962" s="295"/>
      <c r="E962" s="295"/>
      <c r="F962" s="295"/>
      <c r="G962" s="295"/>
      <c r="H962" s="295"/>
      <c r="I962" s="295"/>
      <c r="J962" s="295"/>
      <c r="K962" s="295"/>
      <c r="L962" s="295"/>
      <c r="M962" s="295"/>
      <c r="N962" s="291"/>
      <c r="O962" s="295"/>
      <c r="P962" s="295"/>
      <c r="Q962" s="295"/>
      <c r="R962" s="295"/>
      <c r="S962" s="295"/>
      <c r="T962" s="295"/>
      <c r="U962" s="295"/>
      <c r="V962" s="295"/>
      <c r="W962" s="295"/>
      <c r="X962" s="295"/>
      <c r="Y962" s="415"/>
      <c r="Z962" s="415"/>
      <c r="AA962" s="415"/>
      <c r="AB962" s="415"/>
      <c r="AC962" s="415"/>
      <c r="AD962" s="415"/>
      <c r="AE962" s="415"/>
      <c r="AF962" s="410"/>
      <c r="AG962" s="410"/>
      <c r="AH962" s="410"/>
      <c r="AI962" s="410"/>
      <c r="AJ962" s="410"/>
      <c r="AK962" s="410"/>
      <c r="AL962" s="410"/>
      <c r="AM962" s="296">
        <f>SUM(Y962:AL962)</f>
        <v>0</v>
      </c>
    </row>
    <row r="963" spans="1:39" ht="15" hidden="1" customHeight="1" outlineLevel="1">
      <c r="A963" s="532"/>
      <c r="B963" s="294" t="s">
        <v>346</v>
      </c>
      <c r="C963" s="291" t="s">
        <v>163</v>
      </c>
      <c r="D963" s="295"/>
      <c r="E963" s="295"/>
      <c r="F963" s="295"/>
      <c r="G963" s="295"/>
      <c r="H963" s="295"/>
      <c r="I963" s="295"/>
      <c r="J963" s="295"/>
      <c r="K963" s="295"/>
      <c r="L963" s="295"/>
      <c r="M963" s="295"/>
      <c r="N963" s="468"/>
      <c r="O963" s="295"/>
      <c r="P963" s="295"/>
      <c r="Q963" s="295"/>
      <c r="R963" s="295"/>
      <c r="S963" s="295"/>
      <c r="T963" s="295"/>
      <c r="U963" s="295"/>
      <c r="V963" s="295"/>
      <c r="W963" s="295"/>
      <c r="X963" s="295"/>
      <c r="Y963" s="411">
        <f>Y962</f>
        <v>0</v>
      </c>
      <c r="Z963" s="411">
        <f t="shared" ref="Z963" si="2402">Z962</f>
        <v>0</v>
      </c>
      <c r="AA963" s="411">
        <f t="shared" ref="AA963" si="2403">AA962</f>
        <v>0</v>
      </c>
      <c r="AB963" s="411">
        <f t="shared" ref="AB963" si="2404">AB962</f>
        <v>0</v>
      </c>
      <c r="AC963" s="411">
        <f t="shared" ref="AC963" si="2405">AC962</f>
        <v>0</v>
      </c>
      <c r="AD963" s="411">
        <f t="shared" ref="AD963" si="2406">AD962</f>
        <v>0</v>
      </c>
      <c r="AE963" s="411">
        <f t="shared" ref="AE963" si="2407">AE962</f>
        <v>0</v>
      </c>
      <c r="AF963" s="411">
        <f t="shared" ref="AF963" si="2408">AF962</f>
        <v>0</v>
      </c>
      <c r="AG963" s="411">
        <f t="shared" ref="AG963" si="2409">AG962</f>
        <v>0</v>
      </c>
      <c r="AH963" s="411">
        <f t="shared" ref="AH963" si="2410">AH962</f>
        <v>0</v>
      </c>
      <c r="AI963" s="411">
        <f t="shared" ref="AI963" si="2411">AI962</f>
        <v>0</v>
      </c>
      <c r="AJ963" s="411">
        <f t="shared" ref="AJ963" si="2412">AJ962</f>
        <v>0</v>
      </c>
      <c r="AK963" s="411">
        <f t="shared" ref="AK963" si="2413">AK962</f>
        <v>0</v>
      </c>
      <c r="AL963" s="411">
        <f t="shared" ref="AL963" si="2414">AL962</f>
        <v>0</v>
      </c>
      <c r="AM963" s="297"/>
    </row>
    <row r="964" spans="1:39" ht="15" hidden="1" customHeight="1" outlineLevel="1">
      <c r="A964" s="532"/>
      <c r="B964" s="298"/>
      <c r="C964" s="299"/>
      <c r="D964" s="299"/>
      <c r="E964" s="299"/>
      <c r="F964" s="299"/>
      <c r="G964" s="299"/>
      <c r="H964" s="299"/>
      <c r="I964" s="299"/>
      <c r="J964" s="299"/>
      <c r="K964" s="299"/>
      <c r="L964" s="299"/>
      <c r="M964" s="299"/>
      <c r="N964" s="300"/>
      <c r="O964" s="299"/>
      <c r="P964" s="299"/>
      <c r="Q964" s="299"/>
      <c r="R964" s="299"/>
      <c r="S964" s="299"/>
      <c r="T964" s="299"/>
      <c r="U964" s="299"/>
      <c r="V964" s="299"/>
      <c r="W964" s="299"/>
      <c r="X964" s="299"/>
      <c r="Y964" s="412"/>
      <c r="Z964" s="413"/>
      <c r="AA964" s="413"/>
      <c r="AB964" s="413"/>
      <c r="AC964" s="413"/>
      <c r="AD964" s="413"/>
      <c r="AE964" s="413"/>
      <c r="AF964" s="413"/>
      <c r="AG964" s="413"/>
      <c r="AH964" s="413"/>
      <c r="AI964" s="413"/>
      <c r="AJ964" s="413"/>
      <c r="AK964" s="413"/>
      <c r="AL964" s="413"/>
      <c r="AM964" s="302"/>
    </row>
    <row r="965" spans="1:39" ht="15" hidden="1" customHeight="1" outlineLevel="1">
      <c r="A965" s="532">
        <v>2</v>
      </c>
      <c r="B965" s="428" t="s">
        <v>96</v>
      </c>
      <c r="C965" s="291" t="s">
        <v>25</v>
      </c>
      <c r="D965" s="295"/>
      <c r="E965" s="295"/>
      <c r="F965" s="295"/>
      <c r="G965" s="295"/>
      <c r="H965" s="295"/>
      <c r="I965" s="295"/>
      <c r="J965" s="295"/>
      <c r="K965" s="295"/>
      <c r="L965" s="295"/>
      <c r="M965" s="295"/>
      <c r="N965" s="291"/>
      <c r="O965" s="295"/>
      <c r="P965" s="295"/>
      <c r="Q965" s="295"/>
      <c r="R965" s="295"/>
      <c r="S965" s="295"/>
      <c r="T965" s="295"/>
      <c r="U965" s="295"/>
      <c r="V965" s="295"/>
      <c r="W965" s="295"/>
      <c r="X965" s="295"/>
      <c r="Y965" s="415"/>
      <c r="Z965" s="415"/>
      <c r="AA965" s="415"/>
      <c r="AB965" s="415"/>
      <c r="AC965" s="415"/>
      <c r="AD965" s="415"/>
      <c r="AE965" s="415"/>
      <c r="AF965" s="410"/>
      <c r="AG965" s="410"/>
      <c r="AH965" s="410"/>
      <c r="AI965" s="410"/>
      <c r="AJ965" s="410"/>
      <c r="AK965" s="410"/>
      <c r="AL965" s="410"/>
      <c r="AM965" s="296">
        <f>SUM(Y965:AL965)</f>
        <v>0</v>
      </c>
    </row>
    <row r="966" spans="1:39" ht="15" hidden="1" customHeight="1" outlineLevel="1">
      <c r="A966" s="532"/>
      <c r="B966" s="294" t="s">
        <v>346</v>
      </c>
      <c r="C966" s="291" t="s">
        <v>163</v>
      </c>
      <c r="D966" s="295"/>
      <c r="E966" s="295"/>
      <c r="F966" s="295"/>
      <c r="G966" s="295"/>
      <c r="H966" s="295"/>
      <c r="I966" s="295"/>
      <c r="J966" s="295"/>
      <c r="K966" s="295"/>
      <c r="L966" s="295"/>
      <c r="M966" s="295"/>
      <c r="N966" s="468"/>
      <c r="O966" s="295"/>
      <c r="P966" s="295"/>
      <c r="Q966" s="295"/>
      <c r="R966" s="295"/>
      <c r="S966" s="295"/>
      <c r="T966" s="295"/>
      <c r="U966" s="295"/>
      <c r="V966" s="295"/>
      <c r="W966" s="295"/>
      <c r="X966" s="295"/>
      <c r="Y966" s="411">
        <f>Y965</f>
        <v>0</v>
      </c>
      <c r="Z966" s="411">
        <f t="shared" ref="Z966" si="2415">Z965</f>
        <v>0</v>
      </c>
      <c r="AA966" s="411">
        <f t="shared" ref="AA966" si="2416">AA965</f>
        <v>0</v>
      </c>
      <c r="AB966" s="411">
        <f t="shared" ref="AB966" si="2417">AB965</f>
        <v>0</v>
      </c>
      <c r="AC966" s="411">
        <f t="shared" ref="AC966" si="2418">AC965</f>
        <v>0</v>
      </c>
      <c r="AD966" s="411">
        <f t="shared" ref="AD966" si="2419">AD965</f>
        <v>0</v>
      </c>
      <c r="AE966" s="411">
        <f t="shared" ref="AE966" si="2420">AE965</f>
        <v>0</v>
      </c>
      <c r="AF966" s="411">
        <f t="shared" ref="AF966" si="2421">AF965</f>
        <v>0</v>
      </c>
      <c r="AG966" s="411">
        <f t="shared" ref="AG966" si="2422">AG965</f>
        <v>0</v>
      </c>
      <c r="AH966" s="411">
        <f t="shared" ref="AH966" si="2423">AH965</f>
        <v>0</v>
      </c>
      <c r="AI966" s="411">
        <f t="shared" ref="AI966" si="2424">AI965</f>
        <v>0</v>
      </c>
      <c r="AJ966" s="411">
        <f t="shared" ref="AJ966" si="2425">AJ965</f>
        <v>0</v>
      </c>
      <c r="AK966" s="411">
        <f t="shared" ref="AK966" si="2426">AK965</f>
        <v>0</v>
      </c>
      <c r="AL966" s="411">
        <f t="shared" ref="AL966" si="2427">AL965</f>
        <v>0</v>
      </c>
      <c r="AM966" s="297"/>
    </row>
    <row r="967" spans="1:39" ht="15" hidden="1" customHeight="1" outlineLevel="1">
      <c r="A967" s="532"/>
      <c r="B967" s="298"/>
      <c r="C967" s="299"/>
      <c r="D967" s="304"/>
      <c r="E967" s="304"/>
      <c r="F967" s="304"/>
      <c r="G967" s="304"/>
      <c r="H967" s="304"/>
      <c r="I967" s="304"/>
      <c r="J967" s="304"/>
      <c r="K967" s="304"/>
      <c r="L967" s="304"/>
      <c r="M967" s="304"/>
      <c r="N967" s="300"/>
      <c r="O967" s="304"/>
      <c r="P967" s="304"/>
      <c r="Q967" s="304"/>
      <c r="R967" s="304"/>
      <c r="S967" s="304"/>
      <c r="T967" s="304"/>
      <c r="U967" s="304"/>
      <c r="V967" s="304"/>
      <c r="W967" s="304"/>
      <c r="X967" s="304"/>
      <c r="Y967" s="412"/>
      <c r="Z967" s="413"/>
      <c r="AA967" s="413"/>
      <c r="AB967" s="413"/>
      <c r="AC967" s="413"/>
      <c r="AD967" s="413"/>
      <c r="AE967" s="413"/>
      <c r="AF967" s="413"/>
      <c r="AG967" s="413"/>
      <c r="AH967" s="413"/>
      <c r="AI967" s="413"/>
      <c r="AJ967" s="413"/>
      <c r="AK967" s="413"/>
      <c r="AL967" s="413"/>
      <c r="AM967" s="302"/>
    </row>
    <row r="968" spans="1:39" ht="15" hidden="1" customHeight="1" outlineLevel="1">
      <c r="A968" s="532">
        <v>3</v>
      </c>
      <c r="B968" s="428" t="s">
        <v>97</v>
      </c>
      <c r="C968" s="291" t="s">
        <v>25</v>
      </c>
      <c r="D968" s="295"/>
      <c r="E968" s="295"/>
      <c r="F968" s="295"/>
      <c r="G968" s="295"/>
      <c r="H968" s="295"/>
      <c r="I968" s="295"/>
      <c r="J968" s="295"/>
      <c r="K968" s="295"/>
      <c r="L968" s="295"/>
      <c r="M968" s="295"/>
      <c r="N968" s="291"/>
      <c r="O968" s="295"/>
      <c r="P968" s="295"/>
      <c r="Q968" s="295"/>
      <c r="R968" s="295"/>
      <c r="S968" s="295"/>
      <c r="T968" s="295"/>
      <c r="U968" s="295"/>
      <c r="V968" s="295"/>
      <c r="W968" s="295"/>
      <c r="X968" s="295"/>
      <c r="Y968" s="415"/>
      <c r="Z968" s="415"/>
      <c r="AA968" s="415"/>
      <c r="AB968" s="415"/>
      <c r="AC968" s="415"/>
      <c r="AD968" s="415"/>
      <c r="AE968" s="415"/>
      <c r="AF968" s="410"/>
      <c r="AG968" s="410"/>
      <c r="AH968" s="410"/>
      <c r="AI968" s="410"/>
      <c r="AJ968" s="410"/>
      <c r="AK968" s="410"/>
      <c r="AL968" s="410"/>
      <c r="AM968" s="296">
        <f>SUM(Y968:AL968)</f>
        <v>0</v>
      </c>
    </row>
    <row r="969" spans="1:39" ht="15" hidden="1" customHeight="1" outlineLevel="1">
      <c r="A969" s="532"/>
      <c r="B969" s="294" t="s">
        <v>346</v>
      </c>
      <c r="C969" s="291" t="s">
        <v>163</v>
      </c>
      <c r="D969" s="295"/>
      <c r="E969" s="295"/>
      <c r="F969" s="295"/>
      <c r="G969" s="295"/>
      <c r="H969" s="295"/>
      <c r="I969" s="295"/>
      <c r="J969" s="295"/>
      <c r="K969" s="295"/>
      <c r="L969" s="295"/>
      <c r="M969" s="295"/>
      <c r="N969" s="468"/>
      <c r="O969" s="295"/>
      <c r="P969" s="295"/>
      <c r="Q969" s="295"/>
      <c r="R969" s="295"/>
      <c r="S969" s="295"/>
      <c r="T969" s="295"/>
      <c r="U969" s="295"/>
      <c r="V969" s="295"/>
      <c r="W969" s="295"/>
      <c r="X969" s="295"/>
      <c r="Y969" s="411">
        <f>Y968</f>
        <v>0</v>
      </c>
      <c r="Z969" s="411">
        <f t="shared" ref="Z969" si="2428">Z968</f>
        <v>0</v>
      </c>
      <c r="AA969" s="411">
        <f t="shared" ref="AA969" si="2429">AA968</f>
        <v>0</v>
      </c>
      <c r="AB969" s="411">
        <f t="shared" ref="AB969" si="2430">AB968</f>
        <v>0</v>
      </c>
      <c r="AC969" s="411">
        <f t="shared" ref="AC969" si="2431">AC968</f>
        <v>0</v>
      </c>
      <c r="AD969" s="411">
        <f t="shared" ref="AD969" si="2432">AD968</f>
        <v>0</v>
      </c>
      <c r="AE969" s="411">
        <f t="shared" ref="AE969" si="2433">AE968</f>
        <v>0</v>
      </c>
      <c r="AF969" s="411">
        <f t="shared" ref="AF969" si="2434">AF968</f>
        <v>0</v>
      </c>
      <c r="AG969" s="411">
        <f t="shared" ref="AG969" si="2435">AG968</f>
        <v>0</v>
      </c>
      <c r="AH969" s="411">
        <f t="shared" ref="AH969" si="2436">AH968</f>
        <v>0</v>
      </c>
      <c r="AI969" s="411">
        <f t="shared" ref="AI969" si="2437">AI968</f>
        <v>0</v>
      </c>
      <c r="AJ969" s="411">
        <f t="shared" ref="AJ969" si="2438">AJ968</f>
        <v>0</v>
      </c>
      <c r="AK969" s="411">
        <f t="shared" ref="AK969" si="2439">AK968</f>
        <v>0</v>
      </c>
      <c r="AL969" s="411">
        <f t="shared" ref="AL969" si="2440">AL968</f>
        <v>0</v>
      </c>
      <c r="AM969" s="297"/>
    </row>
    <row r="970" spans="1:39" ht="15" hidden="1" customHeight="1" outlineLevel="1">
      <c r="A970" s="532"/>
      <c r="B970" s="294"/>
      <c r="C970" s="305"/>
      <c r="D970" s="291"/>
      <c r="E970" s="291"/>
      <c r="F970" s="291"/>
      <c r="G970" s="291"/>
      <c r="H970" s="291"/>
      <c r="I970" s="291"/>
      <c r="J970" s="291"/>
      <c r="K970" s="291"/>
      <c r="L970" s="291"/>
      <c r="M970" s="291"/>
      <c r="N970" s="291"/>
      <c r="O970" s="291"/>
      <c r="P970" s="291"/>
      <c r="Q970" s="291"/>
      <c r="R970" s="291"/>
      <c r="S970" s="291"/>
      <c r="T970" s="291"/>
      <c r="U970" s="291"/>
      <c r="V970" s="291"/>
      <c r="W970" s="291"/>
      <c r="X970" s="291"/>
      <c r="Y970" s="412"/>
      <c r="Z970" s="412"/>
      <c r="AA970" s="412"/>
      <c r="AB970" s="412"/>
      <c r="AC970" s="412"/>
      <c r="AD970" s="412"/>
      <c r="AE970" s="412"/>
      <c r="AF970" s="412"/>
      <c r="AG970" s="412"/>
      <c r="AH970" s="412"/>
      <c r="AI970" s="412"/>
      <c r="AJ970" s="412"/>
      <c r="AK970" s="412"/>
      <c r="AL970" s="412"/>
      <c r="AM970" s="306"/>
    </row>
    <row r="971" spans="1:39" ht="15" hidden="1" customHeight="1" outlineLevel="1">
      <c r="A971" s="532">
        <v>4</v>
      </c>
      <c r="B971" s="520" t="s">
        <v>669</v>
      </c>
      <c r="C971" s="291" t="s">
        <v>25</v>
      </c>
      <c r="D971" s="295"/>
      <c r="E971" s="295"/>
      <c r="F971" s="295"/>
      <c r="G971" s="295"/>
      <c r="H971" s="295"/>
      <c r="I971" s="295"/>
      <c r="J971" s="295"/>
      <c r="K971" s="295"/>
      <c r="L971" s="295"/>
      <c r="M971" s="295"/>
      <c r="N971" s="291"/>
      <c r="O971" s="295"/>
      <c r="P971" s="295"/>
      <c r="Q971" s="295"/>
      <c r="R971" s="295"/>
      <c r="S971" s="295"/>
      <c r="T971" s="295"/>
      <c r="U971" s="295"/>
      <c r="V971" s="295"/>
      <c r="W971" s="295"/>
      <c r="X971" s="295"/>
      <c r="Y971" s="415"/>
      <c r="Z971" s="415"/>
      <c r="AA971" s="415"/>
      <c r="AB971" s="415"/>
      <c r="AC971" s="415"/>
      <c r="AD971" s="415"/>
      <c r="AE971" s="415"/>
      <c r="AF971" s="410"/>
      <c r="AG971" s="410"/>
      <c r="AH971" s="410"/>
      <c r="AI971" s="410"/>
      <c r="AJ971" s="410"/>
      <c r="AK971" s="410"/>
      <c r="AL971" s="410"/>
      <c r="AM971" s="296">
        <f>SUM(Y971:AL971)</f>
        <v>0</v>
      </c>
    </row>
    <row r="972" spans="1:39" ht="15" hidden="1" customHeight="1" outlineLevel="1">
      <c r="A972" s="532"/>
      <c r="B972" s="294" t="s">
        <v>346</v>
      </c>
      <c r="C972" s="291" t="s">
        <v>163</v>
      </c>
      <c r="D972" s="295"/>
      <c r="E972" s="295"/>
      <c r="F972" s="295"/>
      <c r="G972" s="295"/>
      <c r="H972" s="295"/>
      <c r="I972" s="295"/>
      <c r="J972" s="295"/>
      <c r="K972" s="295"/>
      <c r="L972" s="295"/>
      <c r="M972" s="295"/>
      <c r="N972" s="468"/>
      <c r="O972" s="295"/>
      <c r="P972" s="295"/>
      <c r="Q972" s="295"/>
      <c r="R972" s="295"/>
      <c r="S972" s="295"/>
      <c r="T972" s="295"/>
      <c r="U972" s="295"/>
      <c r="V972" s="295"/>
      <c r="W972" s="295"/>
      <c r="X972" s="295"/>
      <c r="Y972" s="411">
        <f>Y971</f>
        <v>0</v>
      </c>
      <c r="Z972" s="411">
        <f t="shared" ref="Z972" si="2441">Z971</f>
        <v>0</v>
      </c>
      <c r="AA972" s="411">
        <f t="shared" ref="AA972" si="2442">AA971</f>
        <v>0</v>
      </c>
      <c r="AB972" s="411">
        <f t="shared" ref="AB972" si="2443">AB971</f>
        <v>0</v>
      </c>
      <c r="AC972" s="411">
        <f t="shared" ref="AC972" si="2444">AC971</f>
        <v>0</v>
      </c>
      <c r="AD972" s="411">
        <f t="shared" ref="AD972" si="2445">AD971</f>
        <v>0</v>
      </c>
      <c r="AE972" s="411">
        <f t="shared" ref="AE972" si="2446">AE971</f>
        <v>0</v>
      </c>
      <c r="AF972" s="411">
        <f t="shared" ref="AF972" si="2447">AF971</f>
        <v>0</v>
      </c>
      <c r="AG972" s="411">
        <f t="shared" ref="AG972" si="2448">AG971</f>
        <v>0</v>
      </c>
      <c r="AH972" s="411">
        <f t="shared" ref="AH972" si="2449">AH971</f>
        <v>0</v>
      </c>
      <c r="AI972" s="411">
        <f t="shared" ref="AI972" si="2450">AI971</f>
        <v>0</v>
      </c>
      <c r="AJ972" s="411">
        <f t="shared" ref="AJ972" si="2451">AJ971</f>
        <v>0</v>
      </c>
      <c r="AK972" s="411">
        <f t="shared" ref="AK972" si="2452">AK971</f>
        <v>0</v>
      </c>
      <c r="AL972" s="411">
        <f t="shared" ref="AL972" si="2453">AL971</f>
        <v>0</v>
      </c>
      <c r="AM972" s="297"/>
    </row>
    <row r="973" spans="1:39" ht="15" hidden="1" customHeight="1" outlineLevel="1">
      <c r="A973" s="532"/>
      <c r="B973" s="294"/>
      <c r="C973" s="305"/>
      <c r="D973" s="304"/>
      <c r="E973" s="304"/>
      <c r="F973" s="304"/>
      <c r="G973" s="304"/>
      <c r="H973" s="304"/>
      <c r="I973" s="304"/>
      <c r="J973" s="304"/>
      <c r="K973" s="304"/>
      <c r="L973" s="304"/>
      <c r="M973" s="304"/>
      <c r="N973" s="291"/>
      <c r="O973" s="304"/>
      <c r="P973" s="304"/>
      <c r="Q973" s="304"/>
      <c r="R973" s="304"/>
      <c r="S973" s="304"/>
      <c r="T973" s="304"/>
      <c r="U973" s="304"/>
      <c r="V973" s="304"/>
      <c r="W973" s="304"/>
      <c r="X973" s="304"/>
      <c r="Y973" s="412"/>
      <c r="Z973" s="412"/>
      <c r="AA973" s="412"/>
      <c r="AB973" s="412"/>
      <c r="AC973" s="412"/>
      <c r="AD973" s="412"/>
      <c r="AE973" s="412"/>
      <c r="AF973" s="412"/>
      <c r="AG973" s="412"/>
      <c r="AH973" s="412"/>
      <c r="AI973" s="412"/>
      <c r="AJ973" s="412"/>
      <c r="AK973" s="412"/>
      <c r="AL973" s="412"/>
      <c r="AM973" s="306"/>
    </row>
    <row r="974" spans="1:39" ht="15" hidden="1" customHeight="1" outlineLevel="1">
      <c r="A974" s="532">
        <v>5</v>
      </c>
      <c r="B974" s="428" t="s">
        <v>98</v>
      </c>
      <c r="C974" s="291" t="s">
        <v>25</v>
      </c>
      <c r="D974" s="295"/>
      <c r="E974" s="295"/>
      <c r="F974" s="295"/>
      <c r="G974" s="295"/>
      <c r="H974" s="295"/>
      <c r="I974" s="295"/>
      <c r="J974" s="295"/>
      <c r="K974" s="295"/>
      <c r="L974" s="295"/>
      <c r="M974" s="295"/>
      <c r="N974" s="291"/>
      <c r="O974" s="295"/>
      <c r="P974" s="295"/>
      <c r="Q974" s="295"/>
      <c r="R974" s="295"/>
      <c r="S974" s="295"/>
      <c r="T974" s="295"/>
      <c r="U974" s="295"/>
      <c r="V974" s="295"/>
      <c r="W974" s="295"/>
      <c r="X974" s="295"/>
      <c r="Y974" s="415"/>
      <c r="Z974" s="415"/>
      <c r="AA974" s="415"/>
      <c r="AB974" s="415"/>
      <c r="AC974" s="415"/>
      <c r="AD974" s="415"/>
      <c r="AE974" s="415"/>
      <c r="AF974" s="410"/>
      <c r="AG974" s="410"/>
      <c r="AH974" s="410"/>
      <c r="AI974" s="410"/>
      <c r="AJ974" s="410"/>
      <c r="AK974" s="410"/>
      <c r="AL974" s="410"/>
      <c r="AM974" s="296">
        <f>SUM(Y974:AL974)</f>
        <v>0</v>
      </c>
    </row>
    <row r="975" spans="1:39" ht="15" hidden="1" customHeight="1" outlineLevel="1">
      <c r="A975" s="532"/>
      <c r="B975" s="294" t="s">
        <v>346</v>
      </c>
      <c r="C975" s="291" t="s">
        <v>163</v>
      </c>
      <c r="D975" s="295"/>
      <c r="E975" s="295"/>
      <c r="F975" s="295"/>
      <c r="G975" s="295"/>
      <c r="H975" s="295"/>
      <c r="I975" s="295"/>
      <c r="J975" s="295"/>
      <c r="K975" s="295"/>
      <c r="L975" s="295"/>
      <c r="M975" s="295"/>
      <c r="N975" s="468"/>
      <c r="O975" s="295"/>
      <c r="P975" s="295"/>
      <c r="Q975" s="295"/>
      <c r="R975" s="295"/>
      <c r="S975" s="295"/>
      <c r="T975" s="295"/>
      <c r="U975" s="295"/>
      <c r="V975" s="295"/>
      <c r="W975" s="295"/>
      <c r="X975" s="295"/>
      <c r="Y975" s="411">
        <f>Y974</f>
        <v>0</v>
      </c>
      <c r="Z975" s="411">
        <f t="shared" ref="Z975" si="2454">Z974</f>
        <v>0</v>
      </c>
      <c r="AA975" s="411">
        <f t="shared" ref="AA975" si="2455">AA974</f>
        <v>0</v>
      </c>
      <c r="AB975" s="411">
        <f t="shared" ref="AB975" si="2456">AB974</f>
        <v>0</v>
      </c>
      <c r="AC975" s="411">
        <f t="shared" ref="AC975" si="2457">AC974</f>
        <v>0</v>
      </c>
      <c r="AD975" s="411">
        <f t="shared" ref="AD975" si="2458">AD974</f>
        <v>0</v>
      </c>
      <c r="AE975" s="411">
        <f t="shared" ref="AE975" si="2459">AE974</f>
        <v>0</v>
      </c>
      <c r="AF975" s="411">
        <f t="shared" ref="AF975" si="2460">AF974</f>
        <v>0</v>
      </c>
      <c r="AG975" s="411">
        <f t="shared" ref="AG975" si="2461">AG974</f>
        <v>0</v>
      </c>
      <c r="AH975" s="411">
        <f t="shared" ref="AH975" si="2462">AH974</f>
        <v>0</v>
      </c>
      <c r="AI975" s="411">
        <f t="shared" ref="AI975" si="2463">AI974</f>
        <v>0</v>
      </c>
      <c r="AJ975" s="411">
        <f t="shared" ref="AJ975" si="2464">AJ974</f>
        <v>0</v>
      </c>
      <c r="AK975" s="411">
        <f t="shared" ref="AK975" si="2465">AK974</f>
        <v>0</v>
      </c>
      <c r="AL975" s="411">
        <f t="shared" ref="AL975" si="2466">AL974</f>
        <v>0</v>
      </c>
      <c r="AM975" s="297"/>
    </row>
    <row r="976" spans="1:39" ht="15" hidden="1" customHeight="1" outlineLevel="1">
      <c r="A976" s="532"/>
      <c r="B976" s="294"/>
      <c r="C976" s="291"/>
      <c r="D976" s="291"/>
      <c r="E976" s="291"/>
      <c r="F976" s="291"/>
      <c r="G976" s="291"/>
      <c r="H976" s="291"/>
      <c r="I976" s="291"/>
      <c r="J976" s="291"/>
      <c r="K976" s="291"/>
      <c r="L976" s="291"/>
      <c r="M976" s="291"/>
      <c r="N976" s="291"/>
      <c r="O976" s="291"/>
      <c r="P976" s="291"/>
      <c r="Q976" s="291"/>
      <c r="R976" s="291"/>
      <c r="S976" s="291"/>
      <c r="T976" s="291"/>
      <c r="U976" s="291"/>
      <c r="V976" s="291"/>
      <c r="W976" s="291"/>
      <c r="X976" s="291"/>
      <c r="Y976" s="422"/>
      <c r="Z976" s="423"/>
      <c r="AA976" s="423"/>
      <c r="AB976" s="423"/>
      <c r="AC976" s="423"/>
      <c r="AD976" s="423"/>
      <c r="AE976" s="423"/>
      <c r="AF976" s="423"/>
      <c r="AG976" s="423"/>
      <c r="AH976" s="423"/>
      <c r="AI976" s="423"/>
      <c r="AJ976" s="423"/>
      <c r="AK976" s="423"/>
      <c r="AL976" s="423"/>
      <c r="AM976" s="297"/>
    </row>
    <row r="977" spans="1:39" ht="15.45" hidden="1" outlineLevel="1">
      <c r="A977" s="532"/>
      <c r="B977" s="319" t="s">
        <v>497</v>
      </c>
      <c r="C977" s="289"/>
      <c r="D977" s="289"/>
      <c r="E977" s="289"/>
      <c r="F977" s="289"/>
      <c r="G977" s="289"/>
      <c r="H977" s="289"/>
      <c r="I977" s="289"/>
      <c r="J977" s="289"/>
      <c r="K977" s="289"/>
      <c r="L977" s="289"/>
      <c r="M977" s="289"/>
      <c r="N977" s="290"/>
      <c r="O977" s="289"/>
      <c r="P977" s="289"/>
      <c r="Q977" s="289"/>
      <c r="R977" s="289"/>
      <c r="S977" s="289"/>
      <c r="T977" s="289"/>
      <c r="U977" s="289"/>
      <c r="V977" s="289"/>
      <c r="W977" s="289"/>
      <c r="X977" s="289"/>
      <c r="Y977" s="414"/>
      <c r="Z977" s="414"/>
      <c r="AA977" s="414"/>
      <c r="AB977" s="414"/>
      <c r="AC977" s="414"/>
      <c r="AD977" s="414"/>
      <c r="AE977" s="414"/>
      <c r="AF977" s="414"/>
      <c r="AG977" s="414"/>
      <c r="AH977" s="414"/>
      <c r="AI977" s="414"/>
      <c r="AJ977" s="414"/>
      <c r="AK977" s="414"/>
      <c r="AL977" s="414"/>
      <c r="AM977" s="292"/>
    </row>
    <row r="978" spans="1:39" ht="15" hidden="1" customHeight="1" outlineLevel="1">
      <c r="A978" s="532">
        <v>6</v>
      </c>
      <c r="B978" s="428" t="s">
        <v>99</v>
      </c>
      <c r="C978" s="291" t="s">
        <v>25</v>
      </c>
      <c r="D978" s="295"/>
      <c r="E978" s="295"/>
      <c r="F978" s="295"/>
      <c r="G978" s="295"/>
      <c r="H978" s="295"/>
      <c r="I978" s="295"/>
      <c r="J978" s="295"/>
      <c r="K978" s="295"/>
      <c r="L978" s="295"/>
      <c r="M978" s="295"/>
      <c r="N978" s="295">
        <v>12</v>
      </c>
      <c r="O978" s="295"/>
      <c r="P978" s="295"/>
      <c r="Q978" s="295"/>
      <c r="R978" s="295"/>
      <c r="S978" s="295"/>
      <c r="T978" s="295"/>
      <c r="U978" s="295"/>
      <c r="V978" s="295"/>
      <c r="W978" s="295"/>
      <c r="X978" s="295"/>
      <c r="Y978" s="415"/>
      <c r="Z978" s="415"/>
      <c r="AA978" s="415"/>
      <c r="AB978" s="415"/>
      <c r="AC978" s="415"/>
      <c r="AD978" s="415"/>
      <c r="AE978" s="415"/>
      <c r="AF978" s="415"/>
      <c r="AG978" s="415"/>
      <c r="AH978" s="415"/>
      <c r="AI978" s="415"/>
      <c r="AJ978" s="415"/>
      <c r="AK978" s="415"/>
      <c r="AL978" s="415"/>
      <c r="AM978" s="296">
        <f>SUM(Y978:AL978)</f>
        <v>0</v>
      </c>
    </row>
    <row r="979" spans="1:39" ht="15" hidden="1" customHeight="1" outlineLevel="1">
      <c r="A979" s="532"/>
      <c r="B979" s="294" t="s">
        <v>346</v>
      </c>
      <c r="C979" s="291" t="s">
        <v>163</v>
      </c>
      <c r="D979" s="295"/>
      <c r="E979" s="295"/>
      <c r="F979" s="295"/>
      <c r="G979" s="295"/>
      <c r="H979" s="295"/>
      <c r="I979" s="295"/>
      <c r="J979" s="295"/>
      <c r="K979" s="295"/>
      <c r="L979" s="295"/>
      <c r="M979" s="295"/>
      <c r="N979" s="295">
        <f>N978</f>
        <v>12</v>
      </c>
      <c r="O979" s="295"/>
      <c r="P979" s="295"/>
      <c r="Q979" s="295"/>
      <c r="R979" s="295"/>
      <c r="S979" s="295"/>
      <c r="T979" s="295"/>
      <c r="U979" s="295"/>
      <c r="V979" s="295"/>
      <c r="W979" s="295"/>
      <c r="X979" s="295"/>
      <c r="Y979" s="411">
        <f>Y978</f>
        <v>0</v>
      </c>
      <c r="Z979" s="411">
        <f t="shared" ref="Z979" si="2467">Z978</f>
        <v>0</v>
      </c>
      <c r="AA979" s="411">
        <f t="shared" ref="AA979" si="2468">AA978</f>
        <v>0</v>
      </c>
      <c r="AB979" s="411">
        <f t="shared" ref="AB979" si="2469">AB978</f>
        <v>0</v>
      </c>
      <c r="AC979" s="411">
        <f t="shared" ref="AC979" si="2470">AC978</f>
        <v>0</v>
      </c>
      <c r="AD979" s="411">
        <f t="shared" ref="AD979" si="2471">AD978</f>
        <v>0</v>
      </c>
      <c r="AE979" s="411">
        <f t="shared" ref="AE979" si="2472">AE978</f>
        <v>0</v>
      </c>
      <c r="AF979" s="411">
        <f t="shared" ref="AF979" si="2473">AF978</f>
        <v>0</v>
      </c>
      <c r="AG979" s="411">
        <f t="shared" ref="AG979" si="2474">AG978</f>
        <v>0</v>
      </c>
      <c r="AH979" s="411">
        <f t="shared" ref="AH979" si="2475">AH978</f>
        <v>0</v>
      </c>
      <c r="AI979" s="411">
        <f t="shared" ref="AI979" si="2476">AI978</f>
        <v>0</v>
      </c>
      <c r="AJ979" s="411">
        <f t="shared" ref="AJ979" si="2477">AJ978</f>
        <v>0</v>
      </c>
      <c r="AK979" s="411">
        <f t="shared" ref="AK979" si="2478">AK978</f>
        <v>0</v>
      </c>
      <c r="AL979" s="411">
        <f t="shared" ref="AL979" si="2479">AL978</f>
        <v>0</v>
      </c>
      <c r="AM979" s="311"/>
    </row>
    <row r="980" spans="1:39" ht="15" hidden="1" customHeight="1" outlineLevel="1">
      <c r="A980" s="532"/>
      <c r="B980" s="310"/>
      <c r="C980" s="312"/>
      <c r="D980" s="291"/>
      <c r="E980" s="291"/>
      <c r="F980" s="291"/>
      <c r="G980" s="291"/>
      <c r="H980" s="291"/>
      <c r="I980" s="291"/>
      <c r="J980" s="291"/>
      <c r="K980" s="291"/>
      <c r="L980" s="291"/>
      <c r="M980" s="291"/>
      <c r="N980" s="291"/>
      <c r="O980" s="291"/>
      <c r="P980" s="291"/>
      <c r="Q980" s="291"/>
      <c r="R980" s="291"/>
      <c r="S980" s="291"/>
      <c r="T980" s="291"/>
      <c r="U980" s="291"/>
      <c r="V980" s="291"/>
      <c r="W980" s="291"/>
      <c r="X980" s="291"/>
      <c r="Y980" s="416"/>
      <c r="Z980" s="416"/>
      <c r="AA980" s="416"/>
      <c r="AB980" s="416"/>
      <c r="AC980" s="416"/>
      <c r="AD980" s="416"/>
      <c r="AE980" s="416"/>
      <c r="AF980" s="416"/>
      <c r="AG980" s="416"/>
      <c r="AH980" s="416"/>
      <c r="AI980" s="416"/>
      <c r="AJ980" s="416"/>
      <c r="AK980" s="416"/>
      <c r="AL980" s="416"/>
      <c r="AM980" s="313"/>
    </row>
    <row r="981" spans="1:39" ht="15" hidden="1" customHeight="1" outlineLevel="1">
      <c r="A981" s="532">
        <v>7</v>
      </c>
      <c r="B981" s="428" t="s">
        <v>100</v>
      </c>
      <c r="C981" s="291" t="s">
        <v>25</v>
      </c>
      <c r="D981" s="295"/>
      <c r="E981" s="295"/>
      <c r="F981" s="295"/>
      <c r="G981" s="295"/>
      <c r="H981" s="295"/>
      <c r="I981" s="295"/>
      <c r="J981" s="295"/>
      <c r="K981" s="295"/>
      <c r="L981" s="295"/>
      <c r="M981" s="295"/>
      <c r="N981" s="295">
        <v>12</v>
      </c>
      <c r="O981" s="295"/>
      <c r="P981" s="295"/>
      <c r="Q981" s="295"/>
      <c r="R981" s="295"/>
      <c r="S981" s="295"/>
      <c r="T981" s="295"/>
      <c r="U981" s="295"/>
      <c r="V981" s="295"/>
      <c r="W981" s="295"/>
      <c r="X981" s="295"/>
      <c r="Y981" s="415"/>
      <c r="Z981" s="415"/>
      <c r="AA981" s="415"/>
      <c r="AB981" s="415"/>
      <c r="AC981" s="415"/>
      <c r="AD981" s="415"/>
      <c r="AE981" s="415"/>
      <c r="AF981" s="415"/>
      <c r="AG981" s="415"/>
      <c r="AH981" s="415"/>
      <c r="AI981" s="415"/>
      <c r="AJ981" s="415"/>
      <c r="AK981" s="415"/>
      <c r="AL981" s="415"/>
      <c r="AM981" s="296">
        <f>SUM(Y981:AL981)</f>
        <v>0</v>
      </c>
    </row>
    <row r="982" spans="1:39" ht="15" hidden="1" customHeight="1" outlineLevel="1">
      <c r="A982" s="532"/>
      <c r="B982" s="294" t="s">
        <v>346</v>
      </c>
      <c r="C982" s="291" t="s">
        <v>163</v>
      </c>
      <c r="D982" s="295"/>
      <c r="E982" s="295"/>
      <c r="F982" s="295"/>
      <c r="G982" s="295"/>
      <c r="H982" s="295"/>
      <c r="I982" s="295"/>
      <c r="J982" s="295"/>
      <c r="K982" s="295"/>
      <c r="L982" s="295"/>
      <c r="M982" s="295"/>
      <c r="N982" s="295">
        <f>N981</f>
        <v>12</v>
      </c>
      <c r="O982" s="295"/>
      <c r="P982" s="295"/>
      <c r="Q982" s="295"/>
      <c r="R982" s="295"/>
      <c r="S982" s="295"/>
      <c r="T982" s="295"/>
      <c r="U982" s="295"/>
      <c r="V982" s="295"/>
      <c r="W982" s="295"/>
      <c r="X982" s="295"/>
      <c r="Y982" s="411">
        <f>Y981</f>
        <v>0</v>
      </c>
      <c r="Z982" s="411">
        <f t="shared" ref="Z982" si="2480">Z981</f>
        <v>0</v>
      </c>
      <c r="AA982" s="411">
        <f t="shared" ref="AA982" si="2481">AA981</f>
        <v>0</v>
      </c>
      <c r="AB982" s="411">
        <f t="shared" ref="AB982" si="2482">AB981</f>
        <v>0</v>
      </c>
      <c r="AC982" s="411">
        <f t="shared" ref="AC982" si="2483">AC981</f>
        <v>0</v>
      </c>
      <c r="AD982" s="411">
        <f t="shared" ref="AD982" si="2484">AD981</f>
        <v>0</v>
      </c>
      <c r="AE982" s="411">
        <f t="shared" ref="AE982" si="2485">AE981</f>
        <v>0</v>
      </c>
      <c r="AF982" s="411">
        <f t="shared" ref="AF982" si="2486">AF981</f>
        <v>0</v>
      </c>
      <c r="AG982" s="411">
        <f t="shared" ref="AG982" si="2487">AG981</f>
        <v>0</v>
      </c>
      <c r="AH982" s="411">
        <f t="shared" ref="AH982" si="2488">AH981</f>
        <v>0</v>
      </c>
      <c r="AI982" s="411">
        <f t="shared" ref="AI982" si="2489">AI981</f>
        <v>0</v>
      </c>
      <c r="AJ982" s="411">
        <f t="shared" ref="AJ982" si="2490">AJ981</f>
        <v>0</v>
      </c>
      <c r="AK982" s="411">
        <f t="shared" ref="AK982" si="2491">AK981</f>
        <v>0</v>
      </c>
      <c r="AL982" s="411">
        <f t="shared" ref="AL982" si="2492">AL981</f>
        <v>0</v>
      </c>
      <c r="AM982" s="311"/>
    </row>
    <row r="983" spans="1:39" ht="15" hidden="1" customHeight="1" outlineLevel="1">
      <c r="A983" s="532"/>
      <c r="B983" s="314"/>
      <c r="C983" s="312"/>
      <c r="D983" s="291"/>
      <c r="E983" s="291"/>
      <c r="F983" s="291"/>
      <c r="G983" s="291"/>
      <c r="H983" s="291"/>
      <c r="I983" s="291"/>
      <c r="J983" s="291"/>
      <c r="K983" s="291"/>
      <c r="L983" s="291"/>
      <c r="M983" s="291"/>
      <c r="N983" s="291"/>
      <c r="O983" s="291"/>
      <c r="P983" s="291"/>
      <c r="Q983" s="291"/>
      <c r="R983" s="291"/>
      <c r="S983" s="291"/>
      <c r="T983" s="291"/>
      <c r="U983" s="291"/>
      <c r="V983" s="291"/>
      <c r="W983" s="291"/>
      <c r="X983" s="291"/>
      <c r="Y983" s="416"/>
      <c r="Z983" s="417"/>
      <c r="AA983" s="416"/>
      <c r="AB983" s="416"/>
      <c r="AC983" s="416"/>
      <c r="AD983" s="416"/>
      <c r="AE983" s="416"/>
      <c r="AF983" s="416"/>
      <c r="AG983" s="416"/>
      <c r="AH983" s="416"/>
      <c r="AI983" s="416"/>
      <c r="AJ983" s="416"/>
      <c r="AK983" s="416"/>
      <c r="AL983" s="416"/>
      <c r="AM983" s="313"/>
    </row>
    <row r="984" spans="1:39" ht="15" hidden="1" customHeight="1" outlineLevel="1">
      <c r="A984" s="532">
        <v>8</v>
      </c>
      <c r="B984" s="428" t="s">
        <v>101</v>
      </c>
      <c r="C984" s="291" t="s">
        <v>25</v>
      </c>
      <c r="D984" s="295"/>
      <c r="E984" s="295"/>
      <c r="F984" s="295"/>
      <c r="G984" s="295"/>
      <c r="H984" s="295"/>
      <c r="I984" s="295"/>
      <c r="J984" s="295"/>
      <c r="K984" s="295"/>
      <c r="L984" s="295"/>
      <c r="M984" s="295"/>
      <c r="N984" s="295">
        <v>12</v>
      </c>
      <c r="O984" s="295"/>
      <c r="P984" s="295"/>
      <c r="Q984" s="295"/>
      <c r="R984" s="295"/>
      <c r="S984" s="295"/>
      <c r="T984" s="295"/>
      <c r="U984" s="295"/>
      <c r="V984" s="295"/>
      <c r="W984" s="295"/>
      <c r="X984" s="295"/>
      <c r="Y984" s="415"/>
      <c r="Z984" s="415"/>
      <c r="AA984" s="415"/>
      <c r="AB984" s="415"/>
      <c r="AC984" s="415"/>
      <c r="AD984" s="415"/>
      <c r="AE984" s="415"/>
      <c r="AF984" s="415"/>
      <c r="AG984" s="415"/>
      <c r="AH984" s="415"/>
      <c r="AI984" s="415"/>
      <c r="AJ984" s="415"/>
      <c r="AK984" s="415"/>
      <c r="AL984" s="415"/>
      <c r="AM984" s="296">
        <f>SUM(Y984:AL984)</f>
        <v>0</v>
      </c>
    </row>
    <row r="985" spans="1:39" ht="15" hidden="1" customHeight="1" outlineLevel="1">
      <c r="A985" s="532"/>
      <c r="B985" s="294" t="s">
        <v>346</v>
      </c>
      <c r="C985" s="291" t="s">
        <v>163</v>
      </c>
      <c r="D985" s="295"/>
      <c r="E985" s="295"/>
      <c r="F985" s="295"/>
      <c r="G985" s="295"/>
      <c r="H985" s="295"/>
      <c r="I985" s="295"/>
      <c r="J985" s="295"/>
      <c r="K985" s="295"/>
      <c r="L985" s="295"/>
      <c r="M985" s="295"/>
      <c r="N985" s="295">
        <f>N984</f>
        <v>12</v>
      </c>
      <c r="O985" s="295"/>
      <c r="P985" s="295"/>
      <c r="Q985" s="295"/>
      <c r="R985" s="295"/>
      <c r="S985" s="295"/>
      <c r="T985" s="295"/>
      <c r="U985" s="295"/>
      <c r="V985" s="295"/>
      <c r="W985" s="295"/>
      <c r="X985" s="295"/>
      <c r="Y985" s="411">
        <f>Y984</f>
        <v>0</v>
      </c>
      <c r="Z985" s="411">
        <f t="shared" ref="Z985" si="2493">Z984</f>
        <v>0</v>
      </c>
      <c r="AA985" s="411">
        <f t="shared" ref="AA985" si="2494">AA984</f>
        <v>0</v>
      </c>
      <c r="AB985" s="411">
        <f t="shared" ref="AB985" si="2495">AB984</f>
        <v>0</v>
      </c>
      <c r="AC985" s="411">
        <f t="shared" ref="AC985" si="2496">AC984</f>
        <v>0</v>
      </c>
      <c r="AD985" s="411">
        <f t="shared" ref="AD985" si="2497">AD984</f>
        <v>0</v>
      </c>
      <c r="AE985" s="411">
        <f t="shared" ref="AE985" si="2498">AE984</f>
        <v>0</v>
      </c>
      <c r="AF985" s="411">
        <f t="shared" ref="AF985" si="2499">AF984</f>
        <v>0</v>
      </c>
      <c r="AG985" s="411">
        <f t="shared" ref="AG985" si="2500">AG984</f>
        <v>0</v>
      </c>
      <c r="AH985" s="411">
        <f t="shared" ref="AH985" si="2501">AH984</f>
        <v>0</v>
      </c>
      <c r="AI985" s="411">
        <f t="shared" ref="AI985" si="2502">AI984</f>
        <v>0</v>
      </c>
      <c r="AJ985" s="411">
        <f t="shared" ref="AJ985" si="2503">AJ984</f>
        <v>0</v>
      </c>
      <c r="AK985" s="411">
        <f t="shared" ref="AK985" si="2504">AK984</f>
        <v>0</v>
      </c>
      <c r="AL985" s="411">
        <f t="shared" ref="AL985" si="2505">AL984</f>
        <v>0</v>
      </c>
      <c r="AM985" s="311"/>
    </row>
    <row r="986" spans="1:39" ht="15" hidden="1" customHeight="1" outlineLevel="1">
      <c r="A986" s="532"/>
      <c r="B986" s="314"/>
      <c r="C986" s="312"/>
      <c r="D986" s="316"/>
      <c r="E986" s="316"/>
      <c r="F986" s="316"/>
      <c r="G986" s="316"/>
      <c r="H986" s="316"/>
      <c r="I986" s="316"/>
      <c r="J986" s="316"/>
      <c r="K986" s="316"/>
      <c r="L986" s="316"/>
      <c r="M986" s="316"/>
      <c r="N986" s="291"/>
      <c r="O986" s="316"/>
      <c r="P986" s="316"/>
      <c r="Q986" s="316"/>
      <c r="R986" s="316"/>
      <c r="S986" s="316"/>
      <c r="T986" s="316"/>
      <c r="U986" s="316"/>
      <c r="V986" s="316"/>
      <c r="W986" s="316"/>
      <c r="X986" s="316"/>
      <c r="Y986" s="416"/>
      <c r="Z986" s="417"/>
      <c r="AA986" s="416"/>
      <c r="AB986" s="416"/>
      <c r="AC986" s="416"/>
      <c r="AD986" s="416"/>
      <c r="AE986" s="416"/>
      <c r="AF986" s="416"/>
      <c r="AG986" s="416"/>
      <c r="AH986" s="416"/>
      <c r="AI986" s="416"/>
      <c r="AJ986" s="416"/>
      <c r="AK986" s="416"/>
      <c r="AL986" s="416"/>
      <c r="AM986" s="313"/>
    </row>
    <row r="987" spans="1:39" ht="15" hidden="1" customHeight="1" outlineLevel="1">
      <c r="A987" s="532">
        <v>9</v>
      </c>
      <c r="B987" s="428" t="s">
        <v>102</v>
      </c>
      <c r="C987" s="291" t="s">
        <v>25</v>
      </c>
      <c r="D987" s="295"/>
      <c r="E987" s="295"/>
      <c r="F987" s="295"/>
      <c r="G987" s="295"/>
      <c r="H987" s="295"/>
      <c r="I987" s="295"/>
      <c r="J987" s="295"/>
      <c r="K987" s="295"/>
      <c r="L987" s="295"/>
      <c r="M987" s="295"/>
      <c r="N987" s="295">
        <v>12</v>
      </c>
      <c r="O987" s="295"/>
      <c r="P987" s="295"/>
      <c r="Q987" s="295"/>
      <c r="R987" s="295"/>
      <c r="S987" s="295"/>
      <c r="T987" s="295"/>
      <c r="U987" s="295"/>
      <c r="V987" s="295"/>
      <c r="W987" s="295"/>
      <c r="X987" s="295"/>
      <c r="Y987" s="415"/>
      <c r="Z987" s="415"/>
      <c r="AA987" s="415"/>
      <c r="AB987" s="415"/>
      <c r="AC987" s="415"/>
      <c r="AD987" s="415"/>
      <c r="AE987" s="415"/>
      <c r="AF987" s="415"/>
      <c r="AG987" s="415"/>
      <c r="AH987" s="415"/>
      <c r="AI987" s="415"/>
      <c r="AJ987" s="415"/>
      <c r="AK987" s="415"/>
      <c r="AL987" s="415"/>
      <c r="AM987" s="296">
        <f>SUM(Y987:AL987)</f>
        <v>0</v>
      </c>
    </row>
    <row r="988" spans="1:39" ht="15" hidden="1" customHeight="1" outlineLevel="1">
      <c r="A988" s="532"/>
      <c r="B988" s="294" t="s">
        <v>346</v>
      </c>
      <c r="C988" s="291" t="s">
        <v>163</v>
      </c>
      <c r="D988" s="295"/>
      <c r="E988" s="295"/>
      <c r="F988" s="295"/>
      <c r="G988" s="295"/>
      <c r="H988" s="295"/>
      <c r="I988" s="295"/>
      <c r="J988" s="295"/>
      <c r="K988" s="295"/>
      <c r="L988" s="295"/>
      <c r="M988" s="295"/>
      <c r="N988" s="295">
        <f>N987</f>
        <v>12</v>
      </c>
      <c r="O988" s="295"/>
      <c r="P988" s="295"/>
      <c r="Q988" s="295"/>
      <c r="R988" s="295"/>
      <c r="S988" s="295"/>
      <c r="T988" s="295"/>
      <c r="U988" s="295"/>
      <c r="V988" s="295"/>
      <c r="W988" s="295"/>
      <c r="X988" s="295"/>
      <c r="Y988" s="411">
        <f>Y987</f>
        <v>0</v>
      </c>
      <c r="Z988" s="411">
        <f t="shared" ref="Z988" si="2506">Z987</f>
        <v>0</v>
      </c>
      <c r="AA988" s="411">
        <f t="shared" ref="AA988" si="2507">AA987</f>
        <v>0</v>
      </c>
      <c r="AB988" s="411">
        <f t="shared" ref="AB988" si="2508">AB987</f>
        <v>0</v>
      </c>
      <c r="AC988" s="411">
        <f t="shared" ref="AC988" si="2509">AC987</f>
        <v>0</v>
      </c>
      <c r="AD988" s="411">
        <f t="shared" ref="AD988" si="2510">AD987</f>
        <v>0</v>
      </c>
      <c r="AE988" s="411">
        <f t="shared" ref="AE988" si="2511">AE987</f>
        <v>0</v>
      </c>
      <c r="AF988" s="411">
        <f t="shared" ref="AF988" si="2512">AF987</f>
        <v>0</v>
      </c>
      <c r="AG988" s="411">
        <f t="shared" ref="AG988" si="2513">AG987</f>
        <v>0</v>
      </c>
      <c r="AH988" s="411">
        <f t="shared" ref="AH988" si="2514">AH987</f>
        <v>0</v>
      </c>
      <c r="AI988" s="411">
        <f t="shared" ref="AI988" si="2515">AI987</f>
        <v>0</v>
      </c>
      <c r="AJ988" s="411">
        <f t="shared" ref="AJ988" si="2516">AJ987</f>
        <v>0</v>
      </c>
      <c r="AK988" s="411">
        <f t="shared" ref="AK988" si="2517">AK987</f>
        <v>0</v>
      </c>
      <c r="AL988" s="411">
        <f t="shared" ref="AL988" si="2518">AL987</f>
        <v>0</v>
      </c>
      <c r="AM988" s="311"/>
    </row>
    <row r="989" spans="1:39" ht="15" hidden="1" customHeight="1" outlineLevel="1">
      <c r="A989" s="532"/>
      <c r="B989" s="314"/>
      <c r="C989" s="312"/>
      <c r="D989" s="316"/>
      <c r="E989" s="316"/>
      <c r="F989" s="316"/>
      <c r="G989" s="316"/>
      <c r="H989" s="316"/>
      <c r="I989" s="316"/>
      <c r="J989" s="316"/>
      <c r="K989" s="316"/>
      <c r="L989" s="316"/>
      <c r="M989" s="316"/>
      <c r="N989" s="291"/>
      <c r="O989" s="316"/>
      <c r="P989" s="316"/>
      <c r="Q989" s="316"/>
      <c r="R989" s="316"/>
      <c r="S989" s="316"/>
      <c r="T989" s="316"/>
      <c r="U989" s="316"/>
      <c r="V989" s="316"/>
      <c r="W989" s="316"/>
      <c r="X989" s="316"/>
      <c r="Y989" s="416"/>
      <c r="Z989" s="416"/>
      <c r="AA989" s="416"/>
      <c r="AB989" s="416"/>
      <c r="AC989" s="416"/>
      <c r="AD989" s="416"/>
      <c r="AE989" s="416"/>
      <c r="AF989" s="416"/>
      <c r="AG989" s="416"/>
      <c r="AH989" s="416"/>
      <c r="AI989" s="416"/>
      <c r="AJ989" s="416"/>
      <c r="AK989" s="416"/>
      <c r="AL989" s="416"/>
      <c r="AM989" s="313"/>
    </row>
    <row r="990" spans="1:39" ht="15" hidden="1" customHeight="1" outlineLevel="1">
      <c r="A990" s="532">
        <v>10</v>
      </c>
      <c r="B990" s="428" t="s">
        <v>103</v>
      </c>
      <c r="C990" s="291" t="s">
        <v>25</v>
      </c>
      <c r="D990" s="295"/>
      <c r="E990" s="295"/>
      <c r="F990" s="295"/>
      <c r="G990" s="295"/>
      <c r="H990" s="295"/>
      <c r="I990" s="295"/>
      <c r="J990" s="295"/>
      <c r="K990" s="295"/>
      <c r="L990" s="295"/>
      <c r="M990" s="295"/>
      <c r="N990" s="295">
        <v>3</v>
      </c>
      <c r="O990" s="295"/>
      <c r="P990" s="295"/>
      <c r="Q990" s="295"/>
      <c r="R990" s="295"/>
      <c r="S990" s="295"/>
      <c r="T990" s="295"/>
      <c r="U990" s="295"/>
      <c r="V990" s="295"/>
      <c r="W990" s="295"/>
      <c r="X990" s="295"/>
      <c r="Y990" s="415"/>
      <c r="Z990" s="415"/>
      <c r="AA990" s="415"/>
      <c r="AB990" s="415"/>
      <c r="AC990" s="415"/>
      <c r="AD990" s="415"/>
      <c r="AE990" s="415"/>
      <c r="AF990" s="415"/>
      <c r="AG990" s="415"/>
      <c r="AH990" s="415"/>
      <c r="AI990" s="415"/>
      <c r="AJ990" s="415"/>
      <c r="AK990" s="415"/>
      <c r="AL990" s="415"/>
      <c r="AM990" s="296">
        <f>SUM(Y990:AL990)</f>
        <v>0</v>
      </c>
    </row>
    <row r="991" spans="1:39" ht="15" hidden="1" customHeight="1" outlineLevel="1">
      <c r="A991" s="532"/>
      <c r="B991" s="294" t="s">
        <v>346</v>
      </c>
      <c r="C991" s="291" t="s">
        <v>163</v>
      </c>
      <c r="D991" s="295"/>
      <c r="E991" s="295"/>
      <c r="F991" s="295"/>
      <c r="G991" s="295"/>
      <c r="H991" s="295"/>
      <c r="I991" s="295"/>
      <c r="J991" s="295"/>
      <c r="K991" s="295"/>
      <c r="L991" s="295"/>
      <c r="M991" s="295"/>
      <c r="N991" s="295">
        <f>N990</f>
        <v>3</v>
      </c>
      <c r="O991" s="295"/>
      <c r="P991" s="295"/>
      <c r="Q991" s="295"/>
      <c r="R991" s="295"/>
      <c r="S991" s="295"/>
      <c r="T991" s="295"/>
      <c r="U991" s="295"/>
      <c r="V991" s="295"/>
      <c r="W991" s="295"/>
      <c r="X991" s="295"/>
      <c r="Y991" s="411">
        <f>Y990</f>
        <v>0</v>
      </c>
      <c r="Z991" s="411">
        <f t="shared" ref="Z991" si="2519">Z990</f>
        <v>0</v>
      </c>
      <c r="AA991" s="411">
        <f t="shared" ref="AA991" si="2520">AA990</f>
        <v>0</v>
      </c>
      <c r="AB991" s="411">
        <f t="shared" ref="AB991" si="2521">AB990</f>
        <v>0</v>
      </c>
      <c r="AC991" s="411">
        <f t="shared" ref="AC991" si="2522">AC990</f>
        <v>0</v>
      </c>
      <c r="AD991" s="411">
        <f t="shared" ref="AD991" si="2523">AD990</f>
        <v>0</v>
      </c>
      <c r="AE991" s="411">
        <f t="shared" ref="AE991" si="2524">AE990</f>
        <v>0</v>
      </c>
      <c r="AF991" s="411">
        <f t="shared" ref="AF991" si="2525">AF990</f>
        <v>0</v>
      </c>
      <c r="AG991" s="411">
        <f t="shared" ref="AG991" si="2526">AG990</f>
        <v>0</v>
      </c>
      <c r="AH991" s="411">
        <f t="shared" ref="AH991" si="2527">AH990</f>
        <v>0</v>
      </c>
      <c r="AI991" s="411">
        <f t="shared" ref="AI991" si="2528">AI990</f>
        <v>0</v>
      </c>
      <c r="AJ991" s="411">
        <f t="shared" ref="AJ991" si="2529">AJ990</f>
        <v>0</v>
      </c>
      <c r="AK991" s="411">
        <f t="shared" ref="AK991" si="2530">AK990</f>
        <v>0</v>
      </c>
      <c r="AL991" s="411">
        <f t="shared" ref="AL991" si="2531">AL990</f>
        <v>0</v>
      </c>
      <c r="AM991" s="311"/>
    </row>
    <row r="992" spans="1:39" ht="15" hidden="1" customHeight="1" outlineLevel="1">
      <c r="A992" s="532"/>
      <c r="B992" s="314"/>
      <c r="C992" s="312"/>
      <c r="D992" s="316"/>
      <c r="E992" s="316"/>
      <c r="F992" s="316"/>
      <c r="G992" s="316"/>
      <c r="H992" s="316"/>
      <c r="I992" s="316"/>
      <c r="J992" s="316"/>
      <c r="K992" s="316"/>
      <c r="L992" s="316"/>
      <c r="M992" s="316"/>
      <c r="N992" s="291"/>
      <c r="O992" s="316"/>
      <c r="P992" s="316"/>
      <c r="Q992" s="316"/>
      <c r="R992" s="316"/>
      <c r="S992" s="316"/>
      <c r="T992" s="316"/>
      <c r="U992" s="316"/>
      <c r="V992" s="316"/>
      <c r="W992" s="316"/>
      <c r="X992" s="316"/>
      <c r="Y992" s="416"/>
      <c r="Z992" s="417"/>
      <c r="AA992" s="416"/>
      <c r="AB992" s="416"/>
      <c r="AC992" s="416"/>
      <c r="AD992" s="416"/>
      <c r="AE992" s="416"/>
      <c r="AF992" s="416"/>
      <c r="AG992" s="416"/>
      <c r="AH992" s="416"/>
      <c r="AI992" s="416"/>
      <c r="AJ992" s="416"/>
      <c r="AK992" s="416"/>
      <c r="AL992" s="416"/>
      <c r="AM992" s="313"/>
    </row>
    <row r="993" spans="1:40" ht="15" hidden="1" customHeight="1" outlineLevel="1">
      <c r="A993" s="532"/>
      <c r="B993" s="288" t="s">
        <v>10</v>
      </c>
      <c r="C993" s="289"/>
      <c r="D993" s="289"/>
      <c r="E993" s="289"/>
      <c r="F993" s="289"/>
      <c r="G993" s="289"/>
      <c r="H993" s="289"/>
      <c r="I993" s="289"/>
      <c r="J993" s="289"/>
      <c r="K993" s="289"/>
      <c r="L993" s="289"/>
      <c r="M993" s="289"/>
      <c r="N993" s="290"/>
      <c r="O993" s="289"/>
      <c r="P993" s="289"/>
      <c r="Q993" s="289"/>
      <c r="R993" s="289"/>
      <c r="S993" s="289"/>
      <c r="T993" s="289"/>
      <c r="U993" s="289"/>
      <c r="V993" s="289"/>
      <c r="W993" s="289"/>
      <c r="X993" s="289"/>
      <c r="Y993" s="414"/>
      <c r="Z993" s="414"/>
      <c r="AA993" s="414"/>
      <c r="AB993" s="414"/>
      <c r="AC993" s="414"/>
      <c r="AD993" s="414"/>
      <c r="AE993" s="414"/>
      <c r="AF993" s="414"/>
      <c r="AG993" s="414"/>
      <c r="AH993" s="414"/>
      <c r="AI993" s="414"/>
      <c r="AJ993" s="414"/>
      <c r="AK993" s="414"/>
      <c r="AL993" s="414"/>
      <c r="AM993" s="292"/>
    </row>
    <row r="994" spans="1:40" ht="15" hidden="1" customHeight="1" outlineLevel="1">
      <c r="A994" s="532">
        <v>11</v>
      </c>
      <c r="B994" s="428" t="s">
        <v>104</v>
      </c>
      <c r="C994" s="291" t="s">
        <v>25</v>
      </c>
      <c r="D994" s="295"/>
      <c r="E994" s="295"/>
      <c r="F994" s="295"/>
      <c r="G994" s="295"/>
      <c r="H994" s="295"/>
      <c r="I994" s="295"/>
      <c r="J994" s="295"/>
      <c r="K994" s="295"/>
      <c r="L994" s="295"/>
      <c r="M994" s="295"/>
      <c r="N994" s="295">
        <v>12</v>
      </c>
      <c r="O994" s="295"/>
      <c r="P994" s="295"/>
      <c r="Q994" s="295"/>
      <c r="R994" s="295"/>
      <c r="S994" s="295"/>
      <c r="T994" s="295"/>
      <c r="U994" s="295"/>
      <c r="V994" s="295"/>
      <c r="W994" s="295"/>
      <c r="X994" s="295"/>
      <c r="Y994" s="426"/>
      <c r="Z994" s="415"/>
      <c r="AA994" s="415"/>
      <c r="AB994" s="415"/>
      <c r="AC994" s="415"/>
      <c r="AD994" s="415"/>
      <c r="AE994" s="415"/>
      <c r="AF994" s="415"/>
      <c r="AG994" s="415"/>
      <c r="AH994" s="415"/>
      <c r="AI994" s="415"/>
      <c r="AJ994" s="415"/>
      <c r="AK994" s="415"/>
      <c r="AL994" s="415"/>
      <c r="AM994" s="296">
        <f>SUM(Y994:AL994)</f>
        <v>0</v>
      </c>
    </row>
    <row r="995" spans="1:40" ht="15" hidden="1" customHeight="1" outlineLevel="1">
      <c r="A995" s="532"/>
      <c r="B995" s="294" t="s">
        <v>346</v>
      </c>
      <c r="C995" s="291" t="s">
        <v>163</v>
      </c>
      <c r="D995" s="295"/>
      <c r="E995" s="295"/>
      <c r="F995" s="295"/>
      <c r="G995" s="295"/>
      <c r="H995" s="295"/>
      <c r="I995" s="295"/>
      <c r="J995" s="295"/>
      <c r="K995" s="295"/>
      <c r="L995" s="295"/>
      <c r="M995" s="295"/>
      <c r="N995" s="295">
        <f>N994</f>
        <v>12</v>
      </c>
      <c r="O995" s="295"/>
      <c r="P995" s="295"/>
      <c r="Q995" s="295"/>
      <c r="R995" s="295"/>
      <c r="S995" s="295"/>
      <c r="T995" s="295"/>
      <c r="U995" s="295"/>
      <c r="V995" s="295"/>
      <c r="W995" s="295"/>
      <c r="X995" s="295"/>
      <c r="Y995" s="411">
        <f>Y994</f>
        <v>0</v>
      </c>
      <c r="Z995" s="411">
        <f t="shared" ref="Z995" si="2532">Z994</f>
        <v>0</v>
      </c>
      <c r="AA995" s="411">
        <f t="shared" ref="AA995" si="2533">AA994</f>
        <v>0</v>
      </c>
      <c r="AB995" s="411">
        <f t="shared" ref="AB995" si="2534">AB994</f>
        <v>0</v>
      </c>
      <c r="AC995" s="411">
        <f t="shared" ref="AC995" si="2535">AC994</f>
        <v>0</v>
      </c>
      <c r="AD995" s="411">
        <f t="shared" ref="AD995" si="2536">AD994</f>
        <v>0</v>
      </c>
      <c r="AE995" s="411">
        <f t="shared" ref="AE995" si="2537">AE994</f>
        <v>0</v>
      </c>
      <c r="AF995" s="411">
        <f t="shared" ref="AF995" si="2538">AF994</f>
        <v>0</v>
      </c>
      <c r="AG995" s="411">
        <f t="shared" ref="AG995" si="2539">AG994</f>
        <v>0</v>
      </c>
      <c r="AH995" s="411">
        <f t="shared" ref="AH995" si="2540">AH994</f>
        <v>0</v>
      </c>
      <c r="AI995" s="411">
        <f t="shared" ref="AI995" si="2541">AI994</f>
        <v>0</v>
      </c>
      <c r="AJ995" s="411">
        <f t="shared" ref="AJ995" si="2542">AJ994</f>
        <v>0</v>
      </c>
      <c r="AK995" s="411">
        <f t="shared" ref="AK995" si="2543">AK994</f>
        <v>0</v>
      </c>
      <c r="AL995" s="411">
        <f t="shared" ref="AL995" si="2544">AL994</f>
        <v>0</v>
      </c>
      <c r="AM995" s="297"/>
    </row>
    <row r="996" spans="1:40" ht="15" hidden="1" customHeight="1" outlineLevel="1">
      <c r="A996" s="532"/>
      <c r="B996" s="315"/>
      <c r="C996" s="305"/>
      <c r="D996" s="291"/>
      <c r="E996" s="291"/>
      <c r="F996" s="291"/>
      <c r="G996" s="291"/>
      <c r="H996" s="291"/>
      <c r="I996" s="291"/>
      <c r="J996" s="291"/>
      <c r="K996" s="291"/>
      <c r="L996" s="291"/>
      <c r="M996" s="291"/>
      <c r="N996" s="291"/>
      <c r="O996" s="291"/>
      <c r="P996" s="291"/>
      <c r="Q996" s="291"/>
      <c r="R996" s="291"/>
      <c r="S996" s="291"/>
      <c r="T996" s="291"/>
      <c r="U996" s="291"/>
      <c r="V996" s="291"/>
      <c r="W996" s="291"/>
      <c r="X996" s="291"/>
      <c r="Y996" s="412"/>
      <c r="Z996" s="421"/>
      <c r="AA996" s="421"/>
      <c r="AB996" s="421"/>
      <c r="AC996" s="421"/>
      <c r="AD996" s="421"/>
      <c r="AE996" s="421"/>
      <c r="AF996" s="421"/>
      <c r="AG996" s="421"/>
      <c r="AH996" s="421"/>
      <c r="AI996" s="421"/>
      <c r="AJ996" s="421"/>
      <c r="AK996" s="421"/>
      <c r="AL996" s="421"/>
      <c r="AM996" s="306"/>
    </row>
    <row r="997" spans="1:40" ht="28.5" hidden="1" customHeight="1" outlineLevel="1">
      <c r="A997" s="532">
        <v>12</v>
      </c>
      <c r="B997" s="428" t="s">
        <v>105</v>
      </c>
      <c r="C997" s="291" t="s">
        <v>25</v>
      </c>
      <c r="D997" s="295"/>
      <c r="E997" s="295"/>
      <c r="F997" s="295"/>
      <c r="G997" s="295"/>
      <c r="H997" s="295"/>
      <c r="I997" s="295"/>
      <c r="J997" s="295"/>
      <c r="K997" s="295"/>
      <c r="L997" s="295"/>
      <c r="M997" s="295"/>
      <c r="N997" s="295">
        <v>12</v>
      </c>
      <c r="O997" s="295"/>
      <c r="P997" s="295"/>
      <c r="Q997" s="295"/>
      <c r="R997" s="295"/>
      <c r="S997" s="295"/>
      <c r="T997" s="295"/>
      <c r="U997" s="295"/>
      <c r="V997" s="295"/>
      <c r="W997" s="295"/>
      <c r="X997" s="295"/>
      <c r="Y997" s="410"/>
      <c r="Z997" s="415"/>
      <c r="AA997" s="415"/>
      <c r="AB997" s="415"/>
      <c r="AC997" s="415"/>
      <c r="AD997" s="415"/>
      <c r="AE997" s="415"/>
      <c r="AF997" s="415"/>
      <c r="AG997" s="415"/>
      <c r="AH997" s="415"/>
      <c r="AI997" s="415"/>
      <c r="AJ997" s="415"/>
      <c r="AK997" s="415"/>
      <c r="AL997" s="415"/>
      <c r="AM997" s="296">
        <f>SUM(Y997:AL997)</f>
        <v>0</v>
      </c>
    </row>
    <row r="998" spans="1:40" ht="15" hidden="1" customHeight="1" outlineLevel="1">
      <c r="A998" s="532"/>
      <c r="B998" s="294" t="s">
        <v>346</v>
      </c>
      <c r="C998" s="291" t="s">
        <v>163</v>
      </c>
      <c r="D998" s="295"/>
      <c r="E998" s="295"/>
      <c r="F998" s="295"/>
      <c r="G998" s="295"/>
      <c r="H998" s="295"/>
      <c r="I998" s="295"/>
      <c r="J998" s="295"/>
      <c r="K998" s="295"/>
      <c r="L998" s="295"/>
      <c r="M998" s="295"/>
      <c r="N998" s="295">
        <f>N997</f>
        <v>12</v>
      </c>
      <c r="O998" s="295"/>
      <c r="P998" s="295"/>
      <c r="Q998" s="295"/>
      <c r="R998" s="295"/>
      <c r="S998" s="295"/>
      <c r="T998" s="295"/>
      <c r="U998" s="295"/>
      <c r="V998" s="295"/>
      <c r="W998" s="295"/>
      <c r="X998" s="295"/>
      <c r="Y998" s="411">
        <f>Y997</f>
        <v>0</v>
      </c>
      <c r="Z998" s="411">
        <f t="shared" ref="Z998" si="2545">Z997</f>
        <v>0</v>
      </c>
      <c r="AA998" s="411">
        <f t="shared" ref="AA998" si="2546">AA997</f>
        <v>0</v>
      </c>
      <c r="AB998" s="411">
        <f t="shared" ref="AB998" si="2547">AB997</f>
        <v>0</v>
      </c>
      <c r="AC998" s="411">
        <f t="shared" ref="AC998" si="2548">AC997</f>
        <v>0</v>
      </c>
      <c r="AD998" s="411">
        <f t="shared" ref="AD998" si="2549">AD997</f>
        <v>0</v>
      </c>
      <c r="AE998" s="411">
        <f t="shared" ref="AE998" si="2550">AE997</f>
        <v>0</v>
      </c>
      <c r="AF998" s="411">
        <f t="shared" ref="AF998" si="2551">AF997</f>
        <v>0</v>
      </c>
      <c r="AG998" s="411">
        <f t="shared" ref="AG998" si="2552">AG997</f>
        <v>0</v>
      </c>
      <c r="AH998" s="411">
        <f t="shared" ref="AH998" si="2553">AH997</f>
        <v>0</v>
      </c>
      <c r="AI998" s="411">
        <f t="shared" ref="AI998" si="2554">AI997</f>
        <v>0</v>
      </c>
      <c r="AJ998" s="411">
        <f t="shared" ref="AJ998" si="2555">AJ997</f>
        <v>0</v>
      </c>
      <c r="AK998" s="411">
        <f t="shared" ref="AK998" si="2556">AK997</f>
        <v>0</v>
      </c>
      <c r="AL998" s="411">
        <f t="shared" ref="AL998" si="2557">AL997</f>
        <v>0</v>
      </c>
      <c r="AM998" s="297"/>
    </row>
    <row r="999" spans="1:40" ht="15" hidden="1" customHeight="1" outlineLevel="1">
      <c r="A999" s="532"/>
      <c r="B999" s="315"/>
      <c r="C999" s="305"/>
      <c r="D999" s="291"/>
      <c r="E999" s="291"/>
      <c r="F999" s="291"/>
      <c r="G999" s="291"/>
      <c r="H999" s="291"/>
      <c r="I999" s="291"/>
      <c r="J999" s="291"/>
      <c r="K999" s="291"/>
      <c r="L999" s="291"/>
      <c r="M999" s="291"/>
      <c r="N999" s="291"/>
      <c r="O999" s="291"/>
      <c r="P999" s="291"/>
      <c r="Q999" s="291"/>
      <c r="R999" s="291"/>
      <c r="S999" s="291"/>
      <c r="T999" s="291"/>
      <c r="U999" s="291"/>
      <c r="V999" s="291"/>
      <c r="W999" s="291"/>
      <c r="X999" s="291"/>
      <c r="Y999" s="422"/>
      <c r="Z999" s="422"/>
      <c r="AA999" s="412"/>
      <c r="AB999" s="412"/>
      <c r="AC999" s="412"/>
      <c r="AD999" s="412"/>
      <c r="AE999" s="412"/>
      <c r="AF999" s="412"/>
      <c r="AG999" s="412"/>
      <c r="AH999" s="412"/>
      <c r="AI999" s="412"/>
      <c r="AJ999" s="412"/>
      <c r="AK999" s="412"/>
      <c r="AL999" s="412"/>
      <c r="AM999" s="306"/>
    </row>
    <row r="1000" spans="1:40" ht="15" hidden="1" customHeight="1" outlineLevel="1">
      <c r="A1000" s="532">
        <v>13</v>
      </c>
      <c r="B1000" s="428" t="s">
        <v>106</v>
      </c>
      <c r="C1000" s="291" t="s">
        <v>25</v>
      </c>
      <c r="D1000" s="295"/>
      <c r="E1000" s="295"/>
      <c r="F1000" s="295"/>
      <c r="G1000" s="295"/>
      <c r="H1000" s="295"/>
      <c r="I1000" s="295"/>
      <c r="J1000" s="295"/>
      <c r="K1000" s="295"/>
      <c r="L1000" s="295"/>
      <c r="M1000" s="295"/>
      <c r="N1000" s="295">
        <v>12</v>
      </c>
      <c r="O1000" s="295"/>
      <c r="P1000" s="295"/>
      <c r="Q1000" s="295"/>
      <c r="R1000" s="295"/>
      <c r="S1000" s="295"/>
      <c r="T1000" s="295"/>
      <c r="U1000" s="295"/>
      <c r="V1000" s="295"/>
      <c r="W1000" s="295"/>
      <c r="X1000" s="295"/>
      <c r="Y1000" s="410"/>
      <c r="Z1000" s="415"/>
      <c r="AA1000" s="415"/>
      <c r="AB1000" s="415"/>
      <c r="AC1000" s="415"/>
      <c r="AD1000" s="415"/>
      <c r="AE1000" s="415"/>
      <c r="AF1000" s="415"/>
      <c r="AG1000" s="415"/>
      <c r="AH1000" s="415"/>
      <c r="AI1000" s="415"/>
      <c r="AJ1000" s="415"/>
      <c r="AK1000" s="415"/>
      <c r="AL1000" s="415"/>
      <c r="AM1000" s="296">
        <f>SUM(Y1000:AL1000)</f>
        <v>0</v>
      </c>
    </row>
    <row r="1001" spans="1:40" ht="15" hidden="1" customHeight="1" outlineLevel="1">
      <c r="A1001" s="532"/>
      <c r="B1001" s="294" t="s">
        <v>346</v>
      </c>
      <c r="C1001" s="291" t="s">
        <v>163</v>
      </c>
      <c r="D1001" s="295"/>
      <c r="E1001" s="295"/>
      <c r="F1001" s="295"/>
      <c r="G1001" s="295"/>
      <c r="H1001" s="295"/>
      <c r="I1001" s="295"/>
      <c r="J1001" s="295"/>
      <c r="K1001" s="295"/>
      <c r="L1001" s="295"/>
      <c r="M1001" s="295"/>
      <c r="N1001" s="295">
        <f>N1000</f>
        <v>12</v>
      </c>
      <c r="O1001" s="295"/>
      <c r="P1001" s="295"/>
      <c r="Q1001" s="295"/>
      <c r="R1001" s="295"/>
      <c r="S1001" s="295"/>
      <c r="T1001" s="295"/>
      <c r="U1001" s="295"/>
      <c r="V1001" s="295"/>
      <c r="W1001" s="295"/>
      <c r="X1001" s="295"/>
      <c r="Y1001" s="411">
        <f>Y1000</f>
        <v>0</v>
      </c>
      <c r="Z1001" s="411">
        <f t="shared" ref="Z1001" si="2558">Z1000</f>
        <v>0</v>
      </c>
      <c r="AA1001" s="411">
        <f t="shared" ref="AA1001" si="2559">AA1000</f>
        <v>0</v>
      </c>
      <c r="AB1001" s="411">
        <f t="shared" ref="AB1001" si="2560">AB1000</f>
        <v>0</v>
      </c>
      <c r="AC1001" s="411">
        <f t="shared" ref="AC1001" si="2561">AC1000</f>
        <v>0</v>
      </c>
      <c r="AD1001" s="411">
        <f t="shared" ref="AD1001" si="2562">AD1000</f>
        <v>0</v>
      </c>
      <c r="AE1001" s="411">
        <f t="shared" ref="AE1001" si="2563">AE1000</f>
        <v>0</v>
      </c>
      <c r="AF1001" s="411">
        <f t="shared" ref="AF1001" si="2564">AF1000</f>
        <v>0</v>
      </c>
      <c r="AG1001" s="411">
        <f t="shared" ref="AG1001" si="2565">AG1000</f>
        <v>0</v>
      </c>
      <c r="AH1001" s="411">
        <f t="shared" ref="AH1001" si="2566">AH1000</f>
        <v>0</v>
      </c>
      <c r="AI1001" s="411">
        <f t="shared" ref="AI1001" si="2567">AI1000</f>
        <v>0</v>
      </c>
      <c r="AJ1001" s="411">
        <f t="shared" ref="AJ1001" si="2568">AJ1000</f>
        <v>0</v>
      </c>
      <c r="AK1001" s="411">
        <f t="shared" ref="AK1001" si="2569">AK1000</f>
        <v>0</v>
      </c>
      <c r="AL1001" s="411">
        <f t="shared" ref="AL1001" si="2570">AL1000</f>
        <v>0</v>
      </c>
      <c r="AM1001" s="306"/>
    </row>
    <row r="1002" spans="1:40" ht="15" hidden="1" customHeight="1" outlineLevel="1">
      <c r="A1002" s="532"/>
      <c r="B1002" s="315"/>
      <c r="C1002" s="305"/>
      <c r="D1002" s="291"/>
      <c r="E1002" s="291"/>
      <c r="F1002" s="291"/>
      <c r="G1002" s="291"/>
      <c r="H1002" s="291"/>
      <c r="I1002" s="291"/>
      <c r="J1002" s="291"/>
      <c r="K1002" s="291"/>
      <c r="L1002" s="291"/>
      <c r="M1002" s="291"/>
      <c r="N1002" s="291"/>
      <c r="O1002" s="291"/>
      <c r="P1002" s="291"/>
      <c r="Q1002" s="291"/>
      <c r="R1002" s="291"/>
      <c r="S1002" s="291"/>
      <c r="T1002" s="291"/>
      <c r="U1002" s="291"/>
      <c r="V1002" s="291"/>
      <c r="W1002" s="291"/>
      <c r="X1002" s="291"/>
      <c r="Y1002" s="412"/>
      <c r="Z1002" s="412"/>
      <c r="AA1002" s="412"/>
      <c r="AB1002" s="412"/>
      <c r="AC1002" s="412"/>
      <c r="AD1002" s="412"/>
      <c r="AE1002" s="412"/>
      <c r="AF1002" s="412"/>
      <c r="AG1002" s="412"/>
      <c r="AH1002" s="412"/>
      <c r="AI1002" s="412"/>
      <c r="AJ1002" s="412"/>
      <c r="AK1002" s="412"/>
      <c r="AL1002" s="412"/>
      <c r="AM1002" s="306"/>
    </row>
    <row r="1003" spans="1:40" ht="15" hidden="1" customHeight="1" outlineLevel="1">
      <c r="A1003" s="532"/>
      <c r="B1003" s="288" t="s">
        <v>107</v>
      </c>
      <c r="C1003" s="289"/>
      <c r="D1003" s="290"/>
      <c r="E1003" s="290"/>
      <c r="F1003" s="290"/>
      <c r="G1003" s="290"/>
      <c r="H1003" s="290"/>
      <c r="I1003" s="290"/>
      <c r="J1003" s="290"/>
      <c r="K1003" s="290"/>
      <c r="L1003" s="290"/>
      <c r="M1003" s="290"/>
      <c r="N1003" s="290"/>
      <c r="O1003" s="290"/>
      <c r="P1003" s="289"/>
      <c r="Q1003" s="289"/>
      <c r="R1003" s="289"/>
      <c r="S1003" s="289"/>
      <c r="T1003" s="289"/>
      <c r="U1003" s="289"/>
      <c r="V1003" s="289"/>
      <c r="W1003" s="289"/>
      <c r="X1003" s="289"/>
      <c r="Y1003" s="414"/>
      <c r="Z1003" s="414"/>
      <c r="AA1003" s="414"/>
      <c r="AB1003" s="414"/>
      <c r="AC1003" s="414"/>
      <c r="AD1003" s="414"/>
      <c r="AE1003" s="414"/>
      <c r="AF1003" s="414"/>
      <c r="AG1003" s="414"/>
      <c r="AH1003" s="414"/>
      <c r="AI1003" s="414"/>
      <c r="AJ1003" s="414"/>
      <c r="AK1003" s="414"/>
      <c r="AL1003" s="414"/>
      <c r="AM1003" s="292"/>
    </row>
    <row r="1004" spans="1:40" ht="15" hidden="1" customHeight="1" outlineLevel="1">
      <c r="A1004" s="532">
        <v>14</v>
      </c>
      <c r="B1004" s="315" t="s">
        <v>108</v>
      </c>
      <c r="C1004" s="291" t="s">
        <v>25</v>
      </c>
      <c r="D1004" s="295"/>
      <c r="E1004" s="295"/>
      <c r="F1004" s="295"/>
      <c r="G1004" s="295"/>
      <c r="H1004" s="295"/>
      <c r="I1004" s="295"/>
      <c r="J1004" s="295"/>
      <c r="K1004" s="295"/>
      <c r="L1004" s="295"/>
      <c r="M1004" s="295"/>
      <c r="N1004" s="295">
        <v>12</v>
      </c>
      <c r="O1004" s="295"/>
      <c r="P1004" s="295"/>
      <c r="Q1004" s="295"/>
      <c r="R1004" s="295"/>
      <c r="S1004" s="295"/>
      <c r="T1004" s="295"/>
      <c r="U1004" s="295"/>
      <c r="V1004" s="295"/>
      <c r="W1004" s="295"/>
      <c r="X1004" s="295"/>
      <c r="Y1004" s="410"/>
      <c r="Z1004" s="410"/>
      <c r="AA1004" s="410"/>
      <c r="AB1004" s="410"/>
      <c r="AC1004" s="410"/>
      <c r="AD1004" s="410"/>
      <c r="AE1004" s="410"/>
      <c r="AF1004" s="410"/>
      <c r="AG1004" s="410"/>
      <c r="AH1004" s="410"/>
      <c r="AI1004" s="410"/>
      <c r="AJ1004" s="410"/>
      <c r="AK1004" s="410"/>
      <c r="AL1004" s="410"/>
      <c r="AM1004" s="296">
        <f>SUM(Y1004:AL1004)</f>
        <v>0</v>
      </c>
    </row>
    <row r="1005" spans="1:40" ht="15" hidden="1" customHeight="1" outlineLevel="1">
      <c r="A1005" s="532"/>
      <c r="B1005" s="294" t="s">
        <v>346</v>
      </c>
      <c r="C1005" s="291" t="s">
        <v>163</v>
      </c>
      <c r="D1005" s="295"/>
      <c r="E1005" s="295"/>
      <c r="F1005" s="295"/>
      <c r="G1005" s="295"/>
      <c r="H1005" s="295"/>
      <c r="I1005" s="295"/>
      <c r="J1005" s="295"/>
      <c r="K1005" s="295"/>
      <c r="L1005" s="295"/>
      <c r="M1005" s="295"/>
      <c r="N1005" s="295">
        <f>N1004</f>
        <v>12</v>
      </c>
      <c r="O1005" s="295"/>
      <c r="P1005" s="295"/>
      <c r="Q1005" s="295"/>
      <c r="R1005" s="295"/>
      <c r="S1005" s="295"/>
      <c r="T1005" s="295"/>
      <c r="U1005" s="295"/>
      <c r="V1005" s="295"/>
      <c r="W1005" s="295"/>
      <c r="X1005" s="295"/>
      <c r="Y1005" s="411">
        <f>Y1004</f>
        <v>0</v>
      </c>
      <c r="Z1005" s="411">
        <f t="shared" ref="Z1005" si="2571">Z1004</f>
        <v>0</v>
      </c>
      <c r="AA1005" s="411">
        <f t="shared" ref="AA1005" si="2572">AA1004</f>
        <v>0</v>
      </c>
      <c r="AB1005" s="411">
        <f t="shared" ref="AB1005" si="2573">AB1004</f>
        <v>0</v>
      </c>
      <c r="AC1005" s="411">
        <f t="shared" ref="AC1005" si="2574">AC1004</f>
        <v>0</v>
      </c>
      <c r="AD1005" s="411">
        <f t="shared" ref="AD1005" si="2575">AD1004</f>
        <v>0</v>
      </c>
      <c r="AE1005" s="411">
        <f t="shared" ref="AE1005" si="2576">AE1004</f>
        <v>0</v>
      </c>
      <c r="AF1005" s="411">
        <f t="shared" ref="AF1005" si="2577">AF1004</f>
        <v>0</v>
      </c>
      <c r="AG1005" s="411">
        <f t="shared" ref="AG1005" si="2578">AG1004</f>
        <v>0</v>
      </c>
      <c r="AH1005" s="411">
        <f t="shared" ref="AH1005" si="2579">AH1004</f>
        <v>0</v>
      </c>
      <c r="AI1005" s="411">
        <f t="shared" ref="AI1005" si="2580">AI1004</f>
        <v>0</v>
      </c>
      <c r="AJ1005" s="411">
        <f t="shared" ref="AJ1005" si="2581">AJ1004</f>
        <v>0</v>
      </c>
      <c r="AK1005" s="411">
        <f t="shared" ref="AK1005" si="2582">AK1004</f>
        <v>0</v>
      </c>
      <c r="AL1005" s="411">
        <f t="shared" ref="AL1005" si="2583">AL1004</f>
        <v>0</v>
      </c>
      <c r="AM1005" s="297"/>
    </row>
    <row r="1006" spans="1:40" ht="15" hidden="1" customHeight="1" outlineLevel="1">
      <c r="A1006" s="532"/>
      <c r="B1006" s="315"/>
      <c r="C1006" s="305"/>
      <c r="D1006" s="291"/>
      <c r="E1006" s="291"/>
      <c r="F1006" s="291"/>
      <c r="G1006" s="291"/>
      <c r="H1006" s="291"/>
      <c r="I1006" s="291"/>
      <c r="J1006" s="291"/>
      <c r="K1006" s="291"/>
      <c r="L1006" s="291"/>
      <c r="M1006" s="291"/>
      <c r="N1006" s="468"/>
      <c r="O1006" s="291"/>
      <c r="P1006" s="291"/>
      <c r="Q1006" s="291"/>
      <c r="R1006" s="291"/>
      <c r="S1006" s="291"/>
      <c r="T1006" s="291"/>
      <c r="U1006" s="291"/>
      <c r="V1006" s="291"/>
      <c r="W1006" s="291"/>
      <c r="X1006" s="291"/>
      <c r="Y1006" s="412"/>
      <c r="Z1006" s="412"/>
      <c r="AA1006" s="412"/>
      <c r="AB1006" s="412"/>
      <c r="AC1006" s="412"/>
      <c r="AD1006" s="412"/>
      <c r="AE1006" s="412"/>
      <c r="AF1006" s="412"/>
      <c r="AG1006" s="412"/>
      <c r="AH1006" s="412"/>
      <c r="AI1006" s="412"/>
      <c r="AJ1006" s="412"/>
      <c r="AK1006" s="412"/>
      <c r="AL1006" s="412"/>
      <c r="AM1006" s="301"/>
      <c r="AN1006" s="630"/>
    </row>
    <row r="1007" spans="1:40" s="309" customFormat="1" ht="15.45" hidden="1" outlineLevel="1">
      <c r="A1007" s="532"/>
      <c r="B1007" s="288" t="s">
        <v>489</v>
      </c>
      <c r="C1007" s="291"/>
      <c r="D1007" s="291"/>
      <c r="E1007" s="291"/>
      <c r="F1007" s="291"/>
      <c r="G1007" s="291"/>
      <c r="H1007" s="291"/>
      <c r="I1007" s="291"/>
      <c r="J1007" s="291"/>
      <c r="K1007" s="291"/>
      <c r="L1007" s="291"/>
      <c r="M1007" s="291"/>
      <c r="N1007" s="291"/>
      <c r="O1007" s="291"/>
      <c r="P1007" s="291"/>
      <c r="Q1007" s="291"/>
      <c r="R1007" s="291"/>
      <c r="S1007" s="291"/>
      <c r="T1007" s="291"/>
      <c r="U1007" s="291"/>
      <c r="V1007" s="291"/>
      <c r="W1007" s="291"/>
      <c r="X1007" s="291"/>
      <c r="Y1007" s="412"/>
      <c r="Z1007" s="412"/>
      <c r="AA1007" s="412"/>
      <c r="AB1007" s="412"/>
      <c r="AC1007" s="412"/>
      <c r="AD1007" s="412"/>
      <c r="AE1007" s="416"/>
      <c r="AF1007" s="416"/>
      <c r="AG1007" s="416"/>
      <c r="AH1007" s="416"/>
      <c r="AI1007" s="416"/>
      <c r="AJ1007" s="416"/>
      <c r="AK1007" s="416"/>
      <c r="AL1007" s="416"/>
      <c r="AM1007" s="517"/>
      <c r="AN1007" s="631"/>
    </row>
    <row r="1008" spans="1:40" ht="15" hidden="1" outlineLevel="1">
      <c r="A1008" s="532">
        <v>15</v>
      </c>
      <c r="B1008" s="294" t="s">
        <v>494</v>
      </c>
      <c r="C1008" s="291" t="s">
        <v>25</v>
      </c>
      <c r="D1008" s="295"/>
      <c r="E1008" s="295"/>
      <c r="F1008" s="295"/>
      <c r="G1008" s="295"/>
      <c r="H1008" s="295"/>
      <c r="I1008" s="295"/>
      <c r="J1008" s="295"/>
      <c r="K1008" s="295"/>
      <c r="L1008" s="295"/>
      <c r="M1008" s="295"/>
      <c r="N1008" s="295">
        <v>0</v>
      </c>
      <c r="O1008" s="295"/>
      <c r="P1008" s="295"/>
      <c r="Q1008" s="295"/>
      <c r="R1008" s="295"/>
      <c r="S1008" s="295"/>
      <c r="T1008" s="295"/>
      <c r="U1008" s="295"/>
      <c r="V1008" s="295"/>
      <c r="W1008" s="295"/>
      <c r="X1008" s="295"/>
      <c r="Y1008" s="410"/>
      <c r="Z1008" s="410"/>
      <c r="AA1008" s="410"/>
      <c r="AB1008" s="410"/>
      <c r="AC1008" s="410"/>
      <c r="AD1008" s="410"/>
      <c r="AE1008" s="410"/>
      <c r="AF1008" s="410"/>
      <c r="AG1008" s="410"/>
      <c r="AH1008" s="410"/>
      <c r="AI1008" s="410"/>
      <c r="AJ1008" s="410"/>
      <c r="AK1008" s="410"/>
      <c r="AL1008" s="410"/>
      <c r="AM1008" s="632">
        <f>SUM(Y1008:AL1008)</f>
        <v>0</v>
      </c>
      <c r="AN1008" s="630"/>
    </row>
    <row r="1009" spans="1:39" ht="15" hidden="1" outlineLevel="1">
      <c r="A1009" s="532"/>
      <c r="B1009" s="294" t="s">
        <v>346</v>
      </c>
      <c r="C1009" s="291" t="s">
        <v>163</v>
      </c>
      <c r="D1009" s="295"/>
      <c r="E1009" s="295"/>
      <c r="F1009" s="295"/>
      <c r="G1009" s="295"/>
      <c r="H1009" s="295"/>
      <c r="I1009" s="295"/>
      <c r="J1009" s="295"/>
      <c r="K1009" s="295"/>
      <c r="L1009" s="295"/>
      <c r="M1009" s="295"/>
      <c r="N1009" s="295">
        <f>N1008</f>
        <v>0</v>
      </c>
      <c r="O1009" s="295"/>
      <c r="P1009" s="295"/>
      <c r="Q1009" s="295"/>
      <c r="R1009" s="295"/>
      <c r="S1009" s="295"/>
      <c r="T1009" s="295"/>
      <c r="U1009" s="295"/>
      <c r="V1009" s="295"/>
      <c r="W1009" s="295"/>
      <c r="X1009" s="295"/>
      <c r="Y1009" s="411">
        <f>Y1008</f>
        <v>0</v>
      </c>
      <c r="Z1009" s="411">
        <f>Z1008</f>
        <v>0</v>
      </c>
      <c r="AA1009" s="411">
        <f t="shared" ref="AA1009:AL1009" si="2584">AA1008</f>
        <v>0</v>
      </c>
      <c r="AB1009" s="411">
        <f t="shared" si="2584"/>
        <v>0</v>
      </c>
      <c r="AC1009" s="411">
        <f t="shared" si="2584"/>
        <v>0</v>
      </c>
      <c r="AD1009" s="411">
        <f>AD1008</f>
        <v>0</v>
      </c>
      <c r="AE1009" s="411">
        <f t="shared" si="2584"/>
        <v>0</v>
      </c>
      <c r="AF1009" s="411">
        <f t="shared" si="2584"/>
        <v>0</v>
      </c>
      <c r="AG1009" s="411">
        <f t="shared" si="2584"/>
        <v>0</v>
      </c>
      <c r="AH1009" s="411">
        <f t="shared" si="2584"/>
        <v>0</v>
      </c>
      <c r="AI1009" s="411">
        <f t="shared" si="2584"/>
        <v>0</v>
      </c>
      <c r="AJ1009" s="411">
        <f t="shared" si="2584"/>
        <v>0</v>
      </c>
      <c r="AK1009" s="411">
        <f t="shared" si="2584"/>
        <v>0</v>
      </c>
      <c r="AL1009" s="411">
        <f t="shared" si="2584"/>
        <v>0</v>
      </c>
      <c r="AM1009" s="297"/>
    </row>
    <row r="1010" spans="1:39" ht="15" hidden="1" outlineLevel="1">
      <c r="A1010" s="532"/>
      <c r="B1010" s="315"/>
      <c r="C1010" s="305"/>
      <c r="D1010" s="291"/>
      <c r="E1010" s="291"/>
      <c r="F1010" s="291"/>
      <c r="G1010" s="291"/>
      <c r="H1010" s="291"/>
      <c r="I1010" s="291"/>
      <c r="J1010" s="291"/>
      <c r="K1010" s="291"/>
      <c r="L1010" s="291"/>
      <c r="M1010" s="291"/>
      <c r="N1010" s="291"/>
      <c r="O1010" s="291"/>
      <c r="P1010" s="291"/>
      <c r="Q1010" s="291"/>
      <c r="R1010" s="291"/>
      <c r="S1010" s="291"/>
      <c r="T1010" s="291"/>
      <c r="U1010" s="291"/>
      <c r="V1010" s="291"/>
      <c r="W1010" s="291"/>
      <c r="X1010" s="291"/>
      <c r="Y1010" s="412"/>
      <c r="Z1010" s="412"/>
      <c r="AA1010" s="412"/>
      <c r="AB1010" s="412"/>
      <c r="AC1010" s="412"/>
      <c r="AD1010" s="412"/>
      <c r="AE1010" s="412"/>
      <c r="AF1010" s="412"/>
      <c r="AG1010" s="412"/>
      <c r="AH1010" s="412"/>
      <c r="AI1010" s="412"/>
      <c r="AJ1010" s="412"/>
      <c r="AK1010" s="412"/>
      <c r="AL1010" s="412"/>
      <c r="AM1010" s="306"/>
    </row>
    <row r="1011" spans="1:39" s="283" customFormat="1" ht="15" hidden="1" outlineLevel="1">
      <c r="A1011" s="532">
        <v>16</v>
      </c>
      <c r="B1011" s="324" t="s">
        <v>490</v>
      </c>
      <c r="C1011" s="291" t="s">
        <v>25</v>
      </c>
      <c r="D1011" s="295"/>
      <c r="E1011" s="295"/>
      <c r="F1011" s="295"/>
      <c r="G1011" s="295"/>
      <c r="H1011" s="295"/>
      <c r="I1011" s="295"/>
      <c r="J1011" s="295"/>
      <c r="K1011" s="295"/>
      <c r="L1011" s="295"/>
      <c r="M1011" s="295"/>
      <c r="N1011" s="295">
        <v>0</v>
      </c>
      <c r="O1011" s="295"/>
      <c r="P1011" s="295"/>
      <c r="Q1011" s="295"/>
      <c r="R1011" s="295"/>
      <c r="S1011" s="295"/>
      <c r="T1011" s="295"/>
      <c r="U1011" s="295"/>
      <c r="V1011" s="295"/>
      <c r="W1011" s="295"/>
      <c r="X1011" s="295"/>
      <c r="Y1011" s="410"/>
      <c r="Z1011" s="410"/>
      <c r="AA1011" s="410"/>
      <c r="AB1011" s="410"/>
      <c r="AC1011" s="410"/>
      <c r="AD1011" s="410"/>
      <c r="AE1011" s="410"/>
      <c r="AF1011" s="410"/>
      <c r="AG1011" s="410"/>
      <c r="AH1011" s="410"/>
      <c r="AI1011" s="410"/>
      <c r="AJ1011" s="410"/>
      <c r="AK1011" s="410"/>
      <c r="AL1011" s="410"/>
      <c r="AM1011" s="296">
        <f>SUM(Y1011:AL1011)</f>
        <v>0</v>
      </c>
    </row>
    <row r="1012" spans="1:39" s="283" customFormat="1" ht="15" hidden="1" outlineLevel="1">
      <c r="A1012" s="532"/>
      <c r="B1012" s="294" t="s">
        <v>346</v>
      </c>
      <c r="C1012" s="291" t="s">
        <v>163</v>
      </c>
      <c r="D1012" s="295"/>
      <c r="E1012" s="295"/>
      <c r="F1012" s="295"/>
      <c r="G1012" s="295"/>
      <c r="H1012" s="295"/>
      <c r="I1012" s="295"/>
      <c r="J1012" s="295"/>
      <c r="K1012" s="295"/>
      <c r="L1012" s="295"/>
      <c r="M1012" s="295"/>
      <c r="N1012" s="295">
        <f>N1011</f>
        <v>0</v>
      </c>
      <c r="O1012" s="295"/>
      <c r="P1012" s="295"/>
      <c r="Q1012" s="295"/>
      <c r="R1012" s="295"/>
      <c r="S1012" s="295"/>
      <c r="T1012" s="295"/>
      <c r="U1012" s="295"/>
      <c r="V1012" s="295"/>
      <c r="W1012" s="295"/>
      <c r="X1012" s="295"/>
      <c r="Y1012" s="411">
        <f>Y1011</f>
        <v>0</v>
      </c>
      <c r="Z1012" s="411">
        <f t="shared" ref="Z1012:AK1012" si="2585">Z1011</f>
        <v>0</v>
      </c>
      <c r="AA1012" s="411">
        <f t="shared" si="2585"/>
        <v>0</v>
      </c>
      <c r="AB1012" s="411">
        <f t="shared" si="2585"/>
        <v>0</v>
      </c>
      <c r="AC1012" s="411">
        <f t="shared" si="2585"/>
        <v>0</v>
      </c>
      <c r="AD1012" s="411">
        <f t="shared" si="2585"/>
        <v>0</v>
      </c>
      <c r="AE1012" s="411">
        <f t="shared" si="2585"/>
        <v>0</v>
      </c>
      <c r="AF1012" s="411">
        <f t="shared" si="2585"/>
        <v>0</v>
      </c>
      <c r="AG1012" s="411">
        <f t="shared" si="2585"/>
        <v>0</v>
      </c>
      <c r="AH1012" s="411">
        <f t="shared" si="2585"/>
        <v>0</v>
      </c>
      <c r="AI1012" s="411">
        <f t="shared" si="2585"/>
        <v>0</v>
      </c>
      <c r="AJ1012" s="411">
        <f t="shared" si="2585"/>
        <v>0</v>
      </c>
      <c r="AK1012" s="411">
        <f t="shared" si="2585"/>
        <v>0</v>
      </c>
      <c r="AL1012" s="411">
        <f>AL1011</f>
        <v>0</v>
      </c>
      <c r="AM1012" s="297"/>
    </row>
    <row r="1013" spans="1:39" s="283" customFormat="1" ht="15" hidden="1" outlineLevel="1">
      <c r="A1013" s="532"/>
      <c r="B1013" s="324"/>
      <c r="C1013" s="291"/>
      <c r="D1013" s="291"/>
      <c r="E1013" s="291"/>
      <c r="F1013" s="291"/>
      <c r="G1013" s="291"/>
      <c r="H1013" s="291"/>
      <c r="I1013" s="291"/>
      <c r="J1013" s="291"/>
      <c r="K1013" s="291"/>
      <c r="L1013" s="291"/>
      <c r="M1013" s="291"/>
      <c r="N1013" s="291"/>
      <c r="O1013" s="291"/>
      <c r="P1013" s="291"/>
      <c r="Q1013" s="291"/>
      <c r="R1013" s="291"/>
      <c r="S1013" s="291"/>
      <c r="T1013" s="291"/>
      <c r="U1013" s="291"/>
      <c r="V1013" s="291"/>
      <c r="W1013" s="291"/>
      <c r="X1013" s="291"/>
      <c r="Y1013" s="412"/>
      <c r="Z1013" s="412"/>
      <c r="AA1013" s="412"/>
      <c r="AB1013" s="412"/>
      <c r="AC1013" s="412"/>
      <c r="AD1013" s="412"/>
      <c r="AE1013" s="416"/>
      <c r="AF1013" s="416"/>
      <c r="AG1013" s="416"/>
      <c r="AH1013" s="416"/>
      <c r="AI1013" s="416"/>
      <c r="AJ1013" s="416"/>
      <c r="AK1013" s="416"/>
      <c r="AL1013" s="416"/>
      <c r="AM1013" s="313"/>
    </row>
    <row r="1014" spans="1:39" ht="15.45" hidden="1" outlineLevel="1">
      <c r="A1014" s="532"/>
      <c r="B1014" s="519" t="s">
        <v>495</v>
      </c>
      <c r="C1014" s="320"/>
      <c r="D1014" s="290"/>
      <c r="E1014" s="289"/>
      <c r="F1014" s="289"/>
      <c r="G1014" s="289"/>
      <c r="H1014" s="289"/>
      <c r="I1014" s="289"/>
      <c r="J1014" s="289"/>
      <c r="K1014" s="289"/>
      <c r="L1014" s="289"/>
      <c r="M1014" s="289"/>
      <c r="N1014" s="290"/>
      <c r="O1014" s="289"/>
      <c r="P1014" s="289"/>
      <c r="Q1014" s="289"/>
      <c r="R1014" s="289"/>
      <c r="S1014" s="289"/>
      <c r="T1014" s="289"/>
      <c r="U1014" s="289"/>
      <c r="V1014" s="289"/>
      <c r="W1014" s="289"/>
      <c r="X1014" s="289"/>
      <c r="Y1014" s="414"/>
      <c r="Z1014" s="414"/>
      <c r="AA1014" s="414"/>
      <c r="AB1014" s="414"/>
      <c r="AC1014" s="414"/>
      <c r="AD1014" s="414"/>
      <c r="AE1014" s="414"/>
      <c r="AF1014" s="414"/>
      <c r="AG1014" s="414"/>
      <c r="AH1014" s="414"/>
      <c r="AI1014" s="414"/>
      <c r="AJ1014" s="414"/>
      <c r="AK1014" s="414"/>
      <c r="AL1014" s="414"/>
      <c r="AM1014" s="292"/>
    </row>
    <row r="1015" spans="1:39" ht="15" hidden="1" outlineLevel="1">
      <c r="A1015" s="532">
        <v>17</v>
      </c>
      <c r="B1015" s="428" t="s">
        <v>112</v>
      </c>
      <c r="C1015" s="291" t="s">
        <v>25</v>
      </c>
      <c r="D1015" s="295"/>
      <c r="E1015" s="295"/>
      <c r="F1015" s="295"/>
      <c r="G1015" s="295"/>
      <c r="H1015" s="295"/>
      <c r="I1015" s="295"/>
      <c r="J1015" s="295"/>
      <c r="K1015" s="295"/>
      <c r="L1015" s="295"/>
      <c r="M1015" s="295"/>
      <c r="N1015" s="295">
        <v>12</v>
      </c>
      <c r="O1015" s="295"/>
      <c r="P1015" s="295"/>
      <c r="Q1015" s="295"/>
      <c r="R1015" s="295"/>
      <c r="S1015" s="295"/>
      <c r="T1015" s="295"/>
      <c r="U1015" s="295"/>
      <c r="V1015" s="295"/>
      <c r="W1015" s="295"/>
      <c r="X1015" s="295"/>
      <c r="Y1015" s="426"/>
      <c r="Z1015" s="410"/>
      <c r="AA1015" s="410"/>
      <c r="AB1015" s="410"/>
      <c r="AC1015" s="410"/>
      <c r="AD1015" s="410"/>
      <c r="AE1015" s="410"/>
      <c r="AF1015" s="415"/>
      <c r="AG1015" s="415"/>
      <c r="AH1015" s="415"/>
      <c r="AI1015" s="415"/>
      <c r="AJ1015" s="415"/>
      <c r="AK1015" s="415"/>
      <c r="AL1015" s="415"/>
      <c r="AM1015" s="296">
        <f>SUM(Y1015:AL1015)</f>
        <v>0</v>
      </c>
    </row>
    <row r="1016" spans="1:39" ht="15" hidden="1" outlineLevel="1">
      <c r="A1016" s="532"/>
      <c r="B1016" s="294" t="s">
        <v>346</v>
      </c>
      <c r="C1016" s="291" t="s">
        <v>163</v>
      </c>
      <c r="D1016" s="295"/>
      <c r="E1016" s="295"/>
      <c r="F1016" s="295"/>
      <c r="G1016" s="295"/>
      <c r="H1016" s="295"/>
      <c r="I1016" s="295"/>
      <c r="J1016" s="295"/>
      <c r="K1016" s="295"/>
      <c r="L1016" s="295"/>
      <c r="M1016" s="295"/>
      <c r="N1016" s="295">
        <f>N1015</f>
        <v>12</v>
      </c>
      <c r="O1016" s="295"/>
      <c r="P1016" s="295"/>
      <c r="Q1016" s="295"/>
      <c r="R1016" s="295"/>
      <c r="S1016" s="295"/>
      <c r="T1016" s="295"/>
      <c r="U1016" s="295"/>
      <c r="V1016" s="295"/>
      <c r="W1016" s="295"/>
      <c r="X1016" s="295"/>
      <c r="Y1016" s="411">
        <f>Y1015</f>
        <v>0</v>
      </c>
      <c r="Z1016" s="411">
        <f t="shared" ref="Z1016:AL1016" si="2586">Z1015</f>
        <v>0</v>
      </c>
      <c r="AA1016" s="411">
        <f t="shared" si="2586"/>
        <v>0</v>
      </c>
      <c r="AB1016" s="411">
        <f t="shared" si="2586"/>
        <v>0</v>
      </c>
      <c r="AC1016" s="411">
        <f t="shared" si="2586"/>
        <v>0</v>
      </c>
      <c r="AD1016" s="411">
        <f t="shared" si="2586"/>
        <v>0</v>
      </c>
      <c r="AE1016" s="411">
        <f t="shared" si="2586"/>
        <v>0</v>
      </c>
      <c r="AF1016" s="411">
        <f t="shared" si="2586"/>
        <v>0</v>
      </c>
      <c r="AG1016" s="411">
        <f t="shared" si="2586"/>
        <v>0</v>
      </c>
      <c r="AH1016" s="411">
        <f t="shared" si="2586"/>
        <v>0</v>
      </c>
      <c r="AI1016" s="411">
        <f t="shared" si="2586"/>
        <v>0</v>
      </c>
      <c r="AJ1016" s="411">
        <f t="shared" si="2586"/>
        <v>0</v>
      </c>
      <c r="AK1016" s="411">
        <f t="shared" si="2586"/>
        <v>0</v>
      </c>
      <c r="AL1016" s="411">
        <f t="shared" si="2586"/>
        <v>0</v>
      </c>
      <c r="AM1016" s="306"/>
    </row>
    <row r="1017" spans="1:39" ht="15" hidden="1" outlineLevel="1">
      <c r="A1017" s="532"/>
      <c r="B1017" s="294"/>
      <c r="C1017" s="291"/>
      <c r="D1017" s="291"/>
      <c r="E1017" s="291"/>
      <c r="F1017" s="291"/>
      <c r="G1017" s="291"/>
      <c r="H1017" s="291"/>
      <c r="I1017" s="291"/>
      <c r="J1017" s="291"/>
      <c r="K1017" s="291"/>
      <c r="L1017" s="291"/>
      <c r="M1017" s="291"/>
      <c r="N1017" s="291"/>
      <c r="O1017" s="291"/>
      <c r="P1017" s="291"/>
      <c r="Q1017" s="291"/>
      <c r="R1017" s="291"/>
      <c r="S1017" s="291"/>
      <c r="T1017" s="291"/>
      <c r="U1017" s="291"/>
      <c r="V1017" s="291"/>
      <c r="W1017" s="291"/>
      <c r="X1017" s="291"/>
      <c r="Y1017" s="422"/>
      <c r="Z1017" s="425"/>
      <c r="AA1017" s="425"/>
      <c r="AB1017" s="425"/>
      <c r="AC1017" s="425"/>
      <c r="AD1017" s="425"/>
      <c r="AE1017" s="425"/>
      <c r="AF1017" s="425"/>
      <c r="AG1017" s="425"/>
      <c r="AH1017" s="425"/>
      <c r="AI1017" s="425"/>
      <c r="AJ1017" s="425"/>
      <c r="AK1017" s="425"/>
      <c r="AL1017" s="425"/>
      <c r="AM1017" s="306"/>
    </row>
    <row r="1018" spans="1:39" ht="15" hidden="1" outlineLevel="1">
      <c r="A1018" s="532">
        <v>18</v>
      </c>
      <c r="B1018" s="428" t="s">
        <v>109</v>
      </c>
      <c r="C1018" s="291" t="s">
        <v>25</v>
      </c>
      <c r="D1018" s="295"/>
      <c r="E1018" s="295"/>
      <c r="F1018" s="295"/>
      <c r="G1018" s="295"/>
      <c r="H1018" s="295"/>
      <c r="I1018" s="295"/>
      <c r="J1018" s="295"/>
      <c r="K1018" s="295"/>
      <c r="L1018" s="295"/>
      <c r="M1018" s="295"/>
      <c r="N1018" s="295">
        <v>12</v>
      </c>
      <c r="O1018" s="295"/>
      <c r="P1018" s="295"/>
      <c r="Q1018" s="295"/>
      <c r="R1018" s="295"/>
      <c r="S1018" s="295"/>
      <c r="T1018" s="295"/>
      <c r="U1018" s="295"/>
      <c r="V1018" s="295"/>
      <c r="W1018" s="295"/>
      <c r="X1018" s="295"/>
      <c r="Y1018" s="426"/>
      <c r="Z1018" s="410"/>
      <c r="AA1018" s="410"/>
      <c r="AB1018" s="410"/>
      <c r="AC1018" s="410"/>
      <c r="AD1018" s="410"/>
      <c r="AE1018" s="410"/>
      <c r="AF1018" s="415"/>
      <c r="AG1018" s="415"/>
      <c r="AH1018" s="415"/>
      <c r="AI1018" s="415"/>
      <c r="AJ1018" s="415"/>
      <c r="AK1018" s="415"/>
      <c r="AL1018" s="415"/>
      <c r="AM1018" s="296">
        <f>SUM(Y1018:AL1018)</f>
        <v>0</v>
      </c>
    </row>
    <row r="1019" spans="1:39" ht="15" hidden="1" outlineLevel="1">
      <c r="A1019" s="532"/>
      <c r="B1019" s="294" t="s">
        <v>346</v>
      </c>
      <c r="C1019" s="291" t="s">
        <v>163</v>
      </c>
      <c r="D1019" s="295"/>
      <c r="E1019" s="295"/>
      <c r="F1019" s="295"/>
      <c r="G1019" s="295"/>
      <c r="H1019" s="295"/>
      <c r="I1019" s="295"/>
      <c r="J1019" s="295"/>
      <c r="K1019" s="295"/>
      <c r="L1019" s="295"/>
      <c r="M1019" s="295"/>
      <c r="N1019" s="295">
        <f>N1018</f>
        <v>12</v>
      </c>
      <c r="O1019" s="295"/>
      <c r="P1019" s="295"/>
      <c r="Q1019" s="295"/>
      <c r="R1019" s="295"/>
      <c r="S1019" s="295"/>
      <c r="T1019" s="295"/>
      <c r="U1019" s="295"/>
      <c r="V1019" s="295"/>
      <c r="W1019" s="295"/>
      <c r="X1019" s="295"/>
      <c r="Y1019" s="411">
        <f>Y1018</f>
        <v>0</v>
      </c>
      <c r="Z1019" s="411">
        <f t="shared" ref="Z1019:AL1019" si="2587">Z1018</f>
        <v>0</v>
      </c>
      <c r="AA1019" s="411">
        <f t="shared" si="2587"/>
        <v>0</v>
      </c>
      <c r="AB1019" s="411">
        <f t="shared" si="2587"/>
        <v>0</v>
      </c>
      <c r="AC1019" s="411">
        <f t="shared" si="2587"/>
        <v>0</v>
      </c>
      <c r="AD1019" s="411">
        <f t="shared" si="2587"/>
        <v>0</v>
      </c>
      <c r="AE1019" s="411">
        <f t="shared" si="2587"/>
        <v>0</v>
      </c>
      <c r="AF1019" s="411">
        <f t="shared" si="2587"/>
        <v>0</v>
      </c>
      <c r="AG1019" s="411">
        <f t="shared" si="2587"/>
        <v>0</v>
      </c>
      <c r="AH1019" s="411">
        <f t="shared" si="2587"/>
        <v>0</v>
      </c>
      <c r="AI1019" s="411">
        <f t="shared" si="2587"/>
        <v>0</v>
      </c>
      <c r="AJ1019" s="411">
        <f t="shared" si="2587"/>
        <v>0</v>
      </c>
      <c r="AK1019" s="411">
        <f t="shared" si="2587"/>
        <v>0</v>
      </c>
      <c r="AL1019" s="411">
        <f t="shared" si="2587"/>
        <v>0</v>
      </c>
      <c r="AM1019" s="306"/>
    </row>
    <row r="1020" spans="1:39" ht="15" hidden="1" outlineLevel="1">
      <c r="A1020" s="532"/>
      <c r="B1020" s="322"/>
      <c r="C1020" s="291"/>
      <c r="D1020" s="291"/>
      <c r="E1020" s="291"/>
      <c r="F1020" s="291"/>
      <c r="G1020" s="291"/>
      <c r="H1020" s="291"/>
      <c r="I1020" s="291"/>
      <c r="J1020" s="291"/>
      <c r="K1020" s="291"/>
      <c r="L1020" s="291"/>
      <c r="M1020" s="291"/>
      <c r="N1020" s="291"/>
      <c r="O1020" s="291"/>
      <c r="P1020" s="291"/>
      <c r="Q1020" s="291"/>
      <c r="R1020" s="291"/>
      <c r="S1020" s="291"/>
      <c r="T1020" s="291"/>
      <c r="U1020" s="291"/>
      <c r="V1020" s="291"/>
      <c r="W1020" s="291"/>
      <c r="X1020" s="291"/>
      <c r="Y1020" s="423"/>
      <c r="Z1020" s="424"/>
      <c r="AA1020" s="424"/>
      <c r="AB1020" s="424"/>
      <c r="AC1020" s="424"/>
      <c r="AD1020" s="424"/>
      <c r="AE1020" s="424"/>
      <c r="AF1020" s="424"/>
      <c r="AG1020" s="424"/>
      <c r="AH1020" s="424"/>
      <c r="AI1020" s="424"/>
      <c r="AJ1020" s="424"/>
      <c r="AK1020" s="424"/>
      <c r="AL1020" s="424"/>
      <c r="AM1020" s="297"/>
    </row>
    <row r="1021" spans="1:39" ht="15" hidden="1" outlineLevel="1">
      <c r="A1021" s="532">
        <v>19</v>
      </c>
      <c r="B1021" s="428" t="s">
        <v>111</v>
      </c>
      <c r="C1021" s="291" t="s">
        <v>25</v>
      </c>
      <c r="D1021" s="295"/>
      <c r="E1021" s="295"/>
      <c r="F1021" s="295"/>
      <c r="G1021" s="295"/>
      <c r="H1021" s="295"/>
      <c r="I1021" s="295"/>
      <c r="J1021" s="295"/>
      <c r="K1021" s="295"/>
      <c r="L1021" s="295"/>
      <c r="M1021" s="295"/>
      <c r="N1021" s="295">
        <v>12</v>
      </c>
      <c r="O1021" s="295"/>
      <c r="P1021" s="295"/>
      <c r="Q1021" s="295"/>
      <c r="R1021" s="295"/>
      <c r="S1021" s="295"/>
      <c r="T1021" s="295"/>
      <c r="U1021" s="295"/>
      <c r="V1021" s="295"/>
      <c r="W1021" s="295"/>
      <c r="X1021" s="295"/>
      <c r="Y1021" s="426"/>
      <c r="Z1021" s="410"/>
      <c r="AA1021" s="410"/>
      <c r="AB1021" s="410"/>
      <c r="AC1021" s="410"/>
      <c r="AD1021" s="410"/>
      <c r="AE1021" s="410"/>
      <c r="AF1021" s="415"/>
      <c r="AG1021" s="415"/>
      <c r="AH1021" s="415"/>
      <c r="AI1021" s="415"/>
      <c r="AJ1021" s="415"/>
      <c r="AK1021" s="415"/>
      <c r="AL1021" s="415"/>
      <c r="AM1021" s="296">
        <f>SUM(Y1021:AL1021)</f>
        <v>0</v>
      </c>
    </row>
    <row r="1022" spans="1:39" ht="15" hidden="1" outlineLevel="1">
      <c r="A1022" s="532"/>
      <c r="B1022" s="294" t="s">
        <v>346</v>
      </c>
      <c r="C1022" s="291" t="s">
        <v>163</v>
      </c>
      <c r="D1022" s="295"/>
      <c r="E1022" s="295"/>
      <c r="F1022" s="295"/>
      <c r="G1022" s="295"/>
      <c r="H1022" s="295"/>
      <c r="I1022" s="295"/>
      <c r="J1022" s="295"/>
      <c r="K1022" s="295"/>
      <c r="L1022" s="295"/>
      <c r="M1022" s="295"/>
      <c r="N1022" s="295">
        <f>N1021</f>
        <v>12</v>
      </c>
      <c r="O1022" s="295"/>
      <c r="P1022" s="295"/>
      <c r="Q1022" s="295"/>
      <c r="R1022" s="295"/>
      <c r="S1022" s="295"/>
      <c r="T1022" s="295"/>
      <c r="U1022" s="295"/>
      <c r="V1022" s="295"/>
      <c r="W1022" s="295"/>
      <c r="X1022" s="295"/>
      <c r="Y1022" s="411">
        <f>Y1021</f>
        <v>0</v>
      </c>
      <c r="Z1022" s="411">
        <f t="shared" ref="Z1022:AL1022" si="2588">Z1021</f>
        <v>0</v>
      </c>
      <c r="AA1022" s="411">
        <f t="shared" si="2588"/>
        <v>0</v>
      </c>
      <c r="AB1022" s="411">
        <f t="shared" si="2588"/>
        <v>0</v>
      </c>
      <c r="AC1022" s="411">
        <f t="shared" si="2588"/>
        <v>0</v>
      </c>
      <c r="AD1022" s="411">
        <f t="shared" si="2588"/>
        <v>0</v>
      </c>
      <c r="AE1022" s="411">
        <f t="shared" si="2588"/>
        <v>0</v>
      </c>
      <c r="AF1022" s="411">
        <f t="shared" si="2588"/>
        <v>0</v>
      </c>
      <c r="AG1022" s="411">
        <f t="shared" si="2588"/>
        <v>0</v>
      </c>
      <c r="AH1022" s="411">
        <f t="shared" si="2588"/>
        <v>0</v>
      </c>
      <c r="AI1022" s="411">
        <f t="shared" si="2588"/>
        <v>0</v>
      </c>
      <c r="AJ1022" s="411">
        <f t="shared" si="2588"/>
        <v>0</v>
      </c>
      <c r="AK1022" s="411">
        <f t="shared" si="2588"/>
        <v>0</v>
      </c>
      <c r="AL1022" s="411">
        <f t="shared" si="2588"/>
        <v>0</v>
      </c>
      <c r="AM1022" s="297"/>
    </row>
    <row r="1023" spans="1:39" ht="15" hidden="1" outlineLevel="1">
      <c r="A1023" s="532"/>
      <c r="B1023" s="322"/>
      <c r="C1023" s="291"/>
      <c r="D1023" s="291"/>
      <c r="E1023" s="291"/>
      <c r="F1023" s="291"/>
      <c r="G1023" s="291"/>
      <c r="H1023" s="291"/>
      <c r="I1023" s="291"/>
      <c r="J1023" s="291"/>
      <c r="K1023" s="291"/>
      <c r="L1023" s="291"/>
      <c r="M1023" s="291"/>
      <c r="N1023" s="291"/>
      <c r="O1023" s="291"/>
      <c r="P1023" s="291"/>
      <c r="Q1023" s="291"/>
      <c r="R1023" s="291"/>
      <c r="S1023" s="291"/>
      <c r="T1023" s="291"/>
      <c r="U1023" s="291"/>
      <c r="V1023" s="291"/>
      <c r="W1023" s="291"/>
      <c r="X1023" s="291"/>
      <c r="Y1023" s="412"/>
      <c r="Z1023" s="412"/>
      <c r="AA1023" s="412"/>
      <c r="AB1023" s="412"/>
      <c r="AC1023" s="412"/>
      <c r="AD1023" s="412"/>
      <c r="AE1023" s="412"/>
      <c r="AF1023" s="412"/>
      <c r="AG1023" s="412"/>
      <c r="AH1023" s="412"/>
      <c r="AI1023" s="412"/>
      <c r="AJ1023" s="412"/>
      <c r="AK1023" s="412"/>
      <c r="AL1023" s="412"/>
      <c r="AM1023" s="306"/>
    </row>
    <row r="1024" spans="1:39" ht="15" hidden="1" outlineLevel="1">
      <c r="A1024" s="532">
        <v>20</v>
      </c>
      <c r="B1024" s="428" t="s">
        <v>110</v>
      </c>
      <c r="C1024" s="291" t="s">
        <v>25</v>
      </c>
      <c r="D1024" s="295"/>
      <c r="E1024" s="295"/>
      <c r="F1024" s="295"/>
      <c r="G1024" s="295"/>
      <c r="H1024" s="295"/>
      <c r="I1024" s="295"/>
      <c r="J1024" s="295"/>
      <c r="K1024" s="295"/>
      <c r="L1024" s="295"/>
      <c r="M1024" s="295"/>
      <c r="N1024" s="295">
        <v>12</v>
      </c>
      <c r="O1024" s="295"/>
      <c r="P1024" s="295"/>
      <c r="Q1024" s="295"/>
      <c r="R1024" s="295"/>
      <c r="S1024" s="295"/>
      <c r="T1024" s="295"/>
      <c r="U1024" s="295"/>
      <c r="V1024" s="295"/>
      <c r="W1024" s="295"/>
      <c r="X1024" s="295"/>
      <c r="Y1024" s="426"/>
      <c r="Z1024" s="410"/>
      <c r="AA1024" s="410"/>
      <c r="AB1024" s="410"/>
      <c r="AC1024" s="410"/>
      <c r="AD1024" s="410"/>
      <c r="AE1024" s="410"/>
      <c r="AF1024" s="415"/>
      <c r="AG1024" s="415"/>
      <c r="AH1024" s="415"/>
      <c r="AI1024" s="415"/>
      <c r="AJ1024" s="415"/>
      <c r="AK1024" s="415"/>
      <c r="AL1024" s="415"/>
      <c r="AM1024" s="296">
        <f>SUM(Y1024:AL1024)</f>
        <v>0</v>
      </c>
    </row>
    <row r="1025" spans="1:39" ht="15" hidden="1" outlineLevel="1">
      <c r="A1025" s="532"/>
      <c r="B1025" s="294" t="s">
        <v>346</v>
      </c>
      <c r="C1025" s="291" t="s">
        <v>163</v>
      </c>
      <c r="D1025" s="295"/>
      <c r="E1025" s="295"/>
      <c r="F1025" s="295"/>
      <c r="G1025" s="295"/>
      <c r="H1025" s="295"/>
      <c r="I1025" s="295"/>
      <c r="J1025" s="295"/>
      <c r="K1025" s="295"/>
      <c r="L1025" s="295"/>
      <c r="M1025" s="295"/>
      <c r="N1025" s="295">
        <f>N1024</f>
        <v>12</v>
      </c>
      <c r="O1025" s="295"/>
      <c r="P1025" s="295"/>
      <c r="Q1025" s="295"/>
      <c r="R1025" s="295"/>
      <c r="S1025" s="295"/>
      <c r="T1025" s="295"/>
      <c r="U1025" s="295"/>
      <c r="V1025" s="295"/>
      <c r="W1025" s="295"/>
      <c r="X1025" s="295"/>
      <c r="Y1025" s="411">
        <f t="shared" ref="Y1025:AL1025" si="2589">Y1024</f>
        <v>0</v>
      </c>
      <c r="Z1025" s="411">
        <f t="shared" si="2589"/>
        <v>0</v>
      </c>
      <c r="AA1025" s="411">
        <f t="shared" si="2589"/>
        <v>0</v>
      </c>
      <c r="AB1025" s="411">
        <f t="shared" si="2589"/>
        <v>0</v>
      </c>
      <c r="AC1025" s="411">
        <f t="shared" si="2589"/>
        <v>0</v>
      </c>
      <c r="AD1025" s="411">
        <f t="shared" si="2589"/>
        <v>0</v>
      </c>
      <c r="AE1025" s="411">
        <f t="shared" si="2589"/>
        <v>0</v>
      </c>
      <c r="AF1025" s="411">
        <f t="shared" si="2589"/>
        <v>0</v>
      </c>
      <c r="AG1025" s="411">
        <f t="shared" si="2589"/>
        <v>0</v>
      </c>
      <c r="AH1025" s="411">
        <f t="shared" si="2589"/>
        <v>0</v>
      </c>
      <c r="AI1025" s="411">
        <f t="shared" si="2589"/>
        <v>0</v>
      </c>
      <c r="AJ1025" s="411">
        <f t="shared" si="2589"/>
        <v>0</v>
      </c>
      <c r="AK1025" s="411">
        <f t="shared" si="2589"/>
        <v>0</v>
      </c>
      <c r="AL1025" s="411">
        <f t="shared" si="2589"/>
        <v>0</v>
      </c>
      <c r="AM1025" s="306"/>
    </row>
    <row r="1026" spans="1:39" ht="15.45" hidden="1" outlineLevel="1">
      <c r="A1026" s="532"/>
      <c r="B1026" s="323"/>
      <c r="C1026" s="300"/>
      <c r="D1026" s="291"/>
      <c r="E1026" s="291"/>
      <c r="F1026" s="291"/>
      <c r="G1026" s="291"/>
      <c r="H1026" s="291"/>
      <c r="I1026" s="291"/>
      <c r="J1026" s="291"/>
      <c r="K1026" s="291"/>
      <c r="L1026" s="291"/>
      <c r="M1026" s="291"/>
      <c r="N1026" s="300"/>
      <c r="O1026" s="291"/>
      <c r="P1026" s="291"/>
      <c r="Q1026" s="291"/>
      <c r="R1026" s="291"/>
      <c r="S1026" s="291"/>
      <c r="T1026" s="291"/>
      <c r="U1026" s="291"/>
      <c r="V1026" s="291"/>
      <c r="W1026" s="291"/>
      <c r="X1026" s="291"/>
      <c r="Y1026" s="412"/>
      <c r="Z1026" s="412"/>
      <c r="AA1026" s="412"/>
      <c r="AB1026" s="412"/>
      <c r="AC1026" s="412"/>
      <c r="AD1026" s="412"/>
      <c r="AE1026" s="412"/>
      <c r="AF1026" s="412"/>
      <c r="AG1026" s="412"/>
      <c r="AH1026" s="412"/>
      <c r="AI1026" s="412"/>
      <c r="AJ1026" s="412"/>
      <c r="AK1026" s="412"/>
      <c r="AL1026" s="412"/>
      <c r="AM1026" s="306"/>
    </row>
    <row r="1027" spans="1:39" ht="15.45" outlineLevel="1">
      <c r="A1027" s="532"/>
      <c r="B1027" s="518" t="s">
        <v>502</v>
      </c>
      <c r="C1027" s="291"/>
      <c r="D1027" s="291"/>
      <c r="E1027" s="291"/>
      <c r="F1027" s="291"/>
      <c r="G1027" s="291"/>
      <c r="H1027" s="291"/>
      <c r="I1027" s="291"/>
      <c r="J1027" s="291"/>
      <c r="K1027" s="291"/>
      <c r="L1027" s="291"/>
      <c r="M1027" s="291"/>
      <c r="N1027" s="291"/>
      <c r="O1027" s="291"/>
      <c r="P1027" s="291"/>
      <c r="Q1027" s="291"/>
      <c r="R1027" s="291"/>
      <c r="S1027" s="291"/>
      <c r="T1027" s="291"/>
      <c r="U1027" s="291"/>
      <c r="V1027" s="291"/>
      <c r="W1027" s="291"/>
      <c r="X1027" s="291"/>
      <c r="Y1027" s="422"/>
      <c r="Z1027" s="425"/>
      <c r="AA1027" s="425"/>
      <c r="AB1027" s="425"/>
      <c r="AC1027" s="425"/>
      <c r="AD1027" s="425"/>
      <c r="AE1027" s="425"/>
      <c r="AF1027" s="425"/>
      <c r="AG1027" s="425"/>
      <c r="AH1027" s="425"/>
      <c r="AI1027" s="425"/>
      <c r="AJ1027" s="425"/>
      <c r="AK1027" s="425"/>
      <c r="AL1027" s="425"/>
      <c r="AM1027" s="306"/>
    </row>
    <row r="1028" spans="1:39" ht="15.45" hidden="1" outlineLevel="1">
      <c r="A1028" s="532"/>
      <c r="B1028" s="504" t="s">
        <v>498</v>
      </c>
      <c r="C1028" s="291"/>
      <c r="D1028" s="291"/>
      <c r="E1028" s="291"/>
      <c r="F1028" s="291"/>
      <c r="G1028" s="291"/>
      <c r="H1028" s="291"/>
      <c r="I1028" s="291"/>
      <c r="J1028" s="291"/>
      <c r="K1028" s="291"/>
      <c r="L1028" s="291"/>
      <c r="M1028" s="291"/>
      <c r="N1028" s="291"/>
      <c r="O1028" s="291"/>
      <c r="P1028" s="291"/>
      <c r="Q1028" s="291"/>
      <c r="R1028" s="291"/>
      <c r="S1028" s="291"/>
      <c r="T1028" s="291"/>
      <c r="U1028" s="291"/>
      <c r="V1028" s="291"/>
      <c r="W1028" s="291"/>
      <c r="X1028" s="291"/>
      <c r="Y1028" s="422"/>
      <c r="Z1028" s="425"/>
      <c r="AA1028" s="425"/>
      <c r="AB1028" s="425"/>
      <c r="AC1028" s="425"/>
      <c r="AD1028" s="425"/>
      <c r="AE1028" s="425"/>
      <c r="AF1028" s="425"/>
      <c r="AG1028" s="425"/>
      <c r="AH1028" s="425"/>
      <c r="AI1028" s="425"/>
      <c r="AJ1028" s="425"/>
      <c r="AK1028" s="425"/>
      <c r="AL1028" s="425"/>
      <c r="AM1028" s="306"/>
    </row>
    <row r="1029" spans="1:39" ht="15" hidden="1" customHeight="1" outlineLevel="1">
      <c r="A1029" s="532">
        <v>21</v>
      </c>
      <c r="B1029" s="428" t="s">
        <v>113</v>
      </c>
      <c r="C1029" s="291" t="s">
        <v>25</v>
      </c>
      <c r="D1029" s="295"/>
      <c r="E1029" s="295"/>
      <c r="F1029" s="295"/>
      <c r="G1029" s="295"/>
      <c r="H1029" s="295"/>
      <c r="I1029" s="295"/>
      <c r="J1029" s="295"/>
      <c r="K1029" s="295"/>
      <c r="L1029" s="295"/>
      <c r="M1029" s="295"/>
      <c r="N1029" s="291"/>
      <c r="O1029" s="295"/>
      <c r="P1029" s="295"/>
      <c r="Q1029" s="295"/>
      <c r="R1029" s="295"/>
      <c r="S1029" s="295"/>
      <c r="T1029" s="295"/>
      <c r="U1029" s="295"/>
      <c r="V1029" s="295"/>
      <c r="W1029" s="295"/>
      <c r="X1029" s="295"/>
      <c r="Y1029" s="410"/>
      <c r="Z1029" s="410"/>
      <c r="AA1029" s="410"/>
      <c r="AB1029" s="410"/>
      <c r="AC1029" s="410"/>
      <c r="AD1029" s="410"/>
      <c r="AE1029" s="410"/>
      <c r="AF1029" s="410"/>
      <c r="AG1029" s="410"/>
      <c r="AH1029" s="410"/>
      <c r="AI1029" s="410"/>
      <c r="AJ1029" s="410"/>
      <c r="AK1029" s="410"/>
      <c r="AL1029" s="410"/>
      <c r="AM1029" s="296">
        <f>SUM(Y1029:AL1029)</f>
        <v>0</v>
      </c>
    </row>
    <row r="1030" spans="1:39" ht="15" hidden="1" customHeight="1" outlineLevel="1">
      <c r="A1030" s="532"/>
      <c r="B1030" s="294" t="s">
        <v>346</v>
      </c>
      <c r="C1030" s="291" t="s">
        <v>163</v>
      </c>
      <c r="D1030" s="295"/>
      <c r="E1030" s="295"/>
      <c r="F1030" s="295"/>
      <c r="G1030" s="295"/>
      <c r="H1030" s="295"/>
      <c r="I1030" s="295"/>
      <c r="J1030" s="295"/>
      <c r="K1030" s="295"/>
      <c r="L1030" s="295"/>
      <c r="M1030" s="295"/>
      <c r="N1030" s="291"/>
      <c r="O1030" s="295"/>
      <c r="P1030" s="295"/>
      <c r="Q1030" s="295"/>
      <c r="R1030" s="295"/>
      <c r="S1030" s="295"/>
      <c r="T1030" s="295"/>
      <c r="U1030" s="295"/>
      <c r="V1030" s="295"/>
      <c r="W1030" s="295"/>
      <c r="X1030" s="295"/>
      <c r="Y1030" s="411">
        <f>Y1029</f>
        <v>0</v>
      </c>
      <c r="Z1030" s="411">
        <f t="shared" ref="Z1030" si="2590">Z1029</f>
        <v>0</v>
      </c>
      <c r="AA1030" s="411">
        <f t="shared" ref="AA1030" si="2591">AA1029</f>
        <v>0</v>
      </c>
      <c r="AB1030" s="411">
        <f t="shared" ref="AB1030" si="2592">AB1029</f>
        <v>0</v>
      </c>
      <c r="AC1030" s="411">
        <f t="shared" ref="AC1030" si="2593">AC1029</f>
        <v>0</v>
      </c>
      <c r="AD1030" s="411">
        <f t="shared" ref="AD1030" si="2594">AD1029</f>
        <v>0</v>
      </c>
      <c r="AE1030" s="411">
        <f t="shared" ref="AE1030" si="2595">AE1029</f>
        <v>0</v>
      </c>
      <c r="AF1030" s="411">
        <f t="shared" ref="AF1030" si="2596">AF1029</f>
        <v>0</v>
      </c>
      <c r="AG1030" s="411">
        <f t="shared" ref="AG1030" si="2597">AG1029</f>
        <v>0</v>
      </c>
      <c r="AH1030" s="411">
        <f t="shared" ref="AH1030" si="2598">AH1029</f>
        <v>0</v>
      </c>
      <c r="AI1030" s="411">
        <f t="shared" ref="AI1030" si="2599">AI1029</f>
        <v>0</v>
      </c>
      <c r="AJ1030" s="411">
        <f t="shared" ref="AJ1030" si="2600">AJ1029</f>
        <v>0</v>
      </c>
      <c r="AK1030" s="411">
        <f t="shared" ref="AK1030" si="2601">AK1029</f>
        <v>0</v>
      </c>
      <c r="AL1030" s="411">
        <f t="shared" ref="AL1030" si="2602">AL1029</f>
        <v>0</v>
      </c>
      <c r="AM1030" s="306"/>
    </row>
    <row r="1031" spans="1:39" ht="15" hidden="1" customHeight="1" outlineLevel="1">
      <c r="A1031" s="532"/>
      <c r="B1031" s="294"/>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422"/>
      <c r="Z1031" s="425"/>
      <c r="AA1031" s="425"/>
      <c r="AB1031" s="425"/>
      <c r="AC1031" s="425"/>
      <c r="AD1031" s="425"/>
      <c r="AE1031" s="425"/>
      <c r="AF1031" s="425"/>
      <c r="AG1031" s="425"/>
      <c r="AH1031" s="425"/>
      <c r="AI1031" s="425"/>
      <c r="AJ1031" s="425"/>
      <c r="AK1031" s="425"/>
      <c r="AL1031" s="425"/>
      <c r="AM1031" s="306"/>
    </row>
    <row r="1032" spans="1:39" ht="15" hidden="1" customHeight="1" outlineLevel="1">
      <c r="A1032" s="532">
        <v>22</v>
      </c>
      <c r="B1032" s="428" t="s">
        <v>114</v>
      </c>
      <c r="C1032" s="291" t="s">
        <v>25</v>
      </c>
      <c r="D1032" s="295"/>
      <c r="E1032" s="295"/>
      <c r="F1032" s="295"/>
      <c r="G1032" s="295"/>
      <c r="H1032" s="295"/>
      <c r="I1032" s="295"/>
      <c r="J1032" s="295"/>
      <c r="K1032" s="295"/>
      <c r="L1032" s="295"/>
      <c r="M1032" s="295"/>
      <c r="N1032" s="291"/>
      <c r="O1032" s="295"/>
      <c r="P1032" s="295"/>
      <c r="Q1032" s="295"/>
      <c r="R1032" s="295"/>
      <c r="S1032" s="295"/>
      <c r="T1032" s="295"/>
      <c r="U1032" s="295"/>
      <c r="V1032" s="295"/>
      <c r="W1032" s="295"/>
      <c r="X1032" s="295"/>
      <c r="Y1032" s="410"/>
      <c r="Z1032" s="410"/>
      <c r="AA1032" s="410"/>
      <c r="AB1032" s="410"/>
      <c r="AC1032" s="410"/>
      <c r="AD1032" s="410"/>
      <c r="AE1032" s="410"/>
      <c r="AF1032" s="410"/>
      <c r="AG1032" s="410"/>
      <c r="AH1032" s="410"/>
      <c r="AI1032" s="410"/>
      <c r="AJ1032" s="410"/>
      <c r="AK1032" s="410"/>
      <c r="AL1032" s="410"/>
      <c r="AM1032" s="296">
        <f>SUM(Y1032:AL1032)</f>
        <v>0</v>
      </c>
    </row>
    <row r="1033" spans="1:39" ht="15" hidden="1" customHeight="1" outlineLevel="1">
      <c r="A1033" s="532"/>
      <c r="B1033" s="294" t="s">
        <v>346</v>
      </c>
      <c r="C1033" s="291" t="s">
        <v>163</v>
      </c>
      <c r="D1033" s="295"/>
      <c r="E1033" s="295"/>
      <c r="F1033" s="295"/>
      <c r="G1033" s="295"/>
      <c r="H1033" s="295"/>
      <c r="I1033" s="295"/>
      <c r="J1033" s="295"/>
      <c r="K1033" s="295"/>
      <c r="L1033" s="295"/>
      <c r="M1033" s="295"/>
      <c r="N1033" s="291"/>
      <c r="O1033" s="295"/>
      <c r="P1033" s="295"/>
      <c r="Q1033" s="295"/>
      <c r="R1033" s="295"/>
      <c r="S1033" s="295"/>
      <c r="T1033" s="295"/>
      <c r="U1033" s="295"/>
      <c r="V1033" s="295"/>
      <c r="W1033" s="295"/>
      <c r="X1033" s="295"/>
      <c r="Y1033" s="411">
        <f>Y1032</f>
        <v>0</v>
      </c>
      <c r="Z1033" s="411">
        <f t="shared" ref="Z1033" si="2603">Z1032</f>
        <v>0</v>
      </c>
      <c r="AA1033" s="411">
        <f t="shared" ref="AA1033" si="2604">AA1032</f>
        <v>0</v>
      </c>
      <c r="AB1033" s="411">
        <f t="shared" ref="AB1033" si="2605">AB1032</f>
        <v>0</v>
      </c>
      <c r="AC1033" s="411">
        <f t="shared" ref="AC1033" si="2606">AC1032</f>
        <v>0</v>
      </c>
      <c r="AD1033" s="411">
        <f t="shared" ref="AD1033" si="2607">AD1032</f>
        <v>0</v>
      </c>
      <c r="AE1033" s="411">
        <f t="shared" ref="AE1033" si="2608">AE1032</f>
        <v>0</v>
      </c>
      <c r="AF1033" s="411">
        <f t="shared" ref="AF1033" si="2609">AF1032</f>
        <v>0</v>
      </c>
      <c r="AG1033" s="411">
        <f t="shared" ref="AG1033" si="2610">AG1032</f>
        <v>0</v>
      </c>
      <c r="AH1033" s="411">
        <f t="shared" ref="AH1033" si="2611">AH1032</f>
        <v>0</v>
      </c>
      <c r="AI1033" s="411">
        <f t="shared" ref="AI1033" si="2612">AI1032</f>
        <v>0</v>
      </c>
      <c r="AJ1033" s="411">
        <f t="shared" ref="AJ1033" si="2613">AJ1032</f>
        <v>0</v>
      </c>
      <c r="AK1033" s="411">
        <f t="shared" ref="AK1033" si="2614">AK1032</f>
        <v>0</v>
      </c>
      <c r="AL1033" s="411">
        <f t="shared" ref="AL1033" si="2615">AL1032</f>
        <v>0</v>
      </c>
      <c r="AM1033" s="306"/>
    </row>
    <row r="1034" spans="1:39" ht="15" hidden="1" customHeight="1" outlineLevel="1">
      <c r="A1034" s="532"/>
      <c r="B1034" s="294"/>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422"/>
      <c r="Z1034" s="425"/>
      <c r="AA1034" s="425"/>
      <c r="AB1034" s="425"/>
      <c r="AC1034" s="425"/>
      <c r="AD1034" s="425"/>
      <c r="AE1034" s="425"/>
      <c r="AF1034" s="425"/>
      <c r="AG1034" s="425"/>
      <c r="AH1034" s="425"/>
      <c r="AI1034" s="425"/>
      <c r="AJ1034" s="425"/>
      <c r="AK1034" s="425"/>
      <c r="AL1034" s="425"/>
      <c r="AM1034" s="306"/>
    </row>
    <row r="1035" spans="1:39" ht="15" hidden="1" customHeight="1" outlineLevel="1">
      <c r="A1035" s="532">
        <v>23</v>
      </c>
      <c r="B1035" s="428" t="s">
        <v>115</v>
      </c>
      <c r="C1035" s="291" t="s">
        <v>25</v>
      </c>
      <c r="D1035" s="295"/>
      <c r="E1035" s="295"/>
      <c r="F1035" s="295"/>
      <c r="G1035" s="295"/>
      <c r="H1035" s="295"/>
      <c r="I1035" s="295"/>
      <c r="J1035" s="295"/>
      <c r="K1035" s="295"/>
      <c r="L1035" s="295"/>
      <c r="M1035" s="295"/>
      <c r="N1035" s="291"/>
      <c r="O1035" s="295"/>
      <c r="P1035" s="295"/>
      <c r="Q1035" s="295"/>
      <c r="R1035" s="295"/>
      <c r="S1035" s="295"/>
      <c r="T1035" s="295"/>
      <c r="U1035" s="295"/>
      <c r="V1035" s="295"/>
      <c r="W1035" s="295"/>
      <c r="X1035" s="295"/>
      <c r="Y1035" s="410"/>
      <c r="Z1035" s="410"/>
      <c r="AA1035" s="410"/>
      <c r="AB1035" s="410"/>
      <c r="AC1035" s="410"/>
      <c r="AD1035" s="410"/>
      <c r="AE1035" s="410"/>
      <c r="AF1035" s="410"/>
      <c r="AG1035" s="410"/>
      <c r="AH1035" s="410"/>
      <c r="AI1035" s="410"/>
      <c r="AJ1035" s="410"/>
      <c r="AK1035" s="410"/>
      <c r="AL1035" s="410"/>
      <c r="AM1035" s="296">
        <f>SUM(Y1035:AL1035)</f>
        <v>0</v>
      </c>
    </row>
    <row r="1036" spans="1:39" ht="15" hidden="1" customHeight="1" outlineLevel="1">
      <c r="A1036" s="532"/>
      <c r="B1036" s="294" t="s">
        <v>346</v>
      </c>
      <c r="C1036" s="291" t="s">
        <v>163</v>
      </c>
      <c r="D1036" s="295"/>
      <c r="E1036" s="295"/>
      <c r="F1036" s="295"/>
      <c r="G1036" s="295"/>
      <c r="H1036" s="295"/>
      <c r="I1036" s="295"/>
      <c r="J1036" s="295"/>
      <c r="K1036" s="295"/>
      <c r="L1036" s="295"/>
      <c r="M1036" s="295"/>
      <c r="N1036" s="291"/>
      <c r="O1036" s="295"/>
      <c r="P1036" s="295"/>
      <c r="Q1036" s="295"/>
      <c r="R1036" s="295"/>
      <c r="S1036" s="295"/>
      <c r="T1036" s="295"/>
      <c r="U1036" s="295"/>
      <c r="V1036" s="295"/>
      <c r="W1036" s="295"/>
      <c r="X1036" s="295"/>
      <c r="Y1036" s="411">
        <f>Y1035</f>
        <v>0</v>
      </c>
      <c r="Z1036" s="411">
        <f t="shared" ref="Z1036" si="2616">Z1035</f>
        <v>0</v>
      </c>
      <c r="AA1036" s="411">
        <f t="shared" ref="AA1036" si="2617">AA1035</f>
        <v>0</v>
      </c>
      <c r="AB1036" s="411">
        <f t="shared" ref="AB1036" si="2618">AB1035</f>
        <v>0</v>
      </c>
      <c r="AC1036" s="411">
        <f t="shared" ref="AC1036" si="2619">AC1035</f>
        <v>0</v>
      </c>
      <c r="AD1036" s="411">
        <f t="shared" ref="AD1036" si="2620">AD1035</f>
        <v>0</v>
      </c>
      <c r="AE1036" s="411">
        <f t="shared" ref="AE1036" si="2621">AE1035</f>
        <v>0</v>
      </c>
      <c r="AF1036" s="411">
        <f t="shared" ref="AF1036" si="2622">AF1035</f>
        <v>0</v>
      </c>
      <c r="AG1036" s="411">
        <f t="shared" ref="AG1036" si="2623">AG1035</f>
        <v>0</v>
      </c>
      <c r="AH1036" s="411">
        <f t="shared" ref="AH1036" si="2624">AH1035</f>
        <v>0</v>
      </c>
      <c r="AI1036" s="411">
        <f t="shared" ref="AI1036" si="2625">AI1035</f>
        <v>0</v>
      </c>
      <c r="AJ1036" s="411">
        <f t="shared" ref="AJ1036" si="2626">AJ1035</f>
        <v>0</v>
      </c>
      <c r="AK1036" s="411">
        <f t="shared" ref="AK1036" si="2627">AK1035</f>
        <v>0</v>
      </c>
      <c r="AL1036" s="411">
        <f t="shared" ref="AL1036" si="2628">AL1035</f>
        <v>0</v>
      </c>
      <c r="AM1036" s="306"/>
    </row>
    <row r="1037" spans="1:39" ht="15" hidden="1" customHeight="1" outlineLevel="1">
      <c r="A1037" s="532"/>
      <c r="B1037" s="430"/>
      <c r="C1037" s="291"/>
      <c r="D1037" s="291"/>
      <c r="E1037" s="291"/>
      <c r="F1037" s="291"/>
      <c r="G1037" s="291"/>
      <c r="H1037" s="291"/>
      <c r="I1037" s="291"/>
      <c r="J1037" s="291"/>
      <c r="K1037" s="291"/>
      <c r="L1037" s="291"/>
      <c r="M1037" s="291"/>
      <c r="N1037" s="291"/>
      <c r="O1037" s="291"/>
      <c r="P1037" s="291"/>
      <c r="Q1037" s="291"/>
      <c r="R1037" s="291"/>
      <c r="S1037" s="291"/>
      <c r="T1037" s="291"/>
      <c r="U1037" s="291"/>
      <c r="V1037" s="291"/>
      <c r="W1037" s="291"/>
      <c r="X1037" s="291"/>
      <c r="Y1037" s="422"/>
      <c r="Z1037" s="425"/>
      <c r="AA1037" s="425"/>
      <c r="AB1037" s="425"/>
      <c r="AC1037" s="425"/>
      <c r="AD1037" s="425"/>
      <c r="AE1037" s="425"/>
      <c r="AF1037" s="425"/>
      <c r="AG1037" s="425"/>
      <c r="AH1037" s="425"/>
      <c r="AI1037" s="425"/>
      <c r="AJ1037" s="425"/>
      <c r="AK1037" s="425"/>
      <c r="AL1037" s="425"/>
      <c r="AM1037" s="306"/>
    </row>
    <row r="1038" spans="1:39" ht="15" hidden="1" customHeight="1" outlineLevel="1">
      <c r="A1038" s="532">
        <v>24</v>
      </c>
      <c r="B1038" s="428" t="s">
        <v>116</v>
      </c>
      <c r="C1038" s="291" t="s">
        <v>25</v>
      </c>
      <c r="D1038" s="295"/>
      <c r="E1038" s="295"/>
      <c r="F1038" s="295"/>
      <c r="G1038" s="295"/>
      <c r="H1038" s="295"/>
      <c r="I1038" s="295"/>
      <c r="J1038" s="295"/>
      <c r="K1038" s="295"/>
      <c r="L1038" s="295"/>
      <c r="M1038" s="295"/>
      <c r="N1038" s="291"/>
      <c r="O1038" s="295"/>
      <c r="P1038" s="295"/>
      <c r="Q1038" s="295"/>
      <c r="R1038" s="295"/>
      <c r="S1038" s="295"/>
      <c r="T1038" s="295"/>
      <c r="U1038" s="295"/>
      <c r="V1038" s="295"/>
      <c r="W1038" s="295"/>
      <c r="X1038" s="295"/>
      <c r="Y1038" s="410"/>
      <c r="Z1038" s="410"/>
      <c r="AA1038" s="410"/>
      <c r="AB1038" s="410"/>
      <c r="AC1038" s="410"/>
      <c r="AD1038" s="410"/>
      <c r="AE1038" s="410"/>
      <c r="AF1038" s="410"/>
      <c r="AG1038" s="410"/>
      <c r="AH1038" s="410"/>
      <c r="AI1038" s="410"/>
      <c r="AJ1038" s="410"/>
      <c r="AK1038" s="410"/>
      <c r="AL1038" s="410"/>
      <c r="AM1038" s="296">
        <f>SUM(Y1038:AL1038)</f>
        <v>0</v>
      </c>
    </row>
    <row r="1039" spans="1:39" ht="15" hidden="1" customHeight="1" outlineLevel="1">
      <c r="A1039" s="532"/>
      <c r="B1039" s="294" t="s">
        <v>346</v>
      </c>
      <c r="C1039" s="291" t="s">
        <v>163</v>
      </c>
      <c r="D1039" s="295"/>
      <c r="E1039" s="295"/>
      <c r="F1039" s="295"/>
      <c r="G1039" s="295"/>
      <c r="H1039" s="295"/>
      <c r="I1039" s="295"/>
      <c r="J1039" s="295"/>
      <c r="K1039" s="295"/>
      <c r="L1039" s="295"/>
      <c r="M1039" s="295"/>
      <c r="N1039" s="291"/>
      <c r="O1039" s="295"/>
      <c r="P1039" s="295"/>
      <c r="Q1039" s="295"/>
      <c r="R1039" s="295"/>
      <c r="S1039" s="295"/>
      <c r="T1039" s="295"/>
      <c r="U1039" s="295"/>
      <c r="V1039" s="295"/>
      <c r="W1039" s="295"/>
      <c r="X1039" s="295"/>
      <c r="Y1039" s="411">
        <f>Y1038</f>
        <v>0</v>
      </c>
      <c r="Z1039" s="411">
        <f t="shared" ref="Z1039" si="2629">Z1038</f>
        <v>0</v>
      </c>
      <c r="AA1039" s="411">
        <f t="shared" ref="AA1039" si="2630">AA1038</f>
        <v>0</v>
      </c>
      <c r="AB1039" s="411">
        <f t="shared" ref="AB1039" si="2631">AB1038</f>
        <v>0</v>
      </c>
      <c r="AC1039" s="411">
        <f t="shared" ref="AC1039" si="2632">AC1038</f>
        <v>0</v>
      </c>
      <c r="AD1039" s="411">
        <f t="shared" ref="AD1039" si="2633">AD1038</f>
        <v>0</v>
      </c>
      <c r="AE1039" s="411">
        <f t="shared" ref="AE1039" si="2634">AE1038</f>
        <v>0</v>
      </c>
      <c r="AF1039" s="411">
        <f t="shared" ref="AF1039" si="2635">AF1038</f>
        <v>0</v>
      </c>
      <c r="AG1039" s="411">
        <f t="shared" ref="AG1039" si="2636">AG1038</f>
        <v>0</v>
      </c>
      <c r="AH1039" s="411">
        <f t="shared" ref="AH1039" si="2637">AH1038</f>
        <v>0</v>
      </c>
      <c r="AI1039" s="411">
        <f t="shared" ref="AI1039" si="2638">AI1038</f>
        <v>0</v>
      </c>
      <c r="AJ1039" s="411">
        <f t="shared" ref="AJ1039" si="2639">AJ1038</f>
        <v>0</v>
      </c>
      <c r="AK1039" s="411">
        <f t="shared" ref="AK1039" si="2640">AK1038</f>
        <v>0</v>
      </c>
      <c r="AL1039" s="411">
        <f t="shared" ref="AL1039" si="2641">AL1038</f>
        <v>0</v>
      </c>
      <c r="AM1039" s="306"/>
    </row>
    <row r="1040" spans="1:39" ht="15" hidden="1" customHeight="1" outlineLevel="1">
      <c r="A1040" s="532"/>
      <c r="B1040" s="294"/>
      <c r="C1040" s="291"/>
      <c r="D1040" s="291"/>
      <c r="E1040" s="291"/>
      <c r="F1040" s="291"/>
      <c r="G1040" s="291"/>
      <c r="H1040" s="291"/>
      <c r="I1040" s="291"/>
      <c r="J1040" s="291"/>
      <c r="K1040" s="291"/>
      <c r="L1040" s="291"/>
      <c r="M1040" s="291"/>
      <c r="N1040" s="291"/>
      <c r="O1040" s="291"/>
      <c r="P1040" s="291"/>
      <c r="Q1040" s="291"/>
      <c r="R1040" s="291"/>
      <c r="S1040" s="291"/>
      <c r="T1040" s="291"/>
      <c r="U1040" s="291"/>
      <c r="V1040" s="291"/>
      <c r="W1040" s="291"/>
      <c r="X1040" s="291"/>
      <c r="Y1040" s="412"/>
      <c r="Z1040" s="425"/>
      <c r="AA1040" s="425"/>
      <c r="AB1040" s="425"/>
      <c r="AC1040" s="425"/>
      <c r="AD1040" s="425"/>
      <c r="AE1040" s="425"/>
      <c r="AF1040" s="425"/>
      <c r="AG1040" s="425"/>
      <c r="AH1040" s="425"/>
      <c r="AI1040" s="425"/>
      <c r="AJ1040" s="425"/>
      <c r="AK1040" s="425"/>
      <c r="AL1040" s="425"/>
      <c r="AM1040" s="306"/>
    </row>
    <row r="1041" spans="1:40" ht="15" customHeight="1" outlineLevel="1">
      <c r="A1041" s="532"/>
      <c r="B1041" s="288" t="s">
        <v>499</v>
      </c>
      <c r="C1041" s="291"/>
      <c r="D1041" s="291"/>
      <c r="E1041" s="291"/>
      <c r="F1041" s="291"/>
      <c r="G1041" s="291"/>
      <c r="H1041" s="291"/>
      <c r="I1041" s="291"/>
      <c r="J1041" s="291"/>
      <c r="K1041" s="291"/>
      <c r="L1041" s="291"/>
      <c r="M1041" s="291"/>
      <c r="N1041" s="291"/>
      <c r="O1041" s="291"/>
      <c r="P1041" s="291"/>
      <c r="Q1041" s="291"/>
      <c r="R1041" s="291"/>
      <c r="S1041" s="291"/>
      <c r="T1041" s="291"/>
      <c r="U1041" s="291"/>
      <c r="V1041" s="291"/>
      <c r="W1041" s="291"/>
      <c r="X1041" s="291"/>
      <c r="Y1041" s="412"/>
      <c r="Z1041" s="425"/>
      <c r="AA1041" s="425"/>
      <c r="AB1041" s="425"/>
      <c r="AC1041" s="425"/>
      <c r="AD1041" s="425"/>
      <c r="AE1041" s="425"/>
      <c r="AF1041" s="425"/>
      <c r="AG1041" s="425"/>
      <c r="AH1041" s="425"/>
      <c r="AI1041" s="425"/>
      <c r="AJ1041" s="425"/>
      <c r="AK1041" s="425"/>
      <c r="AL1041" s="425"/>
      <c r="AM1041" s="306"/>
    </row>
    <row r="1042" spans="1:40" ht="15" hidden="1" customHeight="1" outlineLevel="1">
      <c r="A1042" s="532">
        <v>25</v>
      </c>
      <c r="B1042" s="428" t="s">
        <v>117</v>
      </c>
      <c r="C1042" s="291" t="s">
        <v>25</v>
      </c>
      <c r="D1042" s="295"/>
      <c r="E1042" s="295"/>
      <c r="F1042" s="295"/>
      <c r="G1042" s="295"/>
      <c r="H1042" s="295"/>
      <c r="I1042" s="295"/>
      <c r="J1042" s="295"/>
      <c r="K1042" s="295"/>
      <c r="L1042" s="295"/>
      <c r="M1042" s="295"/>
      <c r="N1042" s="295">
        <v>12</v>
      </c>
      <c r="O1042" s="295"/>
      <c r="P1042" s="295"/>
      <c r="Q1042" s="295"/>
      <c r="R1042" s="295"/>
      <c r="S1042" s="295"/>
      <c r="T1042" s="295"/>
      <c r="U1042" s="295"/>
      <c r="V1042" s="295"/>
      <c r="W1042" s="295"/>
      <c r="X1042" s="295"/>
      <c r="Y1042" s="426"/>
      <c r="Z1042" s="415"/>
      <c r="AA1042" s="415"/>
      <c r="AB1042" s="415"/>
      <c r="AC1042" s="415"/>
      <c r="AD1042" s="415"/>
      <c r="AE1042" s="415"/>
      <c r="AF1042" s="415"/>
      <c r="AG1042" s="415"/>
      <c r="AH1042" s="415"/>
      <c r="AI1042" s="415"/>
      <c r="AJ1042" s="415"/>
      <c r="AK1042" s="415"/>
      <c r="AL1042" s="415"/>
      <c r="AM1042" s="296">
        <f>SUM(Y1042:AL1042)</f>
        <v>0</v>
      </c>
    </row>
    <row r="1043" spans="1:40" ht="15" hidden="1" customHeight="1" outlineLevel="1">
      <c r="A1043" s="532"/>
      <c r="B1043" s="294" t="s">
        <v>346</v>
      </c>
      <c r="C1043" s="291" t="s">
        <v>163</v>
      </c>
      <c r="D1043" s="295"/>
      <c r="E1043" s="295"/>
      <c r="F1043" s="295"/>
      <c r="G1043" s="295"/>
      <c r="H1043" s="295"/>
      <c r="I1043" s="295"/>
      <c r="J1043" s="295"/>
      <c r="K1043" s="295"/>
      <c r="L1043" s="295"/>
      <c r="M1043" s="295"/>
      <c r="N1043" s="295">
        <f>N1042</f>
        <v>12</v>
      </c>
      <c r="O1043" s="295"/>
      <c r="P1043" s="295"/>
      <c r="Q1043" s="295"/>
      <c r="R1043" s="295"/>
      <c r="S1043" s="295"/>
      <c r="T1043" s="295"/>
      <c r="U1043" s="295"/>
      <c r="V1043" s="295"/>
      <c r="W1043" s="295"/>
      <c r="X1043" s="295"/>
      <c r="Y1043" s="411">
        <f>Y1042</f>
        <v>0</v>
      </c>
      <c r="Z1043" s="411">
        <f t="shared" ref="Z1043" si="2642">Z1042</f>
        <v>0</v>
      </c>
      <c r="AA1043" s="411">
        <f t="shared" ref="AA1043" si="2643">AA1042</f>
        <v>0</v>
      </c>
      <c r="AB1043" s="411">
        <f t="shared" ref="AB1043" si="2644">AB1042</f>
        <v>0</v>
      </c>
      <c r="AC1043" s="411">
        <f t="shared" ref="AC1043" si="2645">AC1042</f>
        <v>0</v>
      </c>
      <c r="AD1043" s="411">
        <f t="shared" ref="AD1043" si="2646">AD1042</f>
        <v>0</v>
      </c>
      <c r="AE1043" s="411">
        <f t="shared" ref="AE1043" si="2647">AE1042</f>
        <v>0</v>
      </c>
      <c r="AF1043" s="411">
        <f t="shared" ref="AF1043" si="2648">AF1042</f>
        <v>0</v>
      </c>
      <c r="AG1043" s="411">
        <f t="shared" ref="AG1043" si="2649">AG1042</f>
        <v>0</v>
      </c>
      <c r="AH1043" s="411">
        <f t="shared" ref="AH1043" si="2650">AH1042</f>
        <v>0</v>
      </c>
      <c r="AI1043" s="411">
        <f t="shared" ref="AI1043" si="2651">AI1042</f>
        <v>0</v>
      </c>
      <c r="AJ1043" s="411">
        <f t="shared" ref="AJ1043" si="2652">AJ1042</f>
        <v>0</v>
      </c>
      <c r="AK1043" s="411">
        <f t="shared" ref="AK1043" si="2653">AK1042</f>
        <v>0</v>
      </c>
      <c r="AL1043" s="411">
        <f t="shared" ref="AL1043" si="2654">AL1042</f>
        <v>0</v>
      </c>
      <c r="AM1043" s="306"/>
    </row>
    <row r="1044" spans="1:40" ht="15" hidden="1" customHeight="1" outlineLevel="1">
      <c r="A1044" s="532"/>
      <c r="B1044" s="294"/>
      <c r="C1044" s="291"/>
      <c r="D1044" s="291"/>
      <c r="E1044" s="291"/>
      <c r="F1044" s="291"/>
      <c r="G1044" s="291"/>
      <c r="H1044" s="291"/>
      <c r="I1044" s="291"/>
      <c r="J1044" s="291"/>
      <c r="K1044" s="291"/>
      <c r="L1044" s="291"/>
      <c r="M1044" s="291"/>
      <c r="N1044" s="291"/>
      <c r="O1044" s="291"/>
      <c r="P1044" s="291"/>
      <c r="Q1044" s="291"/>
      <c r="R1044" s="291"/>
      <c r="S1044" s="291"/>
      <c r="T1044" s="291"/>
      <c r="U1044" s="291"/>
      <c r="V1044" s="291"/>
      <c r="W1044" s="291"/>
      <c r="X1044" s="291"/>
      <c r="Y1044" s="412"/>
      <c r="Z1044" s="425"/>
      <c r="AA1044" s="425"/>
      <c r="AB1044" s="425"/>
      <c r="AC1044" s="425"/>
      <c r="AD1044" s="425"/>
      <c r="AE1044" s="425"/>
      <c r="AF1044" s="425"/>
      <c r="AG1044" s="425"/>
      <c r="AH1044" s="425"/>
      <c r="AI1044" s="425"/>
      <c r="AJ1044" s="425"/>
      <c r="AK1044" s="425"/>
      <c r="AL1044" s="425"/>
      <c r="AM1044" s="306"/>
    </row>
    <row r="1045" spans="1:40" ht="15" customHeight="1" outlineLevel="1">
      <c r="A1045" s="532">
        <v>26</v>
      </c>
      <c r="B1045" s="428" t="s">
        <v>118</v>
      </c>
      <c r="C1045" s="291" t="s">
        <v>769</v>
      </c>
      <c r="D1045" s="295"/>
      <c r="E1045" s="295"/>
      <c r="F1045" s="295"/>
      <c r="G1045" s="295"/>
      <c r="H1045" s="295"/>
      <c r="I1045" s="295"/>
      <c r="J1045" s="295"/>
      <c r="K1045" s="295"/>
      <c r="L1045" s="295"/>
      <c r="M1045" s="295"/>
      <c r="N1045" s="295">
        <v>12</v>
      </c>
      <c r="O1045" s="295"/>
      <c r="P1045" s="295"/>
      <c r="Q1045" s="295"/>
      <c r="R1045" s="295"/>
      <c r="S1045" s="295"/>
      <c r="T1045" s="295"/>
      <c r="U1045" s="295"/>
      <c r="V1045" s="295"/>
      <c r="W1045" s="295"/>
      <c r="X1045" s="295"/>
      <c r="Y1045" s="426"/>
      <c r="Z1045" s="415"/>
      <c r="AA1045" s="415"/>
      <c r="AB1045" s="415"/>
      <c r="AC1045" s="415"/>
      <c r="AD1045" s="415"/>
      <c r="AE1045" s="415"/>
      <c r="AF1045" s="415"/>
      <c r="AG1045" s="415"/>
      <c r="AH1045" s="415"/>
      <c r="AI1045" s="415"/>
      <c r="AJ1045" s="415"/>
      <c r="AK1045" s="415"/>
      <c r="AL1045" s="415"/>
      <c r="AM1045" s="296">
        <f>SUM(Y1045:AL1045)</f>
        <v>0</v>
      </c>
    </row>
    <row r="1046" spans="1:40" ht="15" customHeight="1" outlineLevel="1">
      <c r="A1046" s="532"/>
      <c r="B1046" s="294" t="s">
        <v>346</v>
      </c>
      <c r="C1046" s="291" t="s">
        <v>768</v>
      </c>
      <c r="D1046" s="295">
        <v>0</v>
      </c>
      <c r="E1046" s="295">
        <f t="shared" ref="E1046:M1046" si="2655">D1046*E490/D490</f>
        <v>0</v>
      </c>
      <c r="F1046" s="295">
        <f t="shared" si="2655"/>
        <v>0</v>
      </c>
      <c r="G1046" s="295">
        <f t="shared" si="2655"/>
        <v>0</v>
      </c>
      <c r="H1046" s="295">
        <f t="shared" si="2655"/>
        <v>0</v>
      </c>
      <c r="I1046" s="295">
        <f t="shared" si="2655"/>
        <v>0</v>
      </c>
      <c r="J1046" s="295">
        <f t="shared" si="2655"/>
        <v>0</v>
      </c>
      <c r="K1046" s="295">
        <f t="shared" si="2655"/>
        <v>0</v>
      </c>
      <c r="L1046" s="295">
        <f t="shared" si="2655"/>
        <v>0</v>
      </c>
      <c r="M1046" s="295">
        <f t="shared" si="2655"/>
        <v>0</v>
      </c>
      <c r="N1046" s="295">
        <f>N1045</f>
        <v>12</v>
      </c>
      <c r="O1046" s="295">
        <f>-'8.  Streetlighting'!G31</f>
        <v>0</v>
      </c>
      <c r="P1046" s="295">
        <f t="shared" ref="P1046:X1046" si="2656">O1046*P490/O490</f>
        <v>0</v>
      </c>
      <c r="Q1046" s="295">
        <f t="shared" si="2656"/>
        <v>0</v>
      </c>
      <c r="R1046" s="295">
        <f t="shared" si="2656"/>
        <v>0</v>
      </c>
      <c r="S1046" s="295">
        <f t="shared" si="2656"/>
        <v>0</v>
      </c>
      <c r="T1046" s="295">
        <f t="shared" si="2656"/>
        <v>0</v>
      </c>
      <c r="U1046" s="295">
        <f t="shared" si="2656"/>
        <v>0</v>
      </c>
      <c r="V1046" s="295">
        <f t="shared" si="2656"/>
        <v>0</v>
      </c>
      <c r="W1046" s="295">
        <f t="shared" si="2656"/>
        <v>0</v>
      </c>
      <c r="X1046" s="295">
        <f t="shared" si="2656"/>
        <v>0</v>
      </c>
      <c r="Y1046" s="411">
        <f>Y1045</f>
        <v>0</v>
      </c>
      <c r="Z1046" s="411">
        <f>'8.  Streetlighting'!S54</f>
        <v>0</v>
      </c>
      <c r="AA1046" s="411">
        <f>AA1045</f>
        <v>0</v>
      </c>
      <c r="AB1046" s="411">
        <f>AB1045</f>
        <v>0</v>
      </c>
      <c r="AC1046" s="411">
        <f>AC1045</f>
        <v>0</v>
      </c>
      <c r="AD1046" s="411">
        <f t="shared" ref="AD1046:AE1046" si="2657">AD1045</f>
        <v>0</v>
      </c>
      <c r="AE1046" s="411">
        <f t="shared" si="2657"/>
        <v>0</v>
      </c>
      <c r="AF1046" s="787">
        <f>'8.  Streetlighting'!S55</f>
        <v>0</v>
      </c>
      <c r="AG1046" s="411">
        <f t="shared" ref="AG1046" si="2658">AG1045</f>
        <v>0</v>
      </c>
      <c r="AH1046" s="411">
        <f t="shared" ref="AH1046" si="2659">AH1045</f>
        <v>0</v>
      </c>
      <c r="AI1046" s="411">
        <f t="shared" ref="AI1046" si="2660">AI1045</f>
        <v>0</v>
      </c>
      <c r="AJ1046" s="411">
        <f t="shared" ref="AJ1046" si="2661">AJ1045</f>
        <v>0</v>
      </c>
      <c r="AK1046" s="411">
        <f t="shared" ref="AK1046" si="2662">AK1045</f>
        <v>0</v>
      </c>
      <c r="AL1046" s="411">
        <f t="shared" ref="AL1046" si="2663">AL1045</f>
        <v>0</v>
      </c>
      <c r="AM1046" s="306"/>
    </row>
    <row r="1047" spans="1:40" ht="15" customHeight="1" outlineLevel="1">
      <c r="A1047" s="532"/>
      <c r="B1047" s="294"/>
      <c r="C1047" s="291"/>
      <c r="D1047" s="291"/>
      <c r="E1047" s="291"/>
      <c r="F1047" s="291"/>
      <c r="G1047" s="291"/>
      <c r="H1047" s="291"/>
      <c r="I1047" s="291"/>
      <c r="J1047" s="291"/>
      <c r="K1047" s="291"/>
      <c r="L1047" s="291"/>
      <c r="M1047" s="291"/>
      <c r="N1047" s="291"/>
      <c r="O1047" s="291"/>
      <c r="P1047" s="291"/>
      <c r="Q1047" s="291"/>
      <c r="R1047" s="291"/>
      <c r="S1047" s="291"/>
      <c r="T1047" s="291"/>
      <c r="U1047" s="291"/>
      <c r="V1047" s="291"/>
      <c r="W1047" s="291"/>
      <c r="X1047" s="291"/>
      <c r="Y1047" s="412"/>
      <c r="Z1047" s="425"/>
      <c r="AA1047" s="425"/>
      <c r="AB1047" s="425"/>
      <c r="AC1047" s="425"/>
      <c r="AD1047" s="425"/>
      <c r="AE1047" s="425"/>
      <c r="AF1047" s="425"/>
      <c r="AG1047" s="425"/>
      <c r="AH1047" s="425"/>
      <c r="AI1047" s="425"/>
      <c r="AJ1047" s="425"/>
      <c r="AK1047" s="425"/>
      <c r="AL1047" s="425"/>
      <c r="AM1047" s="306"/>
    </row>
    <row r="1048" spans="1:40" ht="32.15" customHeight="1" outlineLevel="1">
      <c r="A1048" s="532"/>
      <c r="B1048" s="848" t="s">
        <v>809</v>
      </c>
      <c r="C1048" s="291" t="s">
        <v>769</v>
      </c>
      <c r="D1048" s="295"/>
      <c r="E1048" s="295"/>
      <c r="F1048" s="295"/>
      <c r="G1048" s="295"/>
      <c r="H1048" s="295"/>
      <c r="I1048" s="295"/>
      <c r="J1048" s="295"/>
      <c r="K1048" s="295"/>
      <c r="L1048" s="295"/>
      <c r="M1048" s="295"/>
      <c r="N1048" s="295">
        <v>12</v>
      </c>
      <c r="O1048" s="295"/>
      <c r="P1048" s="295"/>
      <c r="Q1048" s="295"/>
      <c r="R1048" s="295"/>
      <c r="S1048" s="295"/>
      <c r="T1048" s="295"/>
      <c r="U1048" s="295"/>
      <c r="V1048" s="295"/>
      <c r="W1048" s="295"/>
      <c r="X1048" s="295"/>
      <c r="Y1048" s="426"/>
      <c r="Z1048" s="415">
        <v>1</v>
      </c>
      <c r="AA1048" s="415"/>
      <c r="AB1048" s="415"/>
      <c r="AC1048" s="415"/>
      <c r="AD1048" s="415"/>
      <c r="AE1048" s="415"/>
      <c r="AF1048" s="415"/>
      <c r="AG1048" s="415"/>
      <c r="AH1048" s="415"/>
      <c r="AI1048" s="415"/>
      <c r="AJ1048" s="415"/>
      <c r="AK1048" s="415"/>
      <c r="AL1048" s="415"/>
      <c r="AM1048" s="296">
        <f>SUM(Y1048:AL1048)</f>
        <v>1</v>
      </c>
    </row>
    <row r="1049" spans="1:40" ht="15" customHeight="1" outlineLevel="1">
      <c r="A1049" s="532"/>
      <c r="B1049" s="783" t="s">
        <v>346</v>
      </c>
      <c r="C1049" s="291" t="s">
        <v>768</v>
      </c>
      <c r="D1049" s="295">
        <f>'8.  Streetlighting'!F34</f>
        <v>44114.504539616719</v>
      </c>
      <c r="E1049" s="295">
        <f>'8.  Streetlighting'!G34</f>
        <v>482040.62047129771</v>
      </c>
      <c r="F1049" s="295">
        <f>'8.  Streetlighting'!H34</f>
        <v>498270.45381883718</v>
      </c>
      <c r="G1049" s="295"/>
      <c r="H1049" s="295"/>
      <c r="I1049" s="295"/>
      <c r="J1049" s="295"/>
      <c r="K1049" s="295"/>
      <c r="L1049" s="295"/>
      <c r="M1049" s="295"/>
      <c r="N1049" s="295">
        <f>N1048</f>
        <v>12</v>
      </c>
      <c r="O1049" s="295">
        <f>'8.  Streetlighting'!K34</f>
        <v>10.653067421790752</v>
      </c>
      <c r="P1049" s="295">
        <f>'8.  Streetlighting'!L34</f>
        <v>116.40641289104643</v>
      </c>
      <c r="Q1049" s="295">
        <f>'8.  Streetlighting'!M34</f>
        <v>120.32570226537221</v>
      </c>
      <c r="R1049" s="295"/>
      <c r="S1049" s="295"/>
      <c r="T1049" s="295"/>
      <c r="U1049" s="295"/>
      <c r="V1049" s="295"/>
      <c r="W1049" s="295"/>
      <c r="X1049" s="295"/>
      <c r="Y1049" s="411">
        <f>Y1048</f>
        <v>0</v>
      </c>
      <c r="Z1049" s="411">
        <f>'8.  Streetlighting'!S57</f>
        <v>0</v>
      </c>
      <c r="AA1049" s="411">
        <f>AA1048</f>
        <v>0</v>
      </c>
      <c r="AB1049" s="411">
        <f>AB1048</f>
        <v>0</v>
      </c>
      <c r="AC1049" s="411">
        <f>AC1048</f>
        <v>0</v>
      </c>
      <c r="AD1049" s="411">
        <f t="shared" ref="AD1049:AE1049" si="2664">AD1048</f>
        <v>0</v>
      </c>
      <c r="AE1049" s="411">
        <f t="shared" si="2664"/>
        <v>0</v>
      </c>
      <c r="AF1049" s="787">
        <f>'8.  Streetlighting'!S58</f>
        <v>0</v>
      </c>
      <c r="AG1049" s="411">
        <f t="shared" ref="AG1049:AL1049" si="2665">AG1048</f>
        <v>0</v>
      </c>
      <c r="AH1049" s="411">
        <f t="shared" si="2665"/>
        <v>0</v>
      </c>
      <c r="AI1049" s="411">
        <f t="shared" si="2665"/>
        <v>0</v>
      </c>
      <c r="AJ1049" s="411">
        <f t="shared" si="2665"/>
        <v>0</v>
      </c>
      <c r="AK1049" s="411">
        <f t="shared" si="2665"/>
        <v>0</v>
      </c>
      <c r="AL1049" s="411">
        <f t="shared" si="2665"/>
        <v>0</v>
      </c>
      <c r="AM1049" s="306"/>
    </row>
    <row r="1050" spans="1:40" ht="15" customHeight="1" outlineLevel="1">
      <c r="A1050" s="532"/>
      <c r="B1050" s="849"/>
      <c r="C1050" s="291"/>
      <c r="D1050" s="291"/>
      <c r="E1050" s="291"/>
      <c r="F1050" s="291"/>
      <c r="G1050" s="291"/>
      <c r="H1050" s="291"/>
      <c r="I1050" s="291"/>
      <c r="J1050" s="291"/>
      <c r="K1050" s="291"/>
      <c r="L1050" s="291"/>
      <c r="M1050" s="291"/>
      <c r="N1050" s="291"/>
      <c r="O1050" s="291"/>
      <c r="P1050" s="291"/>
      <c r="Q1050" s="291"/>
      <c r="R1050" s="291"/>
      <c r="S1050" s="291"/>
      <c r="T1050" s="291"/>
      <c r="U1050" s="291"/>
      <c r="V1050" s="291"/>
      <c r="W1050" s="291"/>
      <c r="X1050" s="291"/>
      <c r="Y1050" s="412"/>
      <c r="Z1050" s="425"/>
      <c r="AA1050" s="425"/>
      <c r="AB1050" s="425"/>
      <c r="AC1050" s="425"/>
      <c r="AD1050" s="425"/>
      <c r="AE1050" s="425"/>
      <c r="AF1050" s="425"/>
      <c r="AG1050" s="425"/>
      <c r="AH1050" s="425"/>
      <c r="AI1050" s="425"/>
      <c r="AJ1050" s="425"/>
      <c r="AK1050" s="425"/>
      <c r="AL1050" s="425"/>
      <c r="AM1050" s="306"/>
    </row>
    <row r="1051" spans="1:40" ht="31" customHeight="1" outlineLevel="1">
      <c r="A1051" s="532"/>
      <c r="B1051" s="848" t="s">
        <v>810</v>
      </c>
      <c r="C1051" s="291" t="s">
        <v>769</v>
      </c>
      <c r="D1051" s="295"/>
      <c r="E1051" s="295"/>
      <c r="F1051" s="295"/>
      <c r="G1051" s="295"/>
      <c r="H1051" s="295"/>
      <c r="I1051" s="295"/>
      <c r="J1051" s="295"/>
      <c r="K1051" s="295"/>
      <c r="L1051" s="295"/>
      <c r="M1051" s="295"/>
      <c r="N1051" s="295">
        <v>12</v>
      </c>
      <c r="O1051" s="295"/>
      <c r="P1051" s="295"/>
      <c r="Q1051" s="295"/>
      <c r="R1051" s="295"/>
      <c r="S1051" s="295"/>
      <c r="T1051" s="295"/>
      <c r="U1051" s="295"/>
      <c r="V1051" s="295"/>
      <c r="W1051" s="295"/>
      <c r="X1051" s="295"/>
      <c r="Y1051" s="426"/>
      <c r="Z1051" s="415"/>
      <c r="AA1051" s="415"/>
      <c r="AB1051" s="415"/>
      <c r="AC1051" s="415"/>
      <c r="AD1051" s="415"/>
      <c r="AE1051" s="415"/>
      <c r="AF1051" s="415">
        <v>1</v>
      </c>
      <c r="AG1051" s="415"/>
      <c r="AH1051" s="415"/>
      <c r="AI1051" s="415"/>
      <c r="AJ1051" s="415"/>
      <c r="AK1051" s="415"/>
      <c r="AL1051" s="415"/>
      <c r="AM1051" s="296">
        <f>SUM(Y1051:AL1051)</f>
        <v>1</v>
      </c>
    </row>
    <row r="1052" spans="1:40" ht="15" customHeight="1" outlineLevel="1">
      <c r="A1052" s="532"/>
      <c r="B1052" s="783" t="s">
        <v>346</v>
      </c>
      <c r="C1052" s="291" t="s">
        <v>768</v>
      </c>
      <c r="D1052" s="295">
        <f>'8.  Streetlighting'!F35</f>
        <v>671451.86314211774</v>
      </c>
      <c r="E1052" s="295">
        <f>'8.  Streetlighting'!G35</f>
        <v>362183.48895810236</v>
      </c>
      <c r="F1052" s="295">
        <f>'8.  Streetlighting'!H35</f>
        <v>345953.65561056288</v>
      </c>
      <c r="G1052" s="295"/>
      <c r="H1052" s="295"/>
      <c r="I1052" s="295"/>
      <c r="J1052" s="295"/>
      <c r="K1052" s="295"/>
      <c r="L1052" s="295"/>
      <c r="M1052" s="295"/>
      <c r="N1052" s="295">
        <f>N1051</f>
        <v>12</v>
      </c>
      <c r="O1052" s="295">
        <f>'8.  Streetlighting'!K35</f>
        <v>162.14671440129447</v>
      </c>
      <c r="P1052" s="295">
        <f>'8.  Streetlighting'!L35</f>
        <v>87.462506202804761</v>
      </c>
      <c r="Q1052" s="295">
        <f>'8.  Streetlighting'!M35</f>
        <v>83.543216828478975</v>
      </c>
      <c r="R1052" s="295"/>
      <c r="S1052" s="295"/>
      <c r="T1052" s="295"/>
      <c r="U1052" s="295"/>
      <c r="V1052" s="295"/>
      <c r="W1052" s="295"/>
      <c r="X1052" s="295"/>
      <c r="Y1052" s="411">
        <f>Y1051</f>
        <v>0</v>
      </c>
      <c r="Z1052" s="411">
        <f>'8.  Streetlighting'!S60</f>
        <v>0</v>
      </c>
      <c r="AA1052" s="411">
        <f>AA1051</f>
        <v>0</v>
      </c>
      <c r="AB1052" s="411">
        <f>AB1051</f>
        <v>0</v>
      </c>
      <c r="AC1052" s="411">
        <f>AC1051</f>
        <v>0</v>
      </c>
      <c r="AD1052" s="411">
        <f t="shared" ref="AD1052:AE1052" si="2666">AD1051</f>
        <v>0</v>
      </c>
      <c r="AE1052" s="411">
        <f t="shared" si="2666"/>
        <v>0</v>
      </c>
      <c r="AF1052" s="787">
        <f>'8.  Streetlighting'!S61</f>
        <v>0</v>
      </c>
      <c r="AG1052" s="411">
        <f t="shared" ref="AG1052:AL1052" si="2667">AG1051</f>
        <v>0</v>
      </c>
      <c r="AH1052" s="411">
        <f t="shared" si="2667"/>
        <v>0</v>
      </c>
      <c r="AI1052" s="411">
        <f t="shared" si="2667"/>
        <v>0</v>
      </c>
      <c r="AJ1052" s="411">
        <f t="shared" si="2667"/>
        <v>0</v>
      </c>
      <c r="AK1052" s="411">
        <f t="shared" si="2667"/>
        <v>0</v>
      </c>
      <c r="AL1052" s="411">
        <f t="shared" si="2667"/>
        <v>0</v>
      </c>
      <c r="AM1052" s="306"/>
    </row>
    <row r="1053" spans="1:40" ht="15" customHeight="1" outlineLevel="1">
      <c r="A1053" s="532"/>
      <c r="B1053" s="532"/>
      <c r="C1053" s="849"/>
      <c r="D1053" s="291"/>
      <c r="E1053" s="291"/>
      <c r="F1053" s="291"/>
      <c r="G1053" s="291"/>
      <c r="H1053" s="291"/>
      <c r="I1053" s="291"/>
      <c r="J1053" s="291"/>
      <c r="K1053" s="291"/>
      <c r="L1053" s="291"/>
      <c r="M1053" s="291"/>
      <c r="N1053" s="291"/>
      <c r="O1053" s="291"/>
      <c r="P1053" s="291"/>
      <c r="Q1053" s="291"/>
      <c r="R1053" s="291"/>
      <c r="S1053" s="291"/>
      <c r="T1053" s="291"/>
      <c r="U1053" s="291"/>
      <c r="V1053" s="291"/>
      <c r="W1053" s="291"/>
      <c r="X1053" s="291"/>
      <c r="Y1053" s="291"/>
      <c r="Z1053" s="412"/>
      <c r="AA1053" s="425"/>
      <c r="AB1053" s="425"/>
      <c r="AC1053" s="425"/>
      <c r="AD1053" s="425"/>
      <c r="AE1053" s="425"/>
      <c r="AF1053" s="425"/>
      <c r="AG1053" s="425"/>
      <c r="AH1053" s="425"/>
      <c r="AI1053" s="425"/>
      <c r="AJ1053" s="425"/>
      <c r="AK1053" s="425"/>
      <c r="AL1053" s="425"/>
      <c r="AM1053" s="425"/>
      <c r="AN1053" s="306"/>
    </row>
    <row r="1054" spans="1:40" ht="15" hidden="1" customHeight="1" outlineLevel="1">
      <c r="A1054" s="532">
        <v>27</v>
      </c>
      <c r="B1054" s="428" t="s">
        <v>119</v>
      </c>
      <c r="C1054" s="291" t="s">
        <v>25</v>
      </c>
      <c r="D1054" s="295"/>
      <c r="E1054" s="295"/>
      <c r="F1054" s="295"/>
      <c r="G1054" s="295"/>
      <c r="H1054" s="295"/>
      <c r="I1054" s="295"/>
      <c r="J1054" s="295"/>
      <c r="K1054" s="295"/>
      <c r="L1054" s="295"/>
      <c r="M1054" s="295"/>
      <c r="N1054" s="295">
        <v>12</v>
      </c>
      <c r="O1054" s="295"/>
      <c r="P1054" s="295"/>
      <c r="Q1054" s="295"/>
      <c r="R1054" s="295"/>
      <c r="S1054" s="295"/>
      <c r="T1054" s="295"/>
      <c r="U1054" s="295"/>
      <c r="V1054" s="295"/>
      <c r="W1054" s="295"/>
      <c r="X1054" s="295"/>
      <c r="Y1054" s="426"/>
      <c r="Z1054" s="415"/>
      <c r="AA1054" s="415"/>
      <c r="AB1054" s="415"/>
      <c r="AC1054" s="415"/>
      <c r="AD1054" s="415"/>
      <c r="AE1054" s="415"/>
      <c r="AF1054" s="415"/>
      <c r="AG1054" s="415"/>
      <c r="AH1054" s="415"/>
      <c r="AI1054" s="415"/>
      <c r="AJ1054" s="415"/>
      <c r="AK1054" s="415"/>
      <c r="AL1054" s="415"/>
      <c r="AM1054" s="296">
        <f>SUM(Y1054:AL1054)</f>
        <v>0</v>
      </c>
    </row>
    <row r="1055" spans="1:40" ht="15" hidden="1" customHeight="1" outlineLevel="1">
      <c r="A1055" s="532"/>
      <c r="B1055" s="294" t="s">
        <v>346</v>
      </c>
      <c r="C1055" s="291" t="s">
        <v>163</v>
      </c>
      <c r="D1055" s="295"/>
      <c r="E1055" s="295"/>
      <c r="F1055" s="295"/>
      <c r="G1055" s="295"/>
      <c r="H1055" s="295"/>
      <c r="I1055" s="295"/>
      <c r="J1055" s="295"/>
      <c r="K1055" s="295"/>
      <c r="L1055" s="295"/>
      <c r="M1055" s="295"/>
      <c r="N1055" s="295">
        <f>N1054</f>
        <v>12</v>
      </c>
      <c r="O1055" s="295"/>
      <c r="P1055" s="295"/>
      <c r="Q1055" s="295"/>
      <c r="R1055" s="295"/>
      <c r="S1055" s="295"/>
      <c r="T1055" s="295"/>
      <c r="U1055" s="295"/>
      <c r="V1055" s="295"/>
      <c r="W1055" s="295"/>
      <c r="X1055" s="295"/>
      <c r="Y1055" s="411">
        <f>Y1054</f>
        <v>0</v>
      </c>
      <c r="Z1055" s="411">
        <f t="shared" ref="Z1055" si="2668">Z1054</f>
        <v>0</v>
      </c>
      <c r="AA1055" s="411">
        <f t="shared" ref="AA1055" si="2669">AA1054</f>
        <v>0</v>
      </c>
      <c r="AB1055" s="411">
        <f t="shared" ref="AB1055" si="2670">AB1054</f>
        <v>0</v>
      </c>
      <c r="AC1055" s="411">
        <f t="shared" ref="AC1055" si="2671">AC1054</f>
        <v>0</v>
      </c>
      <c r="AD1055" s="411">
        <f t="shared" ref="AD1055" si="2672">AD1054</f>
        <v>0</v>
      </c>
      <c r="AE1055" s="411">
        <f t="shared" ref="AE1055" si="2673">AE1054</f>
        <v>0</v>
      </c>
      <c r="AF1055" s="411">
        <f t="shared" ref="AF1055" si="2674">AF1054</f>
        <v>0</v>
      </c>
      <c r="AG1055" s="411">
        <f t="shared" ref="AG1055" si="2675">AG1054</f>
        <v>0</v>
      </c>
      <c r="AH1055" s="411">
        <f t="shared" ref="AH1055" si="2676">AH1054</f>
        <v>0</v>
      </c>
      <c r="AI1055" s="411">
        <f t="shared" ref="AI1055" si="2677">AI1054</f>
        <v>0</v>
      </c>
      <c r="AJ1055" s="411">
        <f t="shared" ref="AJ1055" si="2678">AJ1054</f>
        <v>0</v>
      </c>
      <c r="AK1055" s="411">
        <f t="shared" ref="AK1055" si="2679">AK1054</f>
        <v>0</v>
      </c>
      <c r="AL1055" s="411">
        <f t="shared" ref="AL1055" si="2680">AL1054</f>
        <v>0</v>
      </c>
      <c r="AM1055" s="306"/>
    </row>
    <row r="1056" spans="1:40" ht="15" hidden="1" customHeight="1" outlineLevel="1">
      <c r="A1056" s="532"/>
      <c r="B1056" s="294"/>
      <c r="C1056" s="291"/>
      <c r="D1056" s="291"/>
      <c r="E1056" s="291"/>
      <c r="F1056" s="291"/>
      <c r="G1056" s="291"/>
      <c r="H1056" s="291"/>
      <c r="I1056" s="291"/>
      <c r="J1056" s="291"/>
      <c r="K1056" s="291"/>
      <c r="L1056" s="291"/>
      <c r="M1056" s="291"/>
      <c r="N1056" s="291"/>
      <c r="O1056" s="291"/>
      <c r="P1056" s="291"/>
      <c r="Q1056" s="291"/>
      <c r="R1056" s="291"/>
      <c r="S1056" s="291"/>
      <c r="T1056" s="291"/>
      <c r="U1056" s="291"/>
      <c r="V1056" s="291"/>
      <c r="W1056" s="291"/>
      <c r="X1056" s="291"/>
      <c r="Y1056" s="412"/>
      <c r="Z1056" s="425"/>
      <c r="AA1056" s="425"/>
      <c r="AB1056" s="425"/>
      <c r="AC1056" s="425"/>
      <c r="AD1056" s="425"/>
      <c r="AE1056" s="425"/>
      <c r="AF1056" s="425"/>
      <c r="AG1056" s="425"/>
      <c r="AH1056" s="425"/>
      <c r="AI1056" s="425"/>
      <c r="AJ1056" s="425"/>
      <c r="AK1056" s="425"/>
      <c r="AL1056" s="425"/>
      <c r="AM1056" s="306"/>
    </row>
    <row r="1057" spans="1:39" ht="15" hidden="1" customHeight="1" outlineLevel="1">
      <c r="A1057" s="532">
        <v>28</v>
      </c>
      <c r="B1057" s="428" t="s">
        <v>120</v>
      </c>
      <c r="C1057" s="291" t="s">
        <v>25</v>
      </c>
      <c r="D1057" s="295"/>
      <c r="E1057" s="295"/>
      <c r="F1057" s="295"/>
      <c r="G1057" s="295"/>
      <c r="H1057" s="295"/>
      <c r="I1057" s="295"/>
      <c r="J1057" s="295"/>
      <c r="K1057" s="295"/>
      <c r="L1057" s="295"/>
      <c r="M1057" s="295"/>
      <c r="N1057" s="295">
        <v>12</v>
      </c>
      <c r="O1057" s="295"/>
      <c r="P1057" s="295"/>
      <c r="Q1057" s="295"/>
      <c r="R1057" s="295"/>
      <c r="S1057" s="295"/>
      <c r="T1057" s="295"/>
      <c r="U1057" s="295"/>
      <c r="V1057" s="295"/>
      <c r="W1057" s="295"/>
      <c r="X1057" s="295"/>
      <c r="Y1057" s="426"/>
      <c r="Z1057" s="415"/>
      <c r="AA1057" s="415"/>
      <c r="AB1057" s="415"/>
      <c r="AC1057" s="415"/>
      <c r="AD1057" s="415"/>
      <c r="AE1057" s="415"/>
      <c r="AF1057" s="415"/>
      <c r="AG1057" s="415"/>
      <c r="AH1057" s="415"/>
      <c r="AI1057" s="415"/>
      <c r="AJ1057" s="415"/>
      <c r="AK1057" s="415"/>
      <c r="AL1057" s="415"/>
      <c r="AM1057" s="296">
        <f>SUM(Y1057:AL1057)</f>
        <v>0</v>
      </c>
    </row>
    <row r="1058" spans="1:39" ht="15" hidden="1" customHeight="1" outlineLevel="1">
      <c r="A1058" s="532"/>
      <c r="B1058" s="294" t="s">
        <v>346</v>
      </c>
      <c r="C1058" s="291" t="s">
        <v>163</v>
      </c>
      <c r="D1058" s="295"/>
      <c r="E1058" s="295"/>
      <c r="F1058" s="295"/>
      <c r="G1058" s="295"/>
      <c r="H1058" s="295"/>
      <c r="I1058" s="295"/>
      <c r="J1058" s="295"/>
      <c r="K1058" s="295"/>
      <c r="L1058" s="295"/>
      <c r="M1058" s="295"/>
      <c r="N1058" s="295">
        <f>N1057</f>
        <v>12</v>
      </c>
      <c r="O1058" s="295"/>
      <c r="P1058" s="295"/>
      <c r="Q1058" s="295"/>
      <c r="R1058" s="295"/>
      <c r="S1058" s="295"/>
      <c r="T1058" s="295"/>
      <c r="U1058" s="295"/>
      <c r="V1058" s="295"/>
      <c r="W1058" s="295"/>
      <c r="X1058" s="295"/>
      <c r="Y1058" s="411">
        <f>Y1057</f>
        <v>0</v>
      </c>
      <c r="Z1058" s="411">
        <f>Z1057</f>
        <v>0</v>
      </c>
      <c r="AA1058" s="411">
        <f t="shared" ref="AA1058" si="2681">AA1057</f>
        <v>0</v>
      </c>
      <c r="AB1058" s="411">
        <f t="shared" ref="AB1058" si="2682">AB1057</f>
        <v>0</v>
      </c>
      <c r="AC1058" s="411">
        <f t="shared" ref="AC1058" si="2683">AC1057</f>
        <v>0</v>
      </c>
      <c r="AD1058" s="411">
        <f t="shared" ref="AD1058" si="2684">AD1057</f>
        <v>0</v>
      </c>
      <c r="AE1058" s="411">
        <f>AE1057</f>
        <v>0</v>
      </c>
      <c r="AF1058" s="411">
        <f t="shared" ref="AF1058" si="2685">AF1057</f>
        <v>0</v>
      </c>
      <c r="AG1058" s="411">
        <f t="shared" ref="AG1058" si="2686">AG1057</f>
        <v>0</v>
      </c>
      <c r="AH1058" s="411">
        <f t="shared" ref="AH1058" si="2687">AH1057</f>
        <v>0</v>
      </c>
      <c r="AI1058" s="411">
        <f t="shared" ref="AI1058" si="2688">AI1057</f>
        <v>0</v>
      </c>
      <c r="AJ1058" s="411">
        <f t="shared" ref="AJ1058" si="2689">AJ1057</f>
        <v>0</v>
      </c>
      <c r="AK1058" s="411">
        <f t="shared" ref="AK1058" si="2690">AK1057</f>
        <v>0</v>
      </c>
      <c r="AL1058" s="411">
        <f t="shared" ref="AL1058" si="2691">AL1057</f>
        <v>0</v>
      </c>
      <c r="AM1058" s="306"/>
    </row>
    <row r="1059" spans="1:39" ht="15" hidden="1" customHeight="1" outlineLevel="1">
      <c r="A1059" s="532"/>
      <c r="B1059" s="294"/>
      <c r="C1059" s="291"/>
      <c r="D1059" s="291"/>
      <c r="E1059" s="291"/>
      <c r="F1059" s="291"/>
      <c r="G1059" s="291"/>
      <c r="H1059" s="291"/>
      <c r="I1059" s="291"/>
      <c r="J1059" s="291"/>
      <c r="K1059" s="291"/>
      <c r="L1059" s="291"/>
      <c r="M1059" s="291"/>
      <c r="N1059" s="291"/>
      <c r="O1059" s="291"/>
      <c r="P1059" s="291"/>
      <c r="Q1059" s="291"/>
      <c r="R1059" s="291"/>
      <c r="S1059" s="291"/>
      <c r="T1059" s="291"/>
      <c r="U1059" s="291"/>
      <c r="V1059" s="291"/>
      <c r="W1059" s="291"/>
      <c r="X1059" s="291"/>
      <c r="Y1059" s="412"/>
      <c r="Z1059" s="425"/>
      <c r="AA1059" s="425"/>
      <c r="AB1059" s="425"/>
      <c r="AC1059" s="425"/>
      <c r="AD1059" s="425"/>
      <c r="AE1059" s="425"/>
      <c r="AF1059" s="425"/>
      <c r="AG1059" s="425"/>
      <c r="AH1059" s="425"/>
      <c r="AI1059" s="425"/>
      <c r="AJ1059" s="425"/>
      <c r="AK1059" s="425"/>
      <c r="AL1059" s="425"/>
      <c r="AM1059" s="306"/>
    </row>
    <row r="1060" spans="1:39" ht="15" hidden="1" customHeight="1" outlineLevel="1">
      <c r="A1060" s="532">
        <v>29</v>
      </c>
      <c r="B1060" s="428" t="s">
        <v>121</v>
      </c>
      <c r="C1060" s="291" t="s">
        <v>25</v>
      </c>
      <c r="D1060" s="295"/>
      <c r="E1060" s="295"/>
      <c r="F1060" s="295"/>
      <c r="G1060" s="295"/>
      <c r="H1060" s="295"/>
      <c r="I1060" s="295"/>
      <c r="J1060" s="295"/>
      <c r="K1060" s="295"/>
      <c r="L1060" s="295"/>
      <c r="M1060" s="295"/>
      <c r="N1060" s="295">
        <v>3</v>
      </c>
      <c r="O1060" s="295"/>
      <c r="P1060" s="295"/>
      <c r="Q1060" s="295"/>
      <c r="R1060" s="295"/>
      <c r="S1060" s="295"/>
      <c r="T1060" s="295"/>
      <c r="U1060" s="295"/>
      <c r="V1060" s="295"/>
      <c r="W1060" s="295"/>
      <c r="X1060" s="295"/>
      <c r="Y1060" s="426"/>
      <c r="Z1060" s="415"/>
      <c r="AA1060" s="415"/>
      <c r="AB1060" s="415"/>
      <c r="AC1060" s="415"/>
      <c r="AD1060" s="415"/>
      <c r="AE1060" s="415"/>
      <c r="AF1060" s="415"/>
      <c r="AG1060" s="415"/>
      <c r="AH1060" s="415"/>
      <c r="AI1060" s="415"/>
      <c r="AJ1060" s="415"/>
      <c r="AK1060" s="415"/>
      <c r="AL1060" s="415"/>
      <c r="AM1060" s="296">
        <f>SUM(Y1060:AL1060)</f>
        <v>0</v>
      </c>
    </row>
    <row r="1061" spans="1:39" ht="15" hidden="1" customHeight="1" outlineLevel="1">
      <c r="A1061" s="532"/>
      <c r="B1061" s="294" t="s">
        <v>346</v>
      </c>
      <c r="C1061" s="291" t="s">
        <v>163</v>
      </c>
      <c r="D1061" s="295"/>
      <c r="E1061" s="295"/>
      <c r="F1061" s="295"/>
      <c r="G1061" s="295"/>
      <c r="H1061" s="295"/>
      <c r="I1061" s="295"/>
      <c r="J1061" s="295"/>
      <c r="K1061" s="295"/>
      <c r="L1061" s="295"/>
      <c r="M1061" s="295"/>
      <c r="N1061" s="295">
        <f>N1060</f>
        <v>3</v>
      </c>
      <c r="O1061" s="295"/>
      <c r="P1061" s="295"/>
      <c r="Q1061" s="295"/>
      <c r="R1061" s="295"/>
      <c r="S1061" s="295"/>
      <c r="T1061" s="295"/>
      <c r="U1061" s="295"/>
      <c r="V1061" s="295"/>
      <c r="W1061" s="295"/>
      <c r="X1061" s="295"/>
      <c r="Y1061" s="411">
        <f>Y1060</f>
        <v>0</v>
      </c>
      <c r="Z1061" s="411">
        <f t="shared" ref="Z1061" si="2692">Z1060</f>
        <v>0</v>
      </c>
      <c r="AA1061" s="411">
        <f t="shared" ref="AA1061" si="2693">AA1060</f>
        <v>0</v>
      </c>
      <c r="AB1061" s="411">
        <f t="shared" ref="AB1061" si="2694">AB1060</f>
        <v>0</v>
      </c>
      <c r="AC1061" s="411">
        <f t="shared" ref="AC1061" si="2695">AC1060</f>
        <v>0</v>
      </c>
      <c r="AD1061" s="411">
        <f t="shared" ref="AD1061" si="2696">AD1060</f>
        <v>0</v>
      </c>
      <c r="AE1061" s="411">
        <f t="shared" ref="AE1061" si="2697">AE1060</f>
        <v>0</v>
      </c>
      <c r="AF1061" s="411">
        <f t="shared" ref="AF1061" si="2698">AF1060</f>
        <v>0</v>
      </c>
      <c r="AG1061" s="411">
        <f t="shared" ref="AG1061" si="2699">AG1060</f>
        <v>0</v>
      </c>
      <c r="AH1061" s="411">
        <f t="shared" ref="AH1061" si="2700">AH1060</f>
        <v>0</v>
      </c>
      <c r="AI1061" s="411">
        <f t="shared" ref="AI1061" si="2701">AI1060</f>
        <v>0</v>
      </c>
      <c r="AJ1061" s="411">
        <f t="shared" ref="AJ1061" si="2702">AJ1060</f>
        <v>0</v>
      </c>
      <c r="AK1061" s="411">
        <f t="shared" ref="AK1061" si="2703">AK1060</f>
        <v>0</v>
      </c>
      <c r="AL1061" s="411">
        <f t="shared" ref="AL1061" si="2704">AL1060</f>
        <v>0</v>
      </c>
      <c r="AM1061" s="306"/>
    </row>
    <row r="1062" spans="1:39" ht="15" hidden="1" customHeight="1" outlineLevel="1">
      <c r="A1062" s="532"/>
      <c r="B1062" s="294"/>
      <c r="C1062" s="291"/>
      <c r="D1062" s="291"/>
      <c r="E1062" s="291"/>
      <c r="F1062" s="291"/>
      <c r="G1062" s="291"/>
      <c r="H1062" s="291"/>
      <c r="I1062" s="291"/>
      <c r="J1062" s="291"/>
      <c r="K1062" s="291"/>
      <c r="L1062" s="291"/>
      <c r="M1062" s="291"/>
      <c r="N1062" s="291"/>
      <c r="O1062" s="291"/>
      <c r="P1062" s="291"/>
      <c r="Q1062" s="291"/>
      <c r="R1062" s="291"/>
      <c r="S1062" s="291"/>
      <c r="T1062" s="291"/>
      <c r="U1062" s="291"/>
      <c r="V1062" s="291"/>
      <c r="W1062" s="291"/>
      <c r="X1062" s="291"/>
      <c r="Y1062" s="412"/>
      <c r="Z1062" s="425"/>
      <c r="AA1062" s="425"/>
      <c r="AB1062" s="425"/>
      <c r="AC1062" s="425"/>
      <c r="AD1062" s="425"/>
      <c r="AE1062" s="425"/>
      <c r="AF1062" s="425"/>
      <c r="AG1062" s="425"/>
      <c r="AH1062" s="425"/>
      <c r="AI1062" s="425"/>
      <c r="AJ1062" s="425"/>
      <c r="AK1062" s="425"/>
      <c r="AL1062" s="425"/>
      <c r="AM1062" s="306"/>
    </row>
    <row r="1063" spans="1:39" ht="15" hidden="1" customHeight="1" outlineLevel="1">
      <c r="A1063" s="532">
        <v>30</v>
      </c>
      <c r="B1063" s="428" t="s">
        <v>122</v>
      </c>
      <c r="C1063" s="291" t="s">
        <v>25</v>
      </c>
      <c r="D1063" s="295"/>
      <c r="E1063" s="295"/>
      <c r="F1063" s="295"/>
      <c r="G1063" s="295"/>
      <c r="H1063" s="295"/>
      <c r="I1063" s="295"/>
      <c r="J1063" s="295"/>
      <c r="K1063" s="295"/>
      <c r="L1063" s="295"/>
      <c r="M1063" s="295"/>
      <c r="N1063" s="295">
        <v>12</v>
      </c>
      <c r="O1063" s="295"/>
      <c r="P1063" s="295"/>
      <c r="Q1063" s="295"/>
      <c r="R1063" s="295"/>
      <c r="S1063" s="295"/>
      <c r="T1063" s="295"/>
      <c r="U1063" s="295"/>
      <c r="V1063" s="295"/>
      <c r="W1063" s="295"/>
      <c r="X1063" s="295"/>
      <c r="Y1063" s="426"/>
      <c r="Z1063" s="415"/>
      <c r="AA1063" s="415"/>
      <c r="AB1063" s="415"/>
      <c r="AC1063" s="415"/>
      <c r="AD1063" s="415"/>
      <c r="AE1063" s="415"/>
      <c r="AF1063" s="415"/>
      <c r="AG1063" s="415"/>
      <c r="AH1063" s="415"/>
      <c r="AI1063" s="415"/>
      <c r="AJ1063" s="415"/>
      <c r="AK1063" s="415"/>
      <c r="AL1063" s="415"/>
      <c r="AM1063" s="296">
        <f>SUM(Y1063:AL1063)</f>
        <v>0</v>
      </c>
    </row>
    <row r="1064" spans="1:39" ht="15" hidden="1" customHeight="1" outlineLevel="1">
      <c r="A1064" s="532"/>
      <c r="B1064" s="294" t="s">
        <v>346</v>
      </c>
      <c r="C1064" s="291" t="s">
        <v>163</v>
      </c>
      <c r="D1064" s="295"/>
      <c r="E1064" s="295"/>
      <c r="F1064" s="295"/>
      <c r="G1064" s="295"/>
      <c r="H1064" s="295"/>
      <c r="I1064" s="295"/>
      <c r="J1064" s="295"/>
      <c r="K1064" s="295"/>
      <c r="L1064" s="295"/>
      <c r="M1064" s="295"/>
      <c r="N1064" s="295">
        <f>N1063</f>
        <v>12</v>
      </c>
      <c r="O1064" s="295"/>
      <c r="P1064" s="295"/>
      <c r="Q1064" s="295"/>
      <c r="R1064" s="295"/>
      <c r="S1064" s="295"/>
      <c r="T1064" s="295"/>
      <c r="U1064" s="295"/>
      <c r="V1064" s="295"/>
      <c r="W1064" s="295"/>
      <c r="X1064" s="295"/>
      <c r="Y1064" s="411">
        <f>Y1063</f>
        <v>0</v>
      </c>
      <c r="Z1064" s="411">
        <f t="shared" ref="Z1064" si="2705">Z1063</f>
        <v>0</v>
      </c>
      <c r="AA1064" s="411">
        <f t="shared" ref="AA1064" si="2706">AA1063</f>
        <v>0</v>
      </c>
      <c r="AB1064" s="411">
        <f t="shared" ref="AB1064" si="2707">AB1063</f>
        <v>0</v>
      </c>
      <c r="AC1064" s="411">
        <f t="shared" ref="AC1064" si="2708">AC1063</f>
        <v>0</v>
      </c>
      <c r="AD1064" s="411">
        <f t="shared" ref="AD1064" si="2709">AD1063</f>
        <v>0</v>
      </c>
      <c r="AE1064" s="411">
        <f t="shared" ref="AE1064" si="2710">AE1063</f>
        <v>0</v>
      </c>
      <c r="AF1064" s="411">
        <f t="shared" ref="AF1064" si="2711">AF1063</f>
        <v>0</v>
      </c>
      <c r="AG1064" s="411">
        <f t="shared" ref="AG1064" si="2712">AG1063</f>
        <v>0</v>
      </c>
      <c r="AH1064" s="411">
        <f t="shared" ref="AH1064" si="2713">AH1063</f>
        <v>0</v>
      </c>
      <c r="AI1064" s="411">
        <f t="shared" ref="AI1064" si="2714">AI1063</f>
        <v>0</v>
      </c>
      <c r="AJ1064" s="411">
        <f t="shared" ref="AJ1064" si="2715">AJ1063</f>
        <v>0</v>
      </c>
      <c r="AK1064" s="411">
        <f t="shared" ref="AK1064" si="2716">AK1063</f>
        <v>0</v>
      </c>
      <c r="AL1064" s="411">
        <f t="shared" ref="AL1064" si="2717">AL1063</f>
        <v>0</v>
      </c>
      <c r="AM1064" s="306"/>
    </row>
    <row r="1065" spans="1:39" ht="15" hidden="1" customHeight="1" outlineLevel="1">
      <c r="A1065" s="532"/>
      <c r="B1065" s="294"/>
      <c r="C1065" s="291"/>
      <c r="D1065" s="291"/>
      <c r="E1065" s="291"/>
      <c r="F1065" s="291"/>
      <c r="G1065" s="291"/>
      <c r="H1065" s="291"/>
      <c r="I1065" s="291"/>
      <c r="J1065" s="291"/>
      <c r="K1065" s="291"/>
      <c r="L1065" s="291"/>
      <c r="M1065" s="291"/>
      <c r="N1065" s="291"/>
      <c r="O1065" s="291"/>
      <c r="P1065" s="291"/>
      <c r="Q1065" s="291"/>
      <c r="R1065" s="291"/>
      <c r="S1065" s="291"/>
      <c r="T1065" s="291"/>
      <c r="U1065" s="291"/>
      <c r="V1065" s="291"/>
      <c r="W1065" s="291"/>
      <c r="X1065" s="291"/>
      <c r="Y1065" s="412"/>
      <c r="Z1065" s="425"/>
      <c r="AA1065" s="425"/>
      <c r="AB1065" s="425"/>
      <c r="AC1065" s="425"/>
      <c r="AD1065" s="425"/>
      <c r="AE1065" s="425"/>
      <c r="AF1065" s="425"/>
      <c r="AG1065" s="425"/>
      <c r="AH1065" s="425"/>
      <c r="AI1065" s="425"/>
      <c r="AJ1065" s="425"/>
      <c r="AK1065" s="425"/>
      <c r="AL1065" s="425"/>
      <c r="AM1065" s="306"/>
    </row>
    <row r="1066" spans="1:39" ht="15" hidden="1" customHeight="1" outlineLevel="1">
      <c r="A1066" s="532">
        <v>31</v>
      </c>
      <c r="B1066" s="428" t="s">
        <v>123</v>
      </c>
      <c r="C1066" s="291" t="s">
        <v>25</v>
      </c>
      <c r="D1066" s="295"/>
      <c r="E1066" s="295"/>
      <c r="F1066" s="295"/>
      <c r="G1066" s="295"/>
      <c r="H1066" s="295"/>
      <c r="I1066" s="295"/>
      <c r="J1066" s="295"/>
      <c r="K1066" s="295"/>
      <c r="L1066" s="295"/>
      <c r="M1066" s="295"/>
      <c r="N1066" s="295">
        <v>12</v>
      </c>
      <c r="O1066" s="295"/>
      <c r="P1066" s="295"/>
      <c r="Q1066" s="295"/>
      <c r="R1066" s="295"/>
      <c r="S1066" s="295"/>
      <c r="T1066" s="295"/>
      <c r="U1066" s="295"/>
      <c r="V1066" s="295"/>
      <c r="W1066" s="295"/>
      <c r="X1066" s="295"/>
      <c r="Y1066" s="426"/>
      <c r="Z1066" s="415"/>
      <c r="AA1066" s="415"/>
      <c r="AB1066" s="415"/>
      <c r="AC1066" s="415"/>
      <c r="AD1066" s="415"/>
      <c r="AE1066" s="415"/>
      <c r="AF1066" s="415"/>
      <c r="AG1066" s="415"/>
      <c r="AH1066" s="415"/>
      <c r="AI1066" s="415"/>
      <c r="AJ1066" s="415"/>
      <c r="AK1066" s="415"/>
      <c r="AL1066" s="415"/>
      <c r="AM1066" s="296">
        <f>SUM(Y1066:AL1066)</f>
        <v>0</v>
      </c>
    </row>
    <row r="1067" spans="1:39" ht="15" hidden="1" customHeight="1" outlineLevel="1">
      <c r="A1067" s="532"/>
      <c r="B1067" s="294" t="s">
        <v>346</v>
      </c>
      <c r="C1067" s="291" t="s">
        <v>163</v>
      </c>
      <c r="D1067" s="295"/>
      <c r="E1067" s="295"/>
      <c r="F1067" s="295"/>
      <c r="G1067" s="295"/>
      <c r="H1067" s="295"/>
      <c r="I1067" s="295"/>
      <c r="J1067" s="295"/>
      <c r="K1067" s="295"/>
      <c r="L1067" s="295"/>
      <c r="M1067" s="295"/>
      <c r="N1067" s="295">
        <f>N1066</f>
        <v>12</v>
      </c>
      <c r="O1067" s="295"/>
      <c r="P1067" s="295"/>
      <c r="Q1067" s="295"/>
      <c r="R1067" s="295"/>
      <c r="S1067" s="295"/>
      <c r="T1067" s="295"/>
      <c r="U1067" s="295"/>
      <c r="V1067" s="295"/>
      <c r="W1067" s="295"/>
      <c r="X1067" s="295"/>
      <c r="Y1067" s="411">
        <f>Y1066</f>
        <v>0</v>
      </c>
      <c r="Z1067" s="411">
        <f t="shared" ref="Z1067" si="2718">Z1066</f>
        <v>0</v>
      </c>
      <c r="AA1067" s="411">
        <f t="shared" ref="AA1067" si="2719">AA1066</f>
        <v>0</v>
      </c>
      <c r="AB1067" s="411">
        <f t="shared" ref="AB1067" si="2720">AB1066</f>
        <v>0</v>
      </c>
      <c r="AC1067" s="411">
        <f t="shared" ref="AC1067" si="2721">AC1066</f>
        <v>0</v>
      </c>
      <c r="AD1067" s="411">
        <f t="shared" ref="AD1067" si="2722">AD1066</f>
        <v>0</v>
      </c>
      <c r="AE1067" s="411">
        <f t="shared" ref="AE1067" si="2723">AE1066</f>
        <v>0</v>
      </c>
      <c r="AF1067" s="411">
        <f t="shared" ref="AF1067" si="2724">AF1066</f>
        <v>0</v>
      </c>
      <c r="AG1067" s="411">
        <f t="shared" ref="AG1067" si="2725">AG1066</f>
        <v>0</v>
      </c>
      <c r="AH1067" s="411">
        <f t="shared" ref="AH1067" si="2726">AH1066</f>
        <v>0</v>
      </c>
      <c r="AI1067" s="411">
        <f t="shared" ref="AI1067" si="2727">AI1066</f>
        <v>0</v>
      </c>
      <c r="AJ1067" s="411">
        <f t="shared" ref="AJ1067" si="2728">AJ1066</f>
        <v>0</v>
      </c>
      <c r="AK1067" s="411">
        <f t="shared" ref="AK1067" si="2729">AK1066</f>
        <v>0</v>
      </c>
      <c r="AL1067" s="411">
        <f t="shared" ref="AL1067" si="2730">AL1066</f>
        <v>0</v>
      </c>
      <c r="AM1067" s="306"/>
    </row>
    <row r="1068" spans="1:39" ht="15" hidden="1" customHeight="1" outlineLevel="1">
      <c r="A1068" s="532"/>
      <c r="B1068" s="428"/>
      <c r="C1068" s="291"/>
      <c r="D1068" s="291"/>
      <c r="E1068" s="291"/>
      <c r="F1068" s="291"/>
      <c r="G1068" s="291"/>
      <c r="H1068" s="291"/>
      <c r="I1068" s="291"/>
      <c r="J1068" s="291"/>
      <c r="K1068" s="291"/>
      <c r="L1068" s="291"/>
      <c r="M1068" s="291"/>
      <c r="N1068" s="291"/>
      <c r="O1068" s="291"/>
      <c r="P1068" s="291"/>
      <c r="Q1068" s="291"/>
      <c r="R1068" s="291"/>
      <c r="S1068" s="291"/>
      <c r="T1068" s="291"/>
      <c r="U1068" s="291"/>
      <c r="V1068" s="291"/>
      <c r="W1068" s="291"/>
      <c r="X1068" s="291"/>
      <c r="Y1068" s="412"/>
      <c r="Z1068" s="425"/>
      <c r="AA1068" s="425"/>
      <c r="AB1068" s="425"/>
      <c r="AC1068" s="425"/>
      <c r="AD1068" s="425"/>
      <c r="AE1068" s="425"/>
      <c r="AF1068" s="425"/>
      <c r="AG1068" s="425"/>
      <c r="AH1068" s="425"/>
      <c r="AI1068" s="425"/>
      <c r="AJ1068" s="425"/>
      <c r="AK1068" s="425"/>
      <c r="AL1068" s="425"/>
      <c r="AM1068" s="306"/>
    </row>
    <row r="1069" spans="1:39" ht="15" hidden="1" customHeight="1" outlineLevel="1">
      <c r="A1069" s="532">
        <v>32</v>
      </c>
      <c r="B1069" s="428" t="s">
        <v>124</v>
      </c>
      <c r="C1069" s="291" t="s">
        <v>25</v>
      </c>
      <c r="D1069" s="295"/>
      <c r="E1069" s="295"/>
      <c r="F1069" s="295"/>
      <c r="G1069" s="295"/>
      <c r="H1069" s="295"/>
      <c r="I1069" s="295"/>
      <c r="J1069" s="295"/>
      <c r="K1069" s="295"/>
      <c r="L1069" s="295"/>
      <c r="M1069" s="295"/>
      <c r="N1069" s="295">
        <v>12</v>
      </c>
      <c r="O1069" s="295"/>
      <c r="P1069" s="295"/>
      <c r="Q1069" s="295"/>
      <c r="R1069" s="295"/>
      <c r="S1069" s="295"/>
      <c r="T1069" s="295"/>
      <c r="U1069" s="295"/>
      <c r="V1069" s="295"/>
      <c r="W1069" s="295"/>
      <c r="X1069" s="295"/>
      <c r="Y1069" s="426"/>
      <c r="Z1069" s="415"/>
      <c r="AA1069" s="415"/>
      <c r="AB1069" s="415"/>
      <c r="AC1069" s="415"/>
      <c r="AD1069" s="415"/>
      <c r="AE1069" s="415"/>
      <c r="AF1069" s="415"/>
      <c r="AG1069" s="415"/>
      <c r="AH1069" s="415"/>
      <c r="AI1069" s="415"/>
      <c r="AJ1069" s="415"/>
      <c r="AK1069" s="415"/>
      <c r="AL1069" s="415"/>
      <c r="AM1069" s="296">
        <f>SUM(Y1069:AL1069)</f>
        <v>0</v>
      </c>
    </row>
    <row r="1070" spans="1:39" ht="15" hidden="1" customHeight="1" outlineLevel="1">
      <c r="A1070" s="532"/>
      <c r="B1070" s="294" t="s">
        <v>346</v>
      </c>
      <c r="C1070" s="291" t="s">
        <v>163</v>
      </c>
      <c r="D1070" s="295"/>
      <c r="E1070" s="295"/>
      <c r="F1070" s="295"/>
      <c r="G1070" s="295"/>
      <c r="H1070" s="295"/>
      <c r="I1070" s="295"/>
      <c r="J1070" s="295"/>
      <c r="K1070" s="295"/>
      <c r="L1070" s="295"/>
      <c r="M1070" s="295"/>
      <c r="N1070" s="295">
        <f>N1069</f>
        <v>12</v>
      </c>
      <c r="O1070" s="295"/>
      <c r="P1070" s="295"/>
      <c r="Q1070" s="295"/>
      <c r="R1070" s="295"/>
      <c r="S1070" s="295"/>
      <c r="T1070" s="295"/>
      <c r="U1070" s="295"/>
      <c r="V1070" s="295"/>
      <c r="W1070" s="295"/>
      <c r="X1070" s="295"/>
      <c r="Y1070" s="411">
        <f>Y1069</f>
        <v>0</v>
      </c>
      <c r="Z1070" s="411">
        <f t="shared" ref="Z1070" si="2731">Z1069</f>
        <v>0</v>
      </c>
      <c r="AA1070" s="411">
        <f t="shared" ref="AA1070" si="2732">AA1069</f>
        <v>0</v>
      </c>
      <c r="AB1070" s="411">
        <f t="shared" ref="AB1070" si="2733">AB1069</f>
        <v>0</v>
      </c>
      <c r="AC1070" s="411">
        <f t="shared" ref="AC1070" si="2734">AC1069</f>
        <v>0</v>
      </c>
      <c r="AD1070" s="411">
        <f t="shared" ref="AD1070" si="2735">AD1069</f>
        <v>0</v>
      </c>
      <c r="AE1070" s="411">
        <f t="shared" ref="AE1070" si="2736">AE1069</f>
        <v>0</v>
      </c>
      <c r="AF1070" s="411">
        <f t="shared" ref="AF1070" si="2737">AF1069</f>
        <v>0</v>
      </c>
      <c r="AG1070" s="411">
        <f t="shared" ref="AG1070" si="2738">AG1069</f>
        <v>0</v>
      </c>
      <c r="AH1070" s="411">
        <f t="shared" ref="AH1070" si="2739">AH1069</f>
        <v>0</v>
      </c>
      <c r="AI1070" s="411">
        <f t="shared" ref="AI1070" si="2740">AI1069</f>
        <v>0</v>
      </c>
      <c r="AJ1070" s="411">
        <f t="shared" ref="AJ1070" si="2741">AJ1069</f>
        <v>0</v>
      </c>
      <c r="AK1070" s="411">
        <f t="shared" ref="AK1070" si="2742">AK1069</f>
        <v>0</v>
      </c>
      <c r="AL1070" s="411">
        <f t="shared" ref="AL1070" si="2743">AL1069</f>
        <v>0</v>
      </c>
      <c r="AM1070" s="306"/>
    </row>
    <row r="1071" spans="1:39" ht="15" hidden="1" customHeight="1" outlineLevel="1">
      <c r="A1071" s="532"/>
      <c r="B1071" s="428"/>
      <c r="C1071" s="291"/>
      <c r="D1071" s="291"/>
      <c r="E1071" s="291"/>
      <c r="F1071" s="291"/>
      <c r="G1071" s="291"/>
      <c r="H1071" s="291"/>
      <c r="I1071" s="291"/>
      <c r="J1071" s="291"/>
      <c r="K1071" s="291"/>
      <c r="L1071" s="291"/>
      <c r="M1071" s="291"/>
      <c r="N1071" s="291"/>
      <c r="O1071" s="291"/>
      <c r="P1071" s="291"/>
      <c r="Q1071" s="291"/>
      <c r="R1071" s="291"/>
      <c r="S1071" s="291"/>
      <c r="T1071" s="291"/>
      <c r="U1071" s="291"/>
      <c r="V1071" s="291"/>
      <c r="W1071" s="291"/>
      <c r="X1071" s="291"/>
      <c r="Y1071" s="412"/>
      <c r="Z1071" s="425"/>
      <c r="AA1071" s="425"/>
      <c r="AB1071" s="425"/>
      <c r="AC1071" s="425"/>
      <c r="AD1071" s="425"/>
      <c r="AE1071" s="425"/>
      <c r="AF1071" s="425"/>
      <c r="AG1071" s="425"/>
      <c r="AH1071" s="425"/>
      <c r="AI1071" s="425"/>
      <c r="AJ1071" s="425"/>
      <c r="AK1071" s="425"/>
      <c r="AL1071" s="425"/>
      <c r="AM1071" s="306"/>
    </row>
    <row r="1072" spans="1:39" ht="15" hidden="1" customHeight="1" outlineLevel="1">
      <c r="A1072" s="532"/>
      <c r="B1072" s="288" t="s">
        <v>500</v>
      </c>
      <c r="C1072" s="291"/>
      <c r="D1072" s="291"/>
      <c r="E1072" s="291"/>
      <c r="F1072" s="291"/>
      <c r="G1072" s="291"/>
      <c r="H1072" s="291"/>
      <c r="I1072" s="291"/>
      <c r="J1072" s="291"/>
      <c r="K1072" s="291"/>
      <c r="L1072" s="291"/>
      <c r="M1072" s="291"/>
      <c r="N1072" s="291"/>
      <c r="O1072" s="291"/>
      <c r="P1072" s="291"/>
      <c r="Q1072" s="291"/>
      <c r="R1072" s="291"/>
      <c r="S1072" s="291"/>
      <c r="T1072" s="291"/>
      <c r="U1072" s="291"/>
      <c r="V1072" s="291"/>
      <c r="W1072" s="291"/>
      <c r="X1072" s="291"/>
      <c r="Y1072" s="412"/>
      <c r="Z1072" s="425"/>
      <c r="AA1072" s="425"/>
      <c r="AB1072" s="425"/>
      <c r="AC1072" s="425"/>
      <c r="AD1072" s="425"/>
      <c r="AE1072" s="425"/>
      <c r="AF1072" s="425"/>
      <c r="AG1072" s="425"/>
      <c r="AH1072" s="425"/>
      <c r="AI1072" s="425"/>
      <c r="AJ1072" s="425"/>
      <c r="AK1072" s="425"/>
      <c r="AL1072" s="425"/>
      <c r="AM1072" s="306"/>
    </row>
    <row r="1073" spans="1:39" ht="15" hidden="1" customHeight="1" outlineLevel="1">
      <c r="A1073" s="532">
        <v>33</v>
      </c>
      <c r="B1073" s="428" t="s">
        <v>125</v>
      </c>
      <c r="C1073" s="291" t="s">
        <v>25</v>
      </c>
      <c r="D1073" s="295"/>
      <c r="E1073" s="295"/>
      <c r="F1073" s="295"/>
      <c r="G1073" s="295"/>
      <c r="H1073" s="295"/>
      <c r="I1073" s="295"/>
      <c r="J1073" s="295"/>
      <c r="K1073" s="295"/>
      <c r="L1073" s="295"/>
      <c r="M1073" s="295"/>
      <c r="N1073" s="295">
        <v>0</v>
      </c>
      <c r="O1073" s="295"/>
      <c r="P1073" s="295"/>
      <c r="Q1073" s="295"/>
      <c r="R1073" s="295"/>
      <c r="S1073" s="295"/>
      <c r="T1073" s="295"/>
      <c r="U1073" s="295"/>
      <c r="V1073" s="295"/>
      <c r="W1073" s="295"/>
      <c r="X1073" s="295"/>
      <c r="Y1073" s="426"/>
      <c r="Z1073" s="415"/>
      <c r="AA1073" s="415"/>
      <c r="AB1073" s="415"/>
      <c r="AC1073" s="415"/>
      <c r="AD1073" s="415"/>
      <c r="AE1073" s="415"/>
      <c r="AF1073" s="415"/>
      <c r="AG1073" s="415"/>
      <c r="AH1073" s="415"/>
      <c r="AI1073" s="415"/>
      <c r="AJ1073" s="415"/>
      <c r="AK1073" s="415"/>
      <c r="AL1073" s="415"/>
      <c r="AM1073" s="296">
        <f>SUM(Y1073:AL1073)</f>
        <v>0</v>
      </c>
    </row>
    <row r="1074" spans="1:39" ht="15" hidden="1" customHeight="1" outlineLevel="1">
      <c r="A1074" s="532"/>
      <c r="B1074" s="294" t="s">
        <v>346</v>
      </c>
      <c r="C1074" s="291" t="s">
        <v>163</v>
      </c>
      <c r="D1074" s="295"/>
      <c r="E1074" s="295"/>
      <c r="F1074" s="295"/>
      <c r="G1074" s="295"/>
      <c r="H1074" s="295"/>
      <c r="I1074" s="295"/>
      <c r="J1074" s="295"/>
      <c r="K1074" s="295"/>
      <c r="L1074" s="295"/>
      <c r="M1074" s="295"/>
      <c r="N1074" s="295">
        <f>N1073</f>
        <v>0</v>
      </c>
      <c r="O1074" s="295"/>
      <c r="P1074" s="295"/>
      <c r="Q1074" s="295"/>
      <c r="R1074" s="295"/>
      <c r="S1074" s="295"/>
      <c r="T1074" s="295"/>
      <c r="U1074" s="295"/>
      <c r="V1074" s="295"/>
      <c r="W1074" s="295"/>
      <c r="X1074" s="295"/>
      <c r="Y1074" s="411">
        <f>Y1073</f>
        <v>0</v>
      </c>
      <c r="Z1074" s="411">
        <f t="shared" ref="Z1074" si="2744">Z1073</f>
        <v>0</v>
      </c>
      <c r="AA1074" s="411">
        <f t="shared" ref="AA1074" si="2745">AA1073</f>
        <v>0</v>
      </c>
      <c r="AB1074" s="411">
        <f t="shared" ref="AB1074" si="2746">AB1073</f>
        <v>0</v>
      </c>
      <c r="AC1074" s="411">
        <f t="shared" ref="AC1074" si="2747">AC1073</f>
        <v>0</v>
      </c>
      <c r="AD1074" s="411">
        <f t="shared" ref="AD1074" si="2748">AD1073</f>
        <v>0</v>
      </c>
      <c r="AE1074" s="411">
        <f t="shared" ref="AE1074" si="2749">AE1073</f>
        <v>0</v>
      </c>
      <c r="AF1074" s="411">
        <f t="shared" ref="AF1074" si="2750">AF1073</f>
        <v>0</v>
      </c>
      <c r="AG1074" s="411">
        <f t="shared" ref="AG1074" si="2751">AG1073</f>
        <v>0</v>
      </c>
      <c r="AH1074" s="411">
        <f t="shared" ref="AH1074" si="2752">AH1073</f>
        <v>0</v>
      </c>
      <c r="AI1074" s="411">
        <f t="shared" ref="AI1074" si="2753">AI1073</f>
        <v>0</v>
      </c>
      <c r="AJ1074" s="411">
        <f t="shared" ref="AJ1074" si="2754">AJ1073</f>
        <v>0</v>
      </c>
      <c r="AK1074" s="411">
        <f t="shared" ref="AK1074" si="2755">AK1073</f>
        <v>0</v>
      </c>
      <c r="AL1074" s="411">
        <f t="shared" ref="AL1074" si="2756">AL1073</f>
        <v>0</v>
      </c>
      <c r="AM1074" s="306"/>
    </row>
    <row r="1075" spans="1:39" ht="15" hidden="1" customHeight="1" outlineLevel="1">
      <c r="A1075" s="532"/>
      <c r="B1075" s="428"/>
      <c r="C1075" s="291"/>
      <c r="D1075" s="291"/>
      <c r="E1075" s="291"/>
      <c r="F1075" s="291"/>
      <c r="G1075" s="291"/>
      <c r="H1075" s="291"/>
      <c r="I1075" s="291"/>
      <c r="J1075" s="291"/>
      <c r="K1075" s="291"/>
      <c r="L1075" s="291"/>
      <c r="M1075" s="291"/>
      <c r="N1075" s="291"/>
      <c r="O1075" s="291"/>
      <c r="P1075" s="291"/>
      <c r="Q1075" s="291"/>
      <c r="R1075" s="291"/>
      <c r="S1075" s="291"/>
      <c r="T1075" s="291"/>
      <c r="U1075" s="291"/>
      <c r="V1075" s="291"/>
      <c r="W1075" s="291"/>
      <c r="X1075" s="291"/>
      <c r="Y1075" s="412"/>
      <c r="Z1075" s="425"/>
      <c r="AA1075" s="425"/>
      <c r="AB1075" s="425"/>
      <c r="AC1075" s="425"/>
      <c r="AD1075" s="425"/>
      <c r="AE1075" s="425"/>
      <c r="AF1075" s="425"/>
      <c r="AG1075" s="425"/>
      <c r="AH1075" s="425"/>
      <c r="AI1075" s="425"/>
      <c r="AJ1075" s="425"/>
      <c r="AK1075" s="425"/>
      <c r="AL1075" s="425"/>
      <c r="AM1075" s="306"/>
    </row>
    <row r="1076" spans="1:39" ht="15" hidden="1" customHeight="1" outlineLevel="1">
      <c r="A1076" s="532">
        <v>34</v>
      </c>
      <c r="B1076" s="428" t="s">
        <v>126</v>
      </c>
      <c r="C1076" s="291" t="s">
        <v>25</v>
      </c>
      <c r="D1076" s="295"/>
      <c r="E1076" s="295"/>
      <c r="F1076" s="295"/>
      <c r="G1076" s="295"/>
      <c r="H1076" s="295"/>
      <c r="I1076" s="295"/>
      <c r="J1076" s="295"/>
      <c r="K1076" s="295"/>
      <c r="L1076" s="295"/>
      <c r="M1076" s="295"/>
      <c r="N1076" s="295">
        <v>0</v>
      </c>
      <c r="O1076" s="295"/>
      <c r="P1076" s="295"/>
      <c r="Q1076" s="295"/>
      <c r="R1076" s="295"/>
      <c r="S1076" s="295"/>
      <c r="T1076" s="295"/>
      <c r="U1076" s="295"/>
      <c r="V1076" s="295"/>
      <c r="W1076" s="295"/>
      <c r="X1076" s="295"/>
      <c r="Y1076" s="426"/>
      <c r="Z1076" s="415"/>
      <c r="AA1076" s="415"/>
      <c r="AB1076" s="415"/>
      <c r="AC1076" s="415"/>
      <c r="AD1076" s="415"/>
      <c r="AE1076" s="415"/>
      <c r="AF1076" s="415"/>
      <c r="AG1076" s="415"/>
      <c r="AH1076" s="415"/>
      <c r="AI1076" s="415"/>
      <c r="AJ1076" s="415"/>
      <c r="AK1076" s="415"/>
      <c r="AL1076" s="415"/>
      <c r="AM1076" s="296">
        <f>SUM(Y1076:AL1076)</f>
        <v>0</v>
      </c>
    </row>
    <row r="1077" spans="1:39" ht="15" hidden="1" customHeight="1" outlineLevel="1">
      <c r="A1077" s="532"/>
      <c r="B1077" s="294" t="s">
        <v>346</v>
      </c>
      <c r="C1077" s="291" t="s">
        <v>163</v>
      </c>
      <c r="D1077" s="295"/>
      <c r="E1077" s="295"/>
      <c r="F1077" s="295"/>
      <c r="G1077" s="295"/>
      <c r="H1077" s="295"/>
      <c r="I1077" s="295"/>
      <c r="J1077" s="295"/>
      <c r="K1077" s="295"/>
      <c r="L1077" s="295"/>
      <c r="M1077" s="295"/>
      <c r="N1077" s="295">
        <f>N1076</f>
        <v>0</v>
      </c>
      <c r="O1077" s="295"/>
      <c r="P1077" s="295"/>
      <c r="Q1077" s="295"/>
      <c r="R1077" s="295"/>
      <c r="S1077" s="295"/>
      <c r="T1077" s="295"/>
      <c r="U1077" s="295"/>
      <c r="V1077" s="295"/>
      <c r="W1077" s="295"/>
      <c r="X1077" s="295"/>
      <c r="Y1077" s="411">
        <f>Y1076</f>
        <v>0</v>
      </c>
      <c r="Z1077" s="411">
        <f t="shared" ref="Z1077" si="2757">Z1076</f>
        <v>0</v>
      </c>
      <c r="AA1077" s="411">
        <f t="shared" ref="AA1077" si="2758">AA1076</f>
        <v>0</v>
      </c>
      <c r="AB1077" s="411">
        <f t="shared" ref="AB1077" si="2759">AB1076</f>
        <v>0</v>
      </c>
      <c r="AC1077" s="411">
        <f t="shared" ref="AC1077" si="2760">AC1076</f>
        <v>0</v>
      </c>
      <c r="AD1077" s="411">
        <f t="shared" ref="AD1077" si="2761">AD1076</f>
        <v>0</v>
      </c>
      <c r="AE1077" s="411">
        <f t="shared" ref="AE1077" si="2762">AE1076</f>
        <v>0</v>
      </c>
      <c r="AF1077" s="411">
        <f t="shared" ref="AF1077" si="2763">AF1076</f>
        <v>0</v>
      </c>
      <c r="AG1077" s="411">
        <f t="shared" ref="AG1077" si="2764">AG1076</f>
        <v>0</v>
      </c>
      <c r="AH1077" s="411">
        <f t="shared" ref="AH1077" si="2765">AH1076</f>
        <v>0</v>
      </c>
      <c r="AI1077" s="411">
        <f t="shared" ref="AI1077" si="2766">AI1076</f>
        <v>0</v>
      </c>
      <c r="AJ1077" s="411">
        <f t="shared" ref="AJ1077" si="2767">AJ1076</f>
        <v>0</v>
      </c>
      <c r="AK1077" s="411">
        <f t="shared" ref="AK1077" si="2768">AK1076</f>
        <v>0</v>
      </c>
      <c r="AL1077" s="411">
        <f t="shared" ref="AL1077" si="2769">AL1076</f>
        <v>0</v>
      </c>
      <c r="AM1077" s="306"/>
    </row>
    <row r="1078" spans="1:39" ht="15" hidden="1" customHeight="1" outlineLevel="1">
      <c r="A1078" s="532"/>
      <c r="B1078" s="428"/>
      <c r="C1078" s="291"/>
      <c r="D1078" s="291"/>
      <c r="E1078" s="291"/>
      <c r="F1078" s="291"/>
      <c r="G1078" s="291"/>
      <c r="H1078" s="291"/>
      <c r="I1078" s="291"/>
      <c r="J1078" s="291"/>
      <c r="K1078" s="291"/>
      <c r="L1078" s="291"/>
      <c r="M1078" s="291"/>
      <c r="N1078" s="291"/>
      <c r="O1078" s="291"/>
      <c r="P1078" s="291"/>
      <c r="Q1078" s="291"/>
      <c r="R1078" s="291"/>
      <c r="S1078" s="291"/>
      <c r="T1078" s="291"/>
      <c r="U1078" s="291"/>
      <c r="V1078" s="291"/>
      <c r="W1078" s="291"/>
      <c r="X1078" s="291"/>
      <c r="Y1078" s="412"/>
      <c r="Z1078" s="425"/>
      <c r="AA1078" s="425"/>
      <c r="AB1078" s="425"/>
      <c r="AC1078" s="425"/>
      <c r="AD1078" s="425"/>
      <c r="AE1078" s="425"/>
      <c r="AF1078" s="425"/>
      <c r="AG1078" s="425"/>
      <c r="AH1078" s="425"/>
      <c r="AI1078" s="425"/>
      <c r="AJ1078" s="425"/>
      <c r="AK1078" s="425"/>
      <c r="AL1078" s="425"/>
      <c r="AM1078" s="306"/>
    </row>
    <row r="1079" spans="1:39" ht="15" hidden="1" customHeight="1" outlineLevel="1">
      <c r="A1079" s="532">
        <v>35</v>
      </c>
      <c r="B1079" s="428" t="s">
        <v>127</v>
      </c>
      <c r="C1079" s="291" t="s">
        <v>25</v>
      </c>
      <c r="D1079" s="295"/>
      <c r="E1079" s="295"/>
      <c r="F1079" s="295"/>
      <c r="G1079" s="295"/>
      <c r="H1079" s="295"/>
      <c r="I1079" s="295"/>
      <c r="J1079" s="295"/>
      <c r="K1079" s="295"/>
      <c r="L1079" s="295"/>
      <c r="M1079" s="295"/>
      <c r="N1079" s="295">
        <v>0</v>
      </c>
      <c r="O1079" s="295"/>
      <c r="P1079" s="295"/>
      <c r="Q1079" s="295"/>
      <c r="R1079" s="295"/>
      <c r="S1079" s="295"/>
      <c r="T1079" s="295"/>
      <c r="U1079" s="295"/>
      <c r="V1079" s="295"/>
      <c r="W1079" s="295"/>
      <c r="X1079" s="295"/>
      <c r="Y1079" s="426"/>
      <c r="Z1079" s="415"/>
      <c r="AA1079" s="415"/>
      <c r="AB1079" s="415"/>
      <c r="AC1079" s="415"/>
      <c r="AD1079" s="415"/>
      <c r="AE1079" s="415"/>
      <c r="AF1079" s="415"/>
      <c r="AG1079" s="415"/>
      <c r="AH1079" s="415"/>
      <c r="AI1079" s="415"/>
      <c r="AJ1079" s="415"/>
      <c r="AK1079" s="415"/>
      <c r="AL1079" s="415"/>
      <c r="AM1079" s="296">
        <f>SUM(Y1079:AL1079)</f>
        <v>0</v>
      </c>
    </row>
    <row r="1080" spans="1:39" ht="15" hidden="1" customHeight="1" outlineLevel="1">
      <c r="A1080" s="532"/>
      <c r="B1080" s="294" t="s">
        <v>346</v>
      </c>
      <c r="C1080" s="291" t="s">
        <v>163</v>
      </c>
      <c r="D1080" s="295"/>
      <c r="E1080" s="295"/>
      <c r="F1080" s="295"/>
      <c r="G1080" s="295"/>
      <c r="H1080" s="295"/>
      <c r="I1080" s="295"/>
      <c r="J1080" s="295"/>
      <c r="K1080" s="295"/>
      <c r="L1080" s="295"/>
      <c r="M1080" s="295"/>
      <c r="N1080" s="295">
        <f>N1079</f>
        <v>0</v>
      </c>
      <c r="O1080" s="295"/>
      <c r="P1080" s="295"/>
      <c r="Q1080" s="295"/>
      <c r="R1080" s="295"/>
      <c r="S1080" s="295"/>
      <c r="T1080" s="295"/>
      <c r="U1080" s="295"/>
      <c r="V1080" s="295"/>
      <c r="W1080" s="295"/>
      <c r="X1080" s="295"/>
      <c r="Y1080" s="411">
        <f>Y1079</f>
        <v>0</v>
      </c>
      <c r="Z1080" s="411">
        <f t="shared" ref="Z1080" si="2770">Z1079</f>
        <v>0</v>
      </c>
      <c r="AA1080" s="411">
        <f t="shared" ref="AA1080" si="2771">AA1079</f>
        <v>0</v>
      </c>
      <c r="AB1080" s="411">
        <f t="shared" ref="AB1080" si="2772">AB1079</f>
        <v>0</v>
      </c>
      <c r="AC1080" s="411">
        <f t="shared" ref="AC1080" si="2773">AC1079</f>
        <v>0</v>
      </c>
      <c r="AD1080" s="411">
        <f t="shared" ref="AD1080" si="2774">AD1079</f>
        <v>0</v>
      </c>
      <c r="AE1080" s="411">
        <f t="shared" ref="AE1080" si="2775">AE1079</f>
        <v>0</v>
      </c>
      <c r="AF1080" s="411">
        <f t="shared" ref="AF1080" si="2776">AF1079</f>
        <v>0</v>
      </c>
      <c r="AG1080" s="411">
        <f t="shared" ref="AG1080" si="2777">AG1079</f>
        <v>0</v>
      </c>
      <c r="AH1080" s="411">
        <f t="shared" ref="AH1080" si="2778">AH1079</f>
        <v>0</v>
      </c>
      <c r="AI1080" s="411">
        <f t="shared" ref="AI1080" si="2779">AI1079</f>
        <v>0</v>
      </c>
      <c r="AJ1080" s="411">
        <f t="shared" ref="AJ1080" si="2780">AJ1079</f>
        <v>0</v>
      </c>
      <c r="AK1080" s="411">
        <f t="shared" ref="AK1080" si="2781">AK1079</f>
        <v>0</v>
      </c>
      <c r="AL1080" s="411">
        <f t="shared" ref="AL1080" si="2782">AL1079</f>
        <v>0</v>
      </c>
      <c r="AM1080" s="306"/>
    </row>
    <row r="1081" spans="1:39" ht="15" hidden="1" customHeight="1" outlineLevel="1">
      <c r="A1081" s="532"/>
      <c r="B1081" s="431"/>
      <c r="C1081" s="291"/>
      <c r="D1081" s="291"/>
      <c r="E1081" s="291"/>
      <c r="F1081" s="291"/>
      <c r="G1081" s="291"/>
      <c r="H1081" s="291"/>
      <c r="I1081" s="291"/>
      <c r="J1081" s="291"/>
      <c r="K1081" s="291"/>
      <c r="L1081" s="291"/>
      <c r="M1081" s="291"/>
      <c r="N1081" s="291"/>
      <c r="O1081" s="291"/>
      <c r="P1081" s="291"/>
      <c r="Q1081" s="291"/>
      <c r="R1081" s="291"/>
      <c r="S1081" s="291"/>
      <c r="T1081" s="291"/>
      <c r="U1081" s="291"/>
      <c r="V1081" s="291"/>
      <c r="W1081" s="291"/>
      <c r="X1081" s="291"/>
      <c r="Y1081" s="412"/>
      <c r="Z1081" s="425"/>
      <c r="AA1081" s="425"/>
      <c r="AB1081" s="425"/>
      <c r="AC1081" s="425"/>
      <c r="AD1081" s="425"/>
      <c r="AE1081" s="425"/>
      <c r="AF1081" s="425"/>
      <c r="AG1081" s="425"/>
      <c r="AH1081" s="425"/>
      <c r="AI1081" s="425"/>
      <c r="AJ1081" s="425"/>
      <c r="AK1081" s="425"/>
      <c r="AL1081" s="425"/>
      <c r="AM1081" s="306"/>
    </row>
    <row r="1082" spans="1:39" ht="15" hidden="1" customHeight="1" outlineLevel="1">
      <c r="A1082" s="532"/>
      <c r="B1082" s="288" t="s">
        <v>501</v>
      </c>
      <c r="C1082" s="291"/>
      <c r="D1082" s="291"/>
      <c r="E1082" s="291"/>
      <c r="F1082" s="291"/>
      <c r="G1082" s="291"/>
      <c r="H1082" s="291"/>
      <c r="I1082" s="291"/>
      <c r="J1082" s="291"/>
      <c r="K1082" s="291"/>
      <c r="L1082" s="291"/>
      <c r="M1082" s="291"/>
      <c r="N1082" s="291"/>
      <c r="O1082" s="291"/>
      <c r="P1082" s="291"/>
      <c r="Q1082" s="291"/>
      <c r="R1082" s="291"/>
      <c r="S1082" s="291"/>
      <c r="T1082" s="291"/>
      <c r="U1082" s="291"/>
      <c r="V1082" s="291"/>
      <c r="W1082" s="291"/>
      <c r="X1082" s="291"/>
      <c r="Y1082" s="412"/>
      <c r="Z1082" s="425"/>
      <c r="AA1082" s="425"/>
      <c r="AB1082" s="425"/>
      <c r="AC1082" s="425"/>
      <c r="AD1082" s="425"/>
      <c r="AE1082" s="425"/>
      <c r="AF1082" s="425"/>
      <c r="AG1082" s="425"/>
      <c r="AH1082" s="425"/>
      <c r="AI1082" s="425"/>
      <c r="AJ1082" s="425"/>
      <c r="AK1082" s="425"/>
      <c r="AL1082" s="425"/>
      <c r="AM1082" s="306"/>
    </row>
    <row r="1083" spans="1:39" ht="28.5" hidden="1" customHeight="1" outlineLevel="1">
      <c r="A1083" s="532">
        <v>36</v>
      </c>
      <c r="B1083" s="428" t="s">
        <v>128</v>
      </c>
      <c r="C1083" s="291" t="s">
        <v>25</v>
      </c>
      <c r="D1083" s="295"/>
      <c r="E1083" s="295"/>
      <c r="F1083" s="295"/>
      <c r="G1083" s="295"/>
      <c r="H1083" s="295"/>
      <c r="I1083" s="295"/>
      <c r="J1083" s="295"/>
      <c r="K1083" s="295"/>
      <c r="L1083" s="295"/>
      <c r="M1083" s="295"/>
      <c r="N1083" s="295">
        <v>12</v>
      </c>
      <c r="O1083" s="295"/>
      <c r="P1083" s="295"/>
      <c r="Q1083" s="295"/>
      <c r="R1083" s="295"/>
      <c r="S1083" s="295"/>
      <c r="T1083" s="295"/>
      <c r="U1083" s="295"/>
      <c r="V1083" s="295"/>
      <c r="W1083" s="295"/>
      <c r="X1083" s="295"/>
      <c r="Y1083" s="426"/>
      <c r="Z1083" s="415"/>
      <c r="AA1083" s="415"/>
      <c r="AB1083" s="415"/>
      <c r="AC1083" s="415"/>
      <c r="AD1083" s="415"/>
      <c r="AE1083" s="415"/>
      <c r="AF1083" s="415"/>
      <c r="AG1083" s="415"/>
      <c r="AH1083" s="415"/>
      <c r="AI1083" s="415"/>
      <c r="AJ1083" s="415"/>
      <c r="AK1083" s="415"/>
      <c r="AL1083" s="415"/>
      <c r="AM1083" s="296">
        <f>SUM(Y1083:AL1083)</f>
        <v>0</v>
      </c>
    </row>
    <row r="1084" spans="1:39" ht="15" hidden="1" customHeight="1" outlineLevel="1">
      <c r="A1084" s="532"/>
      <c r="B1084" s="294" t="s">
        <v>346</v>
      </c>
      <c r="C1084" s="291" t="s">
        <v>163</v>
      </c>
      <c r="D1084" s="295"/>
      <c r="E1084" s="295"/>
      <c r="F1084" s="295"/>
      <c r="G1084" s="295"/>
      <c r="H1084" s="295"/>
      <c r="I1084" s="295"/>
      <c r="J1084" s="295"/>
      <c r="K1084" s="295"/>
      <c r="L1084" s="295"/>
      <c r="M1084" s="295"/>
      <c r="N1084" s="295">
        <f>N1083</f>
        <v>12</v>
      </c>
      <c r="O1084" s="295"/>
      <c r="P1084" s="295"/>
      <c r="Q1084" s="295"/>
      <c r="R1084" s="295"/>
      <c r="S1084" s="295"/>
      <c r="T1084" s="295"/>
      <c r="U1084" s="295"/>
      <c r="V1084" s="295"/>
      <c r="W1084" s="295"/>
      <c r="X1084" s="295"/>
      <c r="Y1084" s="411">
        <f>Y1083</f>
        <v>0</v>
      </c>
      <c r="Z1084" s="411">
        <f t="shared" ref="Z1084" si="2783">Z1083</f>
        <v>0</v>
      </c>
      <c r="AA1084" s="411">
        <f t="shared" ref="AA1084" si="2784">AA1083</f>
        <v>0</v>
      </c>
      <c r="AB1084" s="411">
        <f t="shared" ref="AB1084" si="2785">AB1083</f>
        <v>0</v>
      </c>
      <c r="AC1084" s="411">
        <f t="shared" ref="AC1084" si="2786">AC1083</f>
        <v>0</v>
      </c>
      <c r="AD1084" s="411">
        <f t="shared" ref="AD1084" si="2787">AD1083</f>
        <v>0</v>
      </c>
      <c r="AE1084" s="411">
        <f t="shared" ref="AE1084" si="2788">AE1083</f>
        <v>0</v>
      </c>
      <c r="AF1084" s="411">
        <f t="shared" ref="AF1084" si="2789">AF1083</f>
        <v>0</v>
      </c>
      <c r="AG1084" s="411">
        <f t="shared" ref="AG1084" si="2790">AG1083</f>
        <v>0</v>
      </c>
      <c r="AH1084" s="411">
        <f t="shared" ref="AH1084" si="2791">AH1083</f>
        <v>0</v>
      </c>
      <c r="AI1084" s="411">
        <f t="shared" ref="AI1084" si="2792">AI1083</f>
        <v>0</v>
      </c>
      <c r="AJ1084" s="411">
        <f t="shared" ref="AJ1084" si="2793">AJ1083</f>
        <v>0</v>
      </c>
      <c r="AK1084" s="411">
        <f t="shared" ref="AK1084" si="2794">AK1083</f>
        <v>0</v>
      </c>
      <c r="AL1084" s="411">
        <f t="shared" ref="AL1084" si="2795">AL1083</f>
        <v>0</v>
      </c>
      <c r="AM1084" s="306"/>
    </row>
    <row r="1085" spans="1:39" ht="15" hidden="1" customHeight="1" outlineLevel="1">
      <c r="A1085" s="532"/>
      <c r="B1085" s="428"/>
      <c r="C1085" s="291"/>
      <c r="D1085" s="291"/>
      <c r="E1085" s="291"/>
      <c r="F1085" s="291"/>
      <c r="G1085" s="291"/>
      <c r="H1085" s="291"/>
      <c r="I1085" s="291"/>
      <c r="J1085" s="291"/>
      <c r="K1085" s="291"/>
      <c r="L1085" s="291"/>
      <c r="M1085" s="291"/>
      <c r="N1085" s="291"/>
      <c r="O1085" s="291"/>
      <c r="P1085" s="291"/>
      <c r="Q1085" s="291"/>
      <c r="R1085" s="291"/>
      <c r="S1085" s="291"/>
      <c r="T1085" s="291"/>
      <c r="U1085" s="291"/>
      <c r="V1085" s="291"/>
      <c r="W1085" s="291"/>
      <c r="X1085" s="291"/>
      <c r="Y1085" s="412"/>
      <c r="Z1085" s="425"/>
      <c r="AA1085" s="425"/>
      <c r="AB1085" s="425"/>
      <c r="AC1085" s="425"/>
      <c r="AD1085" s="425"/>
      <c r="AE1085" s="425"/>
      <c r="AF1085" s="425"/>
      <c r="AG1085" s="425"/>
      <c r="AH1085" s="425"/>
      <c r="AI1085" s="425"/>
      <c r="AJ1085" s="425"/>
      <c r="AK1085" s="425"/>
      <c r="AL1085" s="425"/>
      <c r="AM1085" s="306"/>
    </row>
    <row r="1086" spans="1:39" ht="15" hidden="1" customHeight="1" outlineLevel="1">
      <c r="A1086" s="532">
        <v>37</v>
      </c>
      <c r="B1086" s="428" t="s">
        <v>129</v>
      </c>
      <c r="C1086" s="291" t="s">
        <v>25</v>
      </c>
      <c r="D1086" s="295"/>
      <c r="E1086" s="295"/>
      <c r="F1086" s="295"/>
      <c r="G1086" s="295"/>
      <c r="H1086" s="295"/>
      <c r="I1086" s="295"/>
      <c r="J1086" s="295"/>
      <c r="K1086" s="295"/>
      <c r="L1086" s="295"/>
      <c r="M1086" s="295"/>
      <c r="N1086" s="295">
        <v>12</v>
      </c>
      <c r="O1086" s="295"/>
      <c r="P1086" s="295"/>
      <c r="Q1086" s="295"/>
      <c r="R1086" s="295"/>
      <c r="S1086" s="295"/>
      <c r="T1086" s="295"/>
      <c r="U1086" s="295"/>
      <c r="V1086" s="295"/>
      <c r="W1086" s="295"/>
      <c r="X1086" s="295"/>
      <c r="Y1086" s="426"/>
      <c r="Z1086" s="415"/>
      <c r="AA1086" s="415"/>
      <c r="AB1086" s="415"/>
      <c r="AC1086" s="415"/>
      <c r="AD1086" s="415"/>
      <c r="AE1086" s="415"/>
      <c r="AF1086" s="415"/>
      <c r="AG1086" s="415"/>
      <c r="AH1086" s="415"/>
      <c r="AI1086" s="415"/>
      <c r="AJ1086" s="415"/>
      <c r="AK1086" s="415"/>
      <c r="AL1086" s="415"/>
      <c r="AM1086" s="296">
        <f>SUM(Y1086:AL1086)</f>
        <v>0</v>
      </c>
    </row>
    <row r="1087" spans="1:39" ht="15" hidden="1" customHeight="1" outlineLevel="1">
      <c r="A1087" s="532"/>
      <c r="B1087" s="294" t="s">
        <v>346</v>
      </c>
      <c r="C1087" s="291" t="s">
        <v>163</v>
      </c>
      <c r="D1087" s="295"/>
      <c r="E1087" s="295"/>
      <c r="F1087" s="295"/>
      <c r="G1087" s="295"/>
      <c r="H1087" s="295"/>
      <c r="I1087" s="295"/>
      <c r="J1087" s="295"/>
      <c r="K1087" s="295"/>
      <c r="L1087" s="295"/>
      <c r="M1087" s="295"/>
      <c r="N1087" s="295">
        <f>N1086</f>
        <v>12</v>
      </c>
      <c r="O1087" s="295"/>
      <c r="P1087" s="295"/>
      <c r="Q1087" s="295"/>
      <c r="R1087" s="295"/>
      <c r="S1087" s="295"/>
      <c r="T1087" s="295"/>
      <c r="U1087" s="295"/>
      <c r="V1087" s="295"/>
      <c r="W1087" s="295"/>
      <c r="X1087" s="295"/>
      <c r="Y1087" s="411">
        <f>Y1086</f>
        <v>0</v>
      </c>
      <c r="Z1087" s="411">
        <f t="shared" ref="Z1087" si="2796">Z1086</f>
        <v>0</v>
      </c>
      <c r="AA1087" s="411">
        <f t="shared" ref="AA1087" si="2797">AA1086</f>
        <v>0</v>
      </c>
      <c r="AB1087" s="411">
        <f t="shared" ref="AB1087" si="2798">AB1086</f>
        <v>0</v>
      </c>
      <c r="AC1087" s="411">
        <f t="shared" ref="AC1087" si="2799">AC1086</f>
        <v>0</v>
      </c>
      <c r="AD1087" s="411">
        <f t="shared" ref="AD1087" si="2800">AD1086</f>
        <v>0</v>
      </c>
      <c r="AE1087" s="411">
        <f t="shared" ref="AE1087" si="2801">AE1086</f>
        <v>0</v>
      </c>
      <c r="AF1087" s="411">
        <f t="shared" ref="AF1087" si="2802">AF1086</f>
        <v>0</v>
      </c>
      <c r="AG1087" s="411">
        <f t="shared" ref="AG1087" si="2803">AG1086</f>
        <v>0</v>
      </c>
      <c r="AH1087" s="411">
        <f t="shared" ref="AH1087" si="2804">AH1086</f>
        <v>0</v>
      </c>
      <c r="AI1087" s="411">
        <f t="shared" ref="AI1087" si="2805">AI1086</f>
        <v>0</v>
      </c>
      <c r="AJ1087" s="411">
        <f t="shared" ref="AJ1087" si="2806">AJ1086</f>
        <v>0</v>
      </c>
      <c r="AK1087" s="411">
        <f t="shared" ref="AK1087" si="2807">AK1086</f>
        <v>0</v>
      </c>
      <c r="AL1087" s="411">
        <f t="shared" ref="AL1087" si="2808">AL1086</f>
        <v>0</v>
      </c>
      <c r="AM1087" s="306"/>
    </row>
    <row r="1088" spans="1:39" ht="15" hidden="1" customHeight="1" outlineLevel="1">
      <c r="A1088" s="532"/>
      <c r="B1088" s="428"/>
      <c r="C1088" s="291"/>
      <c r="D1088" s="291"/>
      <c r="E1088" s="291"/>
      <c r="F1088" s="291"/>
      <c r="G1088" s="291"/>
      <c r="H1088" s="291"/>
      <c r="I1088" s="291"/>
      <c r="J1088" s="291"/>
      <c r="K1088" s="291"/>
      <c r="L1088" s="291"/>
      <c r="M1088" s="291"/>
      <c r="N1088" s="291"/>
      <c r="O1088" s="291"/>
      <c r="P1088" s="291"/>
      <c r="Q1088" s="291"/>
      <c r="R1088" s="291"/>
      <c r="S1088" s="291"/>
      <c r="T1088" s="291"/>
      <c r="U1088" s="291"/>
      <c r="V1088" s="291"/>
      <c r="W1088" s="291"/>
      <c r="X1088" s="291"/>
      <c r="Y1088" s="412"/>
      <c r="Z1088" s="425"/>
      <c r="AA1088" s="425"/>
      <c r="AB1088" s="425"/>
      <c r="AC1088" s="425"/>
      <c r="AD1088" s="425"/>
      <c r="AE1088" s="425"/>
      <c r="AF1088" s="425"/>
      <c r="AG1088" s="425"/>
      <c r="AH1088" s="425"/>
      <c r="AI1088" s="425"/>
      <c r="AJ1088" s="425"/>
      <c r="AK1088" s="425"/>
      <c r="AL1088" s="425"/>
      <c r="AM1088" s="306"/>
    </row>
    <row r="1089" spans="1:39" ht="15" hidden="1" customHeight="1" outlineLevel="1">
      <c r="A1089" s="532">
        <v>38</v>
      </c>
      <c r="B1089" s="428" t="s">
        <v>130</v>
      </c>
      <c r="C1089" s="291" t="s">
        <v>25</v>
      </c>
      <c r="D1089" s="295"/>
      <c r="E1089" s="295"/>
      <c r="F1089" s="295"/>
      <c r="G1089" s="295"/>
      <c r="H1089" s="295"/>
      <c r="I1089" s="295"/>
      <c r="J1089" s="295"/>
      <c r="K1089" s="295"/>
      <c r="L1089" s="295"/>
      <c r="M1089" s="295"/>
      <c r="N1089" s="295">
        <v>12</v>
      </c>
      <c r="O1089" s="295"/>
      <c r="P1089" s="295"/>
      <c r="Q1089" s="295"/>
      <c r="R1089" s="295"/>
      <c r="S1089" s="295"/>
      <c r="T1089" s="295"/>
      <c r="U1089" s="295"/>
      <c r="V1089" s="295"/>
      <c r="W1089" s="295"/>
      <c r="X1089" s="295"/>
      <c r="Y1089" s="426"/>
      <c r="Z1089" s="415"/>
      <c r="AA1089" s="415"/>
      <c r="AB1089" s="415"/>
      <c r="AC1089" s="415"/>
      <c r="AD1089" s="415"/>
      <c r="AE1089" s="415"/>
      <c r="AF1089" s="415"/>
      <c r="AG1089" s="415"/>
      <c r="AH1089" s="415"/>
      <c r="AI1089" s="415"/>
      <c r="AJ1089" s="415"/>
      <c r="AK1089" s="415"/>
      <c r="AL1089" s="415"/>
      <c r="AM1089" s="296">
        <f>SUM(Y1089:AL1089)</f>
        <v>0</v>
      </c>
    </row>
    <row r="1090" spans="1:39" ht="15" hidden="1" customHeight="1" outlineLevel="1">
      <c r="A1090" s="532"/>
      <c r="B1090" s="294" t="s">
        <v>346</v>
      </c>
      <c r="C1090" s="291" t="s">
        <v>163</v>
      </c>
      <c r="D1090" s="295"/>
      <c r="E1090" s="295"/>
      <c r="F1090" s="295"/>
      <c r="G1090" s="295"/>
      <c r="H1090" s="295"/>
      <c r="I1090" s="295"/>
      <c r="J1090" s="295"/>
      <c r="K1090" s="295"/>
      <c r="L1090" s="295"/>
      <c r="M1090" s="295"/>
      <c r="N1090" s="295">
        <f>N1089</f>
        <v>12</v>
      </c>
      <c r="O1090" s="295"/>
      <c r="P1090" s="295"/>
      <c r="Q1090" s="295"/>
      <c r="R1090" s="295"/>
      <c r="S1090" s="295"/>
      <c r="T1090" s="295"/>
      <c r="U1090" s="295"/>
      <c r="V1090" s="295"/>
      <c r="W1090" s="295"/>
      <c r="X1090" s="295"/>
      <c r="Y1090" s="411">
        <f>Y1089</f>
        <v>0</v>
      </c>
      <c r="Z1090" s="411">
        <f t="shared" ref="Z1090" si="2809">Z1089</f>
        <v>0</v>
      </c>
      <c r="AA1090" s="411">
        <f t="shared" ref="AA1090" si="2810">AA1089</f>
        <v>0</v>
      </c>
      <c r="AB1090" s="411">
        <f t="shared" ref="AB1090" si="2811">AB1089</f>
        <v>0</v>
      </c>
      <c r="AC1090" s="411">
        <f t="shared" ref="AC1090" si="2812">AC1089</f>
        <v>0</v>
      </c>
      <c r="AD1090" s="411">
        <f t="shared" ref="AD1090" si="2813">AD1089</f>
        <v>0</v>
      </c>
      <c r="AE1090" s="411">
        <f t="shared" ref="AE1090" si="2814">AE1089</f>
        <v>0</v>
      </c>
      <c r="AF1090" s="411">
        <f t="shared" ref="AF1090" si="2815">AF1089</f>
        <v>0</v>
      </c>
      <c r="AG1090" s="411">
        <f t="shared" ref="AG1090" si="2816">AG1089</f>
        <v>0</v>
      </c>
      <c r="AH1090" s="411">
        <f t="shared" ref="AH1090" si="2817">AH1089</f>
        <v>0</v>
      </c>
      <c r="AI1090" s="411">
        <f t="shared" ref="AI1090" si="2818">AI1089</f>
        <v>0</v>
      </c>
      <c r="AJ1090" s="411">
        <f t="shared" ref="AJ1090" si="2819">AJ1089</f>
        <v>0</v>
      </c>
      <c r="AK1090" s="411">
        <f t="shared" ref="AK1090" si="2820">AK1089</f>
        <v>0</v>
      </c>
      <c r="AL1090" s="411">
        <f t="shared" ref="AL1090" si="2821">AL1089</f>
        <v>0</v>
      </c>
      <c r="AM1090" s="306"/>
    </row>
    <row r="1091" spans="1:39" ht="15" hidden="1" customHeight="1" outlineLevel="1">
      <c r="A1091" s="532"/>
      <c r="B1091" s="428"/>
      <c r="C1091" s="291"/>
      <c r="D1091" s="291"/>
      <c r="E1091" s="291"/>
      <c r="F1091" s="291"/>
      <c r="G1091" s="291"/>
      <c r="H1091" s="291"/>
      <c r="I1091" s="291"/>
      <c r="J1091" s="291"/>
      <c r="K1091" s="291"/>
      <c r="L1091" s="291"/>
      <c r="M1091" s="291"/>
      <c r="N1091" s="291"/>
      <c r="O1091" s="291"/>
      <c r="P1091" s="291"/>
      <c r="Q1091" s="291"/>
      <c r="R1091" s="291"/>
      <c r="S1091" s="291"/>
      <c r="T1091" s="291"/>
      <c r="U1091" s="291"/>
      <c r="V1091" s="291"/>
      <c r="W1091" s="291"/>
      <c r="X1091" s="291"/>
      <c r="Y1091" s="412"/>
      <c r="Z1091" s="425"/>
      <c r="AA1091" s="425"/>
      <c r="AB1091" s="425"/>
      <c r="AC1091" s="425"/>
      <c r="AD1091" s="425"/>
      <c r="AE1091" s="425"/>
      <c r="AF1091" s="425"/>
      <c r="AG1091" s="425"/>
      <c r="AH1091" s="425"/>
      <c r="AI1091" s="425"/>
      <c r="AJ1091" s="425"/>
      <c r="AK1091" s="425"/>
      <c r="AL1091" s="425"/>
      <c r="AM1091" s="306"/>
    </row>
    <row r="1092" spans="1:39" ht="15" hidden="1" customHeight="1" outlineLevel="1">
      <c r="A1092" s="532">
        <v>39</v>
      </c>
      <c r="B1092" s="428" t="s">
        <v>131</v>
      </c>
      <c r="C1092" s="291" t="s">
        <v>25</v>
      </c>
      <c r="D1092" s="295"/>
      <c r="E1092" s="295"/>
      <c r="F1092" s="295"/>
      <c r="G1092" s="295"/>
      <c r="H1092" s="295"/>
      <c r="I1092" s="295"/>
      <c r="J1092" s="295"/>
      <c r="K1092" s="295"/>
      <c r="L1092" s="295"/>
      <c r="M1092" s="295"/>
      <c r="N1092" s="295">
        <v>12</v>
      </c>
      <c r="O1092" s="295"/>
      <c r="P1092" s="295"/>
      <c r="Q1092" s="295"/>
      <c r="R1092" s="295"/>
      <c r="S1092" s="295"/>
      <c r="T1092" s="295"/>
      <c r="U1092" s="295"/>
      <c r="V1092" s="295"/>
      <c r="W1092" s="295"/>
      <c r="X1092" s="295"/>
      <c r="Y1092" s="426"/>
      <c r="Z1092" s="415"/>
      <c r="AA1092" s="415"/>
      <c r="AB1092" s="415"/>
      <c r="AC1092" s="415"/>
      <c r="AD1092" s="415"/>
      <c r="AE1092" s="415"/>
      <c r="AF1092" s="415"/>
      <c r="AG1092" s="415"/>
      <c r="AH1092" s="415"/>
      <c r="AI1092" s="415"/>
      <c r="AJ1092" s="415"/>
      <c r="AK1092" s="415"/>
      <c r="AL1092" s="415"/>
      <c r="AM1092" s="296">
        <f>SUM(Y1092:AL1092)</f>
        <v>0</v>
      </c>
    </row>
    <row r="1093" spans="1:39" ht="15" hidden="1" customHeight="1" outlineLevel="1">
      <c r="A1093" s="532"/>
      <c r="B1093" s="294" t="s">
        <v>346</v>
      </c>
      <c r="C1093" s="291" t="s">
        <v>163</v>
      </c>
      <c r="D1093" s="295"/>
      <c r="E1093" s="295"/>
      <c r="F1093" s="295"/>
      <c r="G1093" s="295"/>
      <c r="H1093" s="295"/>
      <c r="I1093" s="295"/>
      <c r="J1093" s="295"/>
      <c r="K1093" s="295"/>
      <c r="L1093" s="295"/>
      <c r="M1093" s="295"/>
      <c r="N1093" s="295">
        <f>N1092</f>
        <v>12</v>
      </c>
      <c r="O1093" s="295"/>
      <c r="P1093" s="295"/>
      <c r="Q1093" s="295"/>
      <c r="R1093" s="295"/>
      <c r="S1093" s="295"/>
      <c r="T1093" s="295"/>
      <c r="U1093" s="295"/>
      <c r="V1093" s="295"/>
      <c r="W1093" s="295"/>
      <c r="X1093" s="295"/>
      <c r="Y1093" s="411">
        <f>Y1092</f>
        <v>0</v>
      </c>
      <c r="Z1093" s="411">
        <f t="shared" ref="Z1093" si="2822">Z1092</f>
        <v>0</v>
      </c>
      <c r="AA1093" s="411">
        <f t="shared" ref="AA1093" si="2823">AA1092</f>
        <v>0</v>
      </c>
      <c r="AB1093" s="411">
        <f t="shared" ref="AB1093" si="2824">AB1092</f>
        <v>0</v>
      </c>
      <c r="AC1093" s="411">
        <f t="shared" ref="AC1093" si="2825">AC1092</f>
        <v>0</v>
      </c>
      <c r="AD1093" s="411">
        <f t="shared" ref="AD1093" si="2826">AD1092</f>
        <v>0</v>
      </c>
      <c r="AE1093" s="411">
        <f t="shared" ref="AE1093" si="2827">AE1092</f>
        <v>0</v>
      </c>
      <c r="AF1093" s="411">
        <f t="shared" ref="AF1093" si="2828">AF1092</f>
        <v>0</v>
      </c>
      <c r="AG1093" s="411">
        <f t="shared" ref="AG1093" si="2829">AG1092</f>
        <v>0</v>
      </c>
      <c r="AH1093" s="411">
        <f t="shared" ref="AH1093" si="2830">AH1092</f>
        <v>0</v>
      </c>
      <c r="AI1093" s="411">
        <f t="shared" ref="AI1093" si="2831">AI1092</f>
        <v>0</v>
      </c>
      <c r="AJ1093" s="411">
        <f t="shared" ref="AJ1093" si="2832">AJ1092</f>
        <v>0</v>
      </c>
      <c r="AK1093" s="411">
        <f t="shared" ref="AK1093" si="2833">AK1092</f>
        <v>0</v>
      </c>
      <c r="AL1093" s="411">
        <f t="shared" ref="AL1093" si="2834">AL1092</f>
        <v>0</v>
      </c>
      <c r="AM1093" s="306"/>
    </row>
    <row r="1094" spans="1:39" ht="15" hidden="1" customHeight="1" outlineLevel="1">
      <c r="A1094" s="532"/>
      <c r="B1094" s="428"/>
      <c r="C1094" s="291"/>
      <c r="D1094" s="291"/>
      <c r="E1094" s="291"/>
      <c r="F1094" s="291"/>
      <c r="G1094" s="291"/>
      <c r="H1094" s="291"/>
      <c r="I1094" s="291"/>
      <c r="J1094" s="291"/>
      <c r="K1094" s="291"/>
      <c r="L1094" s="291"/>
      <c r="M1094" s="291"/>
      <c r="N1094" s="291"/>
      <c r="O1094" s="291"/>
      <c r="P1094" s="291"/>
      <c r="Q1094" s="291"/>
      <c r="R1094" s="291"/>
      <c r="S1094" s="291"/>
      <c r="T1094" s="291"/>
      <c r="U1094" s="291"/>
      <c r="V1094" s="291"/>
      <c r="W1094" s="291"/>
      <c r="X1094" s="291"/>
      <c r="Y1094" s="412"/>
      <c r="Z1094" s="425"/>
      <c r="AA1094" s="425"/>
      <c r="AB1094" s="425"/>
      <c r="AC1094" s="425"/>
      <c r="AD1094" s="425"/>
      <c r="AE1094" s="425"/>
      <c r="AF1094" s="425"/>
      <c r="AG1094" s="425"/>
      <c r="AH1094" s="425"/>
      <c r="AI1094" s="425"/>
      <c r="AJ1094" s="425"/>
      <c r="AK1094" s="425"/>
      <c r="AL1094" s="425"/>
      <c r="AM1094" s="306"/>
    </row>
    <row r="1095" spans="1:39" ht="15" hidden="1" customHeight="1" outlineLevel="1">
      <c r="A1095" s="532">
        <v>40</v>
      </c>
      <c r="B1095" s="428" t="s">
        <v>132</v>
      </c>
      <c r="C1095" s="291" t="s">
        <v>25</v>
      </c>
      <c r="D1095" s="295"/>
      <c r="E1095" s="295"/>
      <c r="F1095" s="295"/>
      <c r="G1095" s="295"/>
      <c r="H1095" s="295"/>
      <c r="I1095" s="295"/>
      <c r="J1095" s="295"/>
      <c r="K1095" s="295"/>
      <c r="L1095" s="295"/>
      <c r="M1095" s="295"/>
      <c r="N1095" s="295">
        <v>12</v>
      </c>
      <c r="O1095" s="295"/>
      <c r="P1095" s="295"/>
      <c r="Q1095" s="295"/>
      <c r="R1095" s="295"/>
      <c r="S1095" s="295"/>
      <c r="T1095" s="295"/>
      <c r="U1095" s="295"/>
      <c r="V1095" s="295"/>
      <c r="W1095" s="295"/>
      <c r="X1095" s="295"/>
      <c r="Y1095" s="426"/>
      <c r="Z1095" s="415"/>
      <c r="AA1095" s="415"/>
      <c r="AB1095" s="415"/>
      <c r="AC1095" s="415"/>
      <c r="AD1095" s="415"/>
      <c r="AE1095" s="415"/>
      <c r="AF1095" s="415"/>
      <c r="AG1095" s="415"/>
      <c r="AH1095" s="415"/>
      <c r="AI1095" s="415"/>
      <c r="AJ1095" s="415"/>
      <c r="AK1095" s="415"/>
      <c r="AL1095" s="415"/>
      <c r="AM1095" s="296">
        <f>SUM(Y1095:AL1095)</f>
        <v>0</v>
      </c>
    </row>
    <row r="1096" spans="1:39" ht="15" hidden="1" customHeight="1" outlineLevel="1">
      <c r="A1096" s="532"/>
      <c r="B1096" s="294" t="s">
        <v>346</v>
      </c>
      <c r="C1096" s="291" t="s">
        <v>163</v>
      </c>
      <c r="D1096" s="295"/>
      <c r="E1096" s="295"/>
      <c r="F1096" s="295"/>
      <c r="G1096" s="295"/>
      <c r="H1096" s="295"/>
      <c r="I1096" s="295"/>
      <c r="J1096" s="295"/>
      <c r="K1096" s="295"/>
      <c r="L1096" s="295"/>
      <c r="M1096" s="295"/>
      <c r="N1096" s="295">
        <f>N1095</f>
        <v>12</v>
      </c>
      <c r="O1096" s="295"/>
      <c r="P1096" s="295"/>
      <c r="Q1096" s="295"/>
      <c r="R1096" s="295"/>
      <c r="S1096" s="295"/>
      <c r="T1096" s="295"/>
      <c r="U1096" s="295"/>
      <c r="V1096" s="295"/>
      <c r="W1096" s="295"/>
      <c r="X1096" s="295"/>
      <c r="Y1096" s="411">
        <f>Y1095</f>
        <v>0</v>
      </c>
      <c r="Z1096" s="411">
        <f t="shared" ref="Z1096" si="2835">Z1095</f>
        <v>0</v>
      </c>
      <c r="AA1096" s="411">
        <f t="shared" ref="AA1096" si="2836">AA1095</f>
        <v>0</v>
      </c>
      <c r="AB1096" s="411">
        <f t="shared" ref="AB1096" si="2837">AB1095</f>
        <v>0</v>
      </c>
      <c r="AC1096" s="411">
        <f t="shared" ref="AC1096" si="2838">AC1095</f>
        <v>0</v>
      </c>
      <c r="AD1096" s="411">
        <f t="shared" ref="AD1096" si="2839">AD1095</f>
        <v>0</v>
      </c>
      <c r="AE1096" s="411">
        <f t="shared" ref="AE1096" si="2840">AE1095</f>
        <v>0</v>
      </c>
      <c r="AF1096" s="411">
        <f t="shared" ref="AF1096" si="2841">AF1095</f>
        <v>0</v>
      </c>
      <c r="AG1096" s="411">
        <f t="shared" ref="AG1096" si="2842">AG1095</f>
        <v>0</v>
      </c>
      <c r="AH1096" s="411">
        <f t="shared" ref="AH1096" si="2843">AH1095</f>
        <v>0</v>
      </c>
      <c r="AI1096" s="411">
        <f t="shared" ref="AI1096" si="2844">AI1095</f>
        <v>0</v>
      </c>
      <c r="AJ1096" s="411">
        <f t="shared" ref="AJ1096" si="2845">AJ1095</f>
        <v>0</v>
      </c>
      <c r="AK1096" s="411">
        <f t="shared" ref="AK1096" si="2846">AK1095</f>
        <v>0</v>
      </c>
      <c r="AL1096" s="411">
        <f t="shared" ref="AL1096" si="2847">AL1095</f>
        <v>0</v>
      </c>
      <c r="AM1096" s="306"/>
    </row>
    <row r="1097" spans="1:39" ht="15" hidden="1" customHeight="1" outlineLevel="1">
      <c r="A1097" s="532"/>
      <c r="B1097" s="428"/>
      <c r="C1097" s="291"/>
      <c r="D1097" s="291"/>
      <c r="E1097" s="291"/>
      <c r="F1097" s="291"/>
      <c r="G1097" s="291"/>
      <c r="H1097" s="291"/>
      <c r="I1097" s="291"/>
      <c r="J1097" s="291"/>
      <c r="K1097" s="291"/>
      <c r="L1097" s="291"/>
      <c r="M1097" s="291"/>
      <c r="N1097" s="291"/>
      <c r="O1097" s="291"/>
      <c r="P1097" s="291"/>
      <c r="Q1097" s="291"/>
      <c r="R1097" s="291"/>
      <c r="S1097" s="291"/>
      <c r="T1097" s="291"/>
      <c r="U1097" s="291"/>
      <c r="V1097" s="291"/>
      <c r="W1097" s="291"/>
      <c r="X1097" s="291"/>
      <c r="Y1097" s="412"/>
      <c r="Z1097" s="425"/>
      <c r="AA1097" s="425"/>
      <c r="AB1097" s="425"/>
      <c r="AC1097" s="425"/>
      <c r="AD1097" s="425"/>
      <c r="AE1097" s="425"/>
      <c r="AF1097" s="425"/>
      <c r="AG1097" s="425"/>
      <c r="AH1097" s="425"/>
      <c r="AI1097" s="425"/>
      <c r="AJ1097" s="425"/>
      <c r="AK1097" s="425"/>
      <c r="AL1097" s="425"/>
      <c r="AM1097" s="306"/>
    </row>
    <row r="1098" spans="1:39" ht="28.5" hidden="1" customHeight="1" outlineLevel="1">
      <c r="A1098" s="532">
        <v>41</v>
      </c>
      <c r="B1098" s="428" t="s">
        <v>133</v>
      </c>
      <c r="C1098" s="291" t="s">
        <v>25</v>
      </c>
      <c r="D1098" s="295"/>
      <c r="E1098" s="295"/>
      <c r="F1098" s="295"/>
      <c r="G1098" s="295"/>
      <c r="H1098" s="295"/>
      <c r="I1098" s="295"/>
      <c r="J1098" s="295"/>
      <c r="K1098" s="295"/>
      <c r="L1098" s="295"/>
      <c r="M1098" s="295"/>
      <c r="N1098" s="295">
        <v>12</v>
      </c>
      <c r="O1098" s="295"/>
      <c r="P1098" s="295"/>
      <c r="Q1098" s="295"/>
      <c r="R1098" s="295"/>
      <c r="S1098" s="295"/>
      <c r="T1098" s="295"/>
      <c r="U1098" s="295"/>
      <c r="V1098" s="295"/>
      <c r="W1098" s="295"/>
      <c r="X1098" s="295"/>
      <c r="Y1098" s="426"/>
      <c r="Z1098" s="415"/>
      <c r="AA1098" s="415"/>
      <c r="AB1098" s="415"/>
      <c r="AC1098" s="415"/>
      <c r="AD1098" s="415"/>
      <c r="AE1098" s="415"/>
      <c r="AF1098" s="415"/>
      <c r="AG1098" s="415"/>
      <c r="AH1098" s="415"/>
      <c r="AI1098" s="415"/>
      <c r="AJ1098" s="415"/>
      <c r="AK1098" s="415"/>
      <c r="AL1098" s="415"/>
      <c r="AM1098" s="296">
        <f>SUM(Y1098:AL1098)</f>
        <v>0</v>
      </c>
    </row>
    <row r="1099" spans="1:39" ht="15" hidden="1" customHeight="1" outlineLevel="1">
      <c r="A1099" s="532"/>
      <c r="B1099" s="294" t="s">
        <v>346</v>
      </c>
      <c r="C1099" s="291" t="s">
        <v>163</v>
      </c>
      <c r="D1099" s="295"/>
      <c r="E1099" s="295"/>
      <c r="F1099" s="295"/>
      <c r="G1099" s="295"/>
      <c r="H1099" s="295"/>
      <c r="I1099" s="295"/>
      <c r="J1099" s="295"/>
      <c r="K1099" s="295"/>
      <c r="L1099" s="295"/>
      <c r="M1099" s="295"/>
      <c r="N1099" s="295">
        <f>N1098</f>
        <v>12</v>
      </c>
      <c r="O1099" s="295"/>
      <c r="P1099" s="295"/>
      <c r="Q1099" s="295"/>
      <c r="R1099" s="295"/>
      <c r="S1099" s="295"/>
      <c r="T1099" s="295"/>
      <c r="U1099" s="295"/>
      <c r="V1099" s="295"/>
      <c r="W1099" s="295"/>
      <c r="X1099" s="295"/>
      <c r="Y1099" s="411">
        <f>Y1098</f>
        <v>0</v>
      </c>
      <c r="Z1099" s="411">
        <f t="shared" ref="Z1099" si="2848">Z1098</f>
        <v>0</v>
      </c>
      <c r="AA1099" s="411">
        <f t="shared" ref="AA1099" si="2849">AA1098</f>
        <v>0</v>
      </c>
      <c r="AB1099" s="411">
        <f t="shared" ref="AB1099" si="2850">AB1098</f>
        <v>0</v>
      </c>
      <c r="AC1099" s="411">
        <f t="shared" ref="AC1099" si="2851">AC1098</f>
        <v>0</v>
      </c>
      <c r="AD1099" s="411">
        <f t="shared" ref="AD1099" si="2852">AD1098</f>
        <v>0</v>
      </c>
      <c r="AE1099" s="411">
        <f t="shared" ref="AE1099" si="2853">AE1098</f>
        <v>0</v>
      </c>
      <c r="AF1099" s="411">
        <f t="shared" ref="AF1099" si="2854">AF1098</f>
        <v>0</v>
      </c>
      <c r="AG1099" s="411">
        <f t="shared" ref="AG1099" si="2855">AG1098</f>
        <v>0</v>
      </c>
      <c r="AH1099" s="411">
        <f t="shared" ref="AH1099" si="2856">AH1098</f>
        <v>0</v>
      </c>
      <c r="AI1099" s="411">
        <f t="shared" ref="AI1099" si="2857">AI1098</f>
        <v>0</v>
      </c>
      <c r="AJ1099" s="411">
        <f t="shared" ref="AJ1099" si="2858">AJ1098</f>
        <v>0</v>
      </c>
      <c r="AK1099" s="411">
        <f t="shared" ref="AK1099" si="2859">AK1098</f>
        <v>0</v>
      </c>
      <c r="AL1099" s="411">
        <f t="shared" ref="AL1099" si="2860">AL1098</f>
        <v>0</v>
      </c>
      <c r="AM1099" s="306"/>
    </row>
    <row r="1100" spans="1:39" ht="15" hidden="1" customHeight="1" outlineLevel="1">
      <c r="A1100" s="532"/>
      <c r="B1100" s="428"/>
      <c r="C1100" s="291"/>
      <c r="D1100" s="291"/>
      <c r="E1100" s="291"/>
      <c r="F1100" s="291"/>
      <c r="G1100" s="291"/>
      <c r="H1100" s="291"/>
      <c r="I1100" s="291"/>
      <c r="J1100" s="291"/>
      <c r="K1100" s="291"/>
      <c r="L1100" s="291"/>
      <c r="M1100" s="291"/>
      <c r="N1100" s="291"/>
      <c r="O1100" s="291"/>
      <c r="P1100" s="291"/>
      <c r="Q1100" s="291"/>
      <c r="R1100" s="291"/>
      <c r="S1100" s="291"/>
      <c r="T1100" s="291"/>
      <c r="U1100" s="291"/>
      <c r="V1100" s="291"/>
      <c r="W1100" s="291"/>
      <c r="X1100" s="291"/>
      <c r="Y1100" s="412"/>
      <c r="Z1100" s="425"/>
      <c r="AA1100" s="425"/>
      <c r="AB1100" s="425"/>
      <c r="AC1100" s="425"/>
      <c r="AD1100" s="425"/>
      <c r="AE1100" s="425"/>
      <c r="AF1100" s="425"/>
      <c r="AG1100" s="425"/>
      <c r="AH1100" s="425"/>
      <c r="AI1100" s="425"/>
      <c r="AJ1100" s="425"/>
      <c r="AK1100" s="425"/>
      <c r="AL1100" s="425"/>
      <c r="AM1100" s="306"/>
    </row>
    <row r="1101" spans="1:39" ht="28.5" hidden="1" customHeight="1" outlineLevel="1">
      <c r="A1101" s="532">
        <v>42</v>
      </c>
      <c r="B1101" s="428" t="s">
        <v>134</v>
      </c>
      <c r="C1101" s="291" t="s">
        <v>25</v>
      </c>
      <c r="D1101" s="295"/>
      <c r="E1101" s="295"/>
      <c r="F1101" s="295"/>
      <c r="G1101" s="295"/>
      <c r="H1101" s="295"/>
      <c r="I1101" s="295"/>
      <c r="J1101" s="295"/>
      <c r="K1101" s="295"/>
      <c r="L1101" s="295"/>
      <c r="M1101" s="295"/>
      <c r="N1101" s="291"/>
      <c r="O1101" s="295"/>
      <c r="P1101" s="295"/>
      <c r="Q1101" s="295"/>
      <c r="R1101" s="295"/>
      <c r="S1101" s="295"/>
      <c r="T1101" s="295"/>
      <c r="U1101" s="295"/>
      <c r="V1101" s="295"/>
      <c r="W1101" s="295"/>
      <c r="X1101" s="295"/>
      <c r="Y1101" s="426"/>
      <c r="Z1101" s="415"/>
      <c r="AA1101" s="415"/>
      <c r="AB1101" s="415"/>
      <c r="AC1101" s="415"/>
      <c r="AD1101" s="415"/>
      <c r="AE1101" s="415"/>
      <c r="AF1101" s="415"/>
      <c r="AG1101" s="415"/>
      <c r="AH1101" s="415"/>
      <c r="AI1101" s="415"/>
      <c r="AJ1101" s="415"/>
      <c r="AK1101" s="415"/>
      <c r="AL1101" s="415"/>
      <c r="AM1101" s="296">
        <f>SUM(Y1101:AL1101)</f>
        <v>0</v>
      </c>
    </row>
    <row r="1102" spans="1:39" ht="15" hidden="1" customHeight="1" outlineLevel="1">
      <c r="A1102" s="532"/>
      <c r="B1102" s="294" t="s">
        <v>346</v>
      </c>
      <c r="C1102" s="291" t="s">
        <v>163</v>
      </c>
      <c r="D1102" s="295"/>
      <c r="E1102" s="295"/>
      <c r="F1102" s="295"/>
      <c r="G1102" s="295"/>
      <c r="H1102" s="295"/>
      <c r="I1102" s="295"/>
      <c r="J1102" s="295"/>
      <c r="K1102" s="295"/>
      <c r="L1102" s="295"/>
      <c r="M1102" s="295"/>
      <c r="N1102" s="468"/>
      <c r="O1102" s="295"/>
      <c r="P1102" s="295"/>
      <c r="Q1102" s="295"/>
      <c r="R1102" s="295"/>
      <c r="S1102" s="295"/>
      <c r="T1102" s="295"/>
      <c r="U1102" s="295"/>
      <c r="V1102" s="295"/>
      <c r="W1102" s="295"/>
      <c r="X1102" s="295"/>
      <c r="Y1102" s="411">
        <f>Y1101</f>
        <v>0</v>
      </c>
      <c r="Z1102" s="411">
        <f t="shared" ref="Z1102" si="2861">Z1101</f>
        <v>0</v>
      </c>
      <c r="AA1102" s="411">
        <f t="shared" ref="AA1102" si="2862">AA1101</f>
        <v>0</v>
      </c>
      <c r="AB1102" s="411">
        <f t="shared" ref="AB1102" si="2863">AB1101</f>
        <v>0</v>
      </c>
      <c r="AC1102" s="411">
        <f t="shared" ref="AC1102" si="2864">AC1101</f>
        <v>0</v>
      </c>
      <c r="AD1102" s="411">
        <f t="shared" ref="AD1102" si="2865">AD1101</f>
        <v>0</v>
      </c>
      <c r="AE1102" s="411">
        <f t="shared" ref="AE1102" si="2866">AE1101</f>
        <v>0</v>
      </c>
      <c r="AF1102" s="411">
        <f t="shared" ref="AF1102" si="2867">AF1101</f>
        <v>0</v>
      </c>
      <c r="AG1102" s="411">
        <f t="shared" ref="AG1102" si="2868">AG1101</f>
        <v>0</v>
      </c>
      <c r="AH1102" s="411">
        <f t="shared" ref="AH1102" si="2869">AH1101</f>
        <v>0</v>
      </c>
      <c r="AI1102" s="411">
        <f t="shared" ref="AI1102" si="2870">AI1101</f>
        <v>0</v>
      </c>
      <c r="AJ1102" s="411">
        <f t="shared" ref="AJ1102" si="2871">AJ1101</f>
        <v>0</v>
      </c>
      <c r="AK1102" s="411">
        <f t="shared" ref="AK1102" si="2872">AK1101</f>
        <v>0</v>
      </c>
      <c r="AL1102" s="411">
        <f t="shared" ref="AL1102" si="2873">AL1101</f>
        <v>0</v>
      </c>
      <c r="AM1102" s="306"/>
    </row>
    <row r="1103" spans="1:39" ht="15" hidden="1" customHeight="1" outlineLevel="1">
      <c r="A1103" s="532"/>
      <c r="B1103" s="428"/>
      <c r="C1103" s="291"/>
      <c r="D1103" s="291"/>
      <c r="E1103" s="291"/>
      <c r="F1103" s="291"/>
      <c r="G1103" s="291"/>
      <c r="H1103" s="291"/>
      <c r="I1103" s="291"/>
      <c r="J1103" s="291"/>
      <c r="K1103" s="291"/>
      <c r="L1103" s="291"/>
      <c r="M1103" s="291"/>
      <c r="N1103" s="291"/>
      <c r="O1103" s="291"/>
      <c r="P1103" s="291"/>
      <c r="Q1103" s="291"/>
      <c r="R1103" s="291"/>
      <c r="S1103" s="291"/>
      <c r="T1103" s="291"/>
      <c r="U1103" s="291"/>
      <c r="V1103" s="291"/>
      <c r="W1103" s="291"/>
      <c r="X1103" s="291"/>
      <c r="Y1103" s="412"/>
      <c r="Z1103" s="425"/>
      <c r="AA1103" s="425"/>
      <c r="AB1103" s="425"/>
      <c r="AC1103" s="425"/>
      <c r="AD1103" s="425"/>
      <c r="AE1103" s="425"/>
      <c r="AF1103" s="425"/>
      <c r="AG1103" s="425"/>
      <c r="AH1103" s="425"/>
      <c r="AI1103" s="425"/>
      <c r="AJ1103" s="425"/>
      <c r="AK1103" s="425"/>
      <c r="AL1103" s="425"/>
      <c r="AM1103" s="306"/>
    </row>
    <row r="1104" spans="1:39" ht="15" hidden="1" customHeight="1" outlineLevel="1">
      <c r="A1104" s="532">
        <v>43</v>
      </c>
      <c r="B1104" s="428" t="s">
        <v>135</v>
      </c>
      <c r="C1104" s="291" t="s">
        <v>25</v>
      </c>
      <c r="D1104" s="295"/>
      <c r="E1104" s="295"/>
      <c r="F1104" s="295"/>
      <c r="G1104" s="295"/>
      <c r="H1104" s="295"/>
      <c r="I1104" s="295"/>
      <c r="J1104" s="295"/>
      <c r="K1104" s="295"/>
      <c r="L1104" s="295"/>
      <c r="M1104" s="295"/>
      <c r="N1104" s="295">
        <v>12</v>
      </c>
      <c r="O1104" s="295"/>
      <c r="P1104" s="295"/>
      <c r="Q1104" s="295"/>
      <c r="R1104" s="295"/>
      <c r="S1104" s="295"/>
      <c r="T1104" s="295"/>
      <c r="U1104" s="295"/>
      <c r="V1104" s="295"/>
      <c r="W1104" s="295"/>
      <c r="X1104" s="295"/>
      <c r="Y1104" s="426"/>
      <c r="Z1104" s="415"/>
      <c r="AA1104" s="415"/>
      <c r="AB1104" s="415"/>
      <c r="AC1104" s="415"/>
      <c r="AD1104" s="415"/>
      <c r="AE1104" s="415"/>
      <c r="AF1104" s="415"/>
      <c r="AG1104" s="415"/>
      <c r="AH1104" s="415"/>
      <c r="AI1104" s="415"/>
      <c r="AJ1104" s="415"/>
      <c r="AK1104" s="415"/>
      <c r="AL1104" s="415"/>
      <c r="AM1104" s="296">
        <f>SUM(Y1104:AL1104)</f>
        <v>0</v>
      </c>
    </row>
    <row r="1105" spans="1:39" ht="15" hidden="1" customHeight="1" outlineLevel="1">
      <c r="A1105" s="532"/>
      <c r="B1105" s="294" t="s">
        <v>346</v>
      </c>
      <c r="C1105" s="291" t="s">
        <v>163</v>
      </c>
      <c r="D1105" s="295"/>
      <c r="E1105" s="295"/>
      <c r="F1105" s="295"/>
      <c r="G1105" s="295"/>
      <c r="H1105" s="295"/>
      <c r="I1105" s="295"/>
      <c r="J1105" s="295"/>
      <c r="K1105" s="295"/>
      <c r="L1105" s="295"/>
      <c r="M1105" s="295"/>
      <c r="N1105" s="295">
        <f>N1104</f>
        <v>12</v>
      </c>
      <c r="O1105" s="295"/>
      <c r="P1105" s="295"/>
      <c r="Q1105" s="295"/>
      <c r="R1105" s="295"/>
      <c r="S1105" s="295"/>
      <c r="T1105" s="295"/>
      <c r="U1105" s="295"/>
      <c r="V1105" s="295"/>
      <c r="W1105" s="295"/>
      <c r="X1105" s="295"/>
      <c r="Y1105" s="411">
        <f>Y1104</f>
        <v>0</v>
      </c>
      <c r="Z1105" s="411">
        <f t="shared" ref="Z1105" si="2874">Z1104</f>
        <v>0</v>
      </c>
      <c r="AA1105" s="411">
        <f t="shared" ref="AA1105" si="2875">AA1104</f>
        <v>0</v>
      </c>
      <c r="AB1105" s="411">
        <f t="shared" ref="AB1105" si="2876">AB1104</f>
        <v>0</v>
      </c>
      <c r="AC1105" s="411">
        <f t="shared" ref="AC1105" si="2877">AC1104</f>
        <v>0</v>
      </c>
      <c r="AD1105" s="411">
        <f t="shared" ref="AD1105" si="2878">AD1104</f>
        <v>0</v>
      </c>
      <c r="AE1105" s="411">
        <f t="shared" ref="AE1105" si="2879">AE1104</f>
        <v>0</v>
      </c>
      <c r="AF1105" s="411">
        <f t="shared" ref="AF1105" si="2880">AF1104</f>
        <v>0</v>
      </c>
      <c r="AG1105" s="411">
        <f t="shared" ref="AG1105" si="2881">AG1104</f>
        <v>0</v>
      </c>
      <c r="AH1105" s="411">
        <f t="shared" ref="AH1105" si="2882">AH1104</f>
        <v>0</v>
      </c>
      <c r="AI1105" s="411">
        <f t="shared" ref="AI1105" si="2883">AI1104</f>
        <v>0</v>
      </c>
      <c r="AJ1105" s="411">
        <f t="shared" ref="AJ1105" si="2884">AJ1104</f>
        <v>0</v>
      </c>
      <c r="AK1105" s="411">
        <f t="shared" ref="AK1105" si="2885">AK1104</f>
        <v>0</v>
      </c>
      <c r="AL1105" s="411">
        <f t="shared" ref="AL1105" si="2886">AL1104</f>
        <v>0</v>
      </c>
      <c r="AM1105" s="306"/>
    </row>
    <row r="1106" spans="1:39" ht="15" hidden="1" customHeight="1" outlineLevel="1">
      <c r="A1106" s="532"/>
      <c r="B1106" s="428"/>
      <c r="C1106" s="291"/>
      <c r="D1106" s="291"/>
      <c r="E1106" s="291"/>
      <c r="F1106" s="291"/>
      <c r="G1106" s="291"/>
      <c r="H1106" s="291"/>
      <c r="I1106" s="291"/>
      <c r="J1106" s="291"/>
      <c r="K1106" s="291"/>
      <c r="L1106" s="291"/>
      <c r="M1106" s="291"/>
      <c r="N1106" s="291"/>
      <c r="O1106" s="291"/>
      <c r="P1106" s="291"/>
      <c r="Q1106" s="291"/>
      <c r="R1106" s="291"/>
      <c r="S1106" s="291"/>
      <c r="T1106" s="291"/>
      <c r="U1106" s="291"/>
      <c r="V1106" s="291"/>
      <c r="W1106" s="291"/>
      <c r="X1106" s="291"/>
      <c r="Y1106" s="412"/>
      <c r="Z1106" s="425"/>
      <c r="AA1106" s="425"/>
      <c r="AB1106" s="425"/>
      <c r="AC1106" s="425"/>
      <c r="AD1106" s="425"/>
      <c r="AE1106" s="425"/>
      <c r="AF1106" s="425"/>
      <c r="AG1106" s="425"/>
      <c r="AH1106" s="425"/>
      <c r="AI1106" s="425"/>
      <c r="AJ1106" s="425"/>
      <c r="AK1106" s="425"/>
      <c r="AL1106" s="425"/>
      <c r="AM1106" s="306"/>
    </row>
    <row r="1107" spans="1:39" ht="28.5" hidden="1" customHeight="1" outlineLevel="1">
      <c r="A1107" s="532">
        <v>44</v>
      </c>
      <c r="B1107" s="428" t="s">
        <v>136</v>
      </c>
      <c r="C1107" s="291" t="s">
        <v>25</v>
      </c>
      <c r="D1107" s="295"/>
      <c r="E1107" s="295"/>
      <c r="F1107" s="295"/>
      <c r="G1107" s="295"/>
      <c r="H1107" s="295"/>
      <c r="I1107" s="295"/>
      <c r="J1107" s="295"/>
      <c r="K1107" s="295"/>
      <c r="L1107" s="295"/>
      <c r="M1107" s="295"/>
      <c r="N1107" s="295">
        <v>12</v>
      </c>
      <c r="O1107" s="295"/>
      <c r="P1107" s="295"/>
      <c r="Q1107" s="295"/>
      <c r="R1107" s="295"/>
      <c r="S1107" s="295"/>
      <c r="T1107" s="295"/>
      <c r="U1107" s="295"/>
      <c r="V1107" s="295"/>
      <c r="W1107" s="295"/>
      <c r="X1107" s="295"/>
      <c r="Y1107" s="426"/>
      <c r="Z1107" s="415"/>
      <c r="AA1107" s="415"/>
      <c r="AB1107" s="415"/>
      <c r="AC1107" s="415"/>
      <c r="AD1107" s="415"/>
      <c r="AE1107" s="415"/>
      <c r="AF1107" s="415"/>
      <c r="AG1107" s="415"/>
      <c r="AH1107" s="415"/>
      <c r="AI1107" s="415"/>
      <c r="AJ1107" s="415"/>
      <c r="AK1107" s="415"/>
      <c r="AL1107" s="415"/>
      <c r="AM1107" s="296">
        <f>SUM(Y1107:AL1107)</f>
        <v>0</v>
      </c>
    </row>
    <row r="1108" spans="1:39" ht="15" hidden="1" customHeight="1" outlineLevel="1">
      <c r="A1108" s="532"/>
      <c r="B1108" s="294" t="s">
        <v>346</v>
      </c>
      <c r="C1108" s="291" t="s">
        <v>163</v>
      </c>
      <c r="D1108" s="295"/>
      <c r="E1108" s="295"/>
      <c r="F1108" s="295"/>
      <c r="G1108" s="295"/>
      <c r="H1108" s="295"/>
      <c r="I1108" s="295"/>
      <c r="J1108" s="295"/>
      <c r="K1108" s="295"/>
      <c r="L1108" s="295"/>
      <c r="M1108" s="295"/>
      <c r="N1108" s="295">
        <f>N1107</f>
        <v>12</v>
      </c>
      <c r="O1108" s="295"/>
      <c r="P1108" s="295"/>
      <c r="Q1108" s="295"/>
      <c r="R1108" s="295"/>
      <c r="S1108" s="295"/>
      <c r="T1108" s="295"/>
      <c r="U1108" s="295"/>
      <c r="V1108" s="295"/>
      <c r="W1108" s="295"/>
      <c r="X1108" s="295"/>
      <c r="Y1108" s="411">
        <f>Y1107</f>
        <v>0</v>
      </c>
      <c r="Z1108" s="411">
        <f t="shared" ref="Z1108" si="2887">Z1107</f>
        <v>0</v>
      </c>
      <c r="AA1108" s="411">
        <f t="shared" ref="AA1108" si="2888">AA1107</f>
        <v>0</v>
      </c>
      <c r="AB1108" s="411">
        <f t="shared" ref="AB1108" si="2889">AB1107</f>
        <v>0</v>
      </c>
      <c r="AC1108" s="411">
        <f t="shared" ref="AC1108" si="2890">AC1107</f>
        <v>0</v>
      </c>
      <c r="AD1108" s="411">
        <f t="shared" ref="AD1108" si="2891">AD1107</f>
        <v>0</v>
      </c>
      <c r="AE1108" s="411">
        <f t="shared" ref="AE1108" si="2892">AE1107</f>
        <v>0</v>
      </c>
      <c r="AF1108" s="411">
        <f t="shared" ref="AF1108" si="2893">AF1107</f>
        <v>0</v>
      </c>
      <c r="AG1108" s="411">
        <f t="shared" ref="AG1108" si="2894">AG1107</f>
        <v>0</v>
      </c>
      <c r="AH1108" s="411">
        <f t="shared" ref="AH1108" si="2895">AH1107</f>
        <v>0</v>
      </c>
      <c r="AI1108" s="411">
        <f t="shared" ref="AI1108" si="2896">AI1107</f>
        <v>0</v>
      </c>
      <c r="AJ1108" s="411">
        <f t="shared" ref="AJ1108" si="2897">AJ1107</f>
        <v>0</v>
      </c>
      <c r="AK1108" s="411">
        <f t="shared" ref="AK1108" si="2898">AK1107</f>
        <v>0</v>
      </c>
      <c r="AL1108" s="411">
        <f t="shared" ref="AL1108" si="2899">AL1107</f>
        <v>0</v>
      </c>
      <c r="AM1108" s="306"/>
    </row>
    <row r="1109" spans="1:39" ht="15" hidden="1" customHeight="1" outlineLevel="1">
      <c r="A1109" s="532"/>
      <c r="B1109" s="428"/>
      <c r="C1109" s="291"/>
      <c r="D1109" s="291"/>
      <c r="E1109" s="291"/>
      <c r="F1109" s="291"/>
      <c r="G1109" s="291"/>
      <c r="H1109" s="291"/>
      <c r="I1109" s="291"/>
      <c r="J1109" s="291"/>
      <c r="K1109" s="291"/>
      <c r="L1109" s="291"/>
      <c r="M1109" s="291"/>
      <c r="N1109" s="291"/>
      <c r="O1109" s="291"/>
      <c r="P1109" s="291"/>
      <c r="Q1109" s="291"/>
      <c r="R1109" s="291"/>
      <c r="S1109" s="291"/>
      <c r="T1109" s="291"/>
      <c r="U1109" s="291"/>
      <c r="V1109" s="291"/>
      <c r="W1109" s="291"/>
      <c r="X1109" s="291"/>
      <c r="Y1109" s="412"/>
      <c r="Z1109" s="425"/>
      <c r="AA1109" s="425"/>
      <c r="AB1109" s="425"/>
      <c r="AC1109" s="425"/>
      <c r="AD1109" s="425"/>
      <c r="AE1109" s="425"/>
      <c r="AF1109" s="425"/>
      <c r="AG1109" s="425"/>
      <c r="AH1109" s="425"/>
      <c r="AI1109" s="425"/>
      <c r="AJ1109" s="425"/>
      <c r="AK1109" s="425"/>
      <c r="AL1109" s="425"/>
      <c r="AM1109" s="306"/>
    </row>
    <row r="1110" spans="1:39" ht="32.5" hidden="1" customHeight="1" outlineLevel="1">
      <c r="A1110" s="532">
        <v>45</v>
      </c>
      <c r="B1110" s="428" t="s">
        <v>137</v>
      </c>
      <c r="C1110" s="291" t="s">
        <v>25</v>
      </c>
      <c r="D1110" s="295"/>
      <c r="E1110" s="295"/>
      <c r="F1110" s="295"/>
      <c r="G1110" s="295"/>
      <c r="H1110" s="295"/>
      <c r="I1110" s="295"/>
      <c r="J1110" s="295"/>
      <c r="K1110" s="295"/>
      <c r="L1110" s="295"/>
      <c r="M1110" s="295"/>
      <c r="N1110" s="295">
        <v>12</v>
      </c>
      <c r="O1110" s="295"/>
      <c r="P1110" s="295"/>
      <c r="Q1110" s="295"/>
      <c r="R1110" s="295"/>
      <c r="S1110" s="295"/>
      <c r="T1110" s="295"/>
      <c r="U1110" s="295"/>
      <c r="V1110" s="295"/>
      <c r="W1110" s="295"/>
      <c r="X1110" s="295"/>
      <c r="Y1110" s="426"/>
      <c r="Z1110" s="415"/>
      <c r="AA1110" s="415"/>
      <c r="AB1110" s="415"/>
      <c r="AC1110" s="415"/>
      <c r="AD1110" s="415"/>
      <c r="AE1110" s="415"/>
      <c r="AF1110" s="415"/>
      <c r="AG1110" s="415"/>
      <c r="AH1110" s="415"/>
      <c r="AI1110" s="415"/>
      <c r="AJ1110" s="415"/>
      <c r="AK1110" s="415"/>
      <c r="AL1110" s="415"/>
      <c r="AM1110" s="296">
        <f>SUM(Y1110:AL1110)</f>
        <v>0</v>
      </c>
    </row>
    <row r="1111" spans="1:39" ht="15" hidden="1" customHeight="1" outlineLevel="1">
      <c r="A1111" s="532"/>
      <c r="B1111" s="294" t="s">
        <v>346</v>
      </c>
      <c r="C1111" s="291" t="s">
        <v>163</v>
      </c>
      <c r="D1111" s="295"/>
      <c r="E1111" s="295"/>
      <c r="F1111" s="295"/>
      <c r="G1111" s="295"/>
      <c r="H1111" s="295"/>
      <c r="I1111" s="295"/>
      <c r="J1111" s="295"/>
      <c r="K1111" s="295"/>
      <c r="L1111" s="295"/>
      <c r="M1111" s="295"/>
      <c r="N1111" s="295">
        <f>N1110</f>
        <v>12</v>
      </c>
      <c r="O1111" s="295"/>
      <c r="P1111" s="295"/>
      <c r="Q1111" s="295"/>
      <c r="R1111" s="295"/>
      <c r="S1111" s="295"/>
      <c r="T1111" s="295"/>
      <c r="U1111" s="295"/>
      <c r="V1111" s="295"/>
      <c r="W1111" s="295"/>
      <c r="X1111" s="295"/>
      <c r="Y1111" s="411">
        <f>Y1110</f>
        <v>0</v>
      </c>
      <c r="Z1111" s="411">
        <f t="shared" ref="Z1111" si="2900">Z1110</f>
        <v>0</v>
      </c>
      <c r="AA1111" s="411">
        <f t="shared" ref="AA1111" si="2901">AA1110</f>
        <v>0</v>
      </c>
      <c r="AB1111" s="411">
        <f t="shared" ref="AB1111" si="2902">AB1110</f>
        <v>0</v>
      </c>
      <c r="AC1111" s="411">
        <f t="shared" ref="AC1111" si="2903">AC1110</f>
        <v>0</v>
      </c>
      <c r="AD1111" s="411">
        <f t="shared" ref="AD1111" si="2904">AD1110</f>
        <v>0</v>
      </c>
      <c r="AE1111" s="411">
        <f t="shared" ref="AE1111" si="2905">AE1110</f>
        <v>0</v>
      </c>
      <c r="AF1111" s="411">
        <f t="shared" ref="AF1111" si="2906">AF1110</f>
        <v>0</v>
      </c>
      <c r="AG1111" s="411">
        <f t="shared" ref="AG1111" si="2907">AG1110</f>
        <v>0</v>
      </c>
      <c r="AH1111" s="411">
        <f t="shared" ref="AH1111" si="2908">AH1110</f>
        <v>0</v>
      </c>
      <c r="AI1111" s="411">
        <f t="shared" ref="AI1111" si="2909">AI1110</f>
        <v>0</v>
      </c>
      <c r="AJ1111" s="411">
        <f t="shared" ref="AJ1111" si="2910">AJ1110</f>
        <v>0</v>
      </c>
      <c r="AK1111" s="411">
        <f t="shared" ref="AK1111" si="2911">AK1110</f>
        <v>0</v>
      </c>
      <c r="AL1111" s="411">
        <f t="shared" ref="AL1111" si="2912">AL1110</f>
        <v>0</v>
      </c>
      <c r="AM1111" s="306"/>
    </row>
    <row r="1112" spans="1:39" ht="15" hidden="1" customHeight="1" outlineLevel="1">
      <c r="A1112" s="532"/>
      <c r="B1112" s="428"/>
      <c r="C1112" s="291"/>
      <c r="D1112" s="291"/>
      <c r="E1112" s="291"/>
      <c r="F1112" s="291"/>
      <c r="G1112" s="291"/>
      <c r="H1112" s="291"/>
      <c r="I1112" s="291"/>
      <c r="J1112" s="291"/>
      <c r="K1112" s="291"/>
      <c r="L1112" s="291"/>
      <c r="M1112" s="291"/>
      <c r="N1112" s="291"/>
      <c r="O1112" s="291"/>
      <c r="P1112" s="291"/>
      <c r="Q1112" s="291"/>
      <c r="R1112" s="291"/>
      <c r="S1112" s="291"/>
      <c r="T1112" s="291"/>
      <c r="U1112" s="291"/>
      <c r="V1112" s="291"/>
      <c r="W1112" s="291"/>
      <c r="X1112" s="291"/>
      <c r="Y1112" s="412"/>
      <c r="Z1112" s="425"/>
      <c r="AA1112" s="425"/>
      <c r="AB1112" s="425"/>
      <c r="AC1112" s="425"/>
      <c r="AD1112" s="425"/>
      <c r="AE1112" s="425"/>
      <c r="AF1112" s="425"/>
      <c r="AG1112" s="425"/>
      <c r="AH1112" s="425"/>
      <c r="AI1112" s="425"/>
      <c r="AJ1112" s="425"/>
      <c r="AK1112" s="425"/>
      <c r="AL1112" s="425"/>
      <c r="AM1112" s="306"/>
    </row>
    <row r="1113" spans="1:39" ht="32.15" hidden="1" customHeight="1" outlineLevel="1">
      <c r="A1113" s="532">
        <v>46</v>
      </c>
      <c r="B1113" s="428" t="s">
        <v>138</v>
      </c>
      <c r="C1113" s="291" t="s">
        <v>25</v>
      </c>
      <c r="D1113" s="295"/>
      <c r="E1113" s="295"/>
      <c r="F1113" s="295"/>
      <c r="G1113" s="295"/>
      <c r="H1113" s="295"/>
      <c r="I1113" s="295"/>
      <c r="J1113" s="295"/>
      <c r="K1113" s="295"/>
      <c r="L1113" s="295"/>
      <c r="M1113" s="295"/>
      <c r="N1113" s="295">
        <v>12</v>
      </c>
      <c r="O1113" s="295"/>
      <c r="P1113" s="295"/>
      <c r="Q1113" s="295"/>
      <c r="R1113" s="295"/>
      <c r="S1113" s="295"/>
      <c r="T1113" s="295"/>
      <c r="U1113" s="295"/>
      <c r="V1113" s="295"/>
      <c r="W1113" s="295"/>
      <c r="X1113" s="295"/>
      <c r="Y1113" s="426"/>
      <c r="Z1113" s="415"/>
      <c r="AA1113" s="415"/>
      <c r="AB1113" s="415"/>
      <c r="AC1113" s="415"/>
      <c r="AD1113" s="415"/>
      <c r="AE1113" s="415"/>
      <c r="AF1113" s="415"/>
      <c r="AG1113" s="415"/>
      <c r="AH1113" s="415"/>
      <c r="AI1113" s="415"/>
      <c r="AJ1113" s="415"/>
      <c r="AK1113" s="415"/>
      <c r="AL1113" s="415"/>
      <c r="AM1113" s="296">
        <f>SUM(Y1113:AL1113)</f>
        <v>0</v>
      </c>
    </row>
    <row r="1114" spans="1:39" ht="15" hidden="1" customHeight="1" outlineLevel="1">
      <c r="A1114" s="532"/>
      <c r="B1114" s="294" t="s">
        <v>346</v>
      </c>
      <c r="C1114" s="291" t="s">
        <v>163</v>
      </c>
      <c r="D1114" s="295"/>
      <c r="E1114" s="295"/>
      <c r="F1114" s="295"/>
      <c r="G1114" s="295"/>
      <c r="H1114" s="295"/>
      <c r="I1114" s="295"/>
      <c r="J1114" s="295"/>
      <c r="K1114" s="295"/>
      <c r="L1114" s="295"/>
      <c r="M1114" s="295"/>
      <c r="N1114" s="295">
        <f>N1113</f>
        <v>12</v>
      </c>
      <c r="O1114" s="295"/>
      <c r="P1114" s="295"/>
      <c r="Q1114" s="295"/>
      <c r="R1114" s="295"/>
      <c r="S1114" s="295"/>
      <c r="T1114" s="295"/>
      <c r="U1114" s="295"/>
      <c r="V1114" s="295"/>
      <c r="W1114" s="295"/>
      <c r="X1114" s="295"/>
      <c r="Y1114" s="411">
        <f>Y1113</f>
        <v>0</v>
      </c>
      <c r="Z1114" s="411">
        <f t="shared" ref="Z1114" si="2913">Z1113</f>
        <v>0</v>
      </c>
      <c r="AA1114" s="411">
        <f t="shared" ref="AA1114" si="2914">AA1113</f>
        <v>0</v>
      </c>
      <c r="AB1114" s="411">
        <f t="shared" ref="AB1114" si="2915">AB1113</f>
        <v>0</v>
      </c>
      <c r="AC1114" s="411">
        <f t="shared" ref="AC1114" si="2916">AC1113</f>
        <v>0</v>
      </c>
      <c r="AD1114" s="411">
        <f t="shared" ref="AD1114" si="2917">AD1113</f>
        <v>0</v>
      </c>
      <c r="AE1114" s="411">
        <f t="shared" ref="AE1114" si="2918">AE1113</f>
        <v>0</v>
      </c>
      <c r="AF1114" s="411">
        <f t="shared" ref="AF1114" si="2919">AF1113</f>
        <v>0</v>
      </c>
      <c r="AG1114" s="411">
        <f t="shared" ref="AG1114" si="2920">AG1113</f>
        <v>0</v>
      </c>
      <c r="AH1114" s="411">
        <f t="shared" ref="AH1114" si="2921">AH1113</f>
        <v>0</v>
      </c>
      <c r="AI1114" s="411">
        <f t="shared" ref="AI1114" si="2922">AI1113</f>
        <v>0</v>
      </c>
      <c r="AJ1114" s="411">
        <f t="shared" ref="AJ1114" si="2923">AJ1113</f>
        <v>0</v>
      </c>
      <c r="AK1114" s="411">
        <f t="shared" ref="AK1114" si="2924">AK1113</f>
        <v>0</v>
      </c>
      <c r="AL1114" s="411">
        <f t="shared" ref="AL1114" si="2925">AL1113</f>
        <v>0</v>
      </c>
      <c r="AM1114" s="306"/>
    </row>
    <row r="1115" spans="1:39" ht="15" hidden="1" customHeight="1" outlineLevel="1">
      <c r="A1115" s="532"/>
      <c r="B1115" s="428"/>
      <c r="C1115" s="291"/>
      <c r="D1115" s="291"/>
      <c r="E1115" s="291"/>
      <c r="F1115" s="291"/>
      <c r="G1115" s="291"/>
      <c r="H1115" s="291"/>
      <c r="I1115" s="291"/>
      <c r="J1115" s="291"/>
      <c r="K1115" s="291"/>
      <c r="L1115" s="291"/>
      <c r="M1115" s="291"/>
      <c r="N1115" s="291"/>
      <c r="O1115" s="291"/>
      <c r="P1115" s="291"/>
      <c r="Q1115" s="291"/>
      <c r="R1115" s="291"/>
      <c r="S1115" s="291"/>
      <c r="T1115" s="291"/>
      <c r="U1115" s="291"/>
      <c r="V1115" s="291"/>
      <c r="W1115" s="291"/>
      <c r="X1115" s="291"/>
      <c r="Y1115" s="412"/>
      <c r="Z1115" s="425"/>
      <c r="AA1115" s="425"/>
      <c r="AB1115" s="425"/>
      <c r="AC1115" s="425"/>
      <c r="AD1115" s="425"/>
      <c r="AE1115" s="425"/>
      <c r="AF1115" s="425"/>
      <c r="AG1115" s="425"/>
      <c r="AH1115" s="425"/>
      <c r="AI1115" s="425"/>
      <c r="AJ1115" s="425"/>
      <c r="AK1115" s="425"/>
      <c r="AL1115" s="425"/>
      <c r="AM1115" s="306"/>
    </row>
    <row r="1116" spans="1:39" ht="35.5" hidden="1" customHeight="1" outlineLevel="1">
      <c r="A1116" s="532">
        <v>47</v>
      </c>
      <c r="B1116" s="428" t="s">
        <v>139</v>
      </c>
      <c r="C1116" s="291" t="s">
        <v>25</v>
      </c>
      <c r="D1116" s="295"/>
      <c r="E1116" s="295"/>
      <c r="F1116" s="295"/>
      <c r="G1116" s="295"/>
      <c r="H1116" s="295"/>
      <c r="I1116" s="295"/>
      <c r="J1116" s="295"/>
      <c r="K1116" s="295"/>
      <c r="L1116" s="295"/>
      <c r="M1116" s="295"/>
      <c r="N1116" s="295">
        <v>12</v>
      </c>
      <c r="O1116" s="295"/>
      <c r="P1116" s="295"/>
      <c r="Q1116" s="295"/>
      <c r="R1116" s="295"/>
      <c r="S1116" s="295"/>
      <c r="T1116" s="295"/>
      <c r="U1116" s="295"/>
      <c r="V1116" s="295"/>
      <c r="W1116" s="295"/>
      <c r="X1116" s="295"/>
      <c r="Y1116" s="426"/>
      <c r="Z1116" s="415"/>
      <c r="AA1116" s="415"/>
      <c r="AB1116" s="415"/>
      <c r="AC1116" s="415"/>
      <c r="AD1116" s="415"/>
      <c r="AE1116" s="415"/>
      <c r="AF1116" s="415"/>
      <c r="AG1116" s="415"/>
      <c r="AH1116" s="415"/>
      <c r="AI1116" s="415"/>
      <c r="AJ1116" s="415"/>
      <c r="AK1116" s="415"/>
      <c r="AL1116" s="415"/>
      <c r="AM1116" s="296">
        <f>SUM(Y1116:AL1116)</f>
        <v>0</v>
      </c>
    </row>
    <row r="1117" spans="1:39" ht="15" hidden="1" customHeight="1" outlineLevel="1">
      <c r="A1117" s="532"/>
      <c r="B1117" s="294" t="s">
        <v>346</v>
      </c>
      <c r="C1117" s="291" t="s">
        <v>163</v>
      </c>
      <c r="D1117" s="295"/>
      <c r="E1117" s="295"/>
      <c r="F1117" s="295"/>
      <c r="G1117" s="295"/>
      <c r="H1117" s="295"/>
      <c r="I1117" s="295"/>
      <c r="J1117" s="295"/>
      <c r="K1117" s="295"/>
      <c r="L1117" s="295"/>
      <c r="M1117" s="295"/>
      <c r="N1117" s="295">
        <f>N1116</f>
        <v>12</v>
      </c>
      <c r="O1117" s="295"/>
      <c r="P1117" s="295"/>
      <c r="Q1117" s="295"/>
      <c r="R1117" s="295"/>
      <c r="S1117" s="295"/>
      <c r="T1117" s="295"/>
      <c r="U1117" s="295"/>
      <c r="V1117" s="295"/>
      <c r="W1117" s="295"/>
      <c r="X1117" s="295"/>
      <c r="Y1117" s="411">
        <f>Y1116</f>
        <v>0</v>
      </c>
      <c r="Z1117" s="411">
        <f t="shared" ref="Z1117" si="2926">Z1116</f>
        <v>0</v>
      </c>
      <c r="AA1117" s="411">
        <f t="shared" ref="AA1117" si="2927">AA1116</f>
        <v>0</v>
      </c>
      <c r="AB1117" s="411">
        <f t="shared" ref="AB1117" si="2928">AB1116</f>
        <v>0</v>
      </c>
      <c r="AC1117" s="411">
        <f t="shared" ref="AC1117" si="2929">AC1116</f>
        <v>0</v>
      </c>
      <c r="AD1117" s="411">
        <f t="shared" ref="AD1117" si="2930">AD1116</f>
        <v>0</v>
      </c>
      <c r="AE1117" s="411">
        <f t="shared" ref="AE1117" si="2931">AE1116</f>
        <v>0</v>
      </c>
      <c r="AF1117" s="411">
        <f t="shared" ref="AF1117" si="2932">AF1116</f>
        <v>0</v>
      </c>
      <c r="AG1117" s="411">
        <f t="shared" ref="AG1117" si="2933">AG1116</f>
        <v>0</v>
      </c>
      <c r="AH1117" s="411">
        <f t="shared" ref="AH1117" si="2934">AH1116</f>
        <v>0</v>
      </c>
      <c r="AI1117" s="411">
        <f t="shared" ref="AI1117" si="2935">AI1116</f>
        <v>0</v>
      </c>
      <c r="AJ1117" s="411">
        <f t="shared" ref="AJ1117" si="2936">AJ1116</f>
        <v>0</v>
      </c>
      <c r="AK1117" s="411">
        <f t="shared" ref="AK1117" si="2937">AK1116</f>
        <v>0</v>
      </c>
      <c r="AL1117" s="411">
        <f t="shared" ref="AL1117" si="2938">AL1116</f>
        <v>0</v>
      </c>
      <c r="AM1117" s="306"/>
    </row>
    <row r="1118" spans="1:39" ht="15" hidden="1" customHeight="1" outlineLevel="1">
      <c r="A1118" s="532"/>
      <c r="B1118" s="428"/>
      <c r="C1118" s="291"/>
      <c r="D1118" s="291"/>
      <c r="E1118" s="291"/>
      <c r="F1118" s="291"/>
      <c r="G1118" s="291"/>
      <c r="H1118" s="291"/>
      <c r="I1118" s="291"/>
      <c r="J1118" s="291"/>
      <c r="K1118" s="291"/>
      <c r="L1118" s="291"/>
      <c r="M1118" s="291"/>
      <c r="N1118" s="291"/>
      <c r="O1118" s="291"/>
      <c r="P1118" s="291"/>
      <c r="Q1118" s="291"/>
      <c r="R1118" s="291"/>
      <c r="S1118" s="291"/>
      <c r="T1118" s="291"/>
      <c r="U1118" s="291"/>
      <c r="V1118" s="291"/>
      <c r="W1118" s="291"/>
      <c r="X1118" s="291"/>
      <c r="Y1118" s="412"/>
      <c r="Z1118" s="425"/>
      <c r="AA1118" s="425"/>
      <c r="AB1118" s="425"/>
      <c r="AC1118" s="425"/>
      <c r="AD1118" s="425"/>
      <c r="AE1118" s="425"/>
      <c r="AF1118" s="425"/>
      <c r="AG1118" s="425"/>
      <c r="AH1118" s="425"/>
      <c r="AI1118" s="425"/>
      <c r="AJ1118" s="425"/>
      <c r="AK1118" s="425"/>
      <c r="AL1118" s="425"/>
      <c r="AM1118" s="306"/>
    </row>
    <row r="1119" spans="1:39" ht="39.75" hidden="1" customHeight="1" outlineLevel="1">
      <c r="A1119" s="532">
        <v>48</v>
      </c>
      <c r="B1119" s="428" t="s">
        <v>140</v>
      </c>
      <c r="C1119" s="291" t="s">
        <v>25</v>
      </c>
      <c r="D1119" s="295"/>
      <c r="E1119" s="295"/>
      <c r="F1119" s="295"/>
      <c r="G1119" s="295"/>
      <c r="H1119" s="295"/>
      <c r="I1119" s="295"/>
      <c r="J1119" s="295"/>
      <c r="K1119" s="295"/>
      <c r="L1119" s="295"/>
      <c r="M1119" s="295"/>
      <c r="N1119" s="295">
        <v>12</v>
      </c>
      <c r="O1119" s="295"/>
      <c r="P1119" s="295"/>
      <c r="Q1119" s="295"/>
      <c r="R1119" s="295"/>
      <c r="S1119" s="295"/>
      <c r="T1119" s="295"/>
      <c r="U1119" s="295"/>
      <c r="V1119" s="295"/>
      <c r="W1119" s="295"/>
      <c r="X1119" s="295"/>
      <c r="Y1119" s="426"/>
      <c r="Z1119" s="415"/>
      <c r="AA1119" s="415"/>
      <c r="AB1119" s="415"/>
      <c r="AC1119" s="415"/>
      <c r="AD1119" s="415"/>
      <c r="AE1119" s="415"/>
      <c r="AF1119" s="415"/>
      <c r="AG1119" s="415"/>
      <c r="AH1119" s="415"/>
      <c r="AI1119" s="415"/>
      <c r="AJ1119" s="415"/>
      <c r="AK1119" s="415"/>
      <c r="AL1119" s="415"/>
      <c r="AM1119" s="296">
        <f>SUM(Y1119:AL1119)</f>
        <v>0</v>
      </c>
    </row>
    <row r="1120" spans="1:39" ht="15" hidden="1" customHeight="1" outlineLevel="1">
      <c r="A1120" s="532"/>
      <c r="B1120" s="294" t="s">
        <v>346</v>
      </c>
      <c r="C1120" s="291" t="s">
        <v>163</v>
      </c>
      <c r="D1120" s="295"/>
      <c r="E1120" s="295"/>
      <c r="F1120" s="295"/>
      <c r="G1120" s="295"/>
      <c r="H1120" s="295"/>
      <c r="I1120" s="295"/>
      <c r="J1120" s="295"/>
      <c r="K1120" s="295"/>
      <c r="L1120" s="295"/>
      <c r="M1120" s="295"/>
      <c r="N1120" s="295">
        <f>N1119</f>
        <v>12</v>
      </c>
      <c r="O1120" s="295"/>
      <c r="P1120" s="295"/>
      <c r="Q1120" s="295"/>
      <c r="R1120" s="295"/>
      <c r="S1120" s="295"/>
      <c r="T1120" s="295"/>
      <c r="U1120" s="295"/>
      <c r="V1120" s="295"/>
      <c r="W1120" s="295"/>
      <c r="X1120" s="295"/>
      <c r="Y1120" s="411">
        <f>Y1119</f>
        <v>0</v>
      </c>
      <c r="Z1120" s="411">
        <f t="shared" ref="Z1120" si="2939">Z1119</f>
        <v>0</v>
      </c>
      <c r="AA1120" s="411">
        <f t="shared" ref="AA1120" si="2940">AA1119</f>
        <v>0</v>
      </c>
      <c r="AB1120" s="411">
        <f t="shared" ref="AB1120" si="2941">AB1119</f>
        <v>0</v>
      </c>
      <c r="AC1120" s="411">
        <f t="shared" ref="AC1120" si="2942">AC1119</f>
        <v>0</v>
      </c>
      <c r="AD1120" s="411">
        <f t="shared" ref="AD1120" si="2943">AD1119</f>
        <v>0</v>
      </c>
      <c r="AE1120" s="411">
        <f t="shared" ref="AE1120" si="2944">AE1119</f>
        <v>0</v>
      </c>
      <c r="AF1120" s="411">
        <f t="shared" ref="AF1120" si="2945">AF1119</f>
        <v>0</v>
      </c>
      <c r="AG1120" s="411">
        <f t="shared" ref="AG1120" si="2946">AG1119</f>
        <v>0</v>
      </c>
      <c r="AH1120" s="411">
        <f t="shared" ref="AH1120" si="2947">AH1119</f>
        <v>0</v>
      </c>
      <c r="AI1120" s="411">
        <f t="shared" ref="AI1120" si="2948">AI1119</f>
        <v>0</v>
      </c>
      <c r="AJ1120" s="411">
        <f t="shared" ref="AJ1120" si="2949">AJ1119</f>
        <v>0</v>
      </c>
      <c r="AK1120" s="411">
        <f t="shared" ref="AK1120" si="2950">AK1119</f>
        <v>0</v>
      </c>
      <c r="AL1120" s="411">
        <f t="shared" ref="AL1120" si="2951">AL1119</f>
        <v>0</v>
      </c>
      <c r="AM1120" s="306"/>
    </row>
    <row r="1121" spans="1:39" ht="15" hidden="1" customHeight="1" outlineLevel="1">
      <c r="A1121" s="532"/>
      <c r="B1121" s="428"/>
      <c r="C1121" s="291"/>
      <c r="D1121" s="291"/>
      <c r="E1121" s="291"/>
      <c r="F1121" s="291"/>
      <c r="G1121" s="291"/>
      <c r="H1121" s="291"/>
      <c r="I1121" s="291"/>
      <c r="J1121" s="291"/>
      <c r="K1121" s="291"/>
      <c r="L1121" s="291"/>
      <c r="M1121" s="291"/>
      <c r="N1121" s="291"/>
      <c r="O1121" s="291"/>
      <c r="P1121" s="291"/>
      <c r="Q1121" s="291"/>
      <c r="R1121" s="291"/>
      <c r="S1121" s="291"/>
      <c r="T1121" s="291"/>
      <c r="U1121" s="291"/>
      <c r="V1121" s="291"/>
      <c r="W1121" s="291"/>
      <c r="X1121" s="291"/>
      <c r="Y1121" s="412"/>
      <c r="Z1121" s="425"/>
      <c r="AA1121" s="425"/>
      <c r="AB1121" s="425"/>
      <c r="AC1121" s="425"/>
      <c r="AD1121" s="425"/>
      <c r="AE1121" s="425"/>
      <c r="AF1121" s="425"/>
      <c r="AG1121" s="425"/>
      <c r="AH1121" s="425"/>
      <c r="AI1121" s="425"/>
      <c r="AJ1121" s="425"/>
      <c r="AK1121" s="425"/>
      <c r="AL1121" s="425"/>
      <c r="AM1121" s="306"/>
    </row>
    <row r="1122" spans="1:39" ht="33" hidden="1" customHeight="1" outlineLevel="1">
      <c r="A1122" s="532">
        <v>49</v>
      </c>
      <c r="B1122" s="428" t="s">
        <v>141</v>
      </c>
      <c r="C1122" s="291" t="s">
        <v>25</v>
      </c>
      <c r="D1122" s="295"/>
      <c r="E1122" s="295"/>
      <c r="F1122" s="295"/>
      <c r="G1122" s="295"/>
      <c r="H1122" s="295"/>
      <c r="I1122" s="295"/>
      <c r="J1122" s="295"/>
      <c r="K1122" s="295"/>
      <c r="L1122" s="295"/>
      <c r="M1122" s="295"/>
      <c r="N1122" s="295">
        <v>12</v>
      </c>
      <c r="O1122" s="295"/>
      <c r="P1122" s="295"/>
      <c r="Q1122" s="295"/>
      <c r="R1122" s="295"/>
      <c r="S1122" s="295"/>
      <c r="T1122" s="295"/>
      <c r="U1122" s="295"/>
      <c r="V1122" s="295"/>
      <c r="W1122" s="295"/>
      <c r="X1122" s="295"/>
      <c r="Y1122" s="426"/>
      <c r="Z1122" s="415"/>
      <c r="AA1122" s="415"/>
      <c r="AB1122" s="415"/>
      <c r="AC1122" s="415"/>
      <c r="AD1122" s="415"/>
      <c r="AE1122" s="415"/>
      <c r="AF1122" s="415"/>
      <c r="AG1122" s="415"/>
      <c r="AH1122" s="415"/>
      <c r="AI1122" s="415"/>
      <c r="AJ1122" s="415"/>
      <c r="AK1122" s="415"/>
      <c r="AL1122" s="415"/>
      <c r="AM1122" s="296">
        <f>SUM(Y1122:AL1122)</f>
        <v>0</v>
      </c>
    </row>
    <row r="1123" spans="1:39" ht="15" hidden="1" customHeight="1" outlineLevel="1">
      <c r="A1123" s="532"/>
      <c r="B1123" s="294" t="s">
        <v>346</v>
      </c>
      <c r="C1123" s="291" t="s">
        <v>163</v>
      </c>
      <c r="D1123" s="295"/>
      <c r="E1123" s="295"/>
      <c r="F1123" s="295"/>
      <c r="G1123" s="295"/>
      <c r="H1123" s="295"/>
      <c r="I1123" s="295"/>
      <c r="J1123" s="295"/>
      <c r="K1123" s="295"/>
      <c r="L1123" s="295"/>
      <c r="M1123" s="295"/>
      <c r="N1123" s="295">
        <f>N1122</f>
        <v>12</v>
      </c>
      <c r="O1123" s="295"/>
      <c r="P1123" s="295"/>
      <c r="Q1123" s="295"/>
      <c r="R1123" s="295"/>
      <c r="S1123" s="295"/>
      <c r="T1123" s="295"/>
      <c r="U1123" s="295"/>
      <c r="V1123" s="295"/>
      <c r="W1123" s="295"/>
      <c r="X1123" s="295"/>
      <c r="Y1123" s="411">
        <f>Y1122</f>
        <v>0</v>
      </c>
      <c r="Z1123" s="411">
        <f t="shared" ref="Z1123" si="2952">Z1122</f>
        <v>0</v>
      </c>
      <c r="AA1123" s="411">
        <f t="shared" ref="AA1123" si="2953">AA1122</f>
        <v>0</v>
      </c>
      <c r="AB1123" s="411">
        <f t="shared" ref="AB1123" si="2954">AB1122</f>
        <v>0</v>
      </c>
      <c r="AC1123" s="411">
        <f t="shared" ref="AC1123" si="2955">AC1122</f>
        <v>0</v>
      </c>
      <c r="AD1123" s="411">
        <f t="shared" ref="AD1123" si="2956">AD1122</f>
        <v>0</v>
      </c>
      <c r="AE1123" s="411">
        <f t="shared" ref="AE1123" si="2957">AE1122</f>
        <v>0</v>
      </c>
      <c r="AF1123" s="411">
        <f t="shared" ref="AF1123" si="2958">AF1122</f>
        <v>0</v>
      </c>
      <c r="AG1123" s="411">
        <f t="shared" ref="AG1123" si="2959">AG1122</f>
        <v>0</v>
      </c>
      <c r="AH1123" s="411">
        <f t="shared" ref="AH1123" si="2960">AH1122</f>
        <v>0</v>
      </c>
      <c r="AI1123" s="411">
        <f t="shared" ref="AI1123" si="2961">AI1122</f>
        <v>0</v>
      </c>
      <c r="AJ1123" s="411">
        <f t="shared" ref="AJ1123" si="2962">AJ1122</f>
        <v>0</v>
      </c>
      <c r="AK1123" s="411">
        <f t="shared" ref="AK1123" si="2963">AK1122</f>
        <v>0</v>
      </c>
      <c r="AL1123" s="411">
        <f t="shared" ref="AL1123" si="2964">AL1122</f>
        <v>0</v>
      </c>
      <c r="AM1123" s="306"/>
    </row>
    <row r="1124" spans="1:39" ht="15" hidden="1" customHeight="1" outlineLevel="1">
      <c r="A1124" s="532"/>
      <c r="B1124" s="294"/>
      <c r="C1124" s="305"/>
      <c r="D1124" s="291"/>
      <c r="E1124" s="291"/>
      <c r="F1124" s="291"/>
      <c r="G1124" s="291"/>
      <c r="H1124" s="291"/>
      <c r="I1124" s="291"/>
      <c r="J1124" s="291"/>
      <c r="K1124" s="291"/>
      <c r="L1124" s="291"/>
      <c r="M1124" s="291"/>
      <c r="N1124" s="291"/>
      <c r="O1124" s="291"/>
      <c r="P1124" s="291"/>
      <c r="Q1124" s="291"/>
      <c r="R1124" s="291"/>
      <c r="S1124" s="291"/>
      <c r="T1124" s="291"/>
      <c r="U1124" s="291"/>
      <c r="V1124" s="291"/>
      <c r="W1124" s="291"/>
      <c r="X1124" s="291"/>
      <c r="Y1124" s="301"/>
      <c r="Z1124" s="301"/>
      <c r="AA1124" s="301"/>
      <c r="AB1124" s="301"/>
      <c r="AC1124" s="301"/>
      <c r="AD1124" s="301"/>
      <c r="AE1124" s="301"/>
      <c r="AF1124" s="301"/>
      <c r="AG1124" s="301"/>
      <c r="AH1124" s="301"/>
      <c r="AI1124" s="301"/>
      <c r="AJ1124" s="301"/>
      <c r="AK1124" s="301"/>
      <c r="AL1124" s="301"/>
      <c r="AM1124" s="306"/>
    </row>
    <row r="1125" spans="1:39" ht="15.45">
      <c r="B1125" s="327" t="s">
        <v>347</v>
      </c>
      <c r="C1125" s="329"/>
      <c r="D1125" s="329">
        <f>SUM(D962:D1123)</f>
        <v>715566.3676817345</v>
      </c>
      <c r="E1125" s="329"/>
      <c r="F1125" s="329"/>
      <c r="G1125" s="329"/>
      <c r="H1125" s="329"/>
      <c r="I1125" s="329"/>
      <c r="J1125" s="329"/>
      <c r="K1125" s="329"/>
      <c r="L1125" s="329"/>
      <c r="M1125" s="329"/>
      <c r="N1125" s="329"/>
      <c r="O1125" s="329">
        <f>SUM(O962:O1123)</f>
        <v>172.79978182308523</v>
      </c>
      <c r="P1125" s="329"/>
      <c r="Q1125" s="329"/>
      <c r="R1125" s="329"/>
      <c r="S1125" s="329"/>
      <c r="T1125" s="329"/>
      <c r="U1125" s="329"/>
      <c r="V1125" s="329"/>
      <c r="W1125" s="329"/>
      <c r="X1125" s="329"/>
      <c r="Y1125" s="329">
        <f>IF(Y960="kWh",SUMPRODUCT(D962:D1123,Y962:Y1123))</f>
        <v>0</v>
      </c>
      <c r="Z1125" s="329">
        <f>IF(Z960="kWh",SUMPRODUCT(D962:D1123,Z962:Z1123))</f>
        <v>0</v>
      </c>
      <c r="AA1125" s="329">
        <f>IF(AA960="kw",SUMPRODUCT(N962:N1123,O962:O1123,AA962:AA1123),SUMPRODUCT(D962:D1123,AA962:AA1123))</f>
        <v>0</v>
      </c>
      <c r="AB1125" s="329">
        <f>IF(AB960="kw",SUMPRODUCT(N962:N1123,O962:O1123,AB962:AB1123),SUMPRODUCT(D962:D1123,AB962:AB1123))</f>
        <v>0</v>
      </c>
      <c r="AC1125" s="329">
        <f>IF(AC960="kw",SUMPRODUCT(N962:N1123,O962:O1123,AC962:AC1123),SUMPRODUCT(D962:D1123,AC962:AC1123))</f>
        <v>0</v>
      </c>
      <c r="AD1125" s="329">
        <f>IF(AD960="kw",SUMPRODUCT(N962:N1123,O962:O1123,AD962:AD1123),SUMPRODUCT(D962:D1123,AD962:AD1123))</f>
        <v>0</v>
      </c>
      <c r="AE1125" s="329">
        <f>IF(AE960="kw",SUMPRODUCT(N962:N1123,O962:O1123,AE962:AE1123),SUMPRODUCT(D962:D1123,AE962:AE1123))</f>
        <v>0</v>
      </c>
      <c r="AF1125" s="329">
        <f>IF(AF960="kw",SUMPRODUCT(N962:N1123,O962:O1123,AF962:AF1123),SUMPRODUCT(D962:D1123,AF962:AF1123))</f>
        <v>0</v>
      </c>
      <c r="AG1125" s="329">
        <f>IF(AG960="kw",SUMPRODUCT(N962:N1123,O962:O1123,AG962:AG1123),SUMPRODUCT(D962:D1123,AG962:AG1123))</f>
        <v>0</v>
      </c>
      <c r="AH1125" s="329">
        <f>IF(AH960="kw",SUMPRODUCT(N962:N1123,O962:O1123,AH962:AH1123),SUMPRODUCT(D962:D1123,AH962:AH1123))</f>
        <v>0</v>
      </c>
      <c r="AI1125" s="329">
        <f>IF(AI960="kw",SUMPRODUCT(N962:N1123,O962:O1123,AI962:AI1123),SUMPRODUCT(D962:D1123,AI962:AI1123))</f>
        <v>0</v>
      </c>
      <c r="AJ1125" s="329">
        <f>IF(AJ960="kw",SUMPRODUCT(N962:N1123,O962:O1123,AJ962:AJ1123),SUMPRODUCT(D962:D1123,AJ962:AJ1123))</f>
        <v>0</v>
      </c>
      <c r="AK1125" s="329">
        <f>IF(AK960="kw",SUMPRODUCT(N962:N1123,O962:O1123,AK962:AK1123),SUMPRODUCT(D962:D1123,AK962:AK1123))</f>
        <v>0</v>
      </c>
      <c r="AL1125" s="329">
        <f>IF(AL960="kw",SUMPRODUCT(N962:N1123,O962:O1123,AL962:AL1123),SUMPRODUCT(D962:D1123,AL962:AL1123))</f>
        <v>0</v>
      </c>
      <c r="AM1125" s="330"/>
    </row>
    <row r="1126" spans="1:39" ht="15.45">
      <c r="B1126" s="391" t="s">
        <v>348</v>
      </c>
      <c r="C1126" s="392"/>
      <c r="D1126" s="392"/>
      <c r="E1126" s="392"/>
      <c r="F1126" s="392"/>
      <c r="G1126" s="392"/>
      <c r="H1126" s="392"/>
      <c r="I1126" s="392"/>
      <c r="J1126" s="392"/>
      <c r="K1126" s="392"/>
      <c r="L1126" s="392"/>
      <c r="M1126" s="392"/>
      <c r="N1126" s="392"/>
      <c r="O1126" s="392"/>
      <c r="P1126" s="392"/>
      <c r="Q1126" s="392"/>
      <c r="R1126" s="392"/>
      <c r="S1126" s="392"/>
      <c r="T1126" s="392"/>
      <c r="U1126" s="392"/>
      <c r="V1126" s="392"/>
      <c r="W1126" s="392"/>
      <c r="X1126" s="392"/>
      <c r="Y1126" s="392">
        <f>HLOOKUP(Y770,'2. LRAMVA Threshold'!$B$42:$Q$53,12,FALSE)</f>
        <v>1633000</v>
      </c>
      <c r="Z1126" s="392">
        <f>HLOOKUP(Z770,'2. LRAMVA Threshold'!$B$42:$Q$53,12,FALSE)</f>
        <v>767647</v>
      </c>
      <c r="AA1126" s="392">
        <f>HLOOKUP(AA770,'2. LRAMVA Threshold'!$B$42:$Q$53,12,FALSE)</f>
        <v>7932.3310198404288</v>
      </c>
      <c r="AB1126" s="392">
        <f>HLOOKUP(AB770,'2. LRAMVA Threshold'!$B$42:$Q$53,12,FALSE)</f>
        <v>1668.7921836606774</v>
      </c>
      <c r="AC1126" s="392">
        <f>HLOOKUP(AC770,'2. LRAMVA Threshold'!$B$42:$Q$53,12,FALSE)</f>
        <v>415.70193033185683</v>
      </c>
      <c r="AD1126" s="392">
        <f>HLOOKUP(AD770,'2. LRAMVA Threshold'!$B$42:$Q$53,12,FALSE)</f>
        <v>0</v>
      </c>
      <c r="AE1126" s="392">
        <f>HLOOKUP(AE770,'2. LRAMVA Threshold'!$B$42:$Q$53,12,FALSE)</f>
        <v>0</v>
      </c>
      <c r="AF1126" s="392">
        <f>HLOOKUP(AF770,'2. LRAMVA Threshold'!$B$42:$Q$53,12,FALSE)</f>
        <v>0</v>
      </c>
      <c r="AG1126" s="392">
        <f>HLOOKUP(AG770,'2. LRAMVA Threshold'!$B$42:$Q$53,12,FALSE)</f>
        <v>0</v>
      </c>
      <c r="AH1126" s="392">
        <f>HLOOKUP(AH770,'2. LRAMVA Threshold'!$B$42:$Q$53,12,FALSE)</f>
        <v>0</v>
      </c>
      <c r="AI1126" s="392">
        <f>HLOOKUP(AI770,'2. LRAMVA Threshold'!$B$42:$Q$53,12,FALSE)</f>
        <v>0</v>
      </c>
      <c r="AJ1126" s="392">
        <f>HLOOKUP(AJ770,'2. LRAMVA Threshold'!$B$42:$Q$53,12,FALSE)</f>
        <v>0</v>
      </c>
      <c r="AK1126" s="392">
        <f>HLOOKUP(AK770,'2. LRAMVA Threshold'!$B$42:$Q$53,12,FALSE)</f>
        <v>0</v>
      </c>
      <c r="AL1126" s="392">
        <f>HLOOKUP(AL770,'2. LRAMVA Threshold'!$B$42:$Q$53,12,FALSE)</f>
        <v>0</v>
      </c>
      <c r="AM1126" s="442"/>
    </row>
    <row r="1127" spans="1:39" ht="15">
      <c r="B1127" s="394"/>
      <c r="C1127" s="432"/>
      <c r="D1127" s="433"/>
      <c r="E1127" s="433"/>
      <c r="F1127" s="433"/>
      <c r="G1127" s="433"/>
      <c r="H1127" s="433"/>
      <c r="I1127" s="433"/>
      <c r="J1127" s="433"/>
      <c r="K1127" s="433"/>
      <c r="L1127" s="433"/>
      <c r="M1127" s="433"/>
      <c r="N1127" s="433"/>
      <c r="O1127" s="434"/>
      <c r="P1127" s="433"/>
      <c r="Q1127" s="433"/>
      <c r="R1127" s="433"/>
      <c r="S1127" s="435"/>
      <c r="T1127" s="435"/>
      <c r="U1127" s="435"/>
      <c r="V1127" s="435"/>
      <c r="W1127" s="433"/>
      <c r="X1127" s="433"/>
      <c r="Y1127" s="436"/>
      <c r="Z1127" s="436"/>
      <c r="AA1127" s="436"/>
      <c r="AB1127" s="436"/>
      <c r="AC1127" s="436"/>
      <c r="AD1127" s="436"/>
      <c r="AE1127" s="436"/>
      <c r="AF1127" s="399"/>
      <c r="AG1127" s="399"/>
      <c r="AH1127" s="399"/>
      <c r="AI1127" s="399"/>
      <c r="AJ1127" s="399"/>
      <c r="AK1127" s="399"/>
      <c r="AL1127" s="399"/>
      <c r="AM1127" s="400"/>
    </row>
    <row r="1128" spans="1:39" ht="15">
      <c r="B1128" s="324" t="s">
        <v>349</v>
      </c>
      <c r="C1128" s="338"/>
      <c r="D1128" s="338"/>
      <c r="E1128" s="376"/>
      <c r="F1128" s="376"/>
      <c r="G1128" s="376"/>
      <c r="H1128" s="376"/>
      <c r="I1128" s="376"/>
      <c r="J1128" s="376"/>
      <c r="K1128" s="376"/>
      <c r="L1128" s="376"/>
      <c r="M1128" s="376"/>
      <c r="N1128" s="376"/>
      <c r="O1128" s="291"/>
      <c r="P1128" s="340"/>
      <c r="Q1128" s="340"/>
      <c r="R1128" s="340"/>
      <c r="S1128" s="339"/>
      <c r="T1128" s="339"/>
      <c r="U1128" s="339"/>
      <c r="V1128" s="339"/>
      <c r="W1128" s="340"/>
      <c r="X1128" s="340"/>
      <c r="Y1128" s="341">
        <f>HLOOKUP(Y$35,'3.  Distribution Rates'!$C$122:$P$133,12,FALSE)</f>
        <v>0</v>
      </c>
      <c r="Z1128" s="341">
        <f>HLOOKUP(Z$35,'3.  Distribution Rates'!$C$122:$P$133,12,FALSE)</f>
        <v>1.83E-2</v>
      </c>
      <c r="AA1128" s="341">
        <f>HLOOKUP(AA$35,'3.  Distribution Rates'!$C$122:$P$133,12,FALSE)</f>
        <v>3.1696</v>
      </c>
      <c r="AB1128" s="341">
        <f>HLOOKUP(AB$35,'3.  Distribution Rates'!$C$122:$P$133,12,FALSE)</f>
        <v>2.2222</v>
      </c>
      <c r="AC1128" s="341">
        <f>HLOOKUP(AC$35,'3.  Distribution Rates'!$C$122:$P$133,12,FALSE)</f>
        <v>1.5405</v>
      </c>
      <c r="AD1128" s="341">
        <f>HLOOKUP(AD$35,'3.  Distribution Rates'!$C$122:$P$133,12,FALSE)</f>
        <v>1.7500000000000002E-2</v>
      </c>
      <c r="AE1128" s="341">
        <f>HLOOKUP(AE$35,'3.  Distribution Rates'!$C$122:$P$133,12,FALSE)</f>
        <v>40.264600000000002</v>
      </c>
      <c r="AF1128" s="341">
        <f>HLOOKUP(AF$35,'3.  Distribution Rates'!$C$122:$P$133,12,FALSE)</f>
        <v>11.0853</v>
      </c>
      <c r="AG1128" s="341">
        <f>HLOOKUP(AG$35,'3.  Distribution Rates'!$C$122:$P$133,12,FALSE)</f>
        <v>0</v>
      </c>
      <c r="AH1128" s="341">
        <f>HLOOKUP(AH$35,'3.  Distribution Rates'!$C$122:$P$133,12,FALSE)</f>
        <v>0</v>
      </c>
      <c r="AI1128" s="341">
        <f>HLOOKUP(AI$35,'3.  Distribution Rates'!$C$122:$P$133,12,FALSE)</f>
        <v>0</v>
      </c>
      <c r="AJ1128" s="341">
        <f>HLOOKUP(AJ$35,'3.  Distribution Rates'!$C$122:$P$133,12,FALSE)</f>
        <v>0</v>
      </c>
      <c r="AK1128" s="341">
        <f>HLOOKUP(AK$35,'3.  Distribution Rates'!$C$122:$P$133,12,FALSE)</f>
        <v>0</v>
      </c>
      <c r="AL1128" s="341">
        <f>HLOOKUP(AL$35,'3.  Distribution Rates'!$C$122:$P$133,12,FALSE)</f>
        <v>0</v>
      </c>
      <c r="AM1128" s="444"/>
    </row>
    <row r="1129" spans="1:39" ht="15">
      <c r="B1129" s="324" t="s">
        <v>353</v>
      </c>
      <c r="C1129" s="345"/>
      <c r="D1129" s="309"/>
      <c r="E1129" s="279"/>
      <c r="F1129" s="279"/>
      <c r="G1129" s="279"/>
      <c r="H1129" s="279"/>
      <c r="I1129" s="279"/>
      <c r="J1129" s="279"/>
      <c r="K1129" s="279"/>
      <c r="L1129" s="279"/>
      <c r="M1129" s="279"/>
      <c r="N1129" s="279"/>
      <c r="O1129" s="291"/>
      <c r="P1129" s="279"/>
      <c r="Q1129" s="279"/>
      <c r="R1129" s="279"/>
      <c r="S1129" s="309"/>
      <c r="T1129" s="309"/>
      <c r="U1129" s="309"/>
      <c r="V1129" s="309"/>
      <c r="W1129" s="279"/>
      <c r="X1129" s="279"/>
      <c r="Y1129" s="378">
        <f>'4.  2011-2014 LRAM'!Y143*Y1128</f>
        <v>0</v>
      </c>
      <c r="Z1129" s="378">
        <f>'4.  2011-2014 LRAM'!Z143*Z1128</f>
        <v>0</v>
      </c>
      <c r="AA1129" s="378">
        <f>'4.  2011-2014 LRAM'!AA143*AA1128</f>
        <v>0</v>
      </c>
      <c r="AB1129" s="378">
        <f>'4.  2011-2014 LRAM'!AB143*AB1128</f>
        <v>0</v>
      </c>
      <c r="AC1129" s="378">
        <f>'4.  2011-2014 LRAM'!AC143*AC1128</f>
        <v>0</v>
      </c>
      <c r="AD1129" s="378">
        <f>'4.  2011-2014 LRAM'!AD143*AD1128</f>
        <v>0</v>
      </c>
      <c r="AE1129" s="378">
        <f>'4.  2011-2014 LRAM'!AE143*AE1128</f>
        <v>0</v>
      </c>
      <c r="AF1129" s="378">
        <f>'4.  2011-2014 LRAM'!AF143*AF1128</f>
        <v>0</v>
      </c>
      <c r="AG1129" s="378">
        <f>'4.  2011-2014 LRAM'!AG143*AG1128</f>
        <v>0</v>
      </c>
      <c r="AH1129" s="378">
        <f>'4.  2011-2014 LRAM'!AH143*AH1128</f>
        <v>0</v>
      </c>
      <c r="AI1129" s="378">
        <f>'4.  2011-2014 LRAM'!AI143*AI1128</f>
        <v>0</v>
      </c>
      <c r="AJ1129" s="378">
        <f>'4.  2011-2014 LRAM'!AJ143*AJ1128</f>
        <v>0</v>
      </c>
      <c r="AK1129" s="378">
        <f>'4.  2011-2014 LRAM'!AK143*AK1128</f>
        <v>0</v>
      </c>
      <c r="AL1129" s="378">
        <f>'4.  2011-2014 LRAM'!AL143*AL1128</f>
        <v>0</v>
      </c>
      <c r="AM1129" s="629">
        <f t="shared" ref="AM1129:AM1138" si="2965">SUM(Y1129:AL1129)</f>
        <v>0</v>
      </c>
    </row>
    <row r="1130" spans="1:39" ht="15">
      <c r="B1130" s="324" t="s">
        <v>354</v>
      </c>
      <c r="C1130" s="345"/>
      <c r="D1130" s="309"/>
      <c r="E1130" s="279"/>
      <c r="F1130" s="279"/>
      <c r="G1130" s="279"/>
      <c r="H1130" s="279"/>
      <c r="I1130" s="279"/>
      <c r="J1130" s="279"/>
      <c r="K1130" s="279"/>
      <c r="L1130" s="279"/>
      <c r="M1130" s="279"/>
      <c r="N1130" s="279"/>
      <c r="O1130" s="291"/>
      <c r="P1130" s="279"/>
      <c r="Q1130" s="279"/>
      <c r="R1130" s="279"/>
      <c r="S1130" s="309"/>
      <c r="T1130" s="309"/>
      <c r="U1130" s="309"/>
      <c r="V1130" s="309"/>
      <c r="W1130" s="279"/>
      <c r="X1130" s="279"/>
      <c r="Y1130" s="378">
        <f>'4.  2011-2014 LRAM'!Y272*Y1128</f>
        <v>0</v>
      </c>
      <c r="Z1130" s="378">
        <f>'4.  2011-2014 LRAM'!Z272*Z1128</f>
        <v>0</v>
      </c>
      <c r="AA1130" s="378">
        <f>'4.  2011-2014 LRAM'!AA272*AA1128</f>
        <v>0</v>
      </c>
      <c r="AB1130" s="378">
        <f>'4.  2011-2014 LRAM'!AB272*AB1128</f>
        <v>0</v>
      </c>
      <c r="AC1130" s="378">
        <f>'4.  2011-2014 LRAM'!AC272*AC1128</f>
        <v>0</v>
      </c>
      <c r="AD1130" s="378">
        <f>'4.  2011-2014 LRAM'!AD272*AD1128</f>
        <v>0</v>
      </c>
      <c r="AE1130" s="378">
        <f>'4.  2011-2014 LRAM'!AE272*AE1128</f>
        <v>0</v>
      </c>
      <c r="AF1130" s="378">
        <f>'4.  2011-2014 LRAM'!AF272*AF1128</f>
        <v>0</v>
      </c>
      <c r="AG1130" s="378">
        <f>'4.  2011-2014 LRAM'!AG272*AG1128</f>
        <v>0</v>
      </c>
      <c r="AH1130" s="378">
        <f>'4.  2011-2014 LRAM'!AH272*AH1128</f>
        <v>0</v>
      </c>
      <c r="AI1130" s="378">
        <f>'4.  2011-2014 LRAM'!AI272*AI1128</f>
        <v>0</v>
      </c>
      <c r="AJ1130" s="378">
        <f>'4.  2011-2014 LRAM'!AJ272*AJ1128</f>
        <v>0</v>
      </c>
      <c r="AK1130" s="378">
        <f>'4.  2011-2014 LRAM'!AK272*AK1128</f>
        <v>0</v>
      </c>
      <c r="AL1130" s="378">
        <f>'4.  2011-2014 LRAM'!AL272*AL1128</f>
        <v>0</v>
      </c>
      <c r="AM1130" s="629">
        <f t="shared" si="2965"/>
        <v>0</v>
      </c>
    </row>
    <row r="1131" spans="1:39" ht="15">
      <c r="B1131" s="324" t="s">
        <v>355</v>
      </c>
      <c r="C1131" s="345"/>
      <c r="D1131" s="309"/>
      <c r="E1131" s="279"/>
      <c r="F1131" s="279"/>
      <c r="G1131" s="279"/>
      <c r="H1131" s="279"/>
      <c r="I1131" s="279"/>
      <c r="J1131" s="279"/>
      <c r="K1131" s="279"/>
      <c r="L1131" s="279"/>
      <c r="M1131" s="279"/>
      <c r="N1131" s="279"/>
      <c r="O1131" s="291"/>
      <c r="P1131" s="279"/>
      <c r="Q1131" s="279"/>
      <c r="R1131" s="279"/>
      <c r="S1131" s="309"/>
      <c r="T1131" s="309"/>
      <c r="U1131" s="309"/>
      <c r="V1131" s="309"/>
      <c r="W1131" s="279"/>
      <c r="X1131" s="279"/>
      <c r="Y1131" s="378">
        <f>'4.  2011-2014 LRAM'!Y401*Y1128</f>
        <v>0</v>
      </c>
      <c r="Z1131" s="378">
        <f>'4.  2011-2014 LRAM'!Z401*Z1128</f>
        <v>0</v>
      </c>
      <c r="AA1131" s="378">
        <f>'4.  2011-2014 LRAM'!AA401*AA1128</f>
        <v>0</v>
      </c>
      <c r="AB1131" s="378">
        <f>'4.  2011-2014 LRAM'!AB401*AB1128</f>
        <v>0</v>
      </c>
      <c r="AC1131" s="378">
        <f>'4.  2011-2014 LRAM'!AC401*AC1128</f>
        <v>0</v>
      </c>
      <c r="AD1131" s="378">
        <f>'4.  2011-2014 LRAM'!AD401*AD1128</f>
        <v>0</v>
      </c>
      <c r="AE1131" s="378">
        <f>'4.  2011-2014 LRAM'!AE401*AE1128</f>
        <v>0</v>
      </c>
      <c r="AF1131" s="378">
        <f>'4.  2011-2014 LRAM'!AF401*AF1128</f>
        <v>0</v>
      </c>
      <c r="AG1131" s="378">
        <f>'4.  2011-2014 LRAM'!AG401*AG1128</f>
        <v>0</v>
      </c>
      <c r="AH1131" s="378">
        <f>'4.  2011-2014 LRAM'!AH401*AH1128</f>
        <v>0</v>
      </c>
      <c r="AI1131" s="378">
        <f>'4.  2011-2014 LRAM'!AI401*AI1128</f>
        <v>0</v>
      </c>
      <c r="AJ1131" s="378">
        <f>'4.  2011-2014 LRAM'!AJ401*AJ1128</f>
        <v>0</v>
      </c>
      <c r="AK1131" s="378">
        <f>'4.  2011-2014 LRAM'!AK401*AK1128</f>
        <v>0</v>
      </c>
      <c r="AL1131" s="378">
        <f>'4.  2011-2014 LRAM'!AL401*AL1128</f>
        <v>0</v>
      </c>
      <c r="AM1131" s="629">
        <f t="shared" si="2965"/>
        <v>0</v>
      </c>
    </row>
    <row r="1132" spans="1:39" ht="15">
      <c r="B1132" s="324" t="s">
        <v>356</v>
      </c>
      <c r="C1132" s="345"/>
      <c r="D1132" s="309"/>
      <c r="E1132" s="279"/>
      <c r="F1132" s="279"/>
      <c r="G1132" s="279"/>
      <c r="H1132" s="279"/>
      <c r="I1132" s="279"/>
      <c r="J1132" s="279"/>
      <c r="K1132" s="279"/>
      <c r="L1132" s="279"/>
      <c r="M1132" s="279"/>
      <c r="N1132" s="279"/>
      <c r="O1132" s="291"/>
      <c r="P1132" s="279"/>
      <c r="Q1132" s="279"/>
      <c r="R1132" s="279"/>
      <c r="S1132" s="309"/>
      <c r="T1132" s="309"/>
      <c r="U1132" s="309"/>
      <c r="V1132" s="309"/>
      <c r="W1132" s="279"/>
      <c r="X1132" s="279"/>
      <c r="Y1132" s="378">
        <f>'4.  2011-2014 LRAM'!Y531*Y1128</f>
        <v>0</v>
      </c>
      <c r="Z1132" s="378">
        <f>'4.  2011-2014 LRAM'!Z531*Z1128</f>
        <v>0</v>
      </c>
      <c r="AA1132" s="378">
        <f>'4.  2011-2014 LRAM'!AA531*AA1128</f>
        <v>0</v>
      </c>
      <c r="AB1132" s="378">
        <f>'4.  2011-2014 LRAM'!AB531*AB1128</f>
        <v>0</v>
      </c>
      <c r="AC1132" s="378">
        <f>'4.  2011-2014 LRAM'!AC531*AC1128</f>
        <v>0</v>
      </c>
      <c r="AD1132" s="378">
        <f>'4.  2011-2014 LRAM'!AD531*AD1128</f>
        <v>0</v>
      </c>
      <c r="AE1132" s="378">
        <f>'4.  2011-2014 LRAM'!AE531*AE1128</f>
        <v>0</v>
      </c>
      <c r="AF1132" s="378">
        <f>'4.  2011-2014 LRAM'!AF531*AF1128</f>
        <v>0</v>
      </c>
      <c r="AG1132" s="378">
        <f>'4.  2011-2014 LRAM'!AG531*AG1128</f>
        <v>0</v>
      </c>
      <c r="AH1132" s="378">
        <f>'4.  2011-2014 LRAM'!AH531*AH1128</f>
        <v>0</v>
      </c>
      <c r="AI1132" s="378">
        <f>'4.  2011-2014 LRAM'!AI531*AI1128</f>
        <v>0</v>
      </c>
      <c r="AJ1132" s="378">
        <f>'4.  2011-2014 LRAM'!AJ531*AJ1128</f>
        <v>0</v>
      </c>
      <c r="AK1132" s="378">
        <f>'4.  2011-2014 LRAM'!AK531*AK1128</f>
        <v>0</v>
      </c>
      <c r="AL1132" s="378">
        <f>'4.  2011-2014 LRAM'!AL531*AL1128</f>
        <v>0</v>
      </c>
      <c r="AM1132" s="629">
        <f t="shared" si="2965"/>
        <v>0</v>
      </c>
    </row>
    <row r="1133" spans="1:39" ht="15">
      <c r="B1133" s="324" t="s">
        <v>357</v>
      </c>
      <c r="C1133" s="345"/>
      <c r="D1133" s="309"/>
      <c r="E1133" s="279"/>
      <c r="F1133" s="279"/>
      <c r="G1133" s="279"/>
      <c r="H1133" s="279"/>
      <c r="I1133" s="279"/>
      <c r="J1133" s="279"/>
      <c r="K1133" s="279"/>
      <c r="L1133" s="279"/>
      <c r="M1133" s="279"/>
      <c r="N1133" s="279"/>
      <c r="O1133" s="291"/>
      <c r="P1133" s="279"/>
      <c r="Q1133" s="279"/>
      <c r="R1133" s="279"/>
      <c r="S1133" s="309"/>
      <c r="T1133" s="309"/>
      <c r="U1133" s="309"/>
      <c r="V1133" s="309"/>
      <c r="W1133" s="279"/>
      <c r="X1133" s="279"/>
      <c r="Y1133" s="378">
        <f t="shared" ref="Y1133:AL1133" si="2966">Y215*Y1128</f>
        <v>0</v>
      </c>
      <c r="Z1133" s="378">
        <f t="shared" si="2966"/>
        <v>22144.589678633376</v>
      </c>
      <c r="AA1133" s="378">
        <f t="shared" si="2966"/>
        <v>1490.3322786813465</v>
      </c>
      <c r="AB1133" s="378">
        <f t="shared" si="2966"/>
        <v>1915.1256040344128</v>
      </c>
      <c r="AC1133" s="378">
        <f t="shared" si="2966"/>
        <v>12871.870863420945</v>
      </c>
      <c r="AD1133" s="378">
        <f t="shared" si="2966"/>
        <v>0</v>
      </c>
      <c r="AE1133" s="378">
        <f t="shared" si="2966"/>
        <v>0</v>
      </c>
      <c r="AF1133" s="378">
        <f t="shared" si="2966"/>
        <v>0</v>
      </c>
      <c r="AG1133" s="378">
        <f t="shared" si="2966"/>
        <v>0</v>
      </c>
      <c r="AH1133" s="378">
        <f t="shared" si="2966"/>
        <v>0</v>
      </c>
      <c r="AI1133" s="378">
        <f t="shared" si="2966"/>
        <v>0</v>
      </c>
      <c r="AJ1133" s="378">
        <f t="shared" si="2966"/>
        <v>0</v>
      </c>
      <c r="AK1133" s="378">
        <f t="shared" si="2966"/>
        <v>0</v>
      </c>
      <c r="AL1133" s="378">
        <f t="shared" si="2966"/>
        <v>0</v>
      </c>
      <c r="AM1133" s="629">
        <f t="shared" si="2965"/>
        <v>38421.918424770083</v>
      </c>
    </row>
    <row r="1134" spans="1:39" ht="15">
      <c r="B1134" s="324" t="s">
        <v>358</v>
      </c>
      <c r="C1134" s="345"/>
      <c r="D1134" s="309"/>
      <c r="E1134" s="279"/>
      <c r="F1134" s="279"/>
      <c r="G1134" s="279"/>
      <c r="H1134" s="279"/>
      <c r="I1134" s="279"/>
      <c r="J1134" s="279"/>
      <c r="K1134" s="279"/>
      <c r="L1134" s="279"/>
      <c r="M1134" s="279"/>
      <c r="N1134" s="279"/>
      <c r="O1134" s="291"/>
      <c r="P1134" s="279"/>
      <c r="Q1134" s="279"/>
      <c r="R1134" s="279"/>
      <c r="S1134" s="309"/>
      <c r="T1134" s="309"/>
      <c r="U1134" s="309"/>
      <c r="V1134" s="309"/>
      <c r="W1134" s="279"/>
      <c r="X1134" s="279"/>
      <c r="Y1134" s="378">
        <f>Y398*Y1128</f>
        <v>0</v>
      </c>
      <c r="Z1134" s="378">
        <f t="shared" ref="Z1134:AL1134" si="2967">Z398*Z1128</f>
        <v>30556.926322500633</v>
      </c>
      <c r="AA1134" s="378">
        <f t="shared" si="2967"/>
        <v>13280.441586085251</v>
      </c>
      <c r="AB1134" s="378">
        <f t="shared" si="2967"/>
        <v>3004.2986479211154</v>
      </c>
      <c r="AC1134" s="378">
        <f t="shared" si="2967"/>
        <v>10.400572431558178</v>
      </c>
      <c r="AD1134" s="378">
        <f t="shared" si="2967"/>
        <v>0</v>
      </c>
      <c r="AE1134" s="378">
        <f t="shared" si="2967"/>
        <v>0</v>
      </c>
      <c r="AF1134" s="378">
        <f t="shared" si="2967"/>
        <v>0</v>
      </c>
      <c r="AG1134" s="378">
        <f t="shared" si="2967"/>
        <v>0</v>
      </c>
      <c r="AH1134" s="378">
        <f t="shared" si="2967"/>
        <v>0</v>
      </c>
      <c r="AI1134" s="378">
        <f t="shared" si="2967"/>
        <v>0</v>
      </c>
      <c r="AJ1134" s="378">
        <f t="shared" si="2967"/>
        <v>0</v>
      </c>
      <c r="AK1134" s="378">
        <f t="shared" si="2967"/>
        <v>0</v>
      </c>
      <c r="AL1134" s="378">
        <f t="shared" si="2967"/>
        <v>0</v>
      </c>
      <c r="AM1134" s="629">
        <f t="shared" si="2965"/>
        <v>46852.067128938557</v>
      </c>
    </row>
    <row r="1135" spans="1:39" ht="15">
      <c r="B1135" s="324" t="s">
        <v>359</v>
      </c>
      <c r="C1135" s="345"/>
      <c r="D1135" s="309"/>
      <c r="E1135" s="279"/>
      <c r="F1135" s="279"/>
      <c r="G1135" s="279"/>
      <c r="H1135" s="279"/>
      <c r="I1135" s="279"/>
      <c r="J1135" s="279"/>
      <c r="K1135" s="279"/>
      <c r="L1135" s="279"/>
      <c r="M1135" s="279"/>
      <c r="N1135" s="279"/>
      <c r="O1135" s="291"/>
      <c r="P1135" s="279"/>
      <c r="Q1135" s="279"/>
      <c r="R1135" s="279"/>
      <c r="S1135" s="309"/>
      <c r="T1135" s="309"/>
      <c r="U1135" s="309"/>
      <c r="V1135" s="309"/>
      <c r="W1135" s="279"/>
      <c r="X1135" s="279"/>
      <c r="Y1135" s="378">
        <f t="shared" ref="Y1135:AL1135" si="2968">Y581*Y1128</f>
        <v>0</v>
      </c>
      <c r="Z1135" s="378">
        <f t="shared" si="2968"/>
        <v>12162.001538033184</v>
      </c>
      <c r="AA1135" s="378">
        <f t="shared" si="2968"/>
        <v>37152.90440422004</v>
      </c>
      <c r="AB1135" s="378">
        <f t="shared" si="2968"/>
        <v>4554.8659566126398</v>
      </c>
      <c r="AC1135" s="378">
        <f t="shared" si="2968"/>
        <v>0</v>
      </c>
      <c r="AD1135" s="378">
        <f t="shared" si="2968"/>
        <v>0</v>
      </c>
      <c r="AE1135" s="378">
        <f t="shared" si="2968"/>
        <v>0</v>
      </c>
      <c r="AF1135" s="378">
        <f t="shared" si="2968"/>
        <v>0</v>
      </c>
      <c r="AG1135" s="378">
        <f t="shared" si="2968"/>
        <v>0</v>
      </c>
      <c r="AH1135" s="378">
        <f t="shared" si="2968"/>
        <v>0</v>
      </c>
      <c r="AI1135" s="378">
        <f t="shared" si="2968"/>
        <v>0</v>
      </c>
      <c r="AJ1135" s="378">
        <f t="shared" si="2968"/>
        <v>0</v>
      </c>
      <c r="AK1135" s="378">
        <f t="shared" si="2968"/>
        <v>0</v>
      </c>
      <c r="AL1135" s="378">
        <f t="shared" si="2968"/>
        <v>0</v>
      </c>
      <c r="AM1135" s="629">
        <f t="shared" si="2965"/>
        <v>53869.77189886586</v>
      </c>
    </row>
    <row r="1136" spans="1:39" ht="15">
      <c r="B1136" s="324" t="s">
        <v>360</v>
      </c>
      <c r="C1136" s="345"/>
      <c r="D1136" s="309"/>
      <c r="E1136" s="279"/>
      <c r="F1136" s="279"/>
      <c r="G1136" s="279"/>
      <c r="H1136" s="279"/>
      <c r="I1136" s="279"/>
      <c r="J1136" s="279"/>
      <c r="K1136" s="279"/>
      <c r="L1136" s="279"/>
      <c r="M1136" s="279"/>
      <c r="N1136" s="279"/>
      <c r="O1136" s="291"/>
      <c r="P1136" s="279"/>
      <c r="Q1136" s="279"/>
      <c r="R1136" s="279"/>
      <c r="S1136" s="309"/>
      <c r="T1136" s="309"/>
      <c r="U1136" s="309"/>
      <c r="V1136" s="309"/>
      <c r="W1136" s="279"/>
      <c r="X1136" s="279"/>
      <c r="Y1136" s="378">
        <f t="shared" ref="Y1136:AL1136" si="2969">Y764*Y1128</f>
        <v>0</v>
      </c>
      <c r="Z1136" s="378">
        <f t="shared" si="2969"/>
        <v>25617.939157278666</v>
      </c>
      <c r="AA1136" s="378">
        <f t="shared" si="2969"/>
        <v>18396.831083663477</v>
      </c>
      <c r="AB1136" s="378">
        <f t="shared" si="2969"/>
        <v>14614.028199907061</v>
      </c>
      <c r="AC1136" s="378">
        <f t="shared" si="2969"/>
        <v>120.85358111340173</v>
      </c>
      <c r="AD1136" s="378">
        <f t="shared" si="2969"/>
        <v>0</v>
      </c>
      <c r="AE1136" s="378">
        <f t="shared" si="2969"/>
        <v>0</v>
      </c>
      <c r="AF1136" s="378">
        <f t="shared" si="2969"/>
        <v>0</v>
      </c>
      <c r="AG1136" s="378">
        <f t="shared" si="2969"/>
        <v>0</v>
      </c>
      <c r="AH1136" s="378">
        <f t="shared" si="2969"/>
        <v>0</v>
      </c>
      <c r="AI1136" s="378">
        <f t="shared" si="2969"/>
        <v>0</v>
      </c>
      <c r="AJ1136" s="378">
        <f t="shared" si="2969"/>
        <v>0</v>
      </c>
      <c r="AK1136" s="378">
        <f t="shared" si="2969"/>
        <v>0</v>
      </c>
      <c r="AL1136" s="378">
        <f t="shared" si="2969"/>
        <v>0</v>
      </c>
      <c r="AM1136" s="629">
        <f t="shared" si="2965"/>
        <v>58749.652021962604</v>
      </c>
    </row>
    <row r="1137" spans="2:39" ht="15">
      <c r="B1137" s="324" t="s">
        <v>361</v>
      </c>
      <c r="C1137" s="345"/>
      <c r="D1137" s="309"/>
      <c r="E1137" s="279"/>
      <c r="F1137" s="279"/>
      <c r="G1137" s="279"/>
      <c r="H1137" s="279"/>
      <c r="I1137" s="279"/>
      <c r="J1137" s="279"/>
      <c r="K1137" s="279"/>
      <c r="L1137" s="279"/>
      <c r="M1137" s="279"/>
      <c r="N1137" s="279"/>
      <c r="O1137" s="291"/>
      <c r="P1137" s="279"/>
      <c r="Q1137" s="279"/>
      <c r="R1137" s="279"/>
      <c r="S1137" s="309"/>
      <c r="T1137" s="309"/>
      <c r="U1137" s="309"/>
      <c r="V1137" s="309"/>
      <c r="W1137" s="279"/>
      <c r="X1137" s="279"/>
      <c r="Y1137" s="378">
        <f t="shared" ref="Y1137:AL1137" si="2970">Y953*Y1128</f>
        <v>0</v>
      </c>
      <c r="Z1137" s="378">
        <f t="shared" si="2970"/>
        <v>16771.950209619099</v>
      </c>
      <c r="AA1137" s="378">
        <f t="shared" si="2970"/>
        <v>4721.2848350120539</v>
      </c>
      <c r="AB1137" s="378">
        <f t="shared" si="2970"/>
        <v>4608.8466016038801</v>
      </c>
      <c r="AC1137" s="378">
        <f t="shared" si="2970"/>
        <v>39.678401403400301</v>
      </c>
      <c r="AD1137" s="378">
        <f t="shared" si="2970"/>
        <v>0</v>
      </c>
      <c r="AE1137" s="378">
        <f t="shared" si="2970"/>
        <v>0</v>
      </c>
      <c r="AF1137" s="378">
        <f t="shared" si="2970"/>
        <v>46963.154995095145</v>
      </c>
      <c r="AG1137" s="378">
        <f t="shared" si="2970"/>
        <v>0</v>
      </c>
      <c r="AH1137" s="378">
        <f t="shared" si="2970"/>
        <v>0</v>
      </c>
      <c r="AI1137" s="378">
        <f t="shared" si="2970"/>
        <v>0</v>
      </c>
      <c r="AJ1137" s="378">
        <f t="shared" si="2970"/>
        <v>0</v>
      </c>
      <c r="AK1137" s="378">
        <f t="shared" si="2970"/>
        <v>0</v>
      </c>
      <c r="AL1137" s="378">
        <f t="shared" si="2970"/>
        <v>0</v>
      </c>
      <c r="AM1137" s="629">
        <f t="shared" si="2965"/>
        <v>73104.915042733584</v>
      </c>
    </row>
    <row r="1138" spans="2:39" ht="15">
      <c r="B1138" s="324" t="s">
        <v>362</v>
      </c>
      <c r="C1138" s="345"/>
      <c r="D1138" s="309"/>
      <c r="E1138" s="279"/>
      <c r="F1138" s="279"/>
      <c r="G1138" s="279"/>
      <c r="H1138" s="279"/>
      <c r="I1138" s="279"/>
      <c r="J1138" s="279"/>
      <c r="K1138" s="279"/>
      <c r="L1138" s="279"/>
      <c r="M1138" s="279"/>
      <c r="N1138" s="279"/>
      <c r="O1138" s="291"/>
      <c r="P1138" s="279"/>
      <c r="Q1138" s="279"/>
      <c r="R1138" s="279"/>
      <c r="S1138" s="309"/>
      <c r="T1138" s="309"/>
      <c r="U1138" s="309"/>
      <c r="V1138" s="309"/>
      <c r="W1138" s="279"/>
      <c r="X1138" s="279"/>
      <c r="Y1138" s="378">
        <f>Y1125*Y1128</f>
        <v>0</v>
      </c>
      <c r="Z1138" s="378">
        <f>Z1125*Z1128</f>
        <v>0</v>
      </c>
      <c r="AA1138" s="378">
        <f t="shared" ref="AA1138:AL1138" si="2971">AA1125*AA1128</f>
        <v>0</v>
      </c>
      <c r="AB1138" s="378">
        <f t="shared" si="2971"/>
        <v>0</v>
      </c>
      <c r="AC1138" s="378">
        <f t="shared" si="2971"/>
        <v>0</v>
      </c>
      <c r="AD1138" s="378">
        <f t="shared" si="2971"/>
        <v>0</v>
      </c>
      <c r="AE1138" s="378">
        <f t="shared" si="2971"/>
        <v>0</v>
      </c>
      <c r="AF1138" s="378">
        <f t="shared" si="2971"/>
        <v>0</v>
      </c>
      <c r="AG1138" s="378">
        <f t="shared" si="2971"/>
        <v>0</v>
      </c>
      <c r="AH1138" s="378">
        <f t="shared" si="2971"/>
        <v>0</v>
      </c>
      <c r="AI1138" s="378">
        <f t="shared" si="2971"/>
        <v>0</v>
      </c>
      <c r="AJ1138" s="378">
        <f t="shared" si="2971"/>
        <v>0</v>
      </c>
      <c r="AK1138" s="378">
        <f t="shared" si="2971"/>
        <v>0</v>
      </c>
      <c r="AL1138" s="378">
        <f t="shared" si="2971"/>
        <v>0</v>
      </c>
      <c r="AM1138" s="629">
        <f t="shared" si="2965"/>
        <v>0</v>
      </c>
    </row>
    <row r="1139" spans="2:39" ht="15.45">
      <c r="B1139" s="349" t="s">
        <v>352</v>
      </c>
      <c r="C1139" s="345"/>
      <c r="D1139" s="336"/>
      <c r="E1139" s="334"/>
      <c r="F1139" s="334"/>
      <c r="G1139" s="334"/>
      <c r="H1139" s="334"/>
      <c r="I1139" s="334"/>
      <c r="J1139" s="334"/>
      <c r="K1139" s="334"/>
      <c r="L1139" s="334"/>
      <c r="M1139" s="334"/>
      <c r="N1139" s="334"/>
      <c r="O1139" s="300"/>
      <c r="P1139" s="334"/>
      <c r="Q1139" s="334"/>
      <c r="R1139" s="334"/>
      <c r="S1139" s="336"/>
      <c r="T1139" s="336"/>
      <c r="U1139" s="336"/>
      <c r="V1139" s="336"/>
      <c r="W1139" s="334"/>
      <c r="X1139" s="334"/>
      <c r="Y1139" s="346">
        <f>SUM(Y1129:Y1138)</f>
        <v>0</v>
      </c>
      <c r="Z1139" s="346">
        <f t="shared" ref="Z1139:AE1139" si="2972">SUM(Z1129:Z1138)</f>
        <v>107253.40690606495</v>
      </c>
      <c r="AA1139" s="346">
        <f t="shared" si="2972"/>
        <v>75041.794187662163</v>
      </c>
      <c r="AB1139" s="346">
        <f t="shared" si="2972"/>
        <v>28697.165010079108</v>
      </c>
      <c r="AC1139" s="346">
        <f t="shared" si="2972"/>
        <v>13042.803418369305</v>
      </c>
      <c r="AD1139" s="346">
        <f t="shared" si="2972"/>
        <v>0</v>
      </c>
      <c r="AE1139" s="346">
        <f t="shared" si="2972"/>
        <v>0</v>
      </c>
      <c r="AF1139" s="346">
        <f>SUM(AF1129:AF1138)</f>
        <v>46963.154995095145</v>
      </c>
      <c r="AG1139" s="346">
        <f t="shared" ref="AG1139:AL1139" si="2973">SUM(AG1129:AG1138)</f>
        <v>0</v>
      </c>
      <c r="AH1139" s="346">
        <f t="shared" si="2973"/>
        <v>0</v>
      </c>
      <c r="AI1139" s="346">
        <f t="shared" si="2973"/>
        <v>0</v>
      </c>
      <c r="AJ1139" s="346">
        <f t="shared" si="2973"/>
        <v>0</v>
      </c>
      <c r="AK1139" s="346">
        <f t="shared" si="2973"/>
        <v>0</v>
      </c>
      <c r="AL1139" s="346">
        <f t="shared" si="2973"/>
        <v>0</v>
      </c>
      <c r="AM1139" s="407">
        <f>SUM(AM1129:AM1138)</f>
        <v>270998.32451727067</v>
      </c>
    </row>
    <row r="1140" spans="2:39" ht="15.45">
      <c r="B1140" s="349" t="s">
        <v>351</v>
      </c>
      <c r="C1140" s="345"/>
      <c r="D1140" s="350"/>
      <c r="E1140" s="334"/>
      <c r="F1140" s="334"/>
      <c r="G1140" s="334"/>
      <c r="H1140" s="334"/>
      <c r="I1140" s="334"/>
      <c r="J1140" s="334"/>
      <c r="K1140" s="334"/>
      <c r="L1140" s="334"/>
      <c r="M1140" s="334"/>
      <c r="N1140" s="334"/>
      <c r="O1140" s="300"/>
      <c r="P1140" s="334"/>
      <c r="Q1140" s="334"/>
      <c r="R1140" s="334"/>
      <c r="S1140" s="336"/>
      <c r="T1140" s="336"/>
      <c r="U1140" s="336"/>
      <c r="V1140" s="336"/>
      <c r="W1140" s="334"/>
      <c r="X1140" s="334"/>
      <c r="Y1140" s="347">
        <f>Y1126*Y1128</f>
        <v>0</v>
      </c>
      <c r="Z1140" s="347">
        <f t="shared" ref="Z1140:AE1140" si="2974">Z1126*Z1128</f>
        <v>14047.9401</v>
      </c>
      <c r="AA1140" s="347">
        <f>AA1126*AA1128</f>
        <v>25142.316400486223</v>
      </c>
      <c r="AB1140" s="347">
        <f t="shared" si="2974"/>
        <v>3708.3899905307571</v>
      </c>
      <c r="AC1140" s="347">
        <f t="shared" si="2974"/>
        <v>640.38882367622546</v>
      </c>
      <c r="AD1140" s="347">
        <f t="shared" si="2974"/>
        <v>0</v>
      </c>
      <c r="AE1140" s="347">
        <f t="shared" si="2974"/>
        <v>0</v>
      </c>
      <c r="AF1140" s="347">
        <f t="shared" ref="AF1140:AL1140" si="2975">AF1126*AF1128</f>
        <v>0</v>
      </c>
      <c r="AG1140" s="347">
        <f t="shared" si="2975"/>
        <v>0</v>
      </c>
      <c r="AH1140" s="347">
        <f t="shared" si="2975"/>
        <v>0</v>
      </c>
      <c r="AI1140" s="347">
        <f t="shared" si="2975"/>
        <v>0</v>
      </c>
      <c r="AJ1140" s="347">
        <f t="shared" si="2975"/>
        <v>0</v>
      </c>
      <c r="AK1140" s="347">
        <f t="shared" si="2975"/>
        <v>0</v>
      </c>
      <c r="AL1140" s="347">
        <f t="shared" si="2975"/>
        <v>0</v>
      </c>
      <c r="AM1140" s="407">
        <f>SUM(Y1140:AL1140)</f>
        <v>43539.03531469321</v>
      </c>
    </row>
    <row r="1141" spans="2:39" ht="15.45">
      <c r="B1141" s="349" t="s">
        <v>350</v>
      </c>
      <c r="C1141" s="345"/>
      <c r="D1141" s="350"/>
      <c r="E1141" s="334"/>
      <c r="F1141" s="334"/>
      <c r="G1141" s="334"/>
      <c r="H1141" s="334"/>
      <c r="I1141" s="334"/>
      <c r="J1141" s="334"/>
      <c r="K1141" s="334"/>
      <c r="L1141" s="334"/>
      <c r="M1141" s="334"/>
      <c r="N1141" s="334"/>
      <c r="O1141" s="300"/>
      <c r="P1141" s="334"/>
      <c r="Q1141" s="334"/>
      <c r="R1141" s="334"/>
      <c r="S1141" s="350"/>
      <c r="T1141" s="350"/>
      <c r="U1141" s="350"/>
      <c r="V1141" s="350"/>
      <c r="W1141" s="334"/>
      <c r="X1141" s="334"/>
      <c r="Y1141" s="351"/>
      <c r="Z1141" s="351"/>
      <c r="AA1141" s="351"/>
      <c r="AB1141" s="351"/>
      <c r="AC1141" s="351"/>
      <c r="AD1141" s="351"/>
      <c r="AE1141" s="351"/>
      <c r="AF1141" s="351"/>
      <c r="AG1141" s="351"/>
      <c r="AH1141" s="351"/>
      <c r="AI1141" s="351"/>
      <c r="AJ1141" s="351"/>
      <c r="AK1141" s="351"/>
      <c r="AL1141" s="351"/>
      <c r="AM1141" s="407">
        <f>AM1139-AM1140</f>
        <v>227459.28920257746</v>
      </c>
    </row>
    <row r="1142" spans="2:39" ht="15">
      <c r="B1142" s="381"/>
      <c r="C1142" s="445"/>
      <c r="D1142" s="445"/>
      <c r="E1142" s="446"/>
      <c r="F1142" s="446"/>
      <c r="G1142" s="446"/>
      <c r="H1142" s="446"/>
      <c r="I1142" s="446"/>
      <c r="J1142" s="446"/>
      <c r="K1142" s="446"/>
      <c r="L1142" s="446"/>
      <c r="M1142" s="446"/>
      <c r="N1142" s="446"/>
      <c r="O1142" s="447"/>
      <c r="P1142" s="446"/>
      <c r="Q1142" s="446"/>
      <c r="R1142" s="446"/>
      <c r="S1142" s="445"/>
      <c r="T1142" s="448"/>
      <c r="U1142" s="445"/>
      <c r="V1142" s="445"/>
      <c r="W1142" s="446"/>
      <c r="X1142" s="446"/>
      <c r="Y1142" s="449"/>
      <c r="Z1142" s="449"/>
      <c r="AA1142" s="449"/>
      <c r="AB1142" s="449"/>
      <c r="AC1142" s="449"/>
      <c r="AD1142" s="449"/>
      <c r="AE1142" s="449"/>
      <c r="AF1142" s="449"/>
      <c r="AG1142" s="449"/>
      <c r="AH1142" s="449"/>
      <c r="AI1142" s="449"/>
      <c r="AJ1142" s="449"/>
      <c r="AK1142" s="449"/>
      <c r="AL1142" s="449"/>
      <c r="AM1142" s="386"/>
    </row>
    <row r="1143" spans="2:39" ht="19.5" customHeight="1">
      <c r="B1143" s="368" t="s">
        <v>821</v>
      </c>
      <c r="C1143" s="387"/>
      <c r="D1143" s="388"/>
      <c r="E1143" s="388"/>
      <c r="F1143" s="388"/>
      <c r="G1143" s="388"/>
      <c r="H1143" s="388"/>
      <c r="I1143" s="388"/>
      <c r="J1143" s="388"/>
      <c r="K1143" s="388"/>
      <c r="L1143" s="388"/>
      <c r="M1143" s="388"/>
      <c r="N1143" s="388"/>
      <c r="O1143" s="388"/>
      <c r="P1143" s="388"/>
      <c r="Q1143" s="388"/>
      <c r="R1143" s="388"/>
      <c r="S1143" s="371"/>
      <c r="T1143" s="372"/>
      <c r="U1143" s="388"/>
      <c r="V1143" s="388"/>
      <c r="W1143" s="388"/>
      <c r="X1143" s="388"/>
      <c r="Y1143" s="409"/>
      <c r="Z1143" s="409"/>
      <c r="AA1143" s="409"/>
      <c r="AB1143" s="409"/>
      <c r="AC1143" s="409"/>
      <c r="AD1143" s="409"/>
      <c r="AE1143" s="409"/>
      <c r="AF1143" s="409"/>
      <c r="AG1143" s="409"/>
      <c r="AH1143" s="409"/>
      <c r="AI1143" s="409"/>
      <c r="AJ1143" s="409"/>
      <c r="AK1143" s="409"/>
      <c r="AL1143" s="409"/>
      <c r="AM1143" s="389"/>
    </row>
    <row r="1145" spans="2:39">
      <c r="B1145" s="590" t="s">
        <v>525</v>
      </c>
    </row>
  </sheetData>
  <sheetProtection formatCells="0" formatColumns="0" formatRows="0" insertColumns="0" insertRows="0" insertHyperlinks="0" deleteColumns="0" deleteRows="0" sort="0" autoFilter="0" pivotTables="0"/>
  <mergeCells count="45">
    <mergeCell ref="B14:B16"/>
    <mergeCell ref="B34:B35"/>
    <mergeCell ref="C34:C35"/>
    <mergeCell ref="E34:M34"/>
    <mergeCell ref="B18:B19"/>
    <mergeCell ref="B24:B25"/>
    <mergeCell ref="C18:X18"/>
    <mergeCell ref="C19:X19"/>
    <mergeCell ref="C20:X20"/>
    <mergeCell ref="C21:X21"/>
    <mergeCell ref="C22:X22"/>
    <mergeCell ref="C16:D16"/>
    <mergeCell ref="Y403:AM403"/>
    <mergeCell ref="Y220:AM220"/>
    <mergeCell ref="N34:N35"/>
    <mergeCell ref="P34:X34"/>
    <mergeCell ref="Y34:AM34"/>
    <mergeCell ref="P403:X403"/>
    <mergeCell ref="B220:B221"/>
    <mergeCell ref="C220:C221"/>
    <mergeCell ref="E220:M220"/>
    <mergeCell ref="N220:N221"/>
    <mergeCell ref="P220:X220"/>
    <mergeCell ref="C403:C404"/>
    <mergeCell ref="E403:M403"/>
    <mergeCell ref="N403:N404"/>
    <mergeCell ref="B586:B587"/>
    <mergeCell ref="C586:C587"/>
    <mergeCell ref="E586:M586"/>
    <mergeCell ref="N586:N587"/>
    <mergeCell ref="B403:B404"/>
    <mergeCell ref="Y958:AM958"/>
    <mergeCell ref="P586:X586"/>
    <mergeCell ref="B769:B770"/>
    <mergeCell ref="C769:C770"/>
    <mergeCell ref="E769:M769"/>
    <mergeCell ref="N769:N770"/>
    <mergeCell ref="P769:X769"/>
    <mergeCell ref="Y769:AM769"/>
    <mergeCell ref="Y586:AM586"/>
    <mergeCell ref="P958:X958"/>
    <mergeCell ref="N958:N959"/>
    <mergeCell ref="B958:B959"/>
    <mergeCell ref="C958:C959"/>
    <mergeCell ref="E958:M958"/>
  </mergeCells>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585"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19" location="'5.  2015-2020 LRAM'!A1" display="Return to top" xr:uid="{00000000-0004-0000-0A00-000007000000}"/>
    <hyperlink ref="D402" location="'5.  2015-2020 LRAM'!A1" display="Return to top" xr:uid="{00000000-0004-0000-0A00-000008000000}"/>
    <hyperlink ref="D768" location="'5.  2015-2020 LRAM'!A1" display="Return to top" xr:uid="{00000000-0004-0000-0A00-000009000000}"/>
    <hyperlink ref="D957" location="'5.  2015-2020 LRAM'!A1" display="Return to top" xr:uid="{00000000-0004-0000-0A00-00000A000000}"/>
    <hyperlink ref="B1145" location="'5.  2015-2020 LRAM'!A1" display="Return to top" xr:uid="{00000000-0004-0000-0A00-00000B000000}"/>
  </hyperlinks>
  <pageMargins left="0.70866141732283472" right="0.70866141732283472" top="0.74803149606299213" bottom="0.74803149606299213" header="0.31496062992125984" footer="0.31496062992125984"/>
  <pageSetup scale="23" fitToHeight="0" orientation="landscape" r:id="rId1"/>
  <headerFooter>
    <oddFooter>&amp;R&amp;P of &amp;N</oddFooter>
  </headerFooter>
  <rowBreaks count="3" manualBreakCount="3">
    <brk id="216" max="38" man="1"/>
    <brk id="582" max="38" man="1"/>
    <brk id="955" max="38"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238"/>
  <sheetViews>
    <sheetView view="pageBreakPreview" zoomScale="60" zoomScaleNormal="100" workbookViewId="0">
      <selection activeCell="C60" sqref="C60"/>
    </sheetView>
  </sheetViews>
  <sheetFormatPr defaultColWidth="9" defaultRowHeight="14.6"/>
  <cols>
    <col min="1" max="1" width="4.3828125" style="12" customWidth="1"/>
    <col min="2" max="2" width="19.3828125" style="11" customWidth="1"/>
    <col min="3" max="3" width="31" style="12" customWidth="1"/>
    <col min="4" max="4" width="5" style="12" customWidth="1"/>
    <col min="5" max="5" width="14.3828125" style="12" customWidth="1"/>
    <col min="6" max="6" width="15" style="12" customWidth="1"/>
    <col min="7" max="7" width="11.3828125" style="12" customWidth="1"/>
    <col min="8" max="8" width="13" style="18" customWidth="1"/>
    <col min="9" max="10" width="14" style="12" customWidth="1"/>
    <col min="11" max="11" width="18" style="12" customWidth="1"/>
    <col min="12" max="12" width="19" style="12" customWidth="1"/>
    <col min="13" max="13" width="17" style="12" customWidth="1"/>
    <col min="14" max="14" width="16" style="12" customWidth="1"/>
    <col min="15" max="16" width="14.3828125" style="12" customWidth="1"/>
    <col min="17" max="17" width="14" style="12" customWidth="1"/>
    <col min="18" max="18" width="15.3828125" style="12" customWidth="1"/>
    <col min="19" max="19" width="14" style="12" customWidth="1"/>
    <col min="20" max="22" width="15" style="12" customWidth="1"/>
    <col min="23" max="23" width="15.15234375" style="12" bestFit="1" customWidth="1"/>
    <col min="24" max="24" width="4" style="12" customWidth="1"/>
    <col min="25" max="16384" width="9" style="12"/>
  </cols>
  <sheetData>
    <row r="1" spans="1:28" ht="153" customHeight="1">
      <c r="E1" s="1"/>
      <c r="G1" s="1"/>
      <c r="I1" s="1"/>
      <c r="J1" s="1"/>
      <c r="K1" s="1"/>
      <c r="L1" s="1"/>
      <c r="M1" s="1"/>
      <c r="N1" s="1"/>
      <c r="O1" s="1"/>
      <c r="W1" s="1"/>
      <c r="X1" s="1"/>
      <c r="Y1" s="1"/>
      <c r="Z1" s="1"/>
      <c r="AA1" s="1"/>
    </row>
    <row r="3" spans="1:28" ht="14.25" customHeight="1" thickBot="1">
      <c r="B3" s="23"/>
      <c r="C3" s="56"/>
      <c r="D3" s="56"/>
      <c r="E3" s="57"/>
      <c r="F3" s="57"/>
      <c r="G3" s="57"/>
      <c r="H3" s="57"/>
      <c r="I3" s="57"/>
      <c r="J3" s="57"/>
      <c r="K3" s="57"/>
      <c r="L3" s="57"/>
      <c r="M3" s="57"/>
      <c r="N3" s="57"/>
      <c r="O3" s="57"/>
      <c r="P3" s="57"/>
      <c r="Q3" s="57"/>
      <c r="R3" s="57"/>
      <c r="S3" s="57"/>
      <c r="T3" s="57"/>
      <c r="U3" s="57"/>
      <c r="V3" s="57"/>
      <c r="W3" s="57"/>
      <c r="Z3" s="2"/>
    </row>
    <row r="4" spans="1:28" s="9" customFormat="1" ht="30" customHeight="1" thickBot="1">
      <c r="B4" s="119" t="s">
        <v>171</v>
      </c>
      <c r="C4" s="126" t="s">
        <v>175</v>
      </c>
      <c r="D4" s="17"/>
      <c r="E4" s="17"/>
      <c r="F4" s="17"/>
      <c r="G4" s="177"/>
      <c r="H4" s="178"/>
      <c r="I4" s="179"/>
      <c r="J4" s="179"/>
      <c r="K4" s="179"/>
      <c r="L4" s="179"/>
      <c r="M4" s="179"/>
      <c r="N4" s="177"/>
      <c r="O4" s="177"/>
      <c r="P4" s="177"/>
      <c r="Q4" s="177"/>
      <c r="R4" s="177"/>
      <c r="S4" s="177"/>
      <c r="T4" s="177"/>
      <c r="U4" s="177"/>
      <c r="V4" s="177"/>
      <c r="W4" s="180"/>
    </row>
    <row r="5" spans="1:28" s="9" customFormat="1" ht="25.5" customHeight="1" thickBot="1">
      <c r="B5" s="48"/>
      <c r="C5" s="129" t="s">
        <v>172</v>
      </c>
      <c r="D5" s="177"/>
      <c r="E5" s="177"/>
      <c r="F5" s="17"/>
      <c r="G5" s="177"/>
      <c r="H5" s="178"/>
      <c r="I5" s="179"/>
      <c r="J5" s="179"/>
      <c r="K5" s="179"/>
      <c r="L5" s="179"/>
      <c r="M5" s="179"/>
      <c r="N5" s="177"/>
      <c r="O5" s="177"/>
      <c r="P5" s="177"/>
      <c r="Q5" s="177"/>
      <c r="R5" s="177"/>
      <c r="S5" s="177"/>
      <c r="T5" s="177"/>
      <c r="U5" s="177"/>
      <c r="V5" s="177"/>
      <c r="W5" s="17"/>
    </row>
    <row r="6" spans="1:28" s="9" customFormat="1" ht="31.5" customHeight="1" thickBot="1">
      <c r="B6" s="88"/>
      <c r="C6" s="610" t="s">
        <v>550</v>
      </c>
      <c r="D6" s="177"/>
      <c r="E6" s="177"/>
      <c r="F6" s="17"/>
      <c r="G6" s="177"/>
      <c r="H6" s="178"/>
      <c r="I6" s="179"/>
      <c r="J6" s="179"/>
      <c r="K6" s="179"/>
      <c r="L6" s="179"/>
      <c r="M6" s="179"/>
      <c r="N6" s="177"/>
      <c r="O6" s="177"/>
      <c r="P6" s="177"/>
      <c r="Q6" s="177"/>
      <c r="R6" s="177"/>
      <c r="S6" s="177"/>
      <c r="T6" s="177"/>
      <c r="U6" s="177"/>
      <c r="V6" s="177"/>
      <c r="W6" s="17"/>
    </row>
    <row r="7" spans="1:28" s="9" customFormat="1" ht="25.4" customHeight="1">
      <c r="B7" s="88"/>
      <c r="C7" s="177"/>
      <c r="D7" s="177"/>
      <c r="E7" s="177"/>
      <c r="F7" s="17"/>
      <c r="G7" s="177"/>
      <c r="H7" s="178"/>
      <c r="I7" s="179"/>
      <c r="J7" s="179"/>
      <c r="K7" s="179"/>
      <c r="L7" s="179"/>
      <c r="M7" s="179"/>
      <c r="N7" s="177"/>
      <c r="O7" s="177"/>
      <c r="P7" s="177"/>
      <c r="Q7" s="177"/>
      <c r="R7" s="177"/>
      <c r="S7" s="177"/>
      <c r="T7" s="177"/>
      <c r="U7" s="177"/>
      <c r="V7" s="177"/>
      <c r="W7" s="17"/>
    </row>
    <row r="8" spans="1:28" s="9" customFormat="1" ht="36" customHeight="1">
      <c r="A8" s="26"/>
      <c r="B8" s="116" t="s">
        <v>504</v>
      </c>
      <c r="C8" s="937" t="s">
        <v>656</v>
      </c>
      <c r="D8" s="937"/>
      <c r="E8" s="937"/>
      <c r="F8" s="937"/>
      <c r="G8" s="937"/>
      <c r="H8" s="937"/>
      <c r="I8" s="937"/>
      <c r="J8" s="937"/>
      <c r="K8" s="937"/>
      <c r="L8" s="937"/>
      <c r="M8" s="937"/>
      <c r="N8" s="937"/>
      <c r="O8" s="937"/>
      <c r="P8" s="937"/>
      <c r="Q8" s="937"/>
      <c r="R8" s="937"/>
      <c r="S8" s="937"/>
      <c r="T8" s="105"/>
      <c r="U8" s="105"/>
      <c r="V8" s="105"/>
      <c r="W8" s="105"/>
    </row>
    <row r="9" spans="1:28" s="9" customFormat="1" ht="47.15" customHeight="1">
      <c r="B9" s="55"/>
      <c r="C9" s="895" t="s">
        <v>667</v>
      </c>
      <c r="D9" s="895"/>
      <c r="E9" s="895"/>
      <c r="F9" s="895"/>
      <c r="G9" s="895"/>
      <c r="H9" s="895"/>
      <c r="I9" s="895"/>
      <c r="J9" s="895"/>
      <c r="K9" s="895"/>
      <c r="L9" s="895"/>
      <c r="M9" s="895"/>
      <c r="N9" s="895"/>
      <c r="O9" s="895"/>
      <c r="P9" s="895"/>
      <c r="Q9" s="895"/>
      <c r="R9" s="895"/>
      <c r="S9" s="895"/>
      <c r="T9" s="105"/>
      <c r="U9" s="105"/>
      <c r="V9" s="105"/>
      <c r="W9" s="105"/>
    </row>
    <row r="10" spans="1:28" s="9" customFormat="1" ht="38.15" customHeight="1">
      <c r="B10" s="88"/>
      <c r="C10" s="914" t="s">
        <v>668</v>
      </c>
      <c r="D10" s="895"/>
      <c r="E10" s="895"/>
      <c r="F10" s="895"/>
      <c r="G10" s="895"/>
      <c r="H10" s="895"/>
      <c r="I10" s="895"/>
      <c r="J10" s="895"/>
      <c r="K10" s="895"/>
      <c r="L10" s="895"/>
      <c r="M10" s="895"/>
      <c r="N10" s="895"/>
      <c r="O10" s="895"/>
      <c r="P10" s="895"/>
      <c r="Q10" s="895"/>
      <c r="R10" s="895"/>
      <c r="S10" s="895"/>
      <c r="T10" s="88"/>
      <c r="U10" s="88"/>
      <c r="V10" s="88"/>
    </row>
    <row r="11" spans="1:28" ht="32.5" customHeight="1">
      <c r="B11" s="23"/>
      <c r="C11" s="23"/>
      <c r="D11" s="45"/>
      <c r="E11" s="24"/>
      <c r="F11" s="24"/>
      <c r="G11" s="24"/>
      <c r="H11" s="57"/>
      <c r="I11" s="43"/>
      <c r="J11" s="43"/>
      <c r="K11" s="43"/>
      <c r="L11" s="43"/>
      <c r="M11" s="43"/>
      <c r="N11" s="24"/>
      <c r="O11" s="24"/>
      <c r="P11" s="24"/>
      <c r="Q11" s="24"/>
      <c r="R11" s="24"/>
      <c r="S11" s="24"/>
      <c r="T11" s="24"/>
      <c r="U11" s="24"/>
      <c r="V11" s="24"/>
      <c r="W11" s="24"/>
      <c r="Y11" s="9"/>
      <c r="Z11" s="9"/>
      <c r="AA11" s="9"/>
      <c r="AB11" s="9"/>
    </row>
    <row r="12" spans="1:28" s="50" customFormat="1" ht="17.25" customHeight="1">
      <c r="B12" s="936" t="s">
        <v>235</v>
      </c>
      <c r="C12" s="936"/>
      <c r="D12" s="181"/>
      <c r="E12" s="182" t="s">
        <v>236</v>
      </c>
      <c r="F12" s="51"/>
      <c r="G12" s="51"/>
      <c r="H12" s="44"/>
      <c r="I12" s="51"/>
      <c r="K12" s="592" t="s">
        <v>534</v>
      </c>
      <c r="L12" s="52"/>
      <c r="M12" s="52"/>
      <c r="N12" s="52"/>
      <c r="O12" s="52"/>
      <c r="P12" s="52"/>
      <c r="Q12" s="52"/>
      <c r="R12" s="52"/>
      <c r="S12" s="52"/>
      <c r="T12" s="52"/>
      <c r="U12" s="52"/>
      <c r="V12" s="52"/>
      <c r="W12" s="52"/>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201" t="s">
        <v>63</v>
      </c>
      <c r="C14" s="202" t="s">
        <v>471</v>
      </c>
      <c r="D14" s="203"/>
      <c r="E14" s="204" t="s">
        <v>62</v>
      </c>
      <c r="F14" s="204" t="s">
        <v>493</v>
      </c>
      <c r="G14" s="204" t="s">
        <v>63</v>
      </c>
      <c r="H14" s="204" t="s">
        <v>64</v>
      </c>
      <c r="I14" s="204" t="str">
        <f>'1.  LRAMVA Summary'!D52</f>
        <v>Residential</v>
      </c>
      <c r="J14" s="204" t="str">
        <f>'1.  LRAMVA Summary'!E52</f>
        <v>GS&lt;50 kW</v>
      </c>
      <c r="K14" s="204" t="str">
        <f>'1.  LRAMVA Summary'!F52</f>
        <v>GS 50 to 999 kW</v>
      </c>
      <c r="L14" s="204" t="str">
        <f>'1.  LRAMVA Summary'!G52</f>
        <v>GS 1,000 to 4,999 kW</v>
      </c>
      <c r="M14" s="204" t="str">
        <f>'1.  LRAMVA Summary'!H52</f>
        <v>Large Use</v>
      </c>
      <c r="N14" s="204" t="str">
        <f>'1.  LRAMVA Summary'!I52</f>
        <v>Unmetered Scattered Load</v>
      </c>
      <c r="O14" s="204" t="str">
        <f>'1.  LRAMVA Summary'!J52</f>
        <v>Sentinel Lighting</v>
      </c>
      <c r="P14" s="204" t="str">
        <f>'1.  LRAMVA Summary'!K52</f>
        <v>Street Lighting</v>
      </c>
      <c r="Q14" s="204" t="str">
        <f>'1.  LRAMVA Summary'!L52</f>
        <v/>
      </c>
      <c r="R14" s="204" t="str">
        <f>'1.  LRAMVA Summary'!M52</f>
        <v/>
      </c>
      <c r="S14" s="204" t="str">
        <f>'1.  LRAMVA Summary'!N52</f>
        <v/>
      </c>
      <c r="T14" s="204" t="str">
        <f>'1.  LRAMVA Summary'!O52</f>
        <v/>
      </c>
      <c r="U14" s="204" t="str">
        <f>'1.  LRAMVA Summary'!P52</f>
        <v/>
      </c>
      <c r="V14" s="204" t="str">
        <f>'1.  LRAMVA Summary'!Q52</f>
        <v/>
      </c>
      <c r="W14" s="204" t="str">
        <f>'1.  LRAMVA Summary'!R52</f>
        <v>Total</v>
      </c>
    </row>
    <row r="15" spans="1:28" s="9" customFormat="1">
      <c r="B15" s="205" t="s">
        <v>44</v>
      </c>
      <c r="C15" s="205">
        <v>1.47E-2</v>
      </c>
      <c r="D15" s="206"/>
      <c r="E15" s="207">
        <v>40544</v>
      </c>
      <c r="F15" s="208">
        <v>2011</v>
      </c>
      <c r="G15" s="209" t="s">
        <v>65</v>
      </c>
      <c r="H15" s="210">
        <f>C$15/12</f>
        <v>1.225E-3</v>
      </c>
      <c r="I15" s="211">
        <f>SUM('1.  LRAMVA Summary'!D$54:D$55)*(MONTH($E15)-1)/12*$H15</f>
        <v>0</v>
      </c>
      <c r="J15" s="211">
        <f>SUM('1.  LRAMVA Summary'!E$54:E$55)*(MONTH($E15)-1)/12*$H15</f>
        <v>0</v>
      </c>
      <c r="K15" s="211">
        <f>SUM('1.  LRAMVA Summary'!F$54:F$55)*(MONTH($E15)-1)/12*$H15</f>
        <v>0</v>
      </c>
      <c r="L15" s="211">
        <f>SUM('1.  LRAMVA Summary'!G$54:G$55)*(MONTH($E15)-1)/12*$H15</f>
        <v>0</v>
      </c>
      <c r="M15" s="211">
        <f>SUM('1.  LRAMVA Summary'!H$54:H$55)*(MONTH($E15)-1)/12*$H15</f>
        <v>0</v>
      </c>
      <c r="N15" s="211">
        <f>SUM('1.  LRAMVA Summary'!I$54:I$55)*(MONTH($E15)-1)/12*$H15</f>
        <v>0</v>
      </c>
      <c r="O15" s="211">
        <f>SUM('1.  LRAMVA Summary'!J$54:J$55)*(MONTH($E15)-1)/12*$H15</f>
        <v>0</v>
      </c>
      <c r="P15" s="211">
        <f>SUM('1.  LRAMVA Summary'!K$54:K$55)*(MONTH($E15)-1)/12*$H15</f>
        <v>0</v>
      </c>
      <c r="Q15" s="211">
        <f>SUM('1.  LRAMVA Summary'!L$54:L$55)*(MONTH($E15)-1)/12*$H15</f>
        <v>0</v>
      </c>
      <c r="R15" s="211">
        <f>SUM('1.  LRAMVA Summary'!M$54:M$55)*(MONTH($E15)-1)/12*$H15</f>
        <v>0</v>
      </c>
      <c r="S15" s="211">
        <f>SUM('1.  LRAMVA Summary'!N$54:N$55)*(MONTH($E15)-1)/12*$H15</f>
        <v>0</v>
      </c>
      <c r="T15" s="211">
        <f>SUM('1.  LRAMVA Summary'!O$54:O$55)*(MONTH($E15)-1)/12*$H15</f>
        <v>0</v>
      </c>
      <c r="U15" s="211">
        <f>SUM('1.  LRAMVA Summary'!P$54:P$55)*(MONTH($E15)-1)/12*$H15</f>
        <v>0</v>
      </c>
      <c r="V15" s="211">
        <f>SUM('1.  LRAMVA Summary'!Q$54:Q$55)*(MONTH($E15)-1)/12*$H15</f>
        <v>0</v>
      </c>
      <c r="W15" s="212">
        <f>SUM(I15:V15)</f>
        <v>0</v>
      </c>
    </row>
    <row r="16" spans="1:28" s="9" customFormat="1">
      <c r="B16" s="213" t="s">
        <v>45</v>
      </c>
      <c r="C16" s="213">
        <v>1.47E-2</v>
      </c>
      <c r="D16" s="206"/>
      <c r="E16" s="207">
        <v>40575</v>
      </c>
      <c r="F16" s="208">
        <v>2011</v>
      </c>
      <c r="G16" s="209" t="s">
        <v>65</v>
      </c>
      <c r="H16" s="210">
        <f>C$15/12</f>
        <v>1.225E-3</v>
      </c>
      <c r="I16" s="211">
        <f>SUM('1.  LRAMVA Summary'!D$54:D$55)*(MONTH($E16)-1)/12*$H16</f>
        <v>0</v>
      </c>
      <c r="J16" s="211">
        <f>SUM('1.  LRAMVA Summary'!E$54:E$55)*(MONTH($E16)-1)/12*$H16</f>
        <v>0</v>
      </c>
      <c r="K16" s="211">
        <f>SUM('1.  LRAMVA Summary'!F$54:F$55)*(MONTH($E16)-1)/12*$H16</f>
        <v>0</v>
      </c>
      <c r="L16" s="211">
        <f>SUM('1.  LRAMVA Summary'!G$54:G$55)*(MONTH($E16)-1)/12*$H16</f>
        <v>0</v>
      </c>
      <c r="M16" s="211">
        <f>SUM('1.  LRAMVA Summary'!H$54:H$55)*(MONTH($E16)-1)/12*$H16</f>
        <v>0</v>
      </c>
      <c r="N16" s="211">
        <f>SUM('1.  LRAMVA Summary'!I$54:I$55)*(MONTH($E16)-1)/12*$H16</f>
        <v>0</v>
      </c>
      <c r="O16" s="211">
        <f>SUM('1.  LRAMVA Summary'!J$54:J$55)*(MONTH($E16)-1)/12*$H16</f>
        <v>0</v>
      </c>
      <c r="P16" s="211">
        <f>SUM('1.  LRAMVA Summary'!K$54:K$55)*(MONTH($E16)-1)/12*$H16</f>
        <v>0</v>
      </c>
      <c r="Q16" s="211">
        <f>SUM('1.  LRAMVA Summary'!L$54:L$55)*(MONTH($E16)-1)/12*$H16</f>
        <v>0</v>
      </c>
      <c r="R16" s="211">
        <f>SUM('1.  LRAMVA Summary'!M$54:M$55)*(MONTH($E16)-1)/12*$H16</f>
        <v>0</v>
      </c>
      <c r="S16" s="211">
        <f>SUM('1.  LRAMVA Summary'!N$54:N$55)*(MONTH($E16)-1)/12*$H16</f>
        <v>0</v>
      </c>
      <c r="T16" s="211">
        <f>SUM('1.  LRAMVA Summary'!O$54:O$55)*(MONTH($E16)-1)/12*$H16</f>
        <v>0</v>
      </c>
      <c r="U16" s="211">
        <f>SUM('1.  LRAMVA Summary'!P$54:P$55)*(MONTH($E16)-1)/12*$H16</f>
        <v>0</v>
      </c>
      <c r="V16" s="211">
        <f>SUM('1.  LRAMVA Summary'!Q$54:Q$55)*(MONTH($E16)-1)/12*$H16</f>
        <v>0</v>
      </c>
      <c r="W16" s="212">
        <f t="shared" ref="W16:W25" si="0">SUM(I16:V16)</f>
        <v>0</v>
      </c>
    </row>
    <row r="17" spans="2:23" s="9" customFormat="1">
      <c r="B17" s="213" t="s">
        <v>46</v>
      </c>
      <c r="C17" s="213">
        <v>1.47E-2</v>
      </c>
      <c r="D17" s="206"/>
      <c r="E17" s="207">
        <v>40603</v>
      </c>
      <c r="F17" s="208">
        <v>2011</v>
      </c>
      <c r="G17" s="209" t="s">
        <v>65</v>
      </c>
      <c r="H17" s="210">
        <f>C$15/12</f>
        <v>1.225E-3</v>
      </c>
      <c r="I17" s="211">
        <f>SUM('1.  LRAMVA Summary'!D$54:D$55)*(MONTH($E17)-1)/12*$H17</f>
        <v>0</v>
      </c>
      <c r="J17" s="211">
        <f>SUM('1.  LRAMVA Summary'!E$54:E$55)*(MONTH($E17)-1)/12*$H17</f>
        <v>0</v>
      </c>
      <c r="K17" s="211">
        <f>SUM('1.  LRAMVA Summary'!F$54:F$55)*(MONTH($E17)-1)/12*$H17</f>
        <v>0</v>
      </c>
      <c r="L17" s="211">
        <f>SUM('1.  LRAMVA Summary'!G$54:G$55)*(MONTH($E17)-1)/12*$H17</f>
        <v>0</v>
      </c>
      <c r="M17" s="211">
        <f>SUM('1.  LRAMVA Summary'!H$54:H$55)*(MONTH($E17)-1)/12*$H17</f>
        <v>0</v>
      </c>
      <c r="N17" s="211">
        <f>SUM('1.  LRAMVA Summary'!I$54:I$55)*(MONTH($E17)-1)/12*$H17</f>
        <v>0</v>
      </c>
      <c r="O17" s="211">
        <f>SUM('1.  LRAMVA Summary'!J$54:J$55)*(MONTH($E17)-1)/12*$H17</f>
        <v>0</v>
      </c>
      <c r="P17" s="211">
        <f>SUM('1.  LRAMVA Summary'!K$54:K$55)*(MONTH($E17)-1)/12*$H17</f>
        <v>0</v>
      </c>
      <c r="Q17" s="211">
        <f>SUM('1.  LRAMVA Summary'!L$54:L$55)*(MONTH($E17)-1)/12*$H17</f>
        <v>0</v>
      </c>
      <c r="R17" s="211">
        <f>SUM('1.  LRAMVA Summary'!M$54:M$55)*(MONTH($E17)-1)/12*$H17</f>
        <v>0</v>
      </c>
      <c r="S17" s="211">
        <f>SUM('1.  LRAMVA Summary'!N$54:N$55)*(MONTH($E17)-1)/12*$H17</f>
        <v>0</v>
      </c>
      <c r="T17" s="211">
        <f>SUM('1.  LRAMVA Summary'!O$54:O$55)*(MONTH($E17)-1)/12*$H17</f>
        <v>0</v>
      </c>
      <c r="U17" s="211">
        <f>SUM('1.  LRAMVA Summary'!P$54:P$55)*(MONTH($E17)-1)/12*$H17</f>
        <v>0</v>
      </c>
      <c r="V17" s="211">
        <f>SUM('1.  LRAMVA Summary'!Q$54:Q$55)*(MONTH($E17)-1)/12*$H17</f>
        <v>0</v>
      </c>
      <c r="W17" s="212">
        <f>SUM(I17:V17)</f>
        <v>0</v>
      </c>
    </row>
    <row r="18" spans="2:23" s="9" customFormat="1">
      <c r="B18" s="213" t="s">
        <v>47</v>
      </c>
      <c r="C18" s="213">
        <v>1.47E-2</v>
      </c>
      <c r="D18" s="206"/>
      <c r="E18" s="214">
        <v>40634</v>
      </c>
      <c r="F18" s="208">
        <v>2011</v>
      </c>
      <c r="G18" s="215" t="s">
        <v>66</v>
      </c>
      <c r="H18" s="210">
        <f>C$16/12</f>
        <v>1.225E-3</v>
      </c>
      <c r="I18" s="211">
        <f>SUM('1.  LRAMVA Summary'!D$54:D$55)*(MONTH($E18)-1)/12*$H18</f>
        <v>0</v>
      </c>
      <c r="J18" s="211">
        <f>SUM('1.  LRAMVA Summary'!E$54:E$55)*(MONTH($E18)-1)/12*$H18</f>
        <v>0</v>
      </c>
      <c r="K18" s="211">
        <f>SUM('1.  LRAMVA Summary'!F$54:F$55)*(MONTH($E18)-1)/12*$H18</f>
        <v>0</v>
      </c>
      <c r="L18" s="211">
        <f>SUM('1.  LRAMVA Summary'!G$54:G$55)*(MONTH($E18)-1)/12*$H18</f>
        <v>0</v>
      </c>
      <c r="M18" s="211">
        <f>SUM('1.  LRAMVA Summary'!H$54:H$55)*(MONTH($E18)-1)/12*$H18</f>
        <v>0</v>
      </c>
      <c r="N18" s="211">
        <f>SUM('1.  LRAMVA Summary'!I$54:I$55)*(MONTH($E18)-1)/12*$H18</f>
        <v>0</v>
      </c>
      <c r="O18" s="211">
        <f>SUM('1.  LRAMVA Summary'!J$54:J$55)*(MONTH($E18)-1)/12*$H18</f>
        <v>0</v>
      </c>
      <c r="P18" s="211">
        <f>SUM('1.  LRAMVA Summary'!K$54:K$55)*(MONTH($E18)-1)/12*$H18</f>
        <v>0</v>
      </c>
      <c r="Q18" s="211">
        <f>SUM('1.  LRAMVA Summary'!L$54:L$55)*(MONTH($E18)-1)/12*$H18</f>
        <v>0</v>
      </c>
      <c r="R18" s="211">
        <f>SUM('1.  LRAMVA Summary'!M$54:M$55)*(MONTH($E18)-1)/12*$H18</f>
        <v>0</v>
      </c>
      <c r="S18" s="211">
        <f>SUM('1.  LRAMVA Summary'!N$54:N$55)*(MONTH($E18)-1)/12*$H18</f>
        <v>0</v>
      </c>
      <c r="T18" s="211">
        <f>SUM('1.  LRAMVA Summary'!O$54:O$55)*(MONTH($E18)-1)/12*$H18</f>
        <v>0</v>
      </c>
      <c r="U18" s="211">
        <f>SUM('1.  LRAMVA Summary'!P$54:P$55)*(MONTH($E18)-1)/12*$H18</f>
        <v>0</v>
      </c>
      <c r="V18" s="211">
        <f>SUM('1.  LRAMVA Summary'!Q$54:Q$55)*(MONTH($E18)-1)/12*$H18</f>
        <v>0</v>
      </c>
      <c r="W18" s="212">
        <f>SUM(I18:V18)</f>
        <v>0</v>
      </c>
    </row>
    <row r="19" spans="2:23" s="9" customFormat="1">
      <c r="B19" s="213" t="s">
        <v>48</v>
      </c>
      <c r="C19" s="213">
        <v>1.47E-2</v>
      </c>
      <c r="D19" s="206"/>
      <c r="E19" s="214">
        <v>40664</v>
      </c>
      <c r="F19" s="208">
        <v>2011</v>
      </c>
      <c r="G19" s="215" t="s">
        <v>66</v>
      </c>
      <c r="H19" s="210">
        <f>C$16/12</f>
        <v>1.225E-3</v>
      </c>
      <c r="I19" s="211">
        <f>SUM('1.  LRAMVA Summary'!D$54:D$55)*(MONTH($E19)-1)/12*$H19</f>
        <v>0</v>
      </c>
      <c r="J19" s="211">
        <f>SUM('1.  LRAMVA Summary'!E$54:E$55)*(MONTH($E19)-1)/12*$H19</f>
        <v>0</v>
      </c>
      <c r="K19" s="211">
        <f>SUM('1.  LRAMVA Summary'!F$54:F$55)*(MONTH($E19)-1)/12*$H19</f>
        <v>0</v>
      </c>
      <c r="L19" s="211">
        <f>SUM('1.  LRAMVA Summary'!G$54:G$55)*(MONTH($E19)-1)/12*$H19</f>
        <v>0</v>
      </c>
      <c r="M19" s="211">
        <f>SUM('1.  LRAMVA Summary'!H$54:H$55)*(MONTH($E19)-1)/12*$H19</f>
        <v>0</v>
      </c>
      <c r="N19" s="211">
        <f>SUM('1.  LRAMVA Summary'!I$54:I$55)*(MONTH($E19)-1)/12*$H19</f>
        <v>0</v>
      </c>
      <c r="O19" s="211">
        <f>SUM('1.  LRAMVA Summary'!J$54:J$55)*(MONTH($E19)-1)/12*$H19</f>
        <v>0</v>
      </c>
      <c r="P19" s="211">
        <f>SUM('1.  LRAMVA Summary'!K$54:K$55)*(MONTH($E19)-1)/12*$H19</f>
        <v>0</v>
      </c>
      <c r="Q19" s="211">
        <f>SUM('1.  LRAMVA Summary'!L$54:L$55)*(MONTH($E19)-1)/12*$H19</f>
        <v>0</v>
      </c>
      <c r="R19" s="211">
        <f>SUM('1.  LRAMVA Summary'!M$54:M$55)*(MONTH($E19)-1)/12*$H19</f>
        <v>0</v>
      </c>
      <c r="S19" s="211">
        <f>SUM('1.  LRAMVA Summary'!N$54:N$55)*(MONTH($E19)-1)/12*$H19</f>
        <v>0</v>
      </c>
      <c r="T19" s="211">
        <f>SUM('1.  LRAMVA Summary'!O$54:O$55)*(MONTH($E19)-1)/12*$H19</f>
        <v>0</v>
      </c>
      <c r="U19" s="211">
        <f>SUM('1.  LRAMVA Summary'!P$54:P$55)*(MONTH($E19)-1)/12*$H19</f>
        <v>0</v>
      </c>
      <c r="V19" s="211">
        <f>SUM('1.  LRAMVA Summary'!Q$54:Q$55)*(MONTH($E19)-1)/12*$H19</f>
        <v>0</v>
      </c>
      <c r="W19" s="212">
        <f t="shared" si="0"/>
        <v>0</v>
      </c>
    </row>
    <row r="20" spans="2:23" s="9" customFormat="1">
      <c r="B20" s="213" t="s">
        <v>49</v>
      </c>
      <c r="C20" s="213">
        <v>1.47E-2</v>
      </c>
      <c r="D20" s="206"/>
      <c r="E20" s="214">
        <v>40695</v>
      </c>
      <c r="F20" s="208">
        <v>2011</v>
      </c>
      <c r="G20" s="215" t="s">
        <v>66</v>
      </c>
      <c r="H20" s="210">
        <f>C$16/12</f>
        <v>1.225E-3</v>
      </c>
      <c r="I20" s="211">
        <f>SUM('1.  LRAMVA Summary'!D$54:D$55)*(MONTH($E20)-1)/12*$H20</f>
        <v>0</v>
      </c>
      <c r="J20" s="211">
        <f>SUM('1.  LRAMVA Summary'!E$54:E$55)*(MONTH($E20)-1)/12*$H20</f>
        <v>0</v>
      </c>
      <c r="K20" s="211">
        <f>SUM('1.  LRAMVA Summary'!F$54:F$55)*(MONTH($E20)-1)/12*$H20</f>
        <v>0</v>
      </c>
      <c r="L20" s="211">
        <f>SUM('1.  LRAMVA Summary'!G$54:G$55)*(MONTH($E20)-1)/12*$H20</f>
        <v>0</v>
      </c>
      <c r="M20" s="211">
        <f>SUM('1.  LRAMVA Summary'!H$54:H$55)*(MONTH($E20)-1)/12*$H20</f>
        <v>0</v>
      </c>
      <c r="N20" s="211">
        <f>SUM('1.  LRAMVA Summary'!I$54:I$55)*(MONTH($E20)-1)/12*$H20</f>
        <v>0</v>
      </c>
      <c r="O20" s="211">
        <f>SUM('1.  LRAMVA Summary'!J$54:J$55)*(MONTH($E20)-1)/12*$H20</f>
        <v>0</v>
      </c>
      <c r="P20" s="211">
        <f>SUM('1.  LRAMVA Summary'!K$54:K$55)*(MONTH($E20)-1)/12*$H20</f>
        <v>0</v>
      </c>
      <c r="Q20" s="211">
        <f>SUM('1.  LRAMVA Summary'!L$54:L$55)*(MONTH($E20)-1)/12*$H20</f>
        <v>0</v>
      </c>
      <c r="R20" s="211">
        <f>SUM('1.  LRAMVA Summary'!M$54:M$55)*(MONTH($E20)-1)/12*$H20</f>
        <v>0</v>
      </c>
      <c r="S20" s="211">
        <f>SUM('1.  LRAMVA Summary'!N$54:N$55)*(MONTH($E20)-1)/12*$H20</f>
        <v>0</v>
      </c>
      <c r="T20" s="211">
        <f>SUM('1.  LRAMVA Summary'!O$54:O$55)*(MONTH($E20)-1)/12*$H20</f>
        <v>0</v>
      </c>
      <c r="U20" s="211">
        <f>SUM('1.  LRAMVA Summary'!P$54:P$55)*(MONTH($E20)-1)/12*$H20</f>
        <v>0</v>
      </c>
      <c r="V20" s="211">
        <f>SUM('1.  LRAMVA Summary'!Q$54:Q$55)*(MONTH($E20)-1)/12*$H20</f>
        <v>0</v>
      </c>
      <c r="W20" s="212">
        <f t="shared" si="0"/>
        <v>0</v>
      </c>
    </row>
    <row r="21" spans="2:23" s="9" customFormat="1">
      <c r="B21" s="213" t="s">
        <v>50</v>
      </c>
      <c r="C21" s="213">
        <v>1.47E-2</v>
      </c>
      <c r="D21" s="206"/>
      <c r="E21" s="214">
        <v>40725</v>
      </c>
      <c r="F21" s="208">
        <v>2011</v>
      </c>
      <c r="G21" s="215" t="s">
        <v>68</v>
      </c>
      <c r="H21" s="210">
        <f>C$17/12</f>
        <v>1.225E-3</v>
      </c>
      <c r="I21" s="211">
        <f>SUM('1.  LRAMVA Summary'!D$54:D$55)*(MONTH($E21)-1)/12*$H21</f>
        <v>0</v>
      </c>
      <c r="J21" s="211">
        <f>SUM('1.  LRAMVA Summary'!E$54:E$55)*(MONTH($E21)-1)/12*$H21</f>
        <v>0</v>
      </c>
      <c r="K21" s="211">
        <f>SUM('1.  LRAMVA Summary'!F$54:F$55)*(MONTH($E21)-1)/12*$H21</f>
        <v>0</v>
      </c>
      <c r="L21" s="211">
        <f>SUM('1.  LRAMVA Summary'!G$54:G$55)*(MONTH($E21)-1)/12*$H21</f>
        <v>0</v>
      </c>
      <c r="M21" s="211">
        <f>SUM('1.  LRAMVA Summary'!H$54:H$55)*(MONTH($E21)-1)/12*$H21</f>
        <v>0</v>
      </c>
      <c r="N21" s="211">
        <f>SUM('1.  LRAMVA Summary'!I$54:I$55)*(MONTH($E21)-1)/12*$H21</f>
        <v>0</v>
      </c>
      <c r="O21" s="211">
        <f>SUM('1.  LRAMVA Summary'!J$54:J$55)*(MONTH($E21)-1)/12*$H21</f>
        <v>0</v>
      </c>
      <c r="P21" s="211">
        <f>SUM('1.  LRAMVA Summary'!K$54:K$55)*(MONTH($E21)-1)/12*$H21</f>
        <v>0</v>
      </c>
      <c r="Q21" s="211">
        <f>SUM('1.  LRAMVA Summary'!L$54:L$55)*(MONTH($E21)-1)/12*$H21</f>
        <v>0</v>
      </c>
      <c r="R21" s="211">
        <f>SUM('1.  LRAMVA Summary'!M$54:M$55)*(MONTH($E21)-1)/12*$H21</f>
        <v>0</v>
      </c>
      <c r="S21" s="211">
        <f>SUM('1.  LRAMVA Summary'!N$54:N$55)*(MONTH($E21)-1)/12*$H21</f>
        <v>0</v>
      </c>
      <c r="T21" s="211">
        <f>SUM('1.  LRAMVA Summary'!O$54:O$55)*(MONTH($E21)-1)/12*$H21</f>
        <v>0</v>
      </c>
      <c r="U21" s="211">
        <f>SUM('1.  LRAMVA Summary'!P$54:P$55)*(MONTH($E21)-1)/12*$H21</f>
        <v>0</v>
      </c>
      <c r="V21" s="211">
        <f>SUM('1.  LRAMVA Summary'!Q$54:Q$55)*(MONTH($E21)-1)/12*$H21</f>
        <v>0</v>
      </c>
      <c r="W21" s="212">
        <f t="shared" si="0"/>
        <v>0</v>
      </c>
    </row>
    <row r="22" spans="2:23" s="9" customFormat="1">
      <c r="B22" s="213" t="s">
        <v>51</v>
      </c>
      <c r="C22" s="213">
        <v>1.47E-2</v>
      </c>
      <c r="D22" s="206"/>
      <c r="E22" s="214">
        <v>40756</v>
      </c>
      <c r="F22" s="208">
        <v>2011</v>
      </c>
      <c r="G22" s="215" t="s">
        <v>68</v>
      </c>
      <c r="H22" s="210">
        <f>C$17/12</f>
        <v>1.225E-3</v>
      </c>
      <c r="I22" s="211">
        <f>SUM('1.  LRAMVA Summary'!D$54:D$55)*(MONTH($E22)-1)/12*$H22</f>
        <v>0</v>
      </c>
      <c r="J22" s="211">
        <f>SUM('1.  LRAMVA Summary'!E$54:E$55)*(MONTH($E22)-1)/12*$H22</f>
        <v>0</v>
      </c>
      <c r="K22" s="211">
        <f>SUM('1.  LRAMVA Summary'!F$54:F$55)*(MONTH($E22)-1)/12*$H22</f>
        <v>0</v>
      </c>
      <c r="L22" s="211">
        <f>SUM('1.  LRAMVA Summary'!G$54:G$55)*(MONTH($E22)-1)/12*$H22</f>
        <v>0</v>
      </c>
      <c r="M22" s="211">
        <f>SUM('1.  LRAMVA Summary'!H$54:H$55)*(MONTH($E22)-1)/12*$H22</f>
        <v>0</v>
      </c>
      <c r="N22" s="211">
        <f>SUM('1.  LRAMVA Summary'!I$54:I$55)*(MONTH($E22)-1)/12*$H22</f>
        <v>0</v>
      </c>
      <c r="O22" s="211">
        <f>SUM('1.  LRAMVA Summary'!J$54:J$55)*(MONTH($E22)-1)/12*$H22</f>
        <v>0</v>
      </c>
      <c r="P22" s="211">
        <f>SUM('1.  LRAMVA Summary'!K$54:K$55)*(MONTH($E22)-1)/12*$H22</f>
        <v>0</v>
      </c>
      <c r="Q22" s="211">
        <f>SUM('1.  LRAMVA Summary'!L$54:L$55)*(MONTH($E22)-1)/12*$H22</f>
        <v>0</v>
      </c>
      <c r="R22" s="211">
        <f>SUM('1.  LRAMVA Summary'!M$54:M$55)*(MONTH($E22)-1)/12*$H22</f>
        <v>0</v>
      </c>
      <c r="S22" s="211">
        <f>SUM('1.  LRAMVA Summary'!N$54:N$55)*(MONTH($E22)-1)/12*$H22</f>
        <v>0</v>
      </c>
      <c r="T22" s="211">
        <f>SUM('1.  LRAMVA Summary'!O$54:O$55)*(MONTH($E22)-1)/12*$H22</f>
        <v>0</v>
      </c>
      <c r="U22" s="211">
        <f>SUM('1.  LRAMVA Summary'!P$54:P$55)*(MONTH($E22)-1)/12*$H22</f>
        <v>0</v>
      </c>
      <c r="V22" s="211">
        <f>SUM('1.  LRAMVA Summary'!Q$54:Q$55)*(MONTH($E22)-1)/12*$H22</f>
        <v>0</v>
      </c>
      <c r="W22" s="212">
        <f t="shared" si="0"/>
        <v>0</v>
      </c>
    </row>
    <row r="23" spans="2:23" s="9" customFormat="1">
      <c r="B23" s="213" t="s">
        <v>52</v>
      </c>
      <c r="C23" s="213">
        <v>1.47E-2</v>
      </c>
      <c r="D23" s="206"/>
      <c r="E23" s="214">
        <v>40787</v>
      </c>
      <c r="F23" s="208">
        <v>2011</v>
      </c>
      <c r="G23" s="215" t="s">
        <v>68</v>
      </c>
      <c r="H23" s="210">
        <f>C$17/12</f>
        <v>1.225E-3</v>
      </c>
      <c r="I23" s="211">
        <f>SUM('1.  LRAMVA Summary'!D$54:D$55)*(MONTH($E23)-1)/12*$H23</f>
        <v>0</v>
      </c>
      <c r="J23" s="211">
        <f>SUM('1.  LRAMVA Summary'!E$54:E$55)*(MONTH($E23)-1)/12*$H23</f>
        <v>0</v>
      </c>
      <c r="K23" s="211">
        <f>SUM('1.  LRAMVA Summary'!F$54:F$55)*(MONTH($E23)-1)/12*$H23</f>
        <v>0</v>
      </c>
      <c r="L23" s="211">
        <f>SUM('1.  LRAMVA Summary'!G$54:G$55)*(MONTH($E23)-1)/12*$H23</f>
        <v>0</v>
      </c>
      <c r="M23" s="211">
        <f>SUM('1.  LRAMVA Summary'!H$54:H$55)*(MONTH($E23)-1)/12*$H23</f>
        <v>0</v>
      </c>
      <c r="N23" s="211">
        <f>SUM('1.  LRAMVA Summary'!I$54:I$55)*(MONTH($E23)-1)/12*$H23</f>
        <v>0</v>
      </c>
      <c r="O23" s="211">
        <f>SUM('1.  LRAMVA Summary'!J$54:J$55)*(MONTH($E23)-1)/12*$H23</f>
        <v>0</v>
      </c>
      <c r="P23" s="211">
        <f>SUM('1.  LRAMVA Summary'!K$54:K$55)*(MONTH($E23)-1)/12*$H23</f>
        <v>0</v>
      </c>
      <c r="Q23" s="211">
        <f>SUM('1.  LRAMVA Summary'!L$54:L$55)*(MONTH($E23)-1)/12*$H23</f>
        <v>0</v>
      </c>
      <c r="R23" s="211">
        <f>SUM('1.  LRAMVA Summary'!M$54:M$55)*(MONTH($E23)-1)/12*$H23</f>
        <v>0</v>
      </c>
      <c r="S23" s="211">
        <f>SUM('1.  LRAMVA Summary'!N$54:N$55)*(MONTH($E23)-1)/12*$H23</f>
        <v>0</v>
      </c>
      <c r="T23" s="211">
        <f>SUM('1.  LRAMVA Summary'!O$54:O$55)*(MONTH($E23)-1)/12*$H23</f>
        <v>0</v>
      </c>
      <c r="U23" s="211">
        <f>SUM('1.  LRAMVA Summary'!P$54:P$55)*(MONTH($E23)-1)/12*$H23</f>
        <v>0</v>
      </c>
      <c r="V23" s="211">
        <f>SUM('1.  LRAMVA Summary'!Q$54:Q$55)*(MONTH($E23)-1)/12*$H23</f>
        <v>0</v>
      </c>
      <c r="W23" s="212">
        <f t="shared" si="0"/>
        <v>0</v>
      </c>
    </row>
    <row r="24" spans="2:23" s="9" customFormat="1">
      <c r="B24" s="213" t="s">
        <v>53</v>
      </c>
      <c r="C24" s="213">
        <v>1.47E-2</v>
      </c>
      <c r="D24" s="206"/>
      <c r="E24" s="214">
        <v>40817</v>
      </c>
      <c r="F24" s="208">
        <v>2011</v>
      </c>
      <c r="G24" s="215" t="s">
        <v>69</v>
      </c>
      <c r="H24" s="210">
        <f>C$18/12</f>
        <v>1.225E-3</v>
      </c>
      <c r="I24" s="211">
        <f>SUM('1.  LRAMVA Summary'!D$54:D$55)*(MONTH($E24)-1)/12*$H24</f>
        <v>0</v>
      </c>
      <c r="J24" s="211">
        <f>SUM('1.  LRAMVA Summary'!E$54:E$55)*(MONTH($E24)-1)/12*$H24</f>
        <v>0</v>
      </c>
      <c r="K24" s="211">
        <f>SUM('1.  LRAMVA Summary'!F$54:F$55)*(MONTH($E24)-1)/12*$H24</f>
        <v>0</v>
      </c>
      <c r="L24" s="211">
        <f>SUM('1.  LRAMVA Summary'!G$54:G$55)*(MONTH($E24)-1)/12*$H24</f>
        <v>0</v>
      </c>
      <c r="M24" s="211">
        <f>SUM('1.  LRAMVA Summary'!H$54:H$55)*(MONTH($E24)-1)/12*$H24</f>
        <v>0</v>
      </c>
      <c r="N24" s="211">
        <f>SUM('1.  LRAMVA Summary'!I$54:I$55)*(MONTH($E24)-1)/12*$H24</f>
        <v>0</v>
      </c>
      <c r="O24" s="211">
        <f>SUM('1.  LRAMVA Summary'!J$54:J$55)*(MONTH($E24)-1)/12*$H24</f>
        <v>0</v>
      </c>
      <c r="P24" s="211">
        <f>SUM('1.  LRAMVA Summary'!K$54:K$55)*(MONTH($E24)-1)/12*$H24</f>
        <v>0</v>
      </c>
      <c r="Q24" s="211">
        <f>SUM('1.  LRAMVA Summary'!L$54:L$55)*(MONTH($E24)-1)/12*$H24</f>
        <v>0</v>
      </c>
      <c r="R24" s="211">
        <f>SUM('1.  LRAMVA Summary'!M$54:M$55)*(MONTH($E24)-1)/12*$H24</f>
        <v>0</v>
      </c>
      <c r="S24" s="211">
        <f>SUM('1.  LRAMVA Summary'!N$54:N$55)*(MONTH($E24)-1)/12*$H24</f>
        <v>0</v>
      </c>
      <c r="T24" s="211">
        <f>SUM('1.  LRAMVA Summary'!O$54:O$55)*(MONTH($E24)-1)/12*$H24</f>
        <v>0</v>
      </c>
      <c r="U24" s="211">
        <f>SUM('1.  LRAMVA Summary'!P$54:P$55)*(MONTH($E24)-1)/12*$H24</f>
        <v>0</v>
      </c>
      <c r="V24" s="211">
        <f>SUM('1.  LRAMVA Summary'!Q$54:Q$55)*(MONTH($E24)-1)/12*$H24</f>
        <v>0</v>
      </c>
      <c r="W24" s="212">
        <f t="shared" si="0"/>
        <v>0</v>
      </c>
    </row>
    <row r="25" spans="2:23" s="9" customFormat="1">
      <c r="B25" s="213" t="s">
        <v>54</v>
      </c>
      <c r="C25" s="213">
        <v>1.47E-2</v>
      </c>
      <c r="D25" s="206"/>
      <c r="E25" s="214">
        <v>40848</v>
      </c>
      <c r="F25" s="208">
        <v>2011</v>
      </c>
      <c r="G25" s="215" t="s">
        <v>69</v>
      </c>
      <c r="H25" s="210">
        <f>C$18/12</f>
        <v>1.225E-3</v>
      </c>
      <c r="I25" s="211">
        <f>SUM('1.  LRAMVA Summary'!D$54:D$55)*(MONTH($E25)-1)/12*$H25</f>
        <v>0</v>
      </c>
      <c r="J25" s="211">
        <f>SUM('1.  LRAMVA Summary'!E$54:E$55)*(MONTH($E25)-1)/12*$H25</f>
        <v>0</v>
      </c>
      <c r="K25" s="211">
        <f>SUM('1.  LRAMVA Summary'!F$54:F$55)*(MONTH($E25)-1)/12*$H25</f>
        <v>0</v>
      </c>
      <c r="L25" s="211">
        <f>SUM('1.  LRAMVA Summary'!G$54:G$55)*(MONTH($E25)-1)/12*$H25</f>
        <v>0</v>
      </c>
      <c r="M25" s="211">
        <f>SUM('1.  LRAMVA Summary'!H$54:H$55)*(MONTH($E25)-1)/12*$H25</f>
        <v>0</v>
      </c>
      <c r="N25" s="211">
        <f>SUM('1.  LRAMVA Summary'!I$54:I$55)*(MONTH($E25)-1)/12*$H25</f>
        <v>0</v>
      </c>
      <c r="O25" s="211">
        <f>SUM('1.  LRAMVA Summary'!J$54:J$55)*(MONTH($E25)-1)/12*$H25</f>
        <v>0</v>
      </c>
      <c r="P25" s="211">
        <f>SUM('1.  LRAMVA Summary'!K$54:K$55)*(MONTH($E25)-1)/12*$H25</f>
        <v>0</v>
      </c>
      <c r="Q25" s="211">
        <f>SUM('1.  LRAMVA Summary'!L$54:L$55)*(MONTH($E25)-1)/12*$H25</f>
        <v>0</v>
      </c>
      <c r="R25" s="211">
        <f>SUM('1.  LRAMVA Summary'!M$54:M$55)*(MONTH($E25)-1)/12*$H25</f>
        <v>0</v>
      </c>
      <c r="S25" s="211">
        <f>SUM('1.  LRAMVA Summary'!N$54:N$55)*(MONTH($E25)-1)/12*$H25</f>
        <v>0</v>
      </c>
      <c r="T25" s="211">
        <f>SUM('1.  LRAMVA Summary'!O$54:O$55)*(MONTH($E25)-1)/12*$H25</f>
        <v>0</v>
      </c>
      <c r="U25" s="211">
        <f>SUM('1.  LRAMVA Summary'!P$54:P$55)*(MONTH($E25)-1)/12*$H25</f>
        <v>0</v>
      </c>
      <c r="V25" s="211">
        <f>SUM('1.  LRAMVA Summary'!Q$54:Q$55)*(MONTH($E25)-1)/12*$H25</f>
        <v>0</v>
      </c>
      <c r="W25" s="212">
        <f t="shared" si="0"/>
        <v>0</v>
      </c>
    </row>
    <row r="26" spans="2:23" s="9" customFormat="1">
      <c r="B26" s="213" t="s">
        <v>55</v>
      </c>
      <c r="C26" s="213">
        <v>1.47E-2</v>
      </c>
      <c r="D26" s="206"/>
      <c r="E26" s="214">
        <v>40878</v>
      </c>
      <c r="F26" s="208">
        <v>2011</v>
      </c>
      <c r="G26" s="215" t="s">
        <v>69</v>
      </c>
      <c r="H26" s="210">
        <f>C$18/12</f>
        <v>1.225E-3</v>
      </c>
      <c r="I26" s="211">
        <f>SUM('1.  LRAMVA Summary'!D$54:D$55)*(MONTH($E26)-1)/12*$H26</f>
        <v>0</v>
      </c>
      <c r="J26" s="211">
        <f>SUM('1.  LRAMVA Summary'!E$54:E$55)*(MONTH($E26)-1)/12*$H26</f>
        <v>0</v>
      </c>
      <c r="K26" s="211">
        <f>SUM('1.  LRAMVA Summary'!F$54:F$55)*(MONTH($E26)-1)/12*$H26</f>
        <v>0</v>
      </c>
      <c r="L26" s="211">
        <f>SUM('1.  LRAMVA Summary'!G$54:G$55)*(MONTH($E26)-1)/12*$H26</f>
        <v>0</v>
      </c>
      <c r="M26" s="211">
        <f>SUM('1.  LRAMVA Summary'!H$54:H$55)*(MONTH($E26)-1)/12*$H26</f>
        <v>0</v>
      </c>
      <c r="N26" s="211">
        <f>SUM('1.  LRAMVA Summary'!I$54:I$55)*(MONTH($E26)-1)/12*$H26</f>
        <v>0</v>
      </c>
      <c r="O26" s="211">
        <f>SUM('1.  LRAMVA Summary'!J$54:J$55)*(MONTH($E26)-1)/12*$H26</f>
        <v>0</v>
      </c>
      <c r="P26" s="211">
        <f>SUM('1.  LRAMVA Summary'!K$54:K$55)*(MONTH($E26)-1)/12*$H26</f>
        <v>0</v>
      </c>
      <c r="Q26" s="211">
        <f>SUM('1.  LRAMVA Summary'!L$54:L$55)*(MONTH($E26)-1)/12*$H26</f>
        <v>0</v>
      </c>
      <c r="R26" s="211">
        <f>SUM('1.  LRAMVA Summary'!M$54:M$55)*(MONTH($E26)-1)/12*$H26</f>
        <v>0</v>
      </c>
      <c r="S26" s="211">
        <f>SUM('1.  LRAMVA Summary'!N$54:N$55)*(MONTH($E26)-1)/12*$H26</f>
        <v>0</v>
      </c>
      <c r="T26" s="211">
        <f>SUM('1.  LRAMVA Summary'!O$54:O$55)*(MONTH($E26)-1)/12*$H26</f>
        <v>0</v>
      </c>
      <c r="U26" s="211">
        <f>SUM('1.  LRAMVA Summary'!P$54:P$55)*(MONTH($E26)-1)/12*$H26</f>
        <v>0</v>
      </c>
      <c r="V26" s="211">
        <f>SUM('1.  LRAMVA Summary'!Q$54:Q$55)*(MONTH($E26)-1)/12*$H26</f>
        <v>0</v>
      </c>
      <c r="W26" s="212">
        <f>SUM(I26:V26)</f>
        <v>0</v>
      </c>
    </row>
    <row r="27" spans="2:23" s="9" customFormat="1" ht="15" thickBot="1">
      <c r="B27" s="213" t="s">
        <v>56</v>
      </c>
      <c r="C27" s="213">
        <v>1.47E-2</v>
      </c>
      <c r="D27" s="206"/>
      <c r="E27" s="216" t="s">
        <v>460</v>
      </c>
      <c r="F27" s="216"/>
      <c r="G27" s="217"/>
      <c r="H27" s="218"/>
      <c r="I27" s="219">
        <f>SUM(I15:I26)</f>
        <v>0</v>
      </c>
      <c r="J27" s="219">
        <f t="shared" ref="J27:O27" si="1">SUM(J15:J26)</f>
        <v>0</v>
      </c>
      <c r="K27" s="219">
        <f t="shared" si="1"/>
        <v>0</v>
      </c>
      <c r="L27" s="219">
        <f t="shared" si="1"/>
        <v>0</v>
      </c>
      <c r="M27" s="219">
        <f t="shared" si="1"/>
        <v>0</v>
      </c>
      <c r="N27" s="219">
        <f t="shared" si="1"/>
        <v>0</v>
      </c>
      <c r="O27" s="219">
        <f t="shared" si="1"/>
        <v>0</v>
      </c>
      <c r="P27" s="219">
        <f t="shared" ref="P27:V27" si="2">SUM(P15:P26)</f>
        <v>0</v>
      </c>
      <c r="Q27" s="219">
        <f t="shared" si="2"/>
        <v>0</v>
      </c>
      <c r="R27" s="219">
        <f t="shared" si="2"/>
        <v>0</v>
      </c>
      <c r="S27" s="219">
        <f t="shared" si="2"/>
        <v>0</v>
      </c>
      <c r="T27" s="219">
        <f t="shared" si="2"/>
        <v>0</v>
      </c>
      <c r="U27" s="219">
        <f t="shared" si="2"/>
        <v>0</v>
      </c>
      <c r="V27" s="219">
        <f t="shared" si="2"/>
        <v>0</v>
      </c>
      <c r="W27" s="219">
        <f>SUM(W15:W26)</f>
        <v>0</v>
      </c>
    </row>
    <row r="28" spans="2:23" s="9" customFormat="1" ht="15" thickTop="1">
      <c r="B28" s="213" t="s">
        <v>57</v>
      </c>
      <c r="C28" s="213">
        <v>1.47E-2</v>
      </c>
      <c r="D28" s="206"/>
      <c r="E28" s="220" t="s">
        <v>67</v>
      </c>
      <c r="F28" s="220"/>
      <c r="G28" s="221"/>
      <c r="H28" s="222"/>
      <c r="I28" s="223"/>
      <c r="J28" s="223"/>
      <c r="K28" s="223"/>
      <c r="L28" s="223"/>
      <c r="M28" s="223"/>
      <c r="N28" s="223"/>
      <c r="O28" s="223"/>
      <c r="P28" s="223"/>
      <c r="Q28" s="223"/>
      <c r="R28" s="223"/>
      <c r="S28" s="223"/>
      <c r="T28" s="223"/>
      <c r="U28" s="223"/>
      <c r="V28" s="223"/>
      <c r="W28" s="224"/>
    </row>
    <row r="29" spans="2:23" s="9" customFormat="1">
      <c r="B29" s="213" t="s">
        <v>58</v>
      </c>
      <c r="C29" s="213">
        <v>1.47E-2</v>
      </c>
      <c r="D29" s="206"/>
      <c r="E29" s="225" t="s">
        <v>424</v>
      </c>
      <c r="F29" s="225"/>
      <c r="G29" s="226"/>
      <c r="H29" s="227"/>
      <c r="I29" s="228">
        <f>I27+I28</f>
        <v>0</v>
      </c>
      <c r="J29" s="228">
        <f t="shared" ref="J29:M29" si="3">J27+J28</f>
        <v>0</v>
      </c>
      <c r="K29" s="228">
        <f t="shared" si="3"/>
        <v>0</v>
      </c>
      <c r="L29" s="228">
        <f t="shared" si="3"/>
        <v>0</v>
      </c>
      <c r="M29" s="228">
        <f t="shared" si="3"/>
        <v>0</v>
      </c>
      <c r="N29" s="228">
        <f>N27+N28</f>
        <v>0</v>
      </c>
      <c r="O29" s="228">
        <f>O27+O28</f>
        <v>0</v>
      </c>
      <c r="P29" s="228">
        <f t="shared" ref="P29:V29" si="4">P27+P28</f>
        <v>0</v>
      </c>
      <c r="Q29" s="228">
        <f t="shared" si="4"/>
        <v>0</v>
      </c>
      <c r="R29" s="228">
        <f t="shared" si="4"/>
        <v>0</v>
      </c>
      <c r="S29" s="228">
        <f t="shared" si="4"/>
        <v>0</v>
      </c>
      <c r="T29" s="228">
        <f t="shared" si="4"/>
        <v>0</v>
      </c>
      <c r="U29" s="228">
        <f t="shared" si="4"/>
        <v>0</v>
      </c>
      <c r="V29" s="228">
        <f t="shared" si="4"/>
        <v>0</v>
      </c>
      <c r="W29" s="228">
        <f>W27+W28</f>
        <v>0</v>
      </c>
    </row>
    <row r="30" spans="2:23" s="9" customFormat="1">
      <c r="B30" s="213" t="s">
        <v>59</v>
      </c>
      <c r="C30" s="213">
        <v>1.47E-2</v>
      </c>
      <c r="D30" s="206"/>
      <c r="E30" s="214">
        <v>40909</v>
      </c>
      <c r="F30" s="214" t="s">
        <v>178</v>
      </c>
      <c r="G30" s="215" t="s">
        <v>65</v>
      </c>
      <c r="H30" s="229">
        <f>C$19/12</f>
        <v>1.225E-3</v>
      </c>
      <c r="I30" s="230">
        <f>(SUM('1.  LRAMVA Summary'!D$54:D$56)+SUM('1.  LRAMVA Summary'!D$57:D$58)*(MONTH($E30)-1)/12)*$H30</f>
        <v>0</v>
      </c>
      <c r="J30" s="230">
        <f>(SUM('1.  LRAMVA Summary'!E$54:E$56)+SUM('1.  LRAMVA Summary'!E$57:E$58)*(MONTH($E30)-1)/12)*$H30</f>
        <v>0</v>
      </c>
      <c r="K30" s="230">
        <f>(SUM('1.  LRAMVA Summary'!F$54:F$56)+SUM('1.  LRAMVA Summary'!F$57:F$58)*(MONTH($E30)-1)/12)*$H30</f>
        <v>0</v>
      </c>
      <c r="L30" s="230">
        <f>(SUM('1.  LRAMVA Summary'!G$54:G$56)+SUM('1.  LRAMVA Summary'!G$57:G$58)*(MONTH($E30)-1)/12)*$H30</f>
        <v>0</v>
      </c>
      <c r="M30" s="230">
        <f>(SUM('1.  LRAMVA Summary'!H$54:H$56)+SUM('1.  LRAMVA Summary'!H$57:H$58)*(MONTH($E30)-1)/12)*$H30</f>
        <v>0</v>
      </c>
      <c r="N30" s="230">
        <f>(SUM('1.  LRAMVA Summary'!I$54:I$56)+SUM('1.  LRAMVA Summary'!I$57:I$58)*(MONTH($E30)-1)/12)*$H30</f>
        <v>0</v>
      </c>
      <c r="O30" s="230">
        <f>(SUM('1.  LRAMVA Summary'!J$54:J$56)+SUM('1.  LRAMVA Summary'!J$57:J$58)*(MONTH($E30)-1)/12)*$H30</f>
        <v>0</v>
      </c>
      <c r="P30" s="230">
        <f>(SUM('1.  LRAMVA Summary'!K$54:K$56)+SUM('1.  LRAMVA Summary'!K$57:K$58)*(MONTH($E30)-1)/12)*$H30</f>
        <v>0</v>
      </c>
      <c r="Q30" s="230">
        <f>(SUM('1.  LRAMVA Summary'!L$54:L$56)+SUM('1.  LRAMVA Summary'!L$57:L$58)*(MONTH($E30)-1)/12)*$H30</f>
        <v>0</v>
      </c>
      <c r="R30" s="230">
        <f>(SUM('1.  LRAMVA Summary'!M$54:M$56)+SUM('1.  LRAMVA Summary'!M$57:M$58)*(MONTH($E30)-1)/12)*$H30</f>
        <v>0</v>
      </c>
      <c r="S30" s="230">
        <f>(SUM('1.  LRAMVA Summary'!N$54:N$56)+SUM('1.  LRAMVA Summary'!N$57:N$58)*(MONTH($E30)-1)/12)*$H30</f>
        <v>0</v>
      </c>
      <c r="T30" s="230">
        <f>(SUM('1.  LRAMVA Summary'!O$54:O$56)+SUM('1.  LRAMVA Summary'!O$57:O$58)*(MONTH($E30)-1)/12)*$H30</f>
        <v>0</v>
      </c>
      <c r="U30" s="230">
        <f>(SUM('1.  LRAMVA Summary'!P$54:P$56)+SUM('1.  LRAMVA Summary'!P$57:P$58)*(MONTH($E30)-1)/12)*$H30</f>
        <v>0</v>
      </c>
      <c r="V30" s="230">
        <f>(SUM('1.  LRAMVA Summary'!Q$54:Q$56)+SUM('1.  LRAMVA Summary'!Q$57:Q$58)*(MONTH($E30)-1)/12)*$H30</f>
        <v>0</v>
      </c>
      <c r="W30" s="231">
        <f>SUM(I30:V30)</f>
        <v>0</v>
      </c>
    </row>
    <row r="31" spans="2:23" s="9" customFormat="1">
      <c r="B31" s="213" t="s">
        <v>60</v>
      </c>
      <c r="C31" s="213">
        <v>1.47E-2</v>
      </c>
      <c r="D31" s="206"/>
      <c r="E31" s="214">
        <v>40940</v>
      </c>
      <c r="F31" s="214" t="s">
        <v>178</v>
      </c>
      <c r="G31" s="215" t="s">
        <v>65</v>
      </c>
      <c r="H31" s="229">
        <f>C$19/12</f>
        <v>1.225E-3</v>
      </c>
      <c r="I31" s="230">
        <f>(SUM('1.  LRAMVA Summary'!D$54:D$56)+SUM('1.  LRAMVA Summary'!D$57:D$58)*(MONTH($E31)-1)/12)*$H31</f>
        <v>0</v>
      </c>
      <c r="J31" s="230">
        <f>(SUM('1.  LRAMVA Summary'!E$54:E$56)+SUM('1.  LRAMVA Summary'!E$57:E$58)*(MONTH($E31)-1)/12)*$H31</f>
        <v>0</v>
      </c>
      <c r="K31" s="230">
        <f>(SUM('1.  LRAMVA Summary'!F$54:F$56)+SUM('1.  LRAMVA Summary'!F$57:F$58)*(MONTH($E31)-1)/12)*$H31</f>
        <v>0</v>
      </c>
      <c r="L31" s="230">
        <f>(SUM('1.  LRAMVA Summary'!G$54:G$56)+SUM('1.  LRAMVA Summary'!G$57:G$58)*(MONTH($E31)-1)/12)*$H31</f>
        <v>0</v>
      </c>
      <c r="M31" s="230">
        <f>(SUM('1.  LRAMVA Summary'!H$54:H$56)+SUM('1.  LRAMVA Summary'!H$57:H$58)*(MONTH($E31)-1)/12)*$H31</f>
        <v>0</v>
      </c>
      <c r="N31" s="230">
        <f>(SUM('1.  LRAMVA Summary'!I$54:I$56)+SUM('1.  LRAMVA Summary'!I$57:I$58)*(MONTH($E31)-1)/12)*$H31</f>
        <v>0</v>
      </c>
      <c r="O31" s="230">
        <f>(SUM('1.  LRAMVA Summary'!J$54:J$56)+SUM('1.  LRAMVA Summary'!J$57:J$58)*(MONTH($E31)-1)/12)*$H31</f>
        <v>0</v>
      </c>
      <c r="P31" s="230">
        <f>(SUM('1.  LRAMVA Summary'!K$54:K$56)+SUM('1.  LRAMVA Summary'!K$57:K$58)*(MONTH($E31)-1)/12)*$H31</f>
        <v>0</v>
      </c>
      <c r="Q31" s="230">
        <f>(SUM('1.  LRAMVA Summary'!L$54:L$56)+SUM('1.  LRAMVA Summary'!L$57:L$58)*(MONTH($E31)-1)/12)*$H31</f>
        <v>0</v>
      </c>
      <c r="R31" s="230">
        <f>(SUM('1.  LRAMVA Summary'!M$54:M$56)+SUM('1.  LRAMVA Summary'!M$57:M$58)*(MONTH($E31)-1)/12)*$H31</f>
        <v>0</v>
      </c>
      <c r="S31" s="230">
        <f>(SUM('1.  LRAMVA Summary'!N$54:N$56)+SUM('1.  LRAMVA Summary'!N$57:N$58)*(MONTH($E31)-1)/12)*$H31</f>
        <v>0</v>
      </c>
      <c r="T31" s="230">
        <f>(SUM('1.  LRAMVA Summary'!O$54:O$56)+SUM('1.  LRAMVA Summary'!O$57:O$58)*(MONTH($E31)-1)/12)*$H31</f>
        <v>0</v>
      </c>
      <c r="U31" s="230">
        <f>(SUM('1.  LRAMVA Summary'!P$54:P$56)+SUM('1.  LRAMVA Summary'!P$57:P$58)*(MONTH($E31)-1)/12)*$H31</f>
        <v>0</v>
      </c>
      <c r="V31" s="230">
        <f>(SUM('1.  LRAMVA Summary'!Q$54:Q$56)+SUM('1.  LRAMVA Summary'!Q$57:Q$58)*(MONTH($E31)-1)/12)*$H31</f>
        <v>0</v>
      </c>
      <c r="W31" s="231">
        <f t="shared" ref="W31:W40" si="5">SUM(I31:V31)</f>
        <v>0</v>
      </c>
    </row>
    <row r="32" spans="2:23" s="9" customFormat="1">
      <c r="B32" s="213" t="s">
        <v>61</v>
      </c>
      <c r="C32" s="213">
        <v>1.0999999999999999E-2</v>
      </c>
      <c r="D32" s="206"/>
      <c r="E32" s="214">
        <v>40969</v>
      </c>
      <c r="F32" s="214" t="s">
        <v>178</v>
      </c>
      <c r="G32" s="215" t="s">
        <v>65</v>
      </c>
      <c r="H32" s="229">
        <f>C$19/12</f>
        <v>1.225E-3</v>
      </c>
      <c r="I32" s="230">
        <f>(SUM('1.  LRAMVA Summary'!D$54:D$56)+SUM('1.  LRAMVA Summary'!D$57:D$58)*(MONTH($E32)-1)/12)*$H32</f>
        <v>0</v>
      </c>
      <c r="J32" s="230">
        <f>(SUM('1.  LRAMVA Summary'!E$54:E$56)+SUM('1.  LRAMVA Summary'!E$57:E$58)*(MONTH($E32)-1)/12)*$H32</f>
        <v>0</v>
      </c>
      <c r="K32" s="230">
        <f>(SUM('1.  LRAMVA Summary'!F$54:F$56)+SUM('1.  LRAMVA Summary'!F$57:F$58)*(MONTH($E32)-1)/12)*$H32</f>
        <v>0</v>
      </c>
      <c r="L32" s="230">
        <f>(SUM('1.  LRAMVA Summary'!G$54:G$56)+SUM('1.  LRAMVA Summary'!G$57:G$58)*(MONTH($E32)-1)/12)*$H32</f>
        <v>0</v>
      </c>
      <c r="M32" s="230">
        <f>(SUM('1.  LRAMVA Summary'!H$54:H$56)+SUM('1.  LRAMVA Summary'!H$57:H$58)*(MONTH($E32)-1)/12)*$H32</f>
        <v>0</v>
      </c>
      <c r="N32" s="230">
        <f>(SUM('1.  LRAMVA Summary'!I$54:I$56)+SUM('1.  LRAMVA Summary'!I$57:I$58)*(MONTH($E32)-1)/12)*$H32</f>
        <v>0</v>
      </c>
      <c r="O32" s="230">
        <f>(SUM('1.  LRAMVA Summary'!J$54:J$56)+SUM('1.  LRAMVA Summary'!J$57:J$58)*(MONTH($E32)-1)/12)*$H32</f>
        <v>0</v>
      </c>
      <c r="P32" s="230">
        <f>(SUM('1.  LRAMVA Summary'!K$54:K$56)+SUM('1.  LRAMVA Summary'!K$57:K$58)*(MONTH($E32)-1)/12)*$H32</f>
        <v>0</v>
      </c>
      <c r="Q32" s="230">
        <f>(SUM('1.  LRAMVA Summary'!L$54:L$56)+SUM('1.  LRAMVA Summary'!L$57:L$58)*(MONTH($E32)-1)/12)*$H32</f>
        <v>0</v>
      </c>
      <c r="R32" s="230">
        <f>(SUM('1.  LRAMVA Summary'!M$54:M$56)+SUM('1.  LRAMVA Summary'!M$57:M$58)*(MONTH($E32)-1)/12)*$H32</f>
        <v>0</v>
      </c>
      <c r="S32" s="230">
        <f>(SUM('1.  LRAMVA Summary'!N$54:N$56)+SUM('1.  LRAMVA Summary'!N$57:N$58)*(MONTH($E32)-1)/12)*$H32</f>
        <v>0</v>
      </c>
      <c r="T32" s="230">
        <f>(SUM('1.  LRAMVA Summary'!O$54:O$56)+SUM('1.  LRAMVA Summary'!O$57:O$58)*(MONTH($E32)-1)/12)*$H32</f>
        <v>0</v>
      </c>
      <c r="U32" s="230">
        <f>(SUM('1.  LRAMVA Summary'!P$54:P$56)+SUM('1.  LRAMVA Summary'!P$57:P$58)*(MONTH($E32)-1)/12)*$H32</f>
        <v>0</v>
      </c>
      <c r="V32" s="230">
        <f>(SUM('1.  LRAMVA Summary'!Q$54:Q$56)+SUM('1.  LRAMVA Summary'!Q$57:Q$58)*(MONTH($E32)-1)/12)*$H32</f>
        <v>0</v>
      </c>
      <c r="W32" s="231">
        <f t="shared" si="5"/>
        <v>0</v>
      </c>
    </row>
    <row r="33" spans="2:23" s="9" customFormat="1">
      <c r="B33" s="213" t="s">
        <v>176</v>
      </c>
      <c r="C33" s="213">
        <v>1.0999999999999999E-2</v>
      </c>
      <c r="D33" s="206"/>
      <c r="E33" s="214">
        <v>41000</v>
      </c>
      <c r="F33" s="214" t="s">
        <v>178</v>
      </c>
      <c r="G33" s="215" t="s">
        <v>66</v>
      </c>
      <c r="H33" s="232">
        <f>C$20/12</f>
        <v>1.225E-3</v>
      </c>
      <c r="I33" s="230">
        <f>(SUM('1.  LRAMVA Summary'!D$54:D$56)+SUM('1.  LRAMVA Summary'!D$57:D$58)*(MONTH($E33)-1)/12)*$H33</f>
        <v>0</v>
      </c>
      <c r="J33" s="230">
        <f>(SUM('1.  LRAMVA Summary'!E$54:E$56)+SUM('1.  LRAMVA Summary'!E$57:E$58)*(MONTH($E33)-1)/12)*$H33</f>
        <v>0</v>
      </c>
      <c r="K33" s="230">
        <f>(SUM('1.  LRAMVA Summary'!F$54:F$56)+SUM('1.  LRAMVA Summary'!F$57:F$58)*(MONTH($E33)-1)/12)*$H33</f>
        <v>0</v>
      </c>
      <c r="L33" s="230">
        <f>(SUM('1.  LRAMVA Summary'!G$54:G$56)+SUM('1.  LRAMVA Summary'!G$57:G$58)*(MONTH($E33)-1)/12)*$H33</f>
        <v>0</v>
      </c>
      <c r="M33" s="230">
        <f>(SUM('1.  LRAMVA Summary'!H$54:H$56)+SUM('1.  LRAMVA Summary'!H$57:H$58)*(MONTH($E33)-1)/12)*$H33</f>
        <v>0</v>
      </c>
      <c r="N33" s="230">
        <f>(SUM('1.  LRAMVA Summary'!I$54:I$56)+SUM('1.  LRAMVA Summary'!I$57:I$58)*(MONTH($E33)-1)/12)*$H33</f>
        <v>0</v>
      </c>
      <c r="O33" s="230">
        <f>(SUM('1.  LRAMVA Summary'!J$54:J$56)+SUM('1.  LRAMVA Summary'!J$57:J$58)*(MONTH($E33)-1)/12)*$H33</f>
        <v>0</v>
      </c>
      <c r="P33" s="230">
        <f>(SUM('1.  LRAMVA Summary'!K$54:K$56)+SUM('1.  LRAMVA Summary'!K$57:K$58)*(MONTH($E33)-1)/12)*$H33</f>
        <v>0</v>
      </c>
      <c r="Q33" s="230">
        <f>(SUM('1.  LRAMVA Summary'!L$54:L$56)+SUM('1.  LRAMVA Summary'!L$57:L$58)*(MONTH($E33)-1)/12)*$H33</f>
        <v>0</v>
      </c>
      <c r="R33" s="230">
        <f>(SUM('1.  LRAMVA Summary'!M$54:M$56)+SUM('1.  LRAMVA Summary'!M$57:M$58)*(MONTH($E33)-1)/12)*$H33</f>
        <v>0</v>
      </c>
      <c r="S33" s="230">
        <f>(SUM('1.  LRAMVA Summary'!N$54:N$56)+SUM('1.  LRAMVA Summary'!N$57:N$58)*(MONTH($E33)-1)/12)*$H33</f>
        <v>0</v>
      </c>
      <c r="T33" s="230">
        <f>(SUM('1.  LRAMVA Summary'!O$54:O$56)+SUM('1.  LRAMVA Summary'!O$57:O$58)*(MONTH($E33)-1)/12)*$H33</f>
        <v>0</v>
      </c>
      <c r="U33" s="230">
        <f>(SUM('1.  LRAMVA Summary'!P$54:P$56)+SUM('1.  LRAMVA Summary'!P$57:P$58)*(MONTH($E33)-1)/12)*$H33</f>
        <v>0</v>
      </c>
      <c r="V33" s="230">
        <f>(SUM('1.  LRAMVA Summary'!Q$54:Q$56)+SUM('1.  LRAMVA Summary'!Q$57:Q$58)*(MONTH($E33)-1)/12)*$H33</f>
        <v>0</v>
      </c>
      <c r="W33" s="231">
        <f t="shared" si="5"/>
        <v>0</v>
      </c>
    </row>
    <row r="34" spans="2:23" s="9" customFormat="1">
      <c r="B34" s="213" t="s">
        <v>177</v>
      </c>
      <c r="C34" s="213">
        <v>1.0999999999999999E-2</v>
      </c>
      <c r="D34" s="206"/>
      <c r="E34" s="214">
        <v>41030</v>
      </c>
      <c r="F34" s="214" t="s">
        <v>178</v>
      </c>
      <c r="G34" s="215" t="s">
        <v>66</v>
      </c>
      <c r="H34" s="229">
        <f>C$20/12</f>
        <v>1.225E-3</v>
      </c>
      <c r="I34" s="230">
        <f>(SUM('1.  LRAMVA Summary'!D$54:D$56)+SUM('1.  LRAMVA Summary'!D$57:D$58)*(MONTH($E34)-1)/12)*$H34</f>
        <v>0</v>
      </c>
      <c r="J34" s="230">
        <f>(SUM('1.  LRAMVA Summary'!E$54:E$56)+SUM('1.  LRAMVA Summary'!E$57:E$58)*(MONTH($E34)-1)/12)*$H34</f>
        <v>0</v>
      </c>
      <c r="K34" s="230">
        <f>(SUM('1.  LRAMVA Summary'!F$54:F$56)+SUM('1.  LRAMVA Summary'!F$57:F$58)*(MONTH($E34)-1)/12)*$H34</f>
        <v>0</v>
      </c>
      <c r="L34" s="230">
        <f>(SUM('1.  LRAMVA Summary'!G$54:G$56)+SUM('1.  LRAMVA Summary'!G$57:G$58)*(MONTH($E34)-1)/12)*$H34</f>
        <v>0</v>
      </c>
      <c r="M34" s="230">
        <f>(SUM('1.  LRAMVA Summary'!H$54:H$56)+SUM('1.  LRAMVA Summary'!H$57:H$58)*(MONTH($E34)-1)/12)*$H34</f>
        <v>0</v>
      </c>
      <c r="N34" s="230">
        <f>(SUM('1.  LRAMVA Summary'!I$54:I$56)+SUM('1.  LRAMVA Summary'!I$57:I$58)*(MONTH($E34)-1)/12)*$H34</f>
        <v>0</v>
      </c>
      <c r="O34" s="230">
        <f>(SUM('1.  LRAMVA Summary'!J$54:J$56)+SUM('1.  LRAMVA Summary'!J$57:J$58)*(MONTH($E34)-1)/12)*$H34</f>
        <v>0</v>
      </c>
      <c r="P34" s="230">
        <f>(SUM('1.  LRAMVA Summary'!K$54:K$56)+SUM('1.  LRAMVA Summary'!K$57:K$58)*(MONTH($E34)-1)/12)*$H34</f>
        <v>0</v>
      </c>
      <c r="Q34" s="230">
        <f>(SUM('1.  LRAMVA Summary'!L$54:L$56)+SUM('1.  LRAMVA Summary'!L$57:L$58)*(MONTH($E34)-1)/12)*$H34</f>
        <v>0</v>
      </c>
      <c r="R34" s="230">
        <f>(SUM('1.  LRAMVA Summary'!M$54:M$56)+SUM('1.  LRAMVA Summary'!M$57:M$58)*(MONTH($E34)-1)/12)*$H34</f>
        <v>0</v>
      </c>
      <c r="S34" s="230">
        <f>(SUM('1.  LRAMVA Summary'!N$54:N$56)+SUM('1.  LRAMVA Summary'!N$57:N$58)*(MONTH($E34)-1)/12)*$H34</f>
        <v>0</v>
      </c>
      <c r="T34" s="230">
        <f>(SUM('1.  LRAMVA Summary'!O$54:O$56)+SUM('1.  LRAMVA Summary'!O$57:O$58)*(MONTH($E34)-1)/12)*$H34</f>
        <v>0</v>
      </c>
      <c r="U34" s="230">
        <f>(SUM('1.  LRAMVA Summary'!P$54:P$56)+SUM('1.  LRAMVA Summary'!P$57:P$58)*(MONTH($E34)-1)/12)*$H34</f>
        <v>0</v>
      </c>
      <c r="V34" s="230">
        <f>(SUM('1.  LRAMVA Summary'!Q$54:Q$56)+SUM('1.  LRAMVA Summary'!Q$57:Q$58)*(MONTH($E34)-1)/12)*$H34</f>
        <v>0</v>
      </c>
      <c r="W34" s="231">
        <f t="shared" si="5"/>
        <v>0</v>
      </c>
    </row>
    <row r="35" spans="2:23" s="9" customFormat="1">
      <c r="B35" s="213" t="s">
        <v>73</v>
      </c>
      <c r="C35" s="213">
        <v>1.0999999999999999E-2</v>
      </c>
      <c r="D35" s="206"/>
      <c r="E35" s="214">
        <v>41061</v>
      </c>
      <c r="F35" s="214" t="s">
        <v>178</v>
      </c>
      <c r="G35" s="215" t="s">
        <v>66</v>
      </c>
      <c r="H35" s="229">
        <f>C$20/12</f>
        <v>1.225E-3</v>
      </c>
      <c r="I35" s="230">
        <f>(SUM('1.  LRAMVA Summary'!D$54:D$56)+SUM('1.  LRAMVA Summary'!D$57:D$58)*(MONTH($E35)-1)/12)*$H35</f>
        <v>0</v>
      </c>
      <c r="J35" s="230">
        <f>(SUM('1.  LRAMVA Summary'!E$54:E$56)+SUM('1.  LRAMVA Summary'!E$57:E$58)*(MONTH($E35)-1)/12)*$H35</f>
        <v>0</v>
      </c>
      <c r="K35" s="230">
        <f>(SUM('1.  LRAMVA Summary'!F$54:F$56)+SUM('1.  LRAMVA Summary'!F$57:F$58)*(MONTH($E35)-1)/12)*$H35</f>
        <v>0</v>
      </c>
      <c r="L35" s="230">
        <f>(SUM('1.  LRAMVA Summary'!G$54:G$56)+SUM('1.  LRAMVA Summary'!G$57:G$58)*(MONTH($E35)-1)/12)*$H35</f>
        <v>0</v>
      </c>
      <c r="M35" s="230">
        <f>(SUM('1.  LRAMVA Summary'!H$54:H$56)+SUM('1.  LRAMVA Summary'!H$57:H$58)*(MONTH($E35)-1)/12)*$H35</f>
        <v>0</v>
      </c>
      <c r="N35" s="230">
        <f>(SUM('1.  LRAMVA Summary'!I$54:I$56)+SUM('1.  LRAMVA Summary'!I$57:I$58)*(MONTH($E35)-1)/12)*$H35</f>
        <v>0</v>
      </c>
      <c r="O35" s="230">
        <f>(SUM('1.  LRAMVA Summary'!J$54:J$56)+SUM('1.  LRAMVA Summary'!J$57:J$58)*(MONTH($E35)-1)/12)*$H35</f>
        <v>0</v>
      </c>
      <c r="P35" s="230">
        <f>(SUM('1.  LRAMVA Summary'!K$54:K$56)+SUM('1.  LRAMVA Summary'!K$57:K$58)*(MONTH($E35)-1)/12)*$H35</f>
        <v>0</v>
      </c>
      <c r="Q35" s="230">
        <f>(SUM('1.  LRAMVA Summary'!L$54:L$56)+SUM('1.  LRAMVA Summary'!L$57:L$58)*(MONTH($E35)-1)/12)*$H35</f>
        <v>0</v>
      </c>
      <c r="R35" s="230">
        <f>(SUM('1.  LRAMVA Summary'!M$54:M$56)+SUM('1.  LRAMVA Summary'!M$57:M$58)*(MONTH($E35)-1)/12)*$H35</f>
        <v>0</v>
      </c>
      <c r="S35" s="230">
        <f>(SUM('1.  LRAMVA Summary'!N$54:N$56)+SUM('1.  LRAMVA Summary'!N$57:N$58)*(MONTH($E35)-1)/12)*$H35</f>
        <v>0</v>
      </c>
      <c r="T35" s="230">
        <f>(SUM('1.  LRAMVA Summary'!O$54:O$56)+SUM('1.  LRAMVA Summary'!O$57:O$58)*(MONTH($E35)-1)/12)*$H35</f>
        <v>0</v>
      </c>
      <c r="U35" s="230">
        <f>(SUM('1.  LRAMVA Summary'!P$54:P$56)+SUM('1.  LRAMVA Summary'!P$57:P$58)*(MONTH($E35)-1)/12)*$H35</f>
        <v>0</v>
      </c>
      <c r="V35" s="230">
        <f>(SUM('1.  LRAMVA Summary'!Q$54:Q$56)+SUM('1.  LRAMVA Summary'!Q$57:Q$58)*(MONTH($E35)-1)/12)*$H35</f>
        <v>0</v>
      </c>
      <c r="W35" s="231">
        <f t="shared" si="5"/>
        <v>0</v>
      </c>
    </row>
    <row r="36" spans="2:23" s="9" customFormat="1">
      <c r="B36" s="213" t="s">
        <v>74</v>
      </c>
      <c r="C36" s="213">
        <v>1.0999999999999999E-2</v>
      </c>
      <c r="D36" s="206"/>
      <c r="E36" s="214">
        <v>41091</v>
      </c>
      <c r="F36" s="214" t="s">
        <v>178</v>
      </c>
      <c r="G36" s="215" t="s">
        <v>68</v>
      </c>
      <c r="H36" s="232">
        <f>C$21/12</f>
        <v>1.225E-3</v>
      </c>
      <c r="I36" s="230">
        <f>(SUM('1.  LRAMVA Summary'!D$54:D$56)+SUM('1.  LRAMVA Summary'!D$57:D$58)*(MONTH($E36)-1)/12)*$H36</f>
        <v>0</v>
      </c>
      <c r="J36" s="230">
        <f>(SUM('1.  LRAMVA Summary'!E$54:E$56)+SUM('1.  LRAMVA Summary'!E$57:E$58)*(MONTH($E36)-1)/12)*$H36</f>
        <v>0</v>
      </c>
      <c r="K36" s="230">
        <f>(SUM('1.  LRAMVA Summary'!F$54:F$56)+SUM('1.  LRAMVA Summary'!F$57:F$58)*(MONTH($E36)-1)/12)*$H36</f>
        <v>0</v>
      </c>
      <c r="L36" s="230">
        <f>(SUM('1.  LRAMVA Summary'!G$54:G$56)+SUM('1.  LRAMVA Summary'!G$57:G$58)*(MONTH($E36)-1)/12)*$H36</f>
        <v>0</v>
      </c>
      <c r="M36" s="230">
        <f>(SUM('1.  LRAMVA Summary'!H$54:H$56)+SUM('1.  LRAMVA Summary'!H$57:H$58)*(MONTH($E36)-1)/12)*$H36</f>
        <v>0</v>
      </c>
      <c r="N36" s="230">
        <f>(SUM('1.  LRAMVA Summary'!I$54:I$56)+SUM('1.  LRAMVA Summary'!I$57:I$58)*(MONTH($E36)-1)/12)*$H36</f>
        <v>0</v>
      </c>
      <c r="O36" s="230">
        <f>(SUM('1.  LRAMVA Summary'!J$54:J$56)+SUM('1.  LRAMVA Summary'!J$57:J$58)*(MONTH($E36)-1)/12)*$H36</f>
        <v>0</v>
      </c>
      <c r="P36" s="230">
        <f>(SUM('1.  LRAMVA Summary'!K$54:K$56)+SUM('1.  LRAMVA Summary'!K$57:K$58)*(MONTH($E36)-1)/12)*$H36</f>
        <v>0</v>
      </c>
      <c r="Q36" s="230">
        <f>(SUM('1.  LRAMVA Summary'!L$54:L$56)+SUM('1.  LRAMVA Summary'!L$57:L$58)*(MONTH($E36)-1)/12)*$H36</f>
        <v>0</v>
      </c>
      <c r="R36" s="230">
        <f>(SUM('1.  LRAMVA Summary'!M$54:M$56)+SUM('1.  LRAMVA Summary'!M$57:M$58)*(MONTH($E36)-1)/12)*$H36</f>
        <v>0</v>
      </c>
      <c r="S36" s="230">
        <f>(SUM('1.  LRAMVA Summary'!N$54:N$56)+SUM('1.  LRAMVA Summary'!N$57:N$58)*(MONTH($E36)-1)/12)*$H36</f>
        <v>0</v>
      </c>
      <c r="T36" s="230">
        <f>(SUM('1.  LRAMVA Summary'!O$54:O$56)+SUM('1.  LRAMVA Summary'!O$57:O$58)*(MONTH($E36)-1)/12)*$H36</f>
        <v>0</v>
      </c>
      <c r="U36" s="230">
        <f>(SUM('1.  LRAMVA Summary'!P$54:P$56)+SUM('1.  LRAMVA Summary'!P$57:P$58)*(MONTH($E36)-1)/12)*$H36</f>
        <v>0</v>
      </c>
      <c r="V36" s="230">
        <f>(SUM('1.  LRAMVA Summary'!Q$54:Q$56)+SUM('1.  LRAMVA Summary'!Q$57:Q$58)*(MONTH($E36)-1)/12)*$H36</f>
        <v>0</v>
      </c>
      <c r="W36" s="231">
        <f t="shared" si="5"/>
        <v>0</v>
      </c>
    </row>
    <row r="37" spans="2:23" s="9" customFormat="1">
      <c r="B37" s="213" t="s">
        <v>75</v>
      </c>
      <c r="C37" s="213">
        <v>1.0999999999999999E-2</v>
      </c>
      <c r="D37" s="206"/>
      <c r="E37" s="214">
        <v>41122</v>
      </c>
      <c r="F37" s="214" t="s">
        <v>178</v>
      </c>
      <c r="G37" s="215" t="s">
        <v>68</v>
      </c>
      <c r="H37" s="229">
        <f>C$21/12</f>
        <v>1.225E-3</v>
      </c>
      <c r="I37" s="230">
        <f>(SUM('1.  LRAMVA Summary'!D$54:D$56)+SUM('1.  LRAMVA Summary'!D$57:D$58)*(MONTH($E37)-1)/12)*$H37</f>
        <v>0</v>
      </c>
      <c r="J37" s="230">
        <f>(SUM('1.  LRAMVA Summary'!E$54:E$56)+SUM('1.  LRAMVA Summary'!E$57:E$58)*(MONTH($E37)-1)/12)*$H37</f>
        <v>0</v>
      </c>
      <c r="K37" s="230">
        <f>(SUM('1.  LRAMVA Summary'!F$54:F$56)+SUM('1.  LRAMVA Summary'!F$57:F$58)*(MONTH($E37)-1)/12)*$H37</f>
        <v>0</v>
      </c>
      <c r="L37" s="230">
        <f>(SUM('1.  LRAMVA Summary'!G$54:G$56)+SUM('1.  LRAMVA Summary'!G$57:G$58)*(MONTH($E37)-1)/12)*$H37</f>
        <v>0</v>
      </c>
      <c r="M37" s="230">
        <f>(SUM('1.  LRAMVA Summary'!H$54:H$56)+SUM('1.  LRAMVA Summary'!H$57:H$58)*(MONTH($E37)-1)/12)*$H37</f>
        <v>0</v>
      </c>
      <c r="N37" s="230">
        <f>(SUM('1.  LRAMVA Summary'!I$54:I$56)+SUM('1.  LRAMVA Summary'!I$57:I$58)*(MONTH($E37)-1)/12)*$H37</f>
        <v>0</v>
      </c>
      <c r="O37" s="230">
        <f>(SUM('1.  LRAMVA Summary'!J$54:J$56)+SUM('1.  LRAMVA Summary'!J$57:J$58)*(MONTH($E37)-1)/12)*$H37</f>
        <v>0</v>
      </c>
      <c r="P37" s="230">
        <f>(SUM('1.  LRAMVA Summary'!K$54:K$56)+SUM('1.  LRAMVA Summary'!K$57:K$58)*(MONTH($E37)-1)/12)*$H37</f>
        <v>0</v>
      </c>
      <c r="Q37" s="230">
        <f>(SUM('1.  LRAMVA Summary'!L$54:L$56)+SUM('1.  LRAMVA Summary'!L$57:L$58)*(MONTH($E37)-1)/12)*$H37</f>
        <v>0</v>
      </c>
      <c r="R37" s="230">
        <f>(SUM('1.  LRAMVA Summary'!M$54:M$56)+SUM('1.  LRAMVA Summary'!M$57:M$58)*(MONTH($E37)-1)/12)*$H37</f>
        <v>0</v>
      </c>
      <c r="S37" s="230">
        <f>(SUM('1.  LRAMVA Summary'!N$54:N$56)+SUM('1.  LRAMVA Summary'!N$57:N$58)*(MONTH($E37)-1)/12)*$H37</f>
        <v>0</v>
      </c>
      <c r="T37" s="230">
        <f>(SUM('1.  LRAMVA Summary'!O$54:O$56)+SUM('1.  LRAMVA Summary'!O$57:O$58)*(MONTH($E37)-1)/12)*$H37</f>
        <v>0</v>
      </c>
      <c r="U37" s="230">
        <f>(SUM('1.  LRAMVA Summary'!P$54:P$56)+SUM('1.  LRAMVA Summary'!P$57:P$58)*(MONTH($E37)-1)/12)*$H37</f>
        <v>0</v>
      </c>
      <c r="V37" s="230">
        <f>(SUM('1.  LRAMVA Summary'!Q$54:Q$56)+SUM('1.  LRAMVA Summary'!Q$57:Q$58)*(MONTH($E37)-1)/12)*$H37</f>
        <v>0</v>
      </c>
      <c r="W37" s="231">
        <f t="shared" si="5"/>
        <v>0</v>
      </c>
    </row>
    <row r="38" spans="2:23" s="9" customFormat="1">
      <c r="B38" s="213" t="s">
        <v>76</v>
      </c>
      <c r="C38" s="213">
        <v>1.0999999999999999E-2</v>
      </c>
      <c r="D38" s="206"/>
      <c r="E38" s="214">
        <v>41153</v>
      </c>
      <c r="F38" s="214" t="s">
        <v>178</v>
      </c>
      <c r="G38" s="215" t="s">
        <v>68</v>
      </c>
      <c r="H38" s="229">
        <f>C$21/12</f>
        <v>1.225E-3</v>
      </c>
      <c r="I38" s="230">
        <f>(SUM('1.  LRAMVA Summary'!D$54:D$56)+SUM('1.  LRAMVA Summary'!D$57:D$58)*(MONTH($E38)-1)/12)*$H38</f>
        <v>0</v>
      </c>
      <c r="J38" s="230">
        <f>(SUM('1.  LRAMVA Summary'!E$54:E$56)+SUM('1.  LRAMVA Summary'!E$57:E$58)*(MONTH($E38)-1)/12)*$H38</f>
        <v>0</v>
      </c>
      <c r="K38" s="230">
        <f>(SUM('1.  LRAMVA Summary'!F$54:F$56)+SUM('1.  LRAMVA Summary'!F$57:F$58)*(MONTH($E38)-1)/12)*$H38</f>
        <v>0</v>
      </c>
      <c r="L38" s="230">
        <f>(SUM('1.  LRAMVA Summary'!G$54:G$56)+SUM('1.  LRAMVA Summary'!G$57:G$58)*(MONTH($E38)-1)/12)*$H38</f>
        <v>0</v>
      </c>
      <c r="M38" s="230">
        <f>(SUM('1.  LRAMVA Summary'!H$54:H$56)+SUM('1.  LRAMVA Summary'!H$57:H$58)*(MONTH($E38)-1)/12)*$H38</f>
        <v>0</v>
      </c>
      <c r="N38" s="230">
        <f>(SUM('1.  LRAMVA Summary'!I$54:I$56)+SUM('1.  LRAMVA Summary'!I$57:I$58)*(MONTH($E38)-1)/12)*$H38</f>
        <v>0</v>
      </c>
      <c r="O38" s="230">
        <f>(SUM('1.  LRAMVA Summary'!J$54:J$56)+SUM('1.  LRAMVA Summary'!J$57:J$58)*(MONTH($E38)-1)/12)*$H38</f>
        <v>0</v>
      </c>
      <c r="P38" s="230">
        <f>(SUM('1.  LRAMVA Summary'!K$54:K$56)+SUM('1.  LRAMVA Summary'!K$57:K$58)*(MONTH($E38)-1)/12)*$H38</f>
        <v>0</v>
      </c>
      <c r="Q38" s="230">
        <f>(SUM('1.  LRAMVA Summary'!L$54:L$56)+SUM('1.  LRAMVA Summary'!L$57:L$58)*(MONTH($E38)-1)/12)*$H38</f>
        <v>0</v>
      </c>
      <c r="R38" s="230">
        <f>(SUM('1.  LRAMVA Summary'!M$54:M$56)+SUM('1.  LRAMVA Summary'!M$57:M$58)*(MONTH($E38)-1)/12)*$H38</f>
        <v>0</v>
      </c>
      <c r="S38" s="230">
        <f>(SUM('1.  LRAMVA Summary'!N$54:N$56)+SUM('1.  LRAMVA Summary'!N$57:N$58)*(MONTH($E38)-1)/12)*$H38</f>
        <v>0</v>
      </c>
      <c r="T38" s="230">
        <f>(SUM('1.  LRAMVA Summary'!O$54:O$56)+SUM('1.  LRAMVA Summary'!O$57:O$58)*(MONTH($E38)-1)/12)*$H38</f>
        <v>0</v>
      </c>
      <c r="U38" s="230">
        <f>(SUM('1.  LRAMVA Summary'!P$54:P$56)+SUM('1.  LRAMVA Summary'!P$57:P$58)*(MONTH($E38)-1)/12)*$H38</f>
        <v>0</v>
      </c>
      <c r="V38" s="230">
        <f>(SUM('1.  LRAMVA Summary'!Q$54:Q$56)+SUM('1.  LRAMVA Summary'!Q$57:Q$58)*(MONTH($E38)-1)/12)*$H38</f>
        <v>0</v>
      </c>
      <c r="W38" s="231">
        <f t="shared" si="5"/>
        <v>0</v>
      </c>
    </row>
    <row r="39" spans="2:23" s="9" customFormat="1">
      <c r="B39" s="213" t="s">
        <v>77</v>
      </c>
      <c r="C39" s="213">
        <v>1.0999999999999999E-2</v>
      </c>
      <c r="D39" s="206"/>
      <c r="E39" s="214">
        <v>41183</v>
      </c>
      <c r="F39" s="214" t="s">
        <v>178</v>
      </c>
      <c r="G39" s="215" t="s">
        <v>69</v>
      </c>
      <c r="H39" s="232">
        <f>C$22/12</f>
        <v>1.225E-3</v>
      </c>
      <c r="I39" s="230">
        <f>(SUM('1.  LRAMVA Summary'!D$54:D$56)+SUM('1.  LRAMVA Summary'!D$57:D$58)*(MONTH($E39)-1)/12)*$H39</f>
        <v>0</v>
      </c>
      <c r="J39" s="230">
        <f>(SUM('1.  LRAMVA Summary'!E$54:E$56)+SUM('1.  LRAMVA Summary'!E$57:E$58)*(MONTH($E39)-1)/12)*$H39</f>
        <v>0</v>
      </c>
      <c r="K39" s="230">
        <f>(SUM('1.  LRAMVA Summary'!F$54:F$56)+SUM('1.  LRAMVA Summary'!F$57:F$58)*(MONTH($E39)-1)/12)*$H39</f>
        <v>0</v>
      </c>
      <c r="L39" s="230">
        <f>(SUM('1.  LRAMVA Summary'!G$54:G$56)+SUM('1.  LRAMVA Summary'!G$57:G$58)*(MONTH($E39)-1)/12)*$H39</f>
        <v>0</v>
      </c>
      <c r="M39" s="230">
        <f>(SUM('1.  LRAMVA Summary'!H$54:H$56)+SUM('1.  LRAMVA Summary'!H$57:H$58)*(MONTH($E39)-1)/12)*$H39</f>
        <v>0</v>
      </c>
      <c r="N39" s="230">
        <f>(SUM('1.  LRAMVA Summary'!I$54:I$56)+SUM('1.  LRAMVA Summary'!I$57:I$58)*(MONTH($E39)-1)/12)*$H39</f>
        <v>0</v>
      </c>
      <c r="O39" s="230">
        <f>(SUM('1.  LRAMVA Summary'!J$54:J$56)+SUM('1.  LRAMVA Summary'!J$57:J$58)*(MONTH($E39)-1)/12)*$H39</f>
        <v>0</v>
      </c>
      <c r="P39" s="230">
        <f>(SUM('1.  LRAMVA Summary'!K$54:K$56)+SUM('1.  LRAMVA Summary'!K$57:K$58)*(MONTH($E39)-1)/12)*$H39</f>
        <v>0</v>
      </c>
      <c r="Q39" s="230">
        <f>(SUM('1.  LRAMVA Summary'!L$54:L$56)+SUM('1.  LRAMVA Summary'!L$57:L$58)*(MONTH($E39)-1)/12)*$H39</f>
        <v>0</v>
      </c>
      <c r="R39" s="230">
        <f>(SUM('1.  LRAMVA Summary'!M$54:M$56)+SUM('1.  LRAMVA Summary'!M$57:M$58)*(MONTH($E39)-1)/12)*$H39</f>
        <v>0</v>
      </c>
      <c r="S39" s="230">
        <f>(SUM('1.  LRAMVA Summary'!N$54:N$56)+SUM('1.  LRAMVA Summary'!N$57:N$58)*(MONTH($E39)-1)/12)*$H39</f>
        <v>0</v>
      </c>
      <c r="T39" s="230">
        <f>(SUM('1.  LRAMVA Summary'!O$54:O$56)+SUM('1.  LRAMVA Summary'!O$57:O$58)*(MONTH($E39)-1)/12)*$H39</f>
        <v>0</v>
      </c>
      <c r="U39" s="230">
        <f>(SUM('1.  LRAMVA Summary'!P$54:P$56)+SUM('1.  LRAMVA Summary'!P$57:P$58)*(MONTH($E39)-1)/12)*$H39</f>
        <v>0</v>
      </c>
      <c r="V39" s="230">
        <f>(SUM('1.  LRAMVA Summary'!Q$54:Q$56)+SUM('1.  LRAMVA Summary'!Q$57:Q$58)*(MONTH($E39)-1)/12)*$H39</f>
        <v>0</v>
      </c>
      <c r="W39" s="231">
        <f t="shared" si="5"/>
        <v>0</v>
      </c>
    </row>
    <row r="40" spans="2:23" s="9" customFormat="1">
      <c r="B40" s="213" t="s">
        <v>78</v>
      </c>
      <c r="C40" s="730">
        <v>1.0999999999999999E-2</v>
      </c>
      <c r="D40" s="206"/>
      <c r="E40" s="214">
        <v>41214</v>
      </c>
      <c r="F40" s="214" t="s">
        <v>178</v>
      </c>
      <c r="G40" s="215" t="s">
        <v>69</v>
      </c>
      <c r="H40" s="229">
        <f>C$22/12</f>
        <v>1.225E-3</v>
      </c>
      <c r="I40" s="230">
        <f>(SUM('1.  LRAMVA Summary'!D$54:D$56)+SUM('1.  LRAMVA Summary'!D$57:D$58)*(MONTH($E40)-1)/12)*$H40</f>
        <v>0</v>
      </c>
      <c r="J40" s="230">
        <f>(SUM('1.  LRAMVA Summary'!E$54:E$56)+SUM('1.  LRAMVA Summary'!E$57:E$58)*(MONTH($E40)-1)/12)*$H40</f>
        <v>0</v>
      </c>
      <c r="K40" s="230">
        <f>(SUM('1.  LRAMVA Summary'!F$54:F$56)+SUM('1.  LRAMVA Summary'!F$57:F$58)*(MONTH($E40)-1)/12)*$H40</f>
        <v>0</v>
      </c>
      <c r="L40" s="230">
        <f>(SUM('1.  LRAMVA Summary'!G$54:G$56)+SUM('1.  LRAMVA Summary'!G$57:G$58)*(MONTH($E40)-1)/12)*$H40</f>
        <v>0</v>
      </c>
      <c r="M40" s="230">
        <f>(SUM('1.  LRAMVA Summary'!H$54:H$56)+SUM('1.  LRAMVA Summary'!H$57:H$58)*(MONTH($E40)-1)/12)*$H40</f>
        <v>0</v>
      </c>
      <c r="N40" s="230">
        <f>(SUM('1.  LRAMVA Summary'!I$54:I$56)+SUM('1.  LRAMVA Summary'!I$57:I$58)*(MONTH($E40)-1)/12)*$H40</f>
        <v>0</v>
      </c>
      <c r="O40" s="230">
        <f>(SUM('1.  LRAMVA Summary'!J$54:J$56)+SUM('1.  LRAMVA Summary'!J$57:J$58)*(MONTH($E40)-1)/12)*$H40</f>
        <v>0</v>
      </c>
      <c r="P40" s="230">
        <f>(SUM('1.  LRAMVA Summary'!K$54:K$56)+SUM('1.  LRAMVA Summary'!K$57:K$58)*(MONTH($E40)-1)/12)*$H40</f>
        <v>0</v>
      </c>
      <c r="Q40" s="230">
        <f>(SUM('1.  LRAMVA Summary'!L$54:L$56)+SUM('1.  LRAMVA Summary'!L$57:L$58)*(MONTH($E40)-1)/12)*$H40</f>
        <v>0</v>
      </c>
      <c r="R40" s="230">
        <f>(SUM('1.  LRAMVA Summary'!M$54:M$56)+SUM('1.  LRAMVA Summary'!M$57:M$58)*(MONTH($E40)-1)/12)*$H40</f>
        <v>0</v>
      </c>
      <c r="S40" s="230">
        <f>(SUM('1.  LRAMVA Summary'!N$54:N$56)+SUM('1.  LRAMVA Summary'!N$57:N$58)*(MONTH($E40)-1)/12)*$H40</f>
        <v>0</v>
      </c>
      <c r="T40" s="230">
        <f>(SUM('1.  LRAMVA Summary'!O$54:O$56)+SUM('1.  LRAMVA Summary'!O$57:O$58)*(MONTH($E40)-1)/12)*$H40</f>
        <v>0</v>
      </c>
      <c r="U40" s="230">
        <f>(SUM('1.  LRAMVA Summary'!P$54:P$56)+SUM('1.  LRAMVA Summary'!P$57:P$58)*(MONTH($E40)-1)/12)*$H40</f>
        <v>0</v>
      </c>
      <c r="V40" s="230">
        <f>(SUM('1.  LRAMVA Summary'!Q$54:Q$56)+SUM('1.  LRAMVA Summary'!Q$57:Q$58)*(MONTH($E40)-1)/12)*$H40</f>
        <v>0</v>
      </c>
      <c r="W40" s="231">
        <f t="shared" si="5"/>
        <v>0</v>
      </c>
    </row>
    <row r="41" spans="2:23" s="9" customFormat="1">
      <c r="B41" s="213" t="s">
        <v>79</v>
      </c>
      <c r="C41" s="730">
        <v>1.0999999999999999E-2</v>
      </c>
      <c r="D41" s="206"/>
      <c r="E41" s="214">
        <v>41244</v>
      </c>
      <c r="F41" s="214" t="s">
        <v>178</v>
      </c>
      <c r="G41" s="215" t="s">
        <v>69</v>
      </c>
      <c r="H41" s="229">
        <f>C$22/12</f>
        <v>1.225E-3</v>
      </c>
      <c r="I41" s="230">
        <f>(SUM('1.  LRAMVA Summary'!D$54:D$56)+SUM('1.  LRAMVA Summary'!D$57:D$58)*(MONTH($E41)-1)/12)*$H41</f>
        <v>0</v>
      </c>
      <c r="J41" s="230">
        <f>(SUM('1.  LRAMVA Summary'!E$54:E$56)+SUM('1.  LRAMVA Summary'!E$57:E$58)*(MONTH($E41)-1)/12)*$H41</f>
        <v>0</v>
      </c>
      <c r="K41" s="230">
        <f>(SUM('1.  LRAMVA Summary'!F$54:F$56)+SUM('1.  LRAMVA Summary'!F$57:F$58)*(MONTH($E41)-1)/12)*$H41</f>
        <v>0</v>
      </c>
      <c r="L41" s="230">
        <f>(SUM('1.  LRAMVA Summary'!G$54:G$56)+SUM('1.  LRAMVA Summary'!G$57:G$58)*(MONTH($E41)-1)/12)*$H41</f>
        <v>0</v>
      </c>
      <c r="M41" s="230">
        <f>(SUM('1.  LRAMVA Summary'!H$54:H$56)+SUM('1.  LRAMVA Summary'!H$57:H$58)*(MONTH($E41)-1)/12)*$H41</f>
        <v>0</v>
      </c>
      <c r="N41" s="230">
        <f>(SUM('1.  LRAMVA Summary'!I$54:I$56)+SUM('1.  LRAMVA Summary'!I$57:I$58)*(MONTH($E41)-1)/12)*$H41</f>
        <v>0</v>
      </c>
      <c r="O41" s="230">
        <f>(SUM('1.  LRAMVA Summary'!J$54:J$56)+SUM('1.  LRAMVA Summary'!J$57:J$58)*(MONTH($E41)-1)/12)*$H41</f>
        <v>0</v>
      </c>
      <c r="P41" s="230">
        <f>(SUM('1.  LRAMVA Summary'!K$54:K$56)+SUM('1.  LRAMVA Summary'!K$57:K$58)*(MONTH($E41)-1)/12)*$H41</f>
        <v>0</v>
      </c>
      <c r="Q41" s="230">
        <f>(SUM('1.  LRAMVA Summary'!L$54:L$56)+SUM('1.  LRAMVA Summary'!L$57:L$58)*(MONTH($E41)-1)/12)*$H41</f>
        <v>0</v>
      </c>
      <c r="R41" s="230">
        <f>(SUM('1.  LRAMVA Summary'!M$54:M$56)+SUM('1.  LRAMVA Summary'!M$57:M$58)*(MONTH($E41)-1)/12)*$H41</f>
        <v>0</v>
      </c>
      <c r="S41" s="230">
        <f>(SUM('1.  LRAMVA Summary'!N$54:N$56)+SUM('1.  LRAMVA Summary'!N$57:N$58)*(MONTH($E41)-1)/12)*$H41</f>
        <v>0</v>
      </c>
      <c r="T41" s="230">
        <f>(SUM('1.  LRAMVA Summary'!O$54:O$56)+SUM('1.  LRAMVA Summary'!O$57:O$58)*(MONTH($E41)-1)/12)*$H41</f>
        <v>0</v>
      </c>
      <c r="U41" s="230">
        <f>(SUM('1.  LRAMVA Summary'!P$54:P$56)+SUM('1.  LRAMVA Summary'!P$57:P$58)*(MONTH($E41)-1)/12)*$H41</f>
        <v>0</v>
      </c>
      <c r="V41" s="230">
        <f>(SUM('1.  LRAMVA Summary'!Q$54:Q$56)+SUM('1.  LRAMVA Summary'!Q$57:Q$58)*(MONTH($E41)-1)/12)*$H41</f>
        <v>0</v>
      </c>
      <c r="W41" s="231">
        <f>SUM(I41:V41)</f>
        <v>0</v>
      </c>
    </row>
    <row r="42" spans="2:23" s="9" customFormat="1" ht="15" thickBot="1">
      <c r="B42" s="213" t="s">
        <v>80</v>
      </c>
      <c r="C42" s="730">
        <v>1.4999999999999999E-2</v>
      </c>
      <c r="D42" s="206"/>
      <c r="E42" s="216" t="s">
        <v>461</v>
      </c>
      <c r="F42" s="216"/>
      <c r="G42" s="217"/>
      <c r="H42" s="234"/>
      <c r="I42" s="219">
        <f>SUM(I29:I41)</f>
        <v>0</v>
      </c>
      <c r="J42" s="219">
        <f t="shared" ref="J42:O42" si="6">SUM(J29:J41)</f>
        <v>0</v>
      </c>
      <c r="K42" s="219">
        <f t="shared" si="6"/>
        <v>0</v>
      </c>
      <c r="L42" s="219">
        <f t="shared" si="6"/>
        <v>0</v>
      </c>
      <c r="M42" s="219">
        <f t="shared" si="6"/>
        <v>0</v>
      </c>
      <c r="N42" s="219">
        <f t="shared" si="6"/>
        <v>0</v>
      </c>
      <c r="O42" s="219">
        <f t="shared" si="6"/>
        <v>0</v>
      </c>
      <c r="P42" s="219">
        <f t="shared" ref="P42:V42" si="7">SUM(P29:P41)</f>
        <v>0</v>
      </c>
      <c r="Q42" s="219">
        <f t="shared" si="7"/>
        <v>0</v>
      </c>
      <c r="R42" s="219">
        <f t="shared" si="7"/>
        <v>0</v>
      </c>
      <c r="S42" s="219">
        <f t="shared" si="7"/>
        <v>0</v>
      </c>
      <c r="T42" s="219">
        <f t="shared" si="7"/>
        <v>0</v>
      </c>
      <c r="U42" s="219">
        <f t="shared" si="7"/>
        <v>0</v>
      </c>
      <c r="V42" s="219">
        <f t="shared" si="7"/>
        <v>0</v>
      </c>
      <c r="W42" s="219">
        <f>SUM(W29:W41)</f>
        <v>0</v>
      </c>
    </row>
    <row r="43" spans="2:23" s="9" customFormat="1" ht="15" thickTop="1">
      <c r="B43" s="213" t="s">
        <v>81</v>
      </c>
      <c r="C43" s="730">
        <v>1.4999999999999999E-2</v>
      </c>
      <c r="D43" s="206"/>
      <c r="E43" s="220" t="s">
        <v>67</v>
      </c>
      <c r="F43" s="220"/>
      <c r="G43" s="221"/>
      <c r="H43" s="222"/>
      <c r="I43" s="223"/>
      <c r="J43" s="223"/>
      <c r="K43" s="223"/>
      <c r="L43" s="223"/>
      <c r="M43" s="223"/>
      <c r="N43" s="223"/>
      <c r="O43" s="223"/>
      <c r="P43" s="223"/>
      <c r="Q43" s="223"/>
      <c r="R43" s="223"/>
      <c r="S43" s="223"/>
      <c r="T43" s="223"/>
      <c r="U43" s="223"/>
      <c r="V43" s="223"/>
      <c r="W43" s="224"/>
    </row>
    <row r="44" spans="2:23" s="9" customFormat="1">
      <c r="B44" s="213" t="s">
        <v>82</v>
      </c>
      <c r="C44" s="730">
        <v>1.89E-2</v>
      </c>
      <c r="D44" s="206"/>
      <c r="E44" s="225" t="s">
        <v>425</v>
      </c>
      <c r="F44" s="225"/>
      <c r="G44" s="226"/>
      <c r="H44" s="227"/>
      <c r="I44" s="228">
        <f t="shared" ref="I44:O44" si="8">I42+I43</f>
        <v>0</v>
      </c>
      <c r="J44" s="228">
        <f t="shared" si="8"/>
        <v>0</v>
      </c>
      <c r="K44" s="228">
        <f t="shared" si="8"/>
        <v>0</v>
      </c>
      <c r="L44" s="228">
        <f t="shared" si="8"/>
        <v>0</v>
      </c>
      <c r="M44" s="228">
        <f t="shared" si="8"/>
        <v>0</v>
      </c>
      <c r="N44" s="228">
        <f t="shared" si="8"/>
        <v>0</v>
      </c>
      <c r="O44" s="228">
        <f t="shared" si="8"/>
        <v>0</v>
      </c>
      <c r="P44" s="228">
        <f t="shared" ref="P44:V44" si="9">P42+P43</f>
        <v>0</v>
      </c>
      <c r="Q44" s="228">
        <f t="shared" si="9"/>
        <v>0</v>
      </c>
      <c r="R44" s="228">
        <f t="shared" si="9"/>
        <v>0</v>
      </c>
      <c r="S44" s="228">
        <f t="shared" si="9"/>
        <v>0</v>
      </c>
      <c r="T44" s="228">
        <f t="shared" si="9"/>
        <v>0</v>
      </c>
      <c r="U44" s="228">
        <f t="shared" si="9"/>
        <v>0</v>
      </c>
      <c r="V44" s="228">
        <f t="shared" si="9"/>
        <v>0</v>
      </c>
      <c r="W44" s="228">
        <f>W42+W43</f>
        <v>0</v>
      </c>
    </row>
    <row r="45" spans="2:23" s="9" customFormat="1">
      <c r="B45" s="213" t="s">
        <v>83</v>
      </c>
      <c r="C45" s="730">
        <v>1.89E-2</v>
      </c>
      <c r="D45" s="206"/>
      <c r="E45" s="214">
        <v>41275</v>
      </c>
      <c r="F45" s="214" t="s">
        <v>179</v>
      </c>
      <c r="G45" s="215" t="s">
        <v>65</v>
      </c>
      <c r="H45" s="232">
        <f>C$23/12</f>
        <v>1.225E-3</v>
      </c>
      <c r="I45" s="230">
        <f>(SUM('1.  LRAMVA Summary'!D$54:D$59)+SUM('1.  LRAMVA Summary'!D$60:D$61)*(MONTH($E45)-1)/12)*$H45</f>
        <v>0</v>
      </c>
      <c r="J45" s="230">
        <f>(SUM('1.  LRAMVA Summary'!E$54:E$59)+SUM('1.  LRAMVA Summary'!E$60:E$61)*(MONTH($E45)-1)/12)*$H45</f>
        <v>0</v>
      </c>
      <c r="K45" s="230">
        <f>(SUM('1.  LRAMVA Summary'!F$54:F$59)+SUM('1.  LRAMVA Summary'!F$60:F$61)*(MONTH($E45)-1)/12)*$H45</f>
        <v>0</v>
      </c>
      <c r="L45" s="230">
        <f>(SUM('1.  LRAMVA Summary'!G$54:G$59)+SUM('1.  LRAMVA Summary'!G$60:G$61)*(MONTH($E45)-1)/12)*$H45</f>
        <v>0</v>
      </c>
      <c r="M45" s="230">
        <f>(SUM('1.  LRAMVA Summary'!H$54:H$59)+SUM('1.  LRAMVA Summary'!H$60:H$61)*(MONTH($E45)-1)/12)*$H45</f>
        <v>0</v>
      </c>
      <c r="N45" s="230">
        <f>(SUM('1.  LRAMVA Summary'!I$54:I$59)+SUM('1.  LRAMVA Summary'!I$60:I$61)*(MONTH($E45)-1)/12)*$H45</f>
        <v>0</v>
      </c>
      <c r="O45" s="230">
        <f>(SUM('1.  LRAMVA Summary'!J$54:J$59)+SUM('1.  LRAMVA Summary'!J$60:J$61)*(MONTH($E45)-1)/12)*$H45</f>
        <v>0</v>
      </c>
      <c r="P45" s="230">
        <f>(SUM('1.  LRAMVA Summary'!K$54:K$59)+SUM('1.  LRAMVA Summary'!K$60:K$61)*(MONTH($E45)-1)/12)*$H45</f>
        <v>0</v>
      </c>
      <c r="Q45" s="230">
        <f>(SUM('1.  LRAMVA Summary'!L$54:L$59)+SUM('1.  LRAMVA Summary'!L$60:L$61)*(MONTH($E45)-1)/12)*$H45</f>
        <v>0</v>
      </c>
      <c r="R45" s="230">
        <f>(SUM('1.  LRAMVA Summary'!M$54:M$59)+SUM('1.  LRAMVA Summary'!M$60:M$61)*(MONTH($E45)-1)/12)*$H45</f>
        <v>0</v>
      </c>
      <c r="S45" s="230">
        <f>(SUM('1.  LRAMVA Summary'!N$54:N$59)+SUM('1.  LRAMVA Summary'!N$60:N$61)*(MONTH($E45)-1)/12)*$H45</f>
        <v>0</v>
      </c>
      <c r="T45" s="230">
        <f>(SUM('1.  LRAMVA Summary'!O$54:O$59)+SUM('1.  LRAMVA Summary'!O$60:O$61)*(MONTH($E45)-1)/12)*$H45</f>
        <v>0</v>
      </c>
      <c r="U45" s="230">
        <f>(SUM('1.  LRAMVA Summary'!P$54:P$59)+SUM('1.  LRAMVA Summary'!P$60:P$61)*(MONTH($E45)-1)/12)*$H45</f>
        <v>0</v>
      </c>
      <c r="V45" s="230">
        <f>(SUM('1.  LRAMVA Summary'!Q$54:Q$59)+SUM('1.  LRAMVA Summary'!Q$60:Q$61)*(MONTH($E45)-1)/12)*$H45</f>
        <v>0</v>
      </c>
      <c r="W45" s="231">
        <f>SUM(I45:V45)</f>
        <v>0</v>
      </c>
    </row>
    <row r="46" spans="2:23" s="9" customFormat="1">
      <c r="B46" s="213" t="s">
        <v>84</v>
      </c>
      <c r="C46" s="730">
        <v>2.1700000000000001E-2</v>
      </c>
      <c r="D46" s="206"/>
      <c r="E46" s="214">
        <v>41306</v>
      </c>
      <c r="F46" s="214" t="s">
        <v>179</v>
      </c>
      <c r="G46" s="215" t="s">
        <v>65</v>
      </c>
      <c r="H46" s="229">
        <f>C$23/12</f>
        <v>1.225E-3</v>
      </c>
      <c r="I46" s="230">
        <f>(SUM('1.  LRAMVA Summary'!D$54:D$59)+SUM('1.  LRAMVA Summary'!D$60:D$61)*(MONTH($E46)-1)/12)*$H46</f>
        <v>0</v>
      </c>
      <c r="J46" s="230">
        <f>(SUM('1.  LRAMVA Summary'!E$54:E$59)+SUM('1.  LRAMVA Summary'!E$60:E$61)*(MONTH($E46)-1)/12)*$H46</f>
        <v>0</v>
      </c>
      <c r="K46" s="230">
        <f>(SUM('1.  LRAMVA Summary'!F$54:F$59)+SUM('1.  LRAMVA Summary'!F$60:F$61)*(MONTH($E46)-1)/12)*$H46</f>
        <v>0</v>
      </c>
      <c r="L46" s="230">
        <f>(SUM('1.  LRAMVA Summary'!G$54:G$59)+SUM('1.  LRAMVA Summary'!G$60:G$61)*(MONTH($E46)-1)/12)*$H46</f>
        <v>0</v>
      </c>
      <c r="M46" s="230">
        <f>(SUM('1.  LRAMVA Summary'!H$54:H$59)+SUM('1.  LRAMVA Summary'!H$60:H$61)*(MONTH($E46)-1)/12)*$H46</f>
        <v>0</v>
      </c>
      <c r="N46" s="230">
        <f>(SUM('1.  LRAMVA Summary'!I$54:I$59)+SUM('1.  LRAMVA Summary'!I$60:I$61)*(MONTH($E46)-1)/12)*$H46</f>
        <v>0</v>
      </c>
      <c r="O46" s="230">
        <f>(SUM('1.  LRAMVA Summary'!J$54:J$59)+SUM('1.  LRAMVA Summary'!J$60:J$61)*(MONTH($E46)-1)/12)*$H46</f>
        <v>0</v>
      </c>
      <c r="P46" s="230">
        <f>(SUM('1.  LRAMVA Summary'!K$54:K$59)+SUM('1.  LRAMVA Summary'!K$60:K$61)*(MONTH($E46)-1)/12)*$H46</f>
        <v>0</v>
      </c>
      <c r="Q46" s="230">
        <f>(SUM('1.  LRAMVA Summary'!L$54:L$59)+SUM('1.  LRAMVA Summary'!L$60:L$61)*(MONTH($E46)-1)/12)*$H46</f>
        <v>0</v>
      </c>
      <c r="R46" s="230">
        <f>(SUM('1.  LRAMVA Summary'!M$54:M$59)+SUM('1.  LRAMVA Summary'!M$60:M$61)*(MONTH($E46)-1)/12)*$H46</f>
        <v>0</v>
      </c>
      <c r="S46" s="230">
        <f>(SUM('1.  LRAMVA Summary'!N$54:N$59)+SUM('1.  LRAMVA Summary'!N$60:N$61)*(MONTH($E46)-1)/12)*$H46</f>
        <v>0</v>
      </c>
      <c r="T46" s="230">
        <f>(SUM('1.  LRAMVA Summary'!O$54:O$59)+SUM('1.  LRAMVA Summary'!O$60:O$61)*(MONTH($E46)-1)/12)*$H46</f>
        <v>0</v>
      </c>
      <c r="U46" s="230">
        <f>(SUM('1.  LRAMVA Summary'!P$54:P$59)+SUM('1.  LRAMVA Summary'!P$60:P$61)*(MONTH($E46)-1)/12)*$H46</f>
        <v>0</v>
      </c>
      <c r="V46" s="230">
        <f>(SUM('1.  LRAMVA Summary'!Q$54:Q$59)+SUM('1.  LRAMVA Summary'!Q$60:Q$61)*(MONTH($E46)-1)/12)*$H46</f>
        <v>0</v>
      </c>
      <c r="W46" s="231">
        <f t="shared" ref="W46:W56" si="10">SUM(I46:V46)</f>
        <v>0</v>
      </c>
    </row>
    <row r="47" spans="2:23" s="9" customFormat="1">
      <c r="B47" s="213" t="s">
        <v>85</v>
      </c>
      <c r="C47" s="742">
        <v>2.4500000000000001E-2</v>
      </c>
      <c r="D47" s="206"/>
      <c r="E47" s="214">
        <v>41334</v>
      </c>
      <c r="F47" s="214" t="s">
        <v>179</v>
      </c>
      <c r="G47" s="215" t="s">
        <v>65</v>
      </c>
      <c r="H47" s="229">
        <f>C$23/12</f>
        <v>1.225E-3</v>
      </c>
      <c r="I47" s="230">
        <f>(SUM('1.  LRAMVA Summary'!D$54:D$59)+SUM('1.  LRAMVA Summary'!D$60:D$61)*(MONTH($E47)-1)/12)*$H47</f>
        <v>0</v>
      </c>
      <c r="J47" s="230">
        <f>(SUM('1.  LRAMVA Summary'!E$54:E$59)+SUM('1.  LRAMVA Summary'!E$60:E$61)*(MONTH($E47)-1)/12)*$H47</f>
        <v>0</v>
      </c>
      <c r="K47" s="230">
        <f>(SUM('1.  LRAMVA Summary'!F$54:F$59)+SUM('1.  LRAMVA Summary'!F$60:F$61)*(MONTH($E47)-1)/12)*$H47</f>
        <v>0</v>
      </c>
      <c r="L47" s="230">
        <f>(SUM('1.  LRAMVA Summary'!G$54:G$59)+SUM('1.  LRAMVA Summary'!G$60:G$61)*(MONTH($E47)-1)/12)*$H47</f>
        <v>0</v>
      </c>
      <c r="M47" s="230">
        <f>(SUM('1.  LRAMVA Summary'!H$54:H$59)+SUM('1.  LRAMVA Summary'!H$60:H$61)*(MONTH($E47)-1)/12)*$H47</f>
        <v>0</v>
      </c>
      <c r="N47" s="230">
        <f>(SUM('1.  LRAMVA Summary'!I$54:I$59)+SUM('1.  LRAMVA Summary'!I$60:I$61)*(MONTH($E47)-1)/12)*$H47</f>
        <v>0</v>
      </c>
      <c r="O47" s="230">
        <f>(SUM('1.  LRAMVA Summary'!J$54:J$59)+SUM('1.  LRAMVA Summary'!J$60:J$61)*(MONTH($E47)-1)/12)*$H47</f>
        <v>0</v>
      </c>
      <c r="P47" s="230">
        <f>(SUM('1.  LRAMVA Summary'!K$54:K$59)+SUM('1.  LRAMVA Summary'!K$60:K$61)*(MONTH($E47)-1)/12)*$H47</f>
        <v>0</v>
      </c>
      <c r="Q47" s="230">
        <f>(SUM('1.  LRAMVA Summary'!L$54:L$59)+SUM('1.  LRAMVA Summary'!L$60:L$61)*(MONTH($E47)-1)/12)*$H47</f>
        <v>0</v>
      </c>
      <c r="R47" s="230">
        <f>(SUM('1.  LRAMVA Summary'!M$54:M$59)+SUM('1.  LRAMVA Summary'!M$60:M$61)*(MONTH($E47)-1)/12)*$H47</f>
        <v>0</v>
      </c>
      <c r="S47" s="230">
        <f>(SUM('1.  LRAMVA Summary'!N$54:N$59)+SUM('1.  LRAMVA Summary'!N$60:N$61)*(MONTH($E47)-1)/12)*$H47</f>
        <v>0</v>
      </c>
      <c r="T47" s="230">
        <f>(SUM('1.  LRAMVA Summary'!O$54:O$59)+SUM('1.  LRAMVA Summary'!O$60:O$61)*(MONTH($E47)-1)/12)*$H47</f>
        <v>0</v>
      </c>
      <c r="U47" s="230">
        <f>(SUM('1.  LRAMVA Summary'!P$54:P$59)+SUM('1.  LRAMVA Summary'!P$60:P$61)*(MONTH($E47)-1)/12)*$H47</f>
        <v>0</v>
      </c>
      <c r="V47" s="230">
        <f>(SUM('1.  LRAMVA Summary'!Q$54:Q$59)+SUM('1.  LRAMVA Summary'!Q$60:Q$61)*(MONTH($E47)-1)/12)*$H47</f>
        <v>0</v>
      </c>
      <c r="W47" s="231">
        <f t="shared" si="10"/>
        <v>0</v>
      </c>
    </row>
    <row r="48" spans="2:23" s="9" customFormat="1">
      <c r="B48" s="213" t="s">
        <v>86</v>
      </c>
      <c r="C48" s="742">
        <v>2.18E-2</v>
      </c>
      <c r="D48" s="206"/>
      <c r="E48" s="214">
        <v>41365</v>
      </c>
      <c r="F48" s="214" t="s">
        <v>179</v>
      </c>
      <c r="G48" s="215" t="s">
        <v>66</v>
      </c>
      <c r="H48" s="232">
        <f>C$24/12</f>
        <v>1.225E-3</v>
      </c>
      <c r="I48" s="230">
        <f>(SUM('1.  LRAMVA Summary'!D$54:D$59)+SUM('1.  LRAMVA Summary'!D$60:D$61)*(MONTH($E48)-1)/12)*$H48</f>
        <v>0</v>
      </c>
      <c r="J48" s="230">
        <f>(SUM('1.  LRAMVA Summary'!E$54:E$59)+SUM('1.  LRAMVA Summary'!E$60:E$61)*(MONTH($E48)-1)/12)*$H48</f>
        <v>0</v>
      </c>
      <c r="K48" s="230">
        <f>(SUM('1.  LRAMVA Summary'!F$54:F$59)+SUM('1.  LRAMVA Summary'!F$60:F$61)*(MONTH($E48)-1)/12)*$H48</f>
        <v>0</v>
      </c>
      <c r="L48" s="230">
        <f>(SUM('1.  LRAMVA Summary'!G$54:G$59)+SUM('1.  LRAMVA Summary'!G$60:G$61)*(MONTH($E48)-1)/12)*$H48</f>
        <v>0</v>
      </c>
      <c r="M48" s="230">
        <f>(SUM('1.  LRAMVA Summary'!H$54:H$59)+SUM('1.  LRAMVA Summary'!H$60:H$61)*(MONTH($E48)-1)/12)*$H48</f>
        <v>0</v>
      </c>
      <c r="N48" s="230">
        <f>(SUM('1.  LRAMVA Summary'!I$54:I$59)+SUM('1.  LRAMVA Summary'!I$60:I$61)*(MONTH($E48)-1)/12)*$H48</f>
        <v>0</v>
      </c>
      <c r="O48" s="230">
        <f>(SUM('1.  LRAMVA Summary'!J$54:J$59)+SUM('1.  LRAMVA Summary'!J$60:J$61)*(MONTH($E48)-1)/12)*$H48</f>
        <v>0</v>
      </c>
      <c r="P48" s="230">
        <f>(SUM('1.  LRAMVA Summary'!K$54:K$59)+SUM('1.  LRAMVA Summary'!K$60:K$61)*(MONTH($E48)-1)/12)*$H48</f>
        <v>0</v>
      </c>
      <c r="Q48" s="230">
        <f>(SUM('1.  LRAMVA Summary'!L$54:L$59)+SUM('1.  LRAMVA Summary'!L$60:L$61)*(MONTH($E48)-1)/12)*$H48</f>
        <v>0</v>
      </c>
      <c r="R48" s="230">
        <f>(SUM('1.  LRAMVA Summary'!M$54:M$59)+SUM('1.  LRAMVA Summary'!M$60:M$61)*(MONTH($E48)-1)/12)*$H48</f>
        <v>0</v>
      </c>
      <c r="S48" s="230">
        <f>(SUM('1.  LRAMVA Summary'!N$54:N$59)+SUM('1.  LRAMVA Summary'!N$60:N$61)*(MONTH($E48)-1)/12)*$H48</f>
        <v>0</v>
      </c>
      <c r="T48" s="230">
        <f>(SUM('1.  LRAMVA Summary'!O$54:O$59)+SUM('1.  LRAMVA Summary'!O$60:O$61)*(MONTH($E48)-1)/12)*$H48</f>
        <v>0</v>
      </c>
      <c r="U48" s="230">
        <f>(SUM('1.  LRAMVA Summary'!P$54:P$59)+SUM('1.  LRAMVA Summary'!P$60:P$61)*(MONTH($E48)-1)/12)*$H48</f>
        <v>0</v>
      </c>
      <c r="V48" s="230">
        <f>(SUM('1.  LRAMVA Summary'!Q$54:Q$59)+SUM('1.  LRAMVA Summary'!Q$60:Q$61)*(MONTH($E48)-1)/12)*$H48</f>
        <v>0</v>
      </c>
      <c r="W48" s="231">
        <f t="shared" si="10"/>
        <v>0</v>
      </c>
    </row>
    <row r="49" spans="1:23" s="9" customFormat="1">
      <c r="B49" s="213" t="s">
        <v>87</v>
      </c>
      <c r="C49" s="742">
        <v>2.18E-2</v>
      </c>
      <c r="D49" s="206"/>
      <c r="E49" s="214">
        <v>41395</v>
      </c>
      <c r="F49" s="214" t="s">
        <v>179</v>
      </c>
      <c r="G49" s="215" t="s">
        <v>66</v>
      </c>
      <c r="H49" s="229">
        <f>C$24/12</f>
        <v>1.225E-3</v>
      </c>
      <c r="I49" s="230">
        <f>(SUM('1.  LRAMVA Summary'!D$54:D$59)+SUM('1.  LRAMVA Summary'!D$60:D$61)*(MONTH($E49)-1)/12)*$H49</f>
        <v>0</v>
      </c>
      <c r="J49" s="230">
        <f>(SUM('1.  LRAMVA Summary'!E$54:E$59)+SUM('1.  LRAMVA Summary'!E$60:E$61)*(MONTH($E49)-1)/12)*$H49</f>
        <v>0</v>
      </c>
      <c r="K49" s="230">
        <f>(SUM('1.  LRAMVA Summary'!F$54:F$59)+SUM('1.  LRAMVA Summary'!F$60:F$61)*(MONTH($E49)-1)/12)*$H49</f>
        <v>0</v>
      </c>
      <c r="L49" s="230">
        <f>(SUM('1.  LRAMVA Summary'!G$54:G$59)+SUM('1.  LRAMVA Summary'!G$60:G$61)*(MONTH($E49)-1)/12)*$H49</f>
        <v>0</v>
      </c>
      <c r="M49" s="230">
        <f>(SUM('1.  LRAMVA Summary'!H$54:H$59)+SUM('1.  LRAMVA Summary'!H$60:H$61)*(MONTH($E49)-1)/12)*$H49</f>
        <v>0</v>
      </c>
      <c r="N49" s="230">
        <f>(SUM('1.  LRAMVA Summary'!I$54:I$59)+SUM('1.  LRAMVA Summary'!I$60:I$61)*(MONTH($E49)-1)/12)*$H49</f>
        <v>0</v>
      </c>
      <c r="O49" s="230">
        <f>(SUM('1.  LRAMVA Summary'!J$54:J$59)+SUM('1.  LRAMVA Summary'!J$60:J$61)*(MONTH($E49)-1)/12)*$H49</f>
        <v>0</v>
      </c>
      <c r="P49" s="230">
        <f>(SUM('1.  LRAMVA Summary'!K$54:K$59)+SUM('1.  LRAMVA Summary'!K$60:K$61)*(MONTH($E49)-1)/12)*$H49</f>
        <v>0</v>
      </c>
      <c r="Q49" s="230">
        <f>(SUM('1.  LRAMVA Summary'!L$54:L$59)+SUM('1.  LRAMVA Summary'!L$60:L$61)*(MONTH($E49)-1)/12)*$H49</f>
        <v>0</v>
      </c>
      <c r="R49" s="230">
        <f>(SUM('1.  LRAMVA Summary'!M$54:M$59)+SUM('1.  LRAMVA Summary'!M$60:M$61)*(MONTH($E49)-1)/12)*$H49</f>
        <v>0</v>
      </c>
      <c r="S49" s="230">
        <f>(SUM('1.  LRAMVA Summary'!N$54:N$59)+SUM('1.  LRAMVA Summary'!N$60:N$61)*(MONTH($E49)-1)/12)*$H49</f>
        <v>0</v>
      </c>
      <c r="T49" s="230">
        <f>(SUM('1.  LRAMVA Summary'!O$54:O$59)+SUM('1.  LRAMVA Summary'!O$60:O$61)*(MONTH($E49)-1)/12)*$H49</f>
        <v>0</v>
      </c>
      <c r="U49" s="230">
        <f>(SUM('1.  LRAMVA Summary'!P$54:P$59)+SUM('1.  LRAMVA Summary'!P$60:P$61)*(MONTH($E49)-1)/12)*$H49</f>
        <v>0</v>
      </c>
      <c r="V49" s="230">
        <f>(SUM('1.  LRAMVA Summary'!Q$54:Q$59)+SUM('1.  LRAMVA Summary'!Q$60:Q$61)*(MONTH($E49)-1)/12)*$H49</f>
        <v>0</v>
      </c>
      <c r="W49" s="231">
        <f t="shared" si="10"/>
        <v>0</v>
      </c>
    </row>
    <row r="50" spans="1:23" s="9" customFormat="1">
      <c r="B50" s="213" t="s">
        <v>88</v>
      </c>
      <c r="C50" s="742">
        <v>2.18E-2</v>
      </c>
      <c r="D50" s="206"/>
      <c r="E50" s="214">
        <v>41426</v>
      </c>
      <c r="F50" s="214" t="s">
        <v>179</v>
      </c>
      <c r="G50" s="215" t="s">
        <v>66</v>
      </c>
      <c r="H50" s="229">
        <f>C$24/12</f>
        <v>1.225E-3</v>
      </c>
      <c r="I50" s="230">
        <f>(SUM('1.  LRAMVA Summary'!D$54:D$59)+SUM('1.  LRAMVA Summary'!D$60:D$61)*(MONTH($E50)-1)/12)*$H50</f>
        <v>0</v>
      </c>
      <c r="J50" s="230">
        <f>(SUM('1.  LRAMVA Summary'!E$54:E$59)+SUM('1.  LRAMVA Summary'!E$60:E$61)*(MONTH($E50)-1)/12)*$H50</f>
        <v>0</v>
      </c>
      <c r="K50" s="230">
        <f>(SUM('1.  LRAMVA Summary'!F$54:F$59)+SUM('1.  LRAMVA Summary'!F$60:F$61)*(MONTH($E50)-1)/12)*$H50</f>
        <v>0</v>
      </c>
      <c r="L50" s="230">
        <f>(SUM('1.  LRAMVA Summary'!G$54:G$59)+SUM('1.  LRAMVA Summary'!G$60:G$61)*(MONTH($E50)-1)/12)*$H50</f>
        <v>0</v>
      </c>
      <c r="M50" s="230">
        <f>(SUM('1.  LRAMVA Summary'!H$54:H$59)+SUM('1.  LRAMVA Summary'!H$60:H$61)*(MONTH($E50)-1)/12)*$H50</f>
        <v>0</v>
      </c>
      <c r="N50" s="230">
        <f>(SUM('1.  LRAMVA Summary'!I$54:I$59)+SUM('1.  LRAMVA Summary'!I$60:I$61)*(MONTH($E50)-1)/12)*$H50</f>
        <v>0</v>
      </c>
      <c r="O50" s="230">
        <f>(SUM('1.  LRAMVA Summary'!J$54:J$59)+SUM('1.  LRAMVA Summary'!J$60:J$61)*(MONTH($E50)-1)/12)*$H50</f>
        <v>0</v>
      </c>
      <c r="P50" s="230">
        <f>(SUM('1.  LRAMVA Summary'!K$54:K$59)+SUM('1.  LRAMVA Summary'!K$60:K$61)*(MONTH($E50)-1)/12)*$H50</f>
        <v>0</v>
      </c>
      <c r="Q50" s="230">
        <f>(SUM('1.  LRAMVA Summary'!L$54:L$59)+SUM('1.  LRAMVA Summary'!L$60:L$61)*(MONTH($E50)-1)/12)*$H50</f>
        <v>0</v>
      </c>
      <c r="R50" s="230">
        <f>(SUM('1.  LRAMVA Summary'!M$54:M$59)+SUM('1.  LRAMVA Summary'!M$60:M$61)*(MONTH($E50)-1)/12)*$H50</f>
        <v>0</v>
      </c>
      <c r="S50" s="230">
        <f>(SUM('1.  LRAMVA Summary'!N$54:N$59)+SUM('1.  LRAMVA Summary'!N$60:N$61)*(MONTH($E50)-1)/12)*$H50</f>
        <v>0</v>
      </c>
      <c r="T50" s="230">
        <f>(SUM('1.  LRAMVA Summary'!O$54:O$59)+SUM('1.  LRAMVA Summary'!O$60:O$61)*(MONTH($E50)-1)/12)*$H50</f>
        <v>0</v>
      </c>
      <c r="U50" s="230">
        <f>(SUM('1.  LRAMVA Summary'!P$54:P$59)+SUM('1.  LRAMVA Summary'!P$60:P$61)*(MONTH($E50)-1)/12)*$H50</f>
        <v>0</v>
      </c>
      <c r="V50" s="230">
        <f>(SUM('1.  LRAMVA Summary'!Q$54:Q$59)+SUM('1.  LRAMVA Summary'!Q$60:Q$61)*(MONTH($E50)-1)/12)*$H50</f>
        <v>0</v>
      </c>
      <c r="W50" s="231">
        <f t="shared" si="10"/>
        <v>0</v>
      </c>
    </row>
    <row r="51" spans="1:23" s="9" customFormat="1">
      <c r="B51" s="213" t="s">
        <v>89</v>
      </c>
      <c r="C51" s="742">
        <v>2.18E-2</v>
      </c>
      <c r="D51" s="206"/>
      <c r="E51" s="214">
        <v>41456</v>
      </c>
      <c r="F51" s="214" t="s">
        <v>179</v>
      </c>
      <c r="G51" s="215" t="s">
        <v>68</v>
      </c>
      <c r="H51" s="232">
        <f>C$25/12</f>
        <v>1.225E-3</v>
      </c>
      <c r="I51" s="230">
        <f>(SUM('1.  LRAMVA Summary'!D$54:D$59)+SUM('1.  LRAMVA Summary'!D$60:D$61)*(MONTH($E51)-1)/12)*$H51</f>
        <v>0</v>
      </c>
      <c r="J51" s="230">
        <f>(SUM('1.  LRAMVA Summary'!E$54:E$59)+SUM('1.  LRAMVA Summary'!E$60:E$61)*(MONTH($E51)-1)/12)*$H51</f>
        <v>0</v>
      </c>
      <c r="K51" s="230">
        <f>(SUM('1.  LRAMVA Summary'!F$54:F$59)+SUM('1.  LRAMVA Summary'!F$60:F$61)*(MONTH($E51)-1)/12)*$H51</f>
        <v>0</v>
      </c>
      <c r="L51" s="230">
        <f>(SUM('1.  LRAMVA Summary'!G$54:G$59)+SUM('1.  LRAMVA Summary'!G$60:G$61)*(MONTH($E51)-1)/12)*$H51</f>
        <v>0</v>
      </c>
      <c r="M51" s="230">
        <f>(SUM('1.  LRAMVA Summary'!H$54:H$59)+SUM('1.  LRAMVA Summary'!H$60:H$61)*(MONTH($E51)-1)/12)*$H51</f>
        <v>0</v>
      </c>
      <c r="N51" s="230">
        <f>(SUM('1.  LRAMVA Summary'!I$54:I$59)+SUM('1.  LRAMVA Summary'!I$60:I$61)*(MONTH($E51)-1)/12)*$H51</f>
        <v>0</v>
      </c>
      <c r="O51" s="230">
        <f>(SUM('1.  LRAMVA Summary'!J$54:J$59)+SUM('1.  LRAMVA Summary'!J$60:J$61)*(MONTH($E51)-1)/12)*$H51</f>
        <v>0</v>
      </c>
      <c r="P51" s="230">
        <f>(SUM('1.  LRAMVA Summary'!K$54:K$59)+SUM('1.  LRAMVA Summary'!K$60:K$61)*(MONTH($E51)-1)/12)*$H51</f>
        <v>0</v>
      </c>
      <c r="Q51" s="230">
        <f>(SUM('1.  LRAMVA Summary'!L$54:L$59)+SUM('1.  LRAMVA Summary'!L$60:L$61)*(MONTH($E51)-1)/12)*$H51</f>
        <v>0</v>
      </c>
      <c r="R51" s="230">
        <f>(SUM('1.  LRAMVA Summary'!M$54:M$59)+SUM('1.  LRAMVA Summary'!M$60:M$61)*(MONTH($E51)-1)/12)*$H51</f>
        <v>0</v>
      </c>
      <c r="S51" s="230">
        <f>(SUM('1.  LRAMVA Summary'!N$54:N$59)+SUM('1.  LRAMVA Summary'!N$60:N$61)*(MONTH($E51)-1)/12)*$H51</f>
        <v>0</v>
      </c>
      <c r="T51" s="230">
        <f>(SUM('1.  LRAMVA Summary'!O$54:O$59)+SUM('1.  LRAMVA Summary'!O$60:O$61)*(MONTH($E51)-1)/12)*$H51</f>
        <v>0</v>
      </c>
      <c r="U51" s="230">
        <f>(SUM('1.  LRAMVA Summary'!P$54:P$59)+SUM('1.  LRAMVA Summary'!P$60:P$61)*(MONTH($E51)-1)/12)*$H51</f>
        <v>0</v>
      </c>
      <c r="V51" s="230">
        <f>(SUM('1.  LRAMVA Summary'!Q$54:Q$59)+SUM('1.  LRAMVA Summary'!Q$60:Q$61)*(MONTH($E51)-1)/12)*$H51</f>
        <v>0</v>
      </c>
      <c r="W51" s="231">
        <f t="shared" si="10"/>
        <v>0</v>
      </c>
    </row>
    <row r="52" spans="1:23" s="9" customFormat="1">
      <c r="B52" s="213" t="s">
        <v>91</v>
      </c>
      <c r="C52" s="742">
        <v>2.18E-2</v>
      </c>
      <c r="D52" s="206"/>
      <c r="E52" s="214">
        <v>41487</v>
      </c>
      <c r="F52" s="214" t="s">
        <v>179</v>
      </c>
      <c r="G52" s="215" t="s">
        <v>68</v>
      </c>
      <c r="H52" s="229">
        <f>C$25/12</f>
        <v>1.225E-3</v>
      </c>
      <c r="I52" s="230">
        <f>(SUM('1.  LRAMVA Summary'!D$54:D$59)+SUM('1.  LRAMVA Summary'!D$60:D$61)*(MONTH($E52)-1)/12)*$H52</f>
        <v>0</v>
      </c>
      <c r="J52" s="230">
        <f>(SUM('1.  LRAMVA Summary'!E$54:E$59)+SUM('1.  LRAMVA Summary'!E$60:E$61)*(MONTH($E52)-1)/12)*$H52</f>
        <v>0</v>
      </c>
      <c r="K52" s="230">
        <f>(SUM('1.  LRAMVA Summary'!F$54:F$59)+SUM('1.  LRAMVA Summary'!F$60:F$61)*(MONTH($E52)-1)/12)*$H52</f>
        <v>0</v>
      </c>
      <c r="L52" s="230">
        <f>(SUM('1.  LRAMVA Summary'!G$54:G$59)+SUM('1.  LRAMVA Summary'!G$60:G$61)*(MONTH($E52)-1)/12)*$H52</f>
        <v>0</v>
      </c>
      <c r="M52" s="230">
        <f>(SUM('1.  LRAMVA Summary'!H$54:H$59)+SUM('1.  LRAMVA Summary'!H$60:H$61)*(MONTH($E52)-1)/12)*$H52</f>
        <v>0</v>
      </c>
      <c r="N52" s="230">
        <f>(SUM('1.  LRAMVA Summary'!I$54:I$59)+SUM('1.  LRAMVA Summary'!I$60:I$61)*(MONTH($E52)-1)/12)*$H52</f>
        <v>0</v>
      </c>
      <c r="O52" s="230">
        <f>(SUM('1.  LRAMVA Summary'!J$54:J$59)+SUM('1.  LRAMVA Summary'!J$60:J$61)*(MONTH($E52)-1)/12)*$H52</f>
        <v>0</v>
      </c>
      <c r="P52" s="230">
        <f>(SUM('1.  LRAMVA Summary'!K$54:K$59)+SUM('1.  LRAMVA Summary'!K$60:K$61)*(MONTH($E52)-1)/12)*$H52</f>
        <v>0</v>
      </c>
      <c r="Q52" s="230">
        <f>(SUM('1.  LRAMVA Summary'!L$54:L$59)+SUM('1.  LRAMVA Summary'!L$60:L$61)*(MONTH($E52)-1)/12)*$H52</f>
        <v>0</v>
      </c>
      <c r="R52" s="230">
        <f>(SUM('1.  LRAMVA Summary'!M$54:M$59)+SUM('1.  LRAMVA Summary'!M$60:M$61)*(MONTH($E52)-1)/12)*$H52</f>
        <v>0</v>
      </c>
      <c r="S52" s="230">
        <f>(SUM('1.  LRAMVA Summary'!N$54:N$59)+SUM('1.  LRAMVA Summary'!N$60:N$61)*(MONTH($E52)-1)/12)*$H52</f>
        <v>0</v>
      </c>
      <c r="T52" s="230">
        <f>(SUM('1.  LRAMVA Summary'!O$54:O$59)+SUM('1.  LRAMVA Summary'!O$60:O$61)*(MONTH($E52)-1)/12)*$H52</f>
        <v>0</v>
      </c>
      <c r="U52" s="230">
        <f>(SUM('1.  LRAMVA Summary'!P$54:P$59)+SUM('1.  LRAMVA Summary'!P$60:P$61)*(MONTH($E52)-1)/12)*$H52</f>
        <v>0</v>
      </c>
      <c r="V52" s="230">
        <f>(SUM('1.  LRAMVA Summary'!Q$54:Q$59)+SUM('1.  LRAMVA Summary'!Q$60:Q$61)*(MONTH($E52)-1)/12)*$H52</f>
        <v>0</v>
      </c>
      <c r="W52" s="231">
        <f t="shared" si="10"/>
        <v>0</v>
      </c>
    </row>
    <row r="53" spans="1:23" s="9" customFormat="1">
      <c r="B53" s="213" t="s">
        <v>90</v>
      </c>
      <c r="C53" s="742">
        <v>5.7000000000000002E-3</v>
      </c>
      <c r="D53" s="206"/>
      <c r="E53" s="214">
        <v>41518</v>
      </c>
      <c r="F53" s="214" t="s">
        <v>179</v>
      </c>
      <c r="G53" s="215" t="s">
        <v>68</v>
      </c>
      <c r="H53" s="229">
        <f>C$25/12</f>
        <v>1.225E-3</v>
      </c>
      <c r="I53" s="230">
        <f>(SUM('1.  LRAMVA Summary'!D$54:D$59)+SUM('1.  LRAMVA Summary'!D$60:D$61)*(MONTH($E53)-1)/12)*$H53</f>
        <v>0</v>
      </c>
      <c r="J53" s="230">
        <f>(SUM('1.  LRAMVA Summary'!E$54:E$59)+SUM('1.  LRAMVA Summary'!E$60:E$61)*(MONTH($E53)-1)/12)*$H53</f>
        <v>0</v>
      </c>
      <c r="K53" s="230">
        <f>(SUM('1.  LRAMVA Summary'!F$54:F$59)+SUM('1.  LRAMVA Summary'!F$60:F$61)*(MONTH($E53)-1)/12)*$H53</f>
        <v>0</v>
      </c>
      <c r="L53" s="230">
        <f>(SUM('1.  LRAMVA Summary'!G$54:G$59)+SUM('1.  LRAMVA Summary'!G$60:G$61)*(MONTH($E53)-1)/12)*$H53</f>
        <v>0</v>
      </c>
      <c r="M53" s="230">
        <f>(SUM('1.  LRAMVA Summary'!H$54:H$59)+SUM('1.  LRAMVA Summary'!H$60:H$61)*(MONTH($E53)-1)/12)*$H53</f>
        <v>0</v>
      </c>
      <c r="N53" s="230">
        <f>(SUM('1.  LRAMVA Summary'!I$54:I$59)+SUM('1.  LRAMVA Summary'!I$60:I$61)*(MONTH($E53)-1)/12)*$H53</f>
        <v>0</v>
      </c>
      <c r="O53" s="230">
        <f>(SUM('1.  LRAMVA Summary'!J$54:J$59)+SUM('1.  LRAMVA Summary'!J$60:J$61)*(MONTH($E53)-1)/12)*$H53</f>
        <v>0</v>
      </c>
      <c r="P53" s="230">
        <f>(SUM('1.  LRAMVA Summary'!K$54:K$59)+SUM('1.  LRAMVA Summary'!K$60:K$61)*(MONTH($E53)-1)/12)*$H53</f>
        <v>0</v>
      </c>
      <c r="Q53" s="230">
        <f>(SUM('1.  LRAMVA Summary'!L$54:L$59)+SUM('1.  LRAMVA Summary'!L$60:L$61)*(MONTH($E53)-1)/12)*$H53</f>
        <v>0</v>
      </c>
      <c r="R53" s="230">
        <f>(SUM('1.  LRAMVA Summary'!M$54:M$59)+SUM('1.  LRAMVA Summary'!M$60:M$61)*(MONTH($E53)-1)/12)*$H53</f>
        <v>0</v>
      </c>
      <c r="S53" s="230">
        <f>(SUM('1.  LRAMVA Summary'!N$54:N$59)+SUM('1.  LRAMVA Summary'!N$60:N$61)*(MONTH($E53)-1)/12)*$H53</f>
        <v>0</v>
      </c>
      <c r="T53" s="230">
        <f>(SUM('1.  LRAMVA Summary'!O$54:O$59)+SUM('1.  LRAMVA Summary'!O$60:O$61)*(MONTH($E53)-1)/12)*$H53</f>
        <v>0</v>
      </c>
      <c r="U53" s="230">
        <f>(SUM('1.  LRAMVA Summary'!P$54:P$59)+SUM('1.  LRAMVA Summary'!P$60:P$61)*(MONTH($E53)-1)/12)*$H53</f>
        <v>0</v>
      </c>
      <c r="V53" s="230">
        <f>(SUM('1.  LRAMVA Summary'!Q$54:Q$59)+SUM('1.  LRAMVA Summary'!Q$60:Q$61)*(MONTH($E53)-1)/12)*$H53</f>
        <v>0</v>
      </c>
      <c r="W53" s="231">
        <f t="shared" si="10"/>
        <v>0</v>
      </c>
    </row>
    <row r="54" spans="1:23" s="9" customFormat="1">
      <c r="B54" s="235" t="s">
        <v>92</v>
      </c>
      <c r="C54" s="742">
        <v>5.7000000000000002E-3</v>
      </c>
      <c r="D54" s="206"/>
      <c r="E54" s="214">
        <v>41548</v>
      </c>
      <c r="F54" s="214" t="s">
        <v>179</v>
      </c>
      <c r="G54" s="215" t="s">
        <v>69</v>
      </c>
      <c r="H54" s="232">
        <f>C$26/12</f>
        <v>1.225E-3</v>
      </c>
      <c r="I54" s="230">
        <f>(SUM('1.  LRAMVA Summary'!D$54:D$59)+SUM('1.  LRAMVA Summary'!D$60:D$61)*(MONTH($E54)-1)/12)*$H54</f>
        <v>0</v>
      </c>
      <c r="J54" s="230">
        <f>(SUM('1.  LRAMVA Summary'!E$54:E$59)+SUM('1.  LRAMVA Summary'!E$60:E$61)*(MONTH($E54)-1)/12)*$H54</f>
        <v>0</v>
      </c>
      <c r="K54" s="230">
        <f>(SUM('1.  LRAMVA Summary'!F$54:F$59)+SUM('1.  LRAMVA Summary'!F$60:F$61)*(MONTH($E54)-1)/12)*$H54</f>
        <v>0</v>
      </c>
      <c r="L54" s="230">
        <f>(SUM('1.  LRAMVA Summary'!G$54:G$59)+SUM('1.  LRAMVA Summary'!G$60:G$61)*(MONTH($E54)-1)/12)*$H54</f>
        <v>0</v>
      </c>
      <c r="M54" s="230">
        <f>(SUM('1.  LRAMVA Summary'!H$54:H$59)+SUM('1.  LRAMVA Summary'!H$60:H$61)*(MONTH($E54)-1)/12)*$H54</f>
        <v>0</v>
      </c>
      <c r="N54" s="230">
        <f>(SUM('1.  LRAMVA Summary'!I$54:I$59)+SUM('1.  LRAMVA Summary'!I$60:I$61)*(MONTH($E54)-1)/12)*$H54</f>
        <v>0</v>
      </c>
      <c r="O54" s="230">
        <f>(SUM('1.  LRAMVA Summary'!J$54:J$59)+SUM('1.  LRAMVA Summary'!J$60:J$61)*(MONTH($E54)-1)/12)*$H54</f>
        <v>0</v>
      </c>
      <c r="P54" s="230">
        <f>(SUM('1.  LRAMVA Summary'!K$54:K$59)+SUM('1.  LRAMVA Summary'!K$60:K$61)*(MONTH($E54)-1)/12)*$H54</f>
        <v>0</v>
      </c>
      <c r="Q54" s="230">
        <f>(SUM('1.  LRAMVA Summary'!L$54:L$59)+SUM('1.  LRAMVA Summary'!L$60:L$61)*(MONTH($E54)-1)/12)*$H54</f>
        <v>0</v>
      </c>
      <c r="R54" s="230">
        <f>(SUM('1.  LRAMVA Summary'!M$54:M$59)+SUM('1.  LRAMVA Summary'!M$60:M$61)*(MONTH($E54)-1)/12)*$H54</f>
        <v>0</v>
      </c>
      <c r="S54" s="230">
        <f>(SUM('1.  LRAMVA Summary'!N$54:N$59)+SUM('1.  LRAMVA Summary'!N$60:N$61)*(MONTH($E54)-1)/12)*$H54</f>
        <v>0</v>
      </c>
      <c r="T54" s="230">
        <f>(SUM('1.  LRAMVA Summary'!O$54:O$59)+SUM('1.  LRAMVA Summary'!O$60:O$61)*(MONTH($E54)-1)/12)*$H54</f>
        <v>0</v>
      </c>
      <c r="U54" s="230">
        <f>(SUM('1.  LRAMVA Summary'!P$54:P$59)+SUM('1.  LRAMVA Summary'!P$60:P$61)*(MONTH($E54)-1)/12)*$H54</f>
        <v>0</v>
      </c>
      <c r="V54" s="230">
        <f>(SUM('1.  LRAMVA Summary'!Q$54:Q$59)+SUM('1.  LRAMVA Summary'!Q$60:Q$61)*(MONTH($E54)-1)/12)*$H54</f>
        <v>0</v>
      </c>
      <c r="W54" s="231">
        <f t="shared" si="10"/>
        <v>0</v>
      </c>
    </row>
    <row r="55" spans="1:23" s="9" customFormat="1">
      <c r="B55" s="213" t="s">
        <v>675</v>
      </c>
      <c r="C55" s="742">
        <v>5.7000000000000002E-3</v>
      </c>
      <c r="D55" s="206"/>
      <c r="E55" s="214">
        <v>41579</v>
      </c>
      <c r="F55" s="214" t="s">
        <v>179</v>
      </c>
      <c r="G55" s="215" t="s">
        <v>69</v>
      </c>
      <c r="H55" s="229">
        <f>C$26/12</f>
        <v>1.225E-3</v>
      </c>
      <c r="I55" s="230">
        <f>(SUM('1.  LRAMVA Summary'!D$54:D$59)+SUM('1.  LRAMVA Summary'!D$60:D$61)*(MONTH($E55)-1)/12)*$H55</f>
        <v>0</v>
      </c>
      <c r="J55" s="230">
        <f>(SUM('1.  LRAMVA Summary'!E$54:E$59)+SUM('1.  LRAMVA Summary'!E$60:E$61)*(MONTH($E55)-1)/12)*$H55</f>
        <v>0</v>
      </c>
      <c r="K55" s="230">
        <f>(SUM('1.  LRAMVA Summary'!F$54:F$59)+SUM('1.  LRAMVA Summary'!F$60:F$61)*(MONTH($E55)-1)/12)*$H55</f>
        <v>0</v>
      </c>
      <c r="L55" s="230">
        <f>(SUM('1.  LRAMVA Summary'!G$54:G$59)+SUM('1.  LRAMVA Summary'!G$60:G$61)*(MONTH($E55)-1)/12)*$H55</f>
        <v>0</v>
      </c>
      <c r="M55" s="230">
        <f>(SUM('1.  LRAMVA Summary'!H$54:H$59)+SUM('1.  LRAMVA Summary'!H$60:H$61)*(MONTH($E55)-1)/12)*$H55</f>
        <v>0</v>
      </c>
      <c r="N55" s="230">
        <f>(SUM('1.  LRAMVA Summary'!I$54:I$59)+SUM('1.  LRAMVA Summary'!I$60:I$61)*(MONTH($E55)-1)/12)*$H55</f>
        <v>0</v>
      </c>
      <c r="O55" s="230">
        <f>(SUM('1.  LRAMVA Summary'!J$54:J$59)+SUM('1.  LRAMVA Summary'!J$60:J$61)*(MONTH($E55)-1)/12)*$H55</f>
        <v>0</v>
      </c>
      <c r="P55" s="230">
        <f>(SUM('1.  LRAMVA Summary'!K$54:K$59)+SUM('1.  LRAMVA Summary'!K$60:K$61)*(MONTH($E55)-1)/12)*$H55</f>
        <v>0</v>
      </c>
      <c r="Q55" s="230">
        <f>(SUM('1.  LRAMVA Summary'!L$54:L$59)+SUM('1.  LRAMVA Summary'!L$60:L$61)*(MONTH($E55)-1)/12)*$H55</f>
        <v>0</v>
      </c>
      <c r="R55" s="230">
        <f>(SUM('1.  LRAMVA Summary'!M$54:M$59)+SUM('1.  LRAMVA Summary'!M$60:M$61)*(MONTH($E55)-1)/12)*$H55</f>
        <v>0</v>
      </c>
      <c r="S55" s="230">
        <f>(SUM('1.  LRAMVA Summary'!N$54:N$59)+SUM('1.  LRAMVA Summary'!N$60:N$61)*(MONTH($E55)-1)/12)*$H55</f>
        <v>0</v>
      </c>
      <c r="T55" s="230">
        <f>(SUM('1.  LRAMVA Summary'!O$54:O$59)+SUM('1.  LRAMVA Summary'!O$60:O$61)*(MONTH($E55)-1)/12)*$H55</f>
        <v>0</v>
      </c>
      <c r="U55" s="230">
        <f>(SUM('1.  LRAMVA Summary'!P$54:P$59)+SUM('1.  LRAMVA Summary'!P$60:P$61)*(MONTH($E55)-1)/12)*$H55</f>
        <v>0</v>
      </c>
      <c r="V55" s="230">
        <f>(SUM('1.  LRAMVA Summary'!Q$54:Q$59)+SUM('1.  LRAMVA Summary'!Q$60:Q$61)*(MONTH($E55)-1)/12)*$H55</f>
        <v>0</v>
      </c>
      <c r="W55" s="231">
        <f t="shared" si="10"/>
        <v>0</v>
      </c>
    </row>
    <row r="56" spans="1:23" s="9" customFormat="1">
      <c r="B56" s="213" t="s">
        <v>676</v>
      </c>
      <c r="C56" s="742">
        <v>5.7000000000000002E-3</v>
      </c>
      <c r="D56" s="206"/>
      <c r="E56" s="214">
        <v>41609</v>
      </c>
      <c r="F56" s="214" t="s">
        <v>179</v>
      </c>
      <c r="G56" s="215" t="s">
        <v>69</v>
      </c>
      <c r="H56" s="229">
        <f>C$26/12</f>
        <v>1.225E-3</v>
      </c>
      <c r="I56" s="230">
        <f>(SUM('1.  LRAMVA Summary'!D$54:D$59)+SUM('1.  LRAMVA Summary'!D$60:D$61)*(MONTH($E56)-1)/12)*$H56</f>
        <v>0</v>
      </c>
      <c r="J56" s="230">
        <f>(SUM('1.  LRAMVA Summary'!E$54:E$59)+SUM('1.  LRAMVA Summary'!E$60:E$61)*(MONTH($E56)-1)/12)*$H56</f>
        <v>0</v>
      </c>
      <c r="K56" s="230">
        <f>(SUM('1.  LRAMVA Summary'!F$54:F$59)+SUM('1.  LRAMVA Summary'!F$60:F$61)*(MONTH($E56)-1)/12)*$H56</f>
        <v>0</v>
      </c>
      <c r="L56" s="230">
        <f>(SUM('1.  LRAMVA Summary'!G$54:G$59)+SUM('1.  LRAMVA Summary'!G$60:G$61)*(MONTH($E56)-1)/12)*$H56</f>
        <v>0</v>
      </c>
      <c r="M56" s="230">
        <f>(SUM('1.  LRAMVA Summary'!H$54:H$59)+SUM('1.  LRAMVA Summary'!H$60:H$61)*(MONTH($E56)-1)/12)*$H56</f>
        <v>0</v>
      </c>
      <c r="N56" s="230">
        <f>(SUM('1.  LRAMVA Summary'!I$54:I$59)+SUM('1.  LRAMVA Summary'!I$60:I$61)*(MONTH($E56)-1)/12)*$H56</f>
        <v>0</v>
      </c>
      <c r="O56" s="230">
        <f>(SUM('1.  LRAMVA Summary'!J$54:J$59)+SUM('1.  LRAMVA Summary'!J$60:J$61)*(MONTH($E56)-1)/12)*$H56</f>
        <v>0</v>
      </c>
      <c r="P56" s="230">
        <f>(SUM('1.  LRAMVA Summary'!K$54:K$59)+SUM('1.  LRAMVA Summary'!K$60:K$61)*(MONTH($E56)-1)/12)*$H56</f>
        <v>0</v>
      </c>
      <c r="Q56" s="230">
        <f>(SUM('1.  LRAMVA Summary'!L$54:L$59)+SUM('1.  LRAMVA Summary'!L$60:L$61)*(MONTH($E56)-1)/12)*$H56</f>
        <v>0</v>
      </c>
      <c r="R56" s="230">
        <f>(SUM('1.  LRAMVA Summary'!M$54:M$59)+SUM('1.  LRAMVA Summary'!M$60:M$61)*(MONTH($E56)-1)/12)*$H56</f>
        <v>0</v>
      </c>
      <c r="S56" s="230">
        <f>(SUM('1.  LRAMVA Summary'!N$54:N$59)+SUM('1.  LRAMVA Summary'!N$60:N$61)*(MONTH($E56)-1)/12)*$H56</f>
        <v>0</v>
      </c>
      <c r="T56" s="230">
        <f>(SUM('1.  LRAMVA Summary'!O$54:O$59)+SUM('1.  LRAMVA Summary'!O$60:O$61)*(MONTH($E56)-1)/12)*$H56</f>
        <v>0</v>
      </c>
      <c r="U56" s="230">
        <f>(SUM('1.  LRAMVA Summary'!P$54:P$59)+SUM('1.  LRAMVA Summary'!P$60:P$61)*(MONTH($E56)-1)/12)*$H56</f>
        <v>0</v>
      </c>
      <c r="V56" s="230">
        <f>(SUM('1.  LRAMVA Summary'!Q$54:Q$59)+SUM('1.  LRAMVA Summary'!Q$60:Q$61)*(MONTH($E56)-1)/12)*$H56</f>
        <v>0</v>
      </c>
      <c r="W56" s="231">
        <f t="shared" si="10"/>
        <v>0</v>
      </c>
    </row>
    <row r="57" spans="1:23" s="9" customFormat="1" ht="15" thickBot="1">
      <c r="B57" s="213" t="s">
        <v>677</v>
      </c>
      <c r="C57" s="233">
        <v>5.7000000000000002E-3</v>
      </c>
      <c r="D57" s="206"/>
      <c r="E57" s="216" t="s">
        <v>462</v>
      </c>
      <c r="F57" s="216"/>
      <c r="G57" s="217"/>
      <c r="H57" s="218"/>
      <c r="I57" s="219">
        <f>SUM(I44:I56)</f>
        <v>0</v>
      </c>
      <c r="J57" s="219">
        <f t="shared" ref="J57:O57" si="11">SUM(J44:J56)</f>
        <v>0</v>
      </c>
      <c r="K57" s="219">
        <f t="shared" si="11"/>
        <v>0</v>
      </c>
      <c r="L57" s="219">
        <f t="shared" si="11"/>
        <v>0</v>
      </c>
      <c r="M57" s="219">
        <f t="shared" si="11"/>
        <v>0</v>
      </c>
      <c r="N57" s="219">
        <f t="shared" si="11"/>
        <v>0</v>
      </c>
      <c r="O57" s="219">
        <f t="shared" si="11"/>
        <v>0</v>
      </c>
      <c r="P57" s="219">
        <f t="shared" ref="P57:V57" si="12">SUM(P44:P56)</f>
        <v>0</v>
      </c>
      <c r="Q57" s="219">
        <f t="shared" si="12"/>
        <v>0</v>
      </c>
      <c r="R57" s="219">
        <f t="shared" si="12"/>
        <v>0</v>
      </c>
      <c r="S57" s="219">
        <f t="shared" si="12"/>
        <v>0</v>
      </c>
      <c r="T57" s="219">
        <f t="shared" si="12"/>
        <v>0</v>
      </c>
      <c r="U57" s="219">
        <f t="shared" si="12"/>
        <v>0</v>
      </c>
      <c r="V57" s="219">
        <f t="shared" si="12"/>
        <v>0</v>
      </c>
      <c r="W57" s="219">
        <f>SUM(W44:W56)</f>
        <v>0</v>
      </c>
    </row>
    <row r="58" spans="1:23" s="9" customFormat="1" ht="15" thickTop="1">
      <c r="B58" s="235" t="s">
        <v>678</v>
      </c>
      <c r="C58" s="236">
        <v>5.7000000000000002E-3</v>
      </c>
      <c r="D58" s="206"/>
      <c r="E58" s="220" t="s">
        <v>67</v>
      </c>
      <c r="F58" s="220"/>
      <c r="G58" s="221"/>
      <c r="H58" s="222"/>
      <c r="I58" s="223"/>
      <c r="J58" s="223"/>
      <c r="K58" s="223"/>
      <c r="L58" s="223"/>
      <c r="M58" s="223"/>
      <c r="N58" s="223"/>
      <c r="O58" s="223"/>
      <c r="P58" s="223"/>
      <c r="Q58" s="223"/>
      <c r="R58" s="223"/>
      <c r="S58" s="223"/>
      <c r="T58" s="223"/>
      <c r="U58" s="223"/>
      <c r="V58" s="223"/>
      <c r="W58" s="224"/>
    </row>
    <row r="59" spans="1:23" s="9" customFormat="1">
      <c r="B59" s="213" t="s">
        <v>679</v>
      </c>
      <c r="C59" s="233"/>
      <c r="D59" s="206"/>
      <c r="E59" s="225" t="s">
        <v>426</v>
      </c>
      <c r="F59" s="225"/>
      <c r="G59" s="226"/>
      <c r="H59" s="227"/>
      <c r="I59" s="228">
        <f t="shared" ref="I59:W59" si="13">I57+I58</f>
        <v>0</v>
      </c>
      <c r="J59" s="228">
        <f t="shared" si="13"/>
        <v>0</v>
      </c>
      <c r="K59" s="228">
        <f t="shared" si="13"/>
        <v>0</v>
      </c>
      <c r="L59" s="228">
        <f t="shared" si="13"/>
        <v>0</v>
      </c>
      <c r="M59" s="228">
        <f t="shared" si="13"/>
        <v>0</v>
      </c>
      <c r="N59" s="228">
        <f t="shared" si="13"/>
        <v>0</v>
      </c>
      <c r="O59" s="228">
        <f t="shared" si="13"/>
        <v>0</v>
      </c>
      <c r="P59" s="228">
        <f t="shared" ref="P59:V59" si="14">P57+P58</f>
        <v>0</v>
      </c>
      <c r="Q59" s="228">
        <f t="shared" si="14"/>
        <v>0</v>
      </c>
      <c r="R59" s="228">
        <f t="shared" si="14"/>
        <v>0</v>
      </c>
      <c r="S59" s="228">
        <f t="shared" si="14"/>
        <v>0</v>
      </c>
      <c r="T59" s="228">
        <f t="shared" si="14"/>
        <v>0</v>
      </c>
      <c r="U59" s="228">
        <f t="shared" si="14"/>
        <v>0</v>
      </c>
      <c r="V59" s="228">
        <f t="shared" si="14"/>
        <v>0</v>
      </c>
      <c r="W59" s="228">
        <f t="shared" si="13"/>
        <v>0</v>
      </c>
    </row>
    <row r="60" spans="1:23" s="9" customFormat="1">
      <c r="B60" s="213" t="s">
        <v>680</v>
      </c>
      <c r="C60" s="233"/>
      <c r="D60" s="206"/>
      <c r="E60" s="214">
        <v>41640</v>
      </c>
      <c r="F60" s="214" t="s">
        <v>180</v>
      </c>
      <c r="G60" s="215" t="s">
        <v>65</v>
      </c>
      <c r="H60" s="232">
        <f>C$27/12</f>
        <v>1.225E-3</v>
      </c>
      <c r="I60" s="230">
        <f>(SUM('1.  LRAMVA Summary'!D$54:D$62)+SUM('1.  LRAMVA Summary'!D$63:D$64)*(MONTH($E60)-1)/12)*$H60</f>
        <v>0</v>
      </c>
      <c r="J60" s="230">
        <f>(SUM('1.  LRAMVA Summary'!E$54:E$62)+SUM('1.  LRAMVA Summary'!E$63:E$64)*(MONTH($E60)-1)/12)*$H60</f>
        <v>0</v>
      </c>
      <c r="K60" s="230">
        <f>(SUM('1.  LRAMVA Summary'!F$54:F$62)+SUM('1.  LRAMVA Summary'!F$63:F$64)*(MONTH($E60)-1)/12)*$H60</f>
        <v>0</v>
      </c>
      <c r="L60" s="230">
        <f>(SUM('1.  LRAMVA Summary'!G$54:G$62)+SUM('1.  LRAMVA Summary'!G$63:G$64)*(MONTH($E60)-1)/12)*$H60</f>
        <v>0</v>
      </c>
      <c r="M60" s="230">
        <f>(SUM('1.  LRAMVA Summary'!H$54:H$62)+SUM('1.  LRAMVA Summary'!H$63:H$64)*(MONTH($E60)-1)/12)*$H60</f>
        <v>0</v>
      </c>
      <c r="N60" s="230">
        <f>(SUM('1.  LRAMVA Summary'!I$54:I$62)+SUM('1.  LRAMVA Summary'!I$63:I$64)*(MONTH($E60)-1)/12)*$H60</f>
        <v>0</v>
      </c>
      <c r="O60" s="230">
        <f>(SUM('1.  LRAMVA Summary'!J$54:J$62)+SUM('1.  LRAMVA Summary'!J$63:J$64)*(MONTH($E60)-1)/12)*$H60</f>
        <v>0</v>
      </c>
      <c r="P60" s="230">
        <f>(SUM('1.  LRAMVA Summary'!K$54:K$62)+SUM('1.  LRAMVA Summary'!K$63:K$64)*(MONTH($E60)-1)/12)*$H60</f>
        <v>0</v>
      </c>
      <c r="Q60" s="230">
        <f>(SUM('1.  LRAMVA Summary'!L$54:L$62)+SUM('1.  LRAMVA Summary'!L$63:L$64)*(MONTH($E60)-1)/12)*$H60</f>
        <v>0</v>
      </c>
      <c r="R60" s="230">
        <f>(SUM('1.  LRAMVA Summary'!M$54:M$62)+SUM('1.  LRAMVA Summary'!M$63:M$64)*(MONTH($E60)-1)/12)*$H60</f>
        <v>0</v>
      </c>
      <c r="S60" s="230">
        <f>(SUM('1.  LRAMVA Summary'!N$54:N$62)+SUM('1.  LRAMVA Summary'!N$63:N$64)*(MONTH($E60)-1)/12)*$H60</f>
        <v>0</v>
      </c>
      <c r="T60" s="230">
        <f>(SUM('1.  LRAMVA Summary'!O$54:O$62)+SUM('1.  LRAMVA Summary'!O$63:O$64)*(MONTH($E60)-1)/12)*$H60</f>
        <v>0</v>
      </c>
      <c r="U60" s="230">
        <f>(SUM('1.  LRAMVA Summary'!P$54:P$62)+SUM('1.  LRAMVA Summary'!P$63:P$64)*(MONTH($E60)-1)/12)*$H60</f>
        <v>0</v>
      </c>
      <c r="V60" s="230">
        <f>(SUM('1.  LRAMVA Summary'!Q$54:Q$62)+SUM('1.  LRAMVA Summary'!Q$63:Q$64)*(MONTH($E60)-1)/12)*$H60</f>
        <v>0</v>
      </c>
      <c r="W60" s="231">
        <f>SUM(I60:V60)</f>
        <v>0</v>
      </c>
    </row>
    <row r="61" spans="1:23" s="9" customFormat="1">
      <c r="A61" s="28"/>
      <c r="B61" s="213" t="s">
        <v>681</v>
      </c>
      <c r="C61" s="233"/>
      <c r="E61" s="214">
        <v>41671</v>
      </c>
      <c r="F61" s="214" t="s">
        <v>180</v>
      </c>
      <c r="G61" s="215" t="s">
        <v>65</v>
      </c>
      <c r="H61" s="229">
        <f>C$27/12</f>
        <v>1.225E-3</v>
      </c>
      <c r="I61" s="230">
        <f>(SUM('1.  LRAMVA Summary'!D$54:D$62)+SUM('1.  LRAMVA Summary'!D$63:D$64)*(MONTH($E61)-1)/12)*$H61</f>
        <v>0</v>
      </c>
      <c r="J61" s="230">
        <f>(SUM('1.  LRAMVA Summary'!E$54:E$62)+SUM('1.  LRAMVA Summary'!E$63:E$64)*(MONTH($E61)-1)/12)*$H61</f>
        <v>0</v>
      </c>
      <c r="K61" s="230">
        <f>(SUM('1.  LRAMVA Summary'!F$54:F$62)+SUM('1.  LRAMVA Summary'!F$63:F$64)*(MONTH($E61)-1)/12)*$H61</f>
        <v>0</v>
      </c>
      <c r="L61" s="230">
        <f>(SUM('1.  LRAMVA Summary'!G$54:G$62)+SUM('1.  LRAMVA Summary'!G$63:G$64)*(MONTH($E61)-1)/12)*$H61</f>
        <v>0</v>
      </c>
      <c r="M61" s="230">
        <f>(SUM('1.  LRAMVA Summary'!H$54:H$62)+SUM('1.  LRAMVA Summary'!H$63:H$64)*(MONTH($E61)-1)/12)*$H61</f>
        <v>0</v>
      </c>
      <c r="N61" s="230">
        <f>(SUM('1.  LRAMVA Summary'!I$54:I$62)+SUM('1.  LRAMVA Summary'!I$63:I$64)*(MONTH($E61)-1)/12)*$H61</f>
        <v>0</v>
      </c>
      <c r="O61" s="230">
        <f>(SUM('1.  LRAMVA Summary'!J$54:J$62)+SUM('1.  LRAMVA Summary'!J$63:J$64)*(MONTH($E61)-1)/12)*$H61</f>
        <v>0</v>
      </c>
      <c r="P61" s="230">
        <f>(SUM('1.  LRAMVA Summary'!K$54:K$62)+SUM('1.  LRAMVA Summary'!K$63:K$64)*(MONTH($E61)-1)/12)*$H61</f>
        <v>0</v>
      </c>
      <c r="Q61" s="230">
        <f>(SUM('1.  LRAMVA Summary'!L$54:L$62)+SUM('1.  LRAMVA Summary'!L$63:L$64)*(MONTH($E61)-1)/12)*$H61</f>
        <v>0</v>
      </c>
      <c r="R61" s="230">
        <f>(SUM('1.  LRAMVA Summary'!M$54:M$62)+SUM('1.  LRAMVA Summary'!M$63:M$64)*(MONTH($E61)-1)/12)*$H61</f>
        <v>0</v>
      </c>
      <c r="S61" s="230">
        <f>(SUM('1.  LRAMVA Summary'!N$54:N$62)+SUM('1.  LRAMVA Summary'!N$63:N$64)*(MONTH($E61)-1)/12)*$H61</f>
        <v>0</v>
      </c>
      <c r="T61" s="230">
        <f>(SUM('1.  LRAMVA Summary'!O$54:O$62)+SUM('1.  LRAMVA Summary'!O$63:O$64)*(MONTH($E61)-1)/12)*$H61</f>
        <v>0</v>
      </c>
      <c r="U61" s="230">
        <f>(SUM('1.  LRAMVA Summary'!P$54:P$62)+SUM('1.  LRAMVA Summary'!P$63:P$64)*(MONTH($E61)-1)/12)*$H61</f>
        <v>0</v>
      </c>
      <c r="V61" s="230">
        <f>(SUM('1.  LRAMVA Summary'!Q$54:Q$62)+SUM('1.  LRAMVA Summary'!Q$63:Q$64)*(MONTH($E61)-1)/12)*$H61</f>
        <v>0</v>
      </c>
      <c r="W61" s="231">
        <f t="shared" ref="W61:W71" si="15">SUM(I61:V61)</f>
        <v>0</v>
      </c>
    </row>
    <row r="62" spans="1:23" s="9" customFormat="1">
      <c r="B62" s="235" t="s">
        <v>682</v>
      </c>
      <c r="C62" s="236"/>
      <c r="E62" s="214">
        <v>41699</v>
      </c>
      <c r="F62" s="214" t="s">
        <v>180</v>
      </c>
      <c r="G62" s="215" t="s">
        <v>65</v>
      </c>
      <c r="H62" s="229">
        <f>C$27/12</f>
        <v>1.225E-3</v>
      </c>
      <c r="I62" s="230">
        <f>(SUM('1.  LRAMVA Summary'!D$54:D$62)+SUM('1.  LRAMVA Summary'!D$63:D$64)*(MONTH($E62)-1)/12)*$H62</f>
        <v>0</v>
      </c>
      <c r="J62" s="230">
        <f>(SUM('1.  LRAMVA Summary'!E$54:E$62)+SUM('1.  LRAMVA Summary'!E$63:E$64)*(MONTH($E62)-1)/12)*$H62</f>
        <v>0</v>
      </c>
      <c r="K62" s="230">
        <f>(SUM('1.  LRAMVA Summary'!F$54:F$62)+SUM('1.  LRAMVA Summary'!F$63:F$64)*(MONTH($E62)-1)/12)*$H62</f>
        <v>0</v>
      </c>
      <c r="L62" s="230">
        <f>(SUM('1.  LRAMVA Summary'!G$54:G$62)+SUM('1.  LRAMVA Summary'!G$63:G$64)*(MONTH($E62)-1)/12)*$H62</f>
        <v>0</v>
      </c>
      <c r="M62" s="230">
        <f>(SUM('1.  LRAMVA Summary'!H$54:H$62)+SUM('1.  LRAMVA Summary'!H$63:H$64)*(MONTH($E62)-1)/12)*$H62</f>
        <v>0</v>
      </c>
      <c r="N62" s="230">
        <f>(SUM('1.  LRAMVA Summary'!I$54:I$62)+SUM('1.  LRAMVA Summary'!I$63:I$64)*(MONTH($E62)-1)/12)*$H62</f>
        <v>0</v>
      </c>
      <c r="O62" s="230">
        <f>(SUM('1.  LRAMVA Summary'!J$54:J$62)+SUM('1.  LRAMVA Summary'!J$63:J$64)*(MONTH($E62)-1)/12)*$H62</f>
        <v>0</v>
      </c>
      <c r="P62" s="230">
        <f>(SUM('1.  LRAMVA Summary'!K$54:K$62)+SUM('1.  LRAMVA Summary'!K$63:K$64)*(MONTH($E62)-1)/12)*$H62</f>
        <v>0</v>
      </c>
      <c r="Q62" s="230">
        <f>(SUM('1.  LRAMVA Summary'!L$54:L$62)+SUM('1.  LRAMVA Summary'!L$63:L$64)*(MONTH($E62)-1)/12)*$H62</f>
        <v>0</v>
      </c>
      <c r="R62" s="230">
        <f>(SUM('1.  LRAMVA Summary'!M$54:M$62)+SUM('1.  LRAMVA Summary'!M$63:M$64)*(MONTH($E62)-1)/12)*$H62</f>
        <v>0</v>
      </c>
      <c r="S62" s="230">
        <f>(SUM('1.  LRAMVA Summary'!N$54:N$62)+SUM('1.  LRAMVA Summary'!N$63:N$64)*(MONTH($E62)-1)/12)*$H62</f>
        <v>0</v>
      </c>
      <c r="T62" s="230">
        <f>(SUM('1.  LRAMVA Summary'!O$54:O$62)+SUM('1.  LRAMVA Summary'!O$63:O$64)*(MONTH($E62)-1)/12)*$H62</f>
        <v>0</v>
      </c>
      <c r="U62" s="230">
        <f>(SUM('1.  LRAMVA Summary'!P$54:P$62)+SUM('1.  LRAMVA Summary'!P$63:P$64)*(MONTH($E62)-1)/12)*$H62</f>
        <v>0</v>
      </c>
      <c r="V62" s="230">
        <f>(SUM('1.  LRAMVA Summary'!Q$54:Q$62)+SUM('1.  LRAMVA Summary'!Q$63:Q$64)*(MONTH($E62)-1)/12)*$H62</f>
        <v>0</v>
      </c>
      <c r="W62" s="231">
        <f t="shared" si="15"/>
        <v>0</v>
      </c>
    </row>
    <row r="63" spans="1:23" s="9" customFormat="1">
      <c r="B63" s="213" t="s">
        <v>693</v>
      </c>
      <c r="C63" s="233"/>
      <c r="E63" s="214">
        <v>41730</v>
      </c>
      <c r="F63" s="214" t="s">
        <v>180</v>
      </c>
      <c r="G63" s="215" t="s">
        <v>66</v>
      </c>
      <c r="H63" s="232">
        <f>C$28/12</f>
        <v>1.225E-3</v>
      </c>
      <c r="I63" s="230">
        <f>(SUM('1.  LRAMVA Summary'!D$54:D$62)+SUM('1.  LRAMVA Summary'!D$63:D$64)*(MONTH($E63)-1)/12)*$H63</f>
        <v>0</v>
      </c>
      <c r="J63" s="230">
        <f>(SUM('1.  LRAMVA Summary'!E$54:E$62)+SUM('1.  LRAMVA Summary'!E$63:E$64)*(MONTH($E63)-1)/12)*$H63</f>
        <v>0</v>
      </c>
      <c r="K63" s="230">
        <f>(SUM('1.  LRAMVA Summary'!F$54:F$62)+SUM('1.  LRAMVA Summary'!F$63:F$64)*(MONTH($E63)-1)/12)*$H63</f>
        <v>0</v>
      </c>
      <c r="L63" s="230">
        <f>(SUM('1.  LRAMVA Summary'!G$54:G$62)+SUM('1.  LRAMVA Summary'!G$63:G$64)*(MONTH($E63)-1)/12)*$H63</f>
        <v>0</v>
      </c>
      <c r="M63" s="230">
        <f>(SUM('1.  LRAMVA Summary'!H$54:H$62)+SUM('1.  LRAMVA Summary'!H$63:H$64)*(MONTH($E63)-1)/12)*$H63</f>
        <v>0</v>
      </c>
      <c r="N63" s="230">
        <f>(SUM('1.  LRAMVA Summary'!I$54:I$62)+SUM('1.  LRAMVA Summary'!I$63:I$64)*(MONTH($E63)-1)/12)*$H63</f>
        <v>0</v>
      </c>
      <c r="O63" s="230">
        <f>(SUM('1.  LRAMVA Summary'!J$54:J$62)+SUM('1.  LRAMVA Summary'!J$63:J$64)*(MONTH($E63)-1)/12)*$H63</f>
        <v>0</v>
      </c>
      <c r="P63" s="230">
        <f>(SUM('1.  LRAMVA Summary'!K$54:K$62)+SUM('1.  LRAMVA Summary'!K$63:K$64)*(MONTH($E63)-1)/12)*$H63</f>
        <v>0</v>
      </c>
      <c r="Q63" s="230">
        <f>(SUM('1.  LRAMVA Summary'!L$54:L$62)+SUM('1.  LRAMVA Summary'!L$63:L$64)*(MONTH($E63)-1)/12)*$H63</f>
        <v>0</v>
      </c>
      <c r="R63" s="230">
        <f>(SUM('1.  LRAMVA Summary'!M$54:M$62)+SUM('1.  LRAMVA Summary'!M$63:M$64)*(MONTH($E63)-1)/12)*$H63</f>
        <v>0</v>
      </c>
      <c r="S63" s="230">
        <f>(SUM('1.  LRAMVA Summary'!N$54:N$62)+SUM('1.  LRAMVA Summary'!N$63:N$64)*(MONTH($E63)-1)/12)*$H63</f>
        <v>0</v>
      </c>
      <c r="T63" s="230">
        <f>(SUM('1.  LRAMVA Summary'!O$54:O$62)+SUM('1.  LRAMVA Summary'!O$63:O$64)*(MONTH($E63)-1)/12)*$H63</f>
        <v>0</v>
      </c>
      <c r="U63" s="230">
        <f>(SUM('1.  LRAMVA Summary'!P$54:P$62)+SUM('1.  LRAMVA Summary'!P$63:P$64)*(MONTH($E63)-1)/12)*$H63</f>
        <v>0</v>
      </c>
      <c r="V63" s="230">
        <f>(SUM('1.  LRAMVA Summary'!Q$54:Q$62)+SUM('1.  LRAMVA Summary'!Q$63:Q$64)*(MONTH($E63)-1)/12)*$H63</f>
        <v>0</v>
      </c>
      <c r="W63" s="231">
        <f t="shared" si="15"/>
        <v>0</v>
      </c>
    </row>
    <row r="64" spans="1:23" s="9" customFormat="1">
      <c r="B64" s="213" t="s">
        <v>694</v>
      </c>
      <c r="C64" s="233"/>
      <c r="E64" s="214">
        <v>41760</v>
      </c>
      <c r="F64" s="214" t="s">
        <v>180</v>
      </c>
      <c r="G64" s="215" t="s">
        <v>66</v>
      </c>
      <c r="H64" s="229">
        <f>C$28/12</f>
        <v>1.225E-3</v>
      </c>
      <c r="I64" s="230">
        <f>(SUM('1.  LRAMVA Summary'!D$54:D$62)+SUM('1.  LRAMVA Summary'!D$63:D$64)*(MONTH($E64)-1)/12)*$H64</f>
        <v>0</v>
      </c>
      <c r="J64" s="230">
        <f>(SUM('1.  LRAMVA Summary'!E$54:E$62)+SUM('1.  LRAMVA Summary'!E$63:E$64)*(MONTH($E64)-1)/12)*$H64</f>
        <v>0</v>
      </c>
      <c r="K64" s="230">
        <f>(SUM('1.  LRAMVA Summary'!F$54:F$62)+SUM('1.  LRAMVA Summary'!F$63:F$64)*(MONTH($E64)-1)/12)*$H64</f>
        <v>0</v>
      </c>
      <c r="L64" s="230">
        <f>(SUM('1.  LRAMVA Summary'!G$54:G$62)+SUM('1.  LRAMVA Summary'!G$63:G$64)*(MONTH($E64)-1)/12)*$H64</f>
        <v>0</v>
      </c>
      <c r="M64" s="230">
        <f>(SUM('1.  LRAMVA Summary'!H$54:H$62)+SUM('1.  LRAMVA Summary'!H$63:H$64)*(MONTH($E64)-1)/12)*$H64</f>
        <v>0</v>
      </c>
      <c r="N64" s="230">
        <f>(SUM('1.  LRAMVA Summary'!I$54:I$62)+SUM('1.  LRAMVA Summary'!I$63:I$64)*(MONTH($E64)-1)/12)*$H64</f>
        <v>0</v>
      </c>
      <c r="O64" s="230">
        <f>(SUM('1.  LRAMVA Summary'!J$54:J$62)+SUM('1.  LRAMVA Summary'!J$63:J$64)*(MONTH($E64)-1)/12)*$H64</f>
        <v>0</v>
      </c>
      <c r="P64" s="230">
        <f>(SUM('1.  LRAMVA Summary'!K$54:K$62)+SUM('1.  LRAMVA Summary'!K$63:K$64)*(MONTH($E64)-1)/12)*$H64</f>
        <v>0</v>
      </c>
      <c r="Q64" s="230">
        <f>(SUM('1.  LRAMVA Summary'!L$54:L$62)+SUM('1.  LRAMVA Summary'!L$63:L$64)*(MONTH($E64)-1)/12)*$H64</f>
        <v>0</v>
      </c>
      <c r="R64" s="230">
        <f>(SUM('1.  LRAMVA Summary'!M$54:M$62)+SUM('1.  LRAMVA Summary'!M$63:M$64)*(MONTH($E64)-1)/12)*$H64</f>
        <v>0</v>
      </c>
      <c r="S64" s="230">
        <f>(SUM('1.  LRAMVA Summary'!N$54:N$62)+SUM('1.  LRAMVA Summary'!N$63:N$64)*(MONTH($E64)-1)/12)*$H64</f>
        <v>0</v>
      </c>
      <c r="T64" s="230">
        <f>(SUM('1.  LRAMVA Summary'!O$54:O$62)+SUM('1.  LRAMVA Summary'!O$63:O$64)*(MONTH($E64)-1)/12)*$H64</f>
        <v>0</v>
      </c>
      <c r="U64" s="230">
        <f>(SUM('1.  LRAMVA Summary'!P$54:P$62)+SUM('1.  LRAMVA Summary'!P$63:P$64)*(MONTH($E64)-1)/12)*$H64</f>
        <v>0</v>
      </c>
      <c r="V64" s="230">
        <f>(SUM('1.  LRAMVA Summary'!Q$54:Q$62)+SUM('1.  LRAMVA Summary'!Q$63:Q$64)*(MONTH($E64)-1)/12)*$H64</f>
        <v>0</v>
      </c>
      <c r="W64" s="231">
        <f t="shared" si="15"/>
        <v>0</v>
      </c>
    </row>
    <row r="65" spans="2:23" s="9" customFormat="1">
      <c r="B65" s="213" t="s">
        <v>695</v>
      </c>
      <c r="C65" s="233"/>
      <c r="E65" s="214">
        <v>41791</v>
      </c>
      <c r="F65" s="214" t="s">
        <v>180</v>
      </c>
      <c r="G65" s="215" t="s">
        <v>66</v>
      </c>
      <c r="H65" s="229">
        <f>C$28/12</f>
        <v>1.225E-3</v>
      </c>
      <c r="I65" s="230">
        <f>(SUM('1.  LRAMVA Summary'!D$54:D$62)+SUM('1.  LRAMVA Summary'!D$63:D$64)*(MONTH($E65)-1)/12)*$H65</f>
        <v>0</v>
      </c>
      <c r="J65" s="230">
        <f>(SUM('1.  LRAMVA Summary'!E$54:E$62)+SUM('1.  LRAMVA Summary'!E$63:E$64)*(MONTH($E65)-1)/12)*$H65</f>
        <v>0</v>
      </c>
      <c r="K65" s="230">
        <f>(SUM('1.  LRAMVA Summary'!F$54:F$62)+SUM('1.  LRAMVA Summary'!F$63:F$64)*(MONTH($E65)-1)/12)*$H65</f>
        <v>0</v>
      </c>
      <c r="L65" s="230">
        <f>(SUM('1.  LRAMVA Summary'!G$54:G$62)+SUM('1.  LRAMVA Summary'!G$63:G$64)*(MONTH($E65)-1)/12)*$H65</f>
        <v>0</v>
      </c>
      <c r="M65" s="230">
        <f>(SUM('1.  LRAMVA Summary'!H$54:H$62)+SUM('1.  LRAMVA Summary'!H$63:H$64)*(MONTH($E65)-1)/12)*$H65</f>
        <v>0</v>
      </c>
      <c r="N65" s="230">
        <f>(SUM('1.  LRAMVA Summary'!I$54:I$62)+SUM('1.  LRAMVA Summary'!I$63:I$64)*(MONTH($E65)-1)/12)*$H65</f>
        <v>0</v>
      </c>
      <c r="O65" s="230">
        <f>(SUM('1.  LRAMVA Summary'!J$54:J$62)+SUM('1.  LRAMVA Summary'!J$63:J$64)*(MONTH($E65)-1)/12)*$H65</f>
        <v>0</v>
      </c>
      <c r="P65" s="230">
        <f>(SUM('1.  LRAMVA Summary'!K$54:K$62)+SUM('1.  LRAMVA Summary'!K$63:K$64)*(MONTH($E65)-1)/12)*$H65</f>
        <v>0</v>
      </c>
      <c r="Q65" s="230">
        <f>(SUM('1.  LRAMVA Summary'!L$54:L$62)+SUM('1.  LRAMVA Summary'!L$63:L$64)*(MONTH($E65)-1)/12)*$H65</f>
        <v>0</v>
      </c>
      <c r="R65" s="230">
        <f>(SUM('1.  LRAMVA Summary'!M$54:M$62)+SUM('1.  LRAMVA Summary'!M$63:M$64)*(MONTH($E65)-1)/12)*$H65</f>
        <v>0</v>
      </c>
      <c r="S65" s="230">
        <f>(SUM('1.  LRAMVA Summary'!N$54:N$62)+SUM('1.  LRAMVA Summary'!N$63:N$64)*(MONTH($E65)-1)/12)*$H65</f>
        <v>0</v>
      </c>
      <c r="T65" s="230">
        <f>(SUM('1.  LRAMVA Summary'!O$54:O$62)+SUM('1.  LRAMVA Summary'!O$63:O$64)*(MONTH($E65)-1)/12)*$H65</f>
        <v>0</v>
      </c>
      <c r="U65" s="230">
        <f>(SUM('1.  LRAMVA Summary'!P$54:P$62)+SUM('1.  LRAMVA Summary'!P$63:P$64)*(MONTH($E65)-1)/12)*$H65</f>
        <v>0</v>
      </c>
      <c r="V65" s="230">
        <f>(SUM('1.  LRAMVA Summary'!Q$54:Q$62)+SUM('1.  LRAMVA Summary'!Q$63:Q$64)*(MONTH($E65)-1)/12)*$H65</f>
        <v>0</v>
      </c>
      <c r="W65" s="231">
        <f t="shared" si="15"/>
        <v>0</v>
      </c>
    </row>
    <row r="66" spans="2:23" s="9" customFormat="1">
      <c r="B66" s="235" t="s">
        <v>696</v>
      </c>
      <c r="C66" s="236"/>
      <c r="E66" s="214">
        <v>41821</v>
      </c>
      <c r="F66" s="214" t="s">
        <v>180</v>
      </c>
      <c r="G66" s="215" t="s">
        <v>68</v>
      </c>
      <c r="H66" s="232">
        <f>C$29/12</f>
        <v>1.225E-3</v>
      </c>
      <c r="I66" s="230">
        <f>(SUM('1.  LRAMVA Summary'!D$54:D$62)+SUM('1.  LRAMVA Summary'!D$63:D$64)*(MONTH($E66)-1)/12)*$H66</f>
        <v>0</v>
      </c>
      <c r="J66" s="230">
        <f>(SUM('1.  LRAMVA Summary'!E$54:E$62)+SUM('1.  LRAMVA Summary'!E$63:E$64)*(MONTH($E66)-1)/12)*$H66</f>
        <v>0</v>
      </c>
      <c r="K66" s="230">
        <f>(SUM('1.  LRAMVA Summary'!F$54:F$62)+SUM('1.  LRAMVA Summary'!F$63:F$64)*(MONTH($E66)-1)/12)*$H66</f>
        <v>0</v>
      </c>
      <c r="L66" s="230">
        <f>(SUM('1.  LRAMVA Summary'!G$54:G$62)+SUM('1.  LRAMVA Summary'!G$63:G$64)*(MONTH($E66)-1)/12)*$H66</f>
        <v>0</v>
      </c>
      <c r="M66" s="230">
        <f>(SUM('1.  LRAMVA Summary'!H$54:H$62)+SUM('1.  LRAMVA Summary'!H$63:H$64)*(MONTH($E66)-1)/12)*$H66</f>
        <v>0</v>
      </c>
      <c r="N66" s="230">
        <f>(SUM('1.  LRAMVA Summary'!I$54:I$62)+SUM('1.  LRAMVA Summary'!I$63:I$64)*(MONTH($E66)-1)/12)*$H66</f>
        <v>0</v>
      </c>
      <c r="O66" s="230">
        <f>(SUM('1.  LRAMVA Summary'!J$54:J$62)+SUM('1.  LRAMVA Summary'!J$63:J$64)*(MONTH($E66)-1)/12)*$H66</f>
        <v>0</v>
      </c>
      <c r="P66" s="230">
        <f>(SUM('1.  LRAMVA Summary'!K$54:K$62)+SUM('1.  LRAMVA Summary'!K$63:K$64)*(MONTH($E66)-1)/12)*$H66</f>
        <v>0</v>
      </c>
      <c r="Q66" s="230">
        <f>(SUM('1.  LRAMVA Summary'!L$54:L$62)+SUM('1.  LRAMVA Summary'!L$63:L$64)*(MONTH($E66)-1)/12)*$H66</f>
        <v>0</v>
      </c>
      <c r="R66" s="230">
        <f>(SUM('1.  LRAMVA Summary'!M$54:M$62)+SUM('1.  LRAMVA Summary'!M$63:M$64)*(MONTH($E66)-1)/12)*$H66</f>
        <v>0</v>
      </c>
      <c r="S66" s="230">
        <f>(SUM('1.  LRAMVA Summary'!N$54:N$62)+SUM('1.  LRAMVA Summary'!N$63:N$64)*(MONTH($E66)-1)/12)*$H66</f>
        <v>0</v>
      </c>
      <c r="T66" s="230">
        <f>(SUM('1.  LRAMVA Summary'!O$54:O$62)+SUM('1.  LRAMVA Summary'!O$63:O$64)*(MONTH($E66)-1)/12)*$H66</f>
        <v>0</v>
      </c>
      <c r="U66" s="230">
        <f>(SUM('1.  LRAMVA Summary'!P$54:P$62)+SUM('1.  LRAMVA Summary'!P$63:P$64)*(MONTH($E66)-1)/12)*$H66</f>
        <v>0</v>
      </c>
      <c r="V66" s="230">
        <f>(SUM('1.  LRAMVA Summary'!Q$54:Q$62)+SUM('1.  LRAMVA Summary'!Q$63:Q$64)*(MONTH($E66)-1)/12)*$H66</f>
        <v>0</v>
      </c>
      <c r="W66" s="231">
        <f t="shared" si="15"/>
        <v>0</v>
      </c>
    </row>
    <row r="67" spans="2:23" s="9" customFormat="1">
      <c r="B67" s="213" t="s">
        <v>698</v>
      </c>
      <c r="C67" s="233"/>
      <c r="E67" s="214">
        <v>41852</v>
      </c>
      <c r="F67" s="214" t="s">
        <v>180</v>
      </c>
      <c r="G67" s="215" t="s">
        <v>68</v>
      </c>
      <c r="H67" s="229">
        <f>C$29/12</f>
        <v>1.225E-3</v>
      </c>
      <c r="I67" s="230">
        <f>(SUM('1.  LRAMVA Summary'!D$54:D$62)+SUM('1.  LRAMVA Summary'!D$63:D$64)*(MONTH($E67)-1)/12)*$H67</f>
        <v>0</v>
      </c>
      <c r="J67" s="230">
        <f>(SUM('1.  LRAMVA Summary'!E$54:E$62)+SUM('1.  LRAMVA Summary'!E$63:E$64)*(MONTH($E67)-1)/12)*$H67</f>
        <v>0</v>
      </c>
      <c r="K67" s="230">
        <f>(SUM('1.  LRAMVA Summary'!F$54:F$62)+SUM('1.  LRAMVA Summary'!F$63:F$64)*(MONTH($E67)-1)/12)*$H67</f>
        <v>0</v>
      </c>
      <c r="L67" s="230">
        <f>(SUM('1.  LRAMVA Summary'!G$54:G$62)+SUM('1.  LRAMVA Summary'!G$63:G$64)*(MONTH($E67)-1)/12)*$H67</f>
        <v>0</v>
      </c>
      <c r="M67" s="230">
        <f>(SUM('1.  LRAMVA Summary'!H$54:H$62)+SUM('1.  LRAMVA Summary'!H$63:H$64)*(MONTH($E67)-1)/12)*$H67</f>
        <v>0</v>
      </c>
      <c r="N67" s="230">
        <f>(SUM('1.  LRAMVA Summary'!I$54:I$62)+SUM('1.  LRAMVA Summary'!I$63:I$64)*(MONTH($E67)-1)/12)*$H67</f>
        <v>0</v>
      </c>
      <c r="O67" s="230">
        <f>(SUM('1.  LRAMVA Summary'!J$54:J$62)+SUM('1.  LRAMVA Summary'!J$63:J$64)*(MONTH($E67)-1)/12)*$H67</f>
        <v>0</v>
      </c>
      <c r="P67" s="230">
        <f>(SUM('1.  LRAMVA Summary'!K$54:K$62)+SUM('1.  LRAMVA Summary'!K$63:K$64)*(MONTH($E67)-1)/12)*$H67</f>
        <v>0</v>
      </c>
      <c r="Q67" s="230">
        <f>(SUM('1.  LRAMVA Summary'!L$54:L$62)+SUM('1.  LRAMVA Summary'!L$63:L$64)*(MONTH($E67)-1)/12)*$H67</f>
        <v>0</v>
      </c>
      <c r="R67" s="230">
        <f>(SUM('1.  LRAMVA Summary'!M$54:M$62)+SUM('1.  LRAMVA Summary'!M$63:M$64)*(MONTH($E67)-1)/12)*$H67</f>
        <v>0</v>
      </c>
      <c r="S67" s="230">
        <f>(SUM('1.  LRAMVA Summary'!N$54:N$62)+SUM('1.  LRAMVA Summary'!N$63:N$64)*(MONTH($E67)-1)/12)*$H67</f>
        <v>0</v>
      </c>
      <c r="T67" s="230">
        <f>(SUM('1.  LRAMVA Summary'!O$54:O$62)+SUM('1.  LRAMVA Summary'!O$63:O$64)*(MONTH($E67)-1)/12)*$H67</f>
        <v>0</v>
      </c>
      <c r="U67" s="230">
        <f>(SUM('1.  LRAMVA Summary'!P$54:P$62)+SUM('1.  LRAMVA Summary'!P$63:P$64)*(MONTH($E67)-1)/12)*$H67</f>
        <v>0</v>
      </c>
      <c r="V67" s="230">
        <f>(SUM('1.  LRAMVA Summary'!Q$54:Q$62)+SUM('1.  LRAMVA Summary'!Q$63:Q$64)*(MONTH($E67)-1)/12)*$H67</f>
        <v>0</v>
      </c>
      <c r="W67" s="231">
        <f t="shared" si="15"/>
        <v>0</v>
      </c>
    </row>
    <row r="68" spans="2:23" s="9" customFormat="1">
      <c r="B68" s="213" t="s">
        <v>699</v>
      </c>
      <c r="C68" s="233"/>
      <c r="E68" s="214">
        <v>41883</v>
      </c>
      <c r="F68" s="214" t="s">
        <v>180</v>
      </c>
      <c r="G68" s="215" t="s">
        <v>68</v>
      </c>
      <c r="H68" s="229">
        <f>C$29/12</f>
        <v>1.225E-3</v>
      </c>
      <c r="I68" s="230">
        <f>(SUM('1.  LRAMVA Summary'!D$54:D$62)+SUM('1.  LRAMVA Summary'!D$63:D$64)*(MONTH($E68)-1)/12)*$H68</f>
        <v>0</v>
      </c>
      <c r="J68" s="230">
        <f>(SUM('1.  LRAMVA Summary'!E$54:E$62)+SUM('1.  LRAMVA Summary'!E$63:E$64)*(MONTH($E68)-1)/12)*$H68</f>
        <v>0</v>
      </c>
      <c r="K68" s="230">
        <f>(SUM('1.  LRAMVA Summary'!F$54:F$62)+SUM('1.  LRAMVA Summary'!F$63:F$64)*(MONTH($E68)-1)/12)*$H68</f>
        <v>0</v>
      </c>
      <c r="L68" s="230">
        <f>(SUM('1.  LRAMVA Summary'!G$54:G$62)+SUM('1.  LRAMVA Summary'!G$63:G$64)*(MONTH($E68)-1)/12)*$H68</f>
        <v>0</v>
      </c>
      <c r="M68" s="230">
        <f>(SUM('1.  LRAMVA Summary'!H$54:H$62)+SUM('1.  LRAMVA Summary'!H$63:H$64)*(MONTH($E68)-1)/12)*$H68</f>
        <v>0</v>
      </c>
      <c r="N68" s="230">
        <f>(SUM('1.  LRAMVA Summary'!I$54:I$62)+SUM('1.  LRAMVA Summary'!I$63:I$64)*(MONTH($E68)-1)/12)*$H68</f>
        <v>0</v>
      </c>
      <c r="O68" s="230">
        <f>(SUM('1.  LRAMVA Summary'!J$54:J$62)+SUM('1.  LRAMVA Summary'!J$63:J$64)*(MONTH($E68)-1)/12)*$H68</f>
        <v>0</v>
      </c>
      <c r="P68" s="230">
        <f>(SUM('1.  LRAMVA Summary'!K$54:K$62)+SUM('1.  LRAMVA Summary'!K$63:K$64)*(MONTH($E68)-1)/12)*$H68</f>
        <v>0</v>
      </c>
      <c r="Q68" s="230">
        <f>(SUM('1.  LRAMVA Summary'!L$54:L$62)+SUM('1.  LRAMVA Summary'!L$63:L$64)*(MONTH($E68)-1)/12)*$H68</f>
        <v>0</v>
      </c>
      <c r="R68" s="230">
        <f>(SUM('1.  LRAMVA Summary'!M$54:M$62)+SUM('1.  LRAMVA Summary'!M$63:M$64)*(MONTH($E68)-1)/12)*$H68</f>
        <v>0</v>
      </c>
      <c r="S68" s="230">
        <f>(SUM('1.  LRAMVA Summary'!N$54:N$62)+SUM('1.  LRAMVA Summary'!N$63:N$64)*(MONTH($E68)-1)/12)*$H68</f>
        <v>0</v>
      </c>
      <c r="T68" s="230">
        <f>(SUM('1.  LRAMVA Summary'!O$54:O$62)+SUM('1.  LRAMVA Summary'!O$63:O$64)*(MONTH($E68)-1)/12)*$H68</f>
        <v>0</v>
      </c>
      <c r="U68" s="230">
        <f>(SUM('1.  LRAMVA Summary'!P$54:P$62)+SUM('1.  LRAMVA Summary'!P$63:P$64)*(MONTH($E68)-1)/12)*$H68</f>
        <v>0</v>
      </c>
      <c r="V68" s="230">
        <f>(SUM('1.  LRAMVA Summary'!Q$54:Q$62)+SUM('1.  LRAMVA Summary'!Q$63:Q$64)*(MONTH($E68)-1)/12)*$H68</f>
        <v>0</v>
      </c>
      <c r="W68" s="231">
        <f t="shared" si="15"/>
        <v>0</v>
      </c>
    </row>
    <row r="69" spans="2:23" s="9" customFormat="1">
      <c r="B69" s="213" t="s">
        <v>700</v>
      </c>
      <c r="C69" s="233"/>
      <c r="E69" s="214">
        <v>41913</v>
      </c>
      <c r="F69" s="214" t="s">
        <v>180</v>
      </c>
      <c r="G69" s="215" t="s">
        <v>69</v>
      </c>
      <c r="H69" s="232">
        <f>C$30/12</f>
        <v>1.225E-3</v>
      </c>
      <c r="I69" s="230">
        <f>(SUM('1.  LRAMVA Summary'!D$54:D$62)+SUM('1.  LRAMVA Summary'!D$63:D$64)*(MONTH($E69)-1)/12)*$H69</f>
        <v>0</v>
      </c>
      <c r="J69" s="230">
        <f>(SUM('1.  LRAMVA Summary'!E$54:E$62)+SUM('1.  LRAMVA Summary'!E$63:E$64)*(MONTH($E69)-1)/12)*$H69</f>
        <v>0</v>
      </c>
      <c r="K69" s="230">
        <f>(SUM('1.  LRAMVA Summary'!F$54:F$62)+SUM('1.  LRAMVA Summary'!F$63:F$64)*(MONTH($E69)-1)/12)*$H69</f>
        <v>0</v>
      </c>
      <c r="L69" s="230">
        <f>(SUM('1.  LRAMVA Summary'!G$54:G$62)+SUM('1.  LRAMVA Summary'!G$63:G$64)*(MONTH($E69)-1)/12)*$H69</f>
        <v>0</v>
      </c>
      <c r="M69" s="230">
        <f>(SUM('1.  LRAMVA Summary'!H$54:H$62)+SUM('1.  LRAMVA Summary'!H$63:H$64)*(MONTH($E69)-1)/12)*$H69</f>
        <v>0</v>
      </c>
      <c r="N69" s="230">
        <f>(SUM('1.  LRAMVA Summary'!I$54:I$62)+SUM('1.  LRAMVA Summary'!I$63:I$64)*(MONTH($E69)-1)/12)*$H69</f>
        <v>0</v>
      </c>
      <c r="O69" s="230">
        <f>(SUM('1.  LRAMVA Summary'!J$54:J$62)+SUM('1.  LRAMVA Summary'!J$63:J$64)*(MONTH($E69)-1)/12)*$H69</f>
        <v>0</v>
      </c>
      <c r="P69" s="230">
        <f>(SUM('1.  LRAMVA Summary'!K$54:K$62)+SUM('1.  LRAMVA Summary'!K$63:K$64)*(MONTH($E69)-1)/12)*$H69</f>
        <v>0</v>
      </c>
      <c r="Q69" s="230">
        <f>(SUM('1.  LRAMVA Summary'!L$54:L$62)+SUM('1.  LRAMVA Summary'!L$63:L$64)*(MONTH($E69)-1)/12)*$H69</f>
        <v>0</v>
      </c>
      <c r="R69" s="230">
        <f>(SUM('1.  LRAMVA Summary'!M$54:M$62)+SUM('1.  LRAMVA Summary'!M$63:M$64)*(MONTH($E69)-1)/12)*$H69</f>
        <v>0</v>
      </c>
      <c r="S69" s="230">
        <f>(SUM('1.  LRAMVA Summary'!N$54:N$62)+SUM('1.  LRAMVA Summary'!N$63:N$64)*(MONTH($E69)-1)/12)*$H69</f>
        <v>0</v>
      </c>
      <c r="T69" s="230">
        <f>(SUM('1.  LRAMVA Summary'!O$54:O$62)+SUM('1.  LRAMVA Summary'!O$63:O$64)*(MONTH($E69)-1)/12)*$H69</f>
        <v>0</v>
      </c>
      <c r="U69" s="230">
        <f>(SUM('1.  LRAMVA Summary'!P$54:P$62)+SUM('1.  LRAMVA Summary'!P$63:P$64)*(MONTH($E69)-1)/12)*$H69</f>
        <v>0</v>
      </c>
      <c r="V69" s="230">
        <f>(SUM('1.  LRAMVA Summary'!Q$54:Q$62)+SUM('1.  LRAMVA Summary'!Q$63:Q$64)*(MONTH($E69)-1)/12)*$H69</f>
        <v>0</v>
      </c>
      <c r="W69" s="231">
        <f t="shared" si="15"/>
        <v>0</v>
      </c>
    </row>
    <row r="70" spans="2:23" s="9" customFormat="1">
      <c r="B70" s="235" t="s">
        <v>701</v>
      </c>
      <c r="C70" s="236"/>
      <c r="E70" s="214">
        <v>41944</v>
      </c>
      <c r="F70" s="214" t="s">
        <v>180</v>
      </c>
      <c r="G70" s="215" t="s">
        <v>69</v>
      </c>
      <c r="H70" s="229">
        <f>C$30/12</f>
        <v>1.225E-3</v>
      </c>
      <c r="I70" s="230">
        <f>(SUM('1.  LRAMVA Summary'!D$54:D$62)+SUM('1.  LRAMVA Summary'!D$63:D$64)*(MONTH($E70)-1)/12)*$H70</f>
        <v>0</v>
      </c>
      <c r="J70" s="230">
        <f>(SUM('1.  LRAMVA Summary'!E$54:E$62)+SUM('1.  LRAMVA Summary'!E$63:E$64)*(MONTH($E70)-1)/12)*$H70</f>
        <v>0</v>
      </c>
      <c r="K70" s="230">
        <f>(SUM('1.  LRAMVA Summary'!F$54:F$62)+SUM('1.  LRAMVA Summary'!F$63:F$64)*(MONTH($E70)-1)/12)*$H70</f>
        <v>0</v>
      </c>
      <c r="L70" s="230">
        <f>(SUM('1.  LRAMVA Summary'!G$54:G$62)+SUM('1.  LRAMVA Summary'!G$63:G$64)*(MONTH($E70)-1)/12)*$H70</f>
        <v>0</v>
      </c>
      <c r="M70" s="230">
        <f>(SUM('1.  LRAMVA Summary'!H$54:H$62)+SUM('1.  LRAMVA Summary'!H$63:H$64)*(MONTH($E70)-1)/12)*$H70</f>
        <v>0</v>
      </c>
      <c r="N70" s="230">
        <f>(SUM('1.  LRAMVA Summary'!I$54:I$62)+SUM('1.  LRAMVA Summary'!I$63:I$64)*(MONTH($E70)-1)/12)*$H70</f>
        <v>0</v>
      </c>
      <c r="O70" s="230">
        <f>(SUM('1.  LRAMVA Summary'!J$54:J$62)+SUM('1.  LRAMVA Summary'!J$63:J$64)*(MONTH($E70)-1)/12)*$H70</f>
        <v>0</v>
      </c>
      <c r="P70" s="230">
        <f>(SUM('1.  LRAMVA Summary'!K$54:K$62)+SUM('1.  LRAMVA Summary'!K$63:K$64)*(MONTH($E70)-1)/12)*$H70</f>
        <v>0</v>
      </c>
      <c r="Q70" s="230">
        <f>(SUM('1.  LRAMVA Summary'!L$54:L$62)+SUM('1.  LRAMVA Summary'!L$63:L$64)*(MONTH($E70)-1)/12)*$H70</f>
        <v>0</v>
      </c>
      <c r="R70" s="230">
        <f>(SUM('1.  LRAMVA Summary'!M$54:M$62)+SUM('1.  LRAMVA Summary'!M$63:M$64)*(MONTH($E70)-1)/12)*$H70</f>
        <v>0</v>
      </c>
      <c r="S70" s="230">
        <f>(SUM('1.  LRAMVA Summary'!N$54:N$62)+SUM('1.  LRAMVA Summary'!N$63:N$64)*(MONTH($E70)-1)/12)*$H70</f>
        <v>0</v>
      </c>
      <c r="T70" s="230">
        <f>(SUM('1.  LRAMVA Summary'!O$54:O$62)+SUM('1.  LRAMVA Summary'!O$63:O$64)*(MONTH($E70)-1)/12)*$H70</f>
        <v>0</v>
      </c>
      <c r="U70" s="230">
        <f>(SUM('1.  LRAMVA Summary'!P$54:P$62)+SUM('1.  LRAMVA Summary'!P$63:P$64)*(MONTH($E70)-1)/12)*$H70</f>
        <v>0</v>
      </c>
      <c r="V70" s="230">
        <f>(SUM('1.  LRAMVA Summary'!Q$54:Q$62)+SUM('1.  LRAMVA Summary'!Q$63:Q$64)*(MONTH($E70)-1)/12)*$H70</f>
        <v>0</v>
      </c>
      <c r="W70" s="231">
        <f t="shared" si="15"/>
        <v>0</v>
      </c>
    </row>
    <row r="71" spans="2:23" s="9" customFormat="1">
      <c r="B71" s="213" t="s">
        <v>702</v>
      </c>
      <c r="C71" s="233"/>
      <c r="E71" s="214">
        <v>41974</v>
      </c>
      <c r="F71" s="214" t="s">
        <v>180</v>
      </c>
      <c r="G71" s="215" t="s">
        <v>69</v>
      </c>
      <c r="H71" s="229">
        <f>C$30/12</f>
        <v>1.225E-3</v>
      </c>
      <c r="I71" s="230">
        <f>(SUM('1.  LRAMVA Summary'!D$54:D$62)+SUM('1.  LRAMVA Summary'!D$63:D$64)*(MONTH($E71)-1)/12)*$H71</f>
        <v>0</v>
      </c>
      <c r="J71" s="230">
        <f>(SUM('1.  LRAMVA Summary'!E$54:E$62)+SUM('1.  LRAMVA Summary'!E$63:E$64)*(MONTH($E71)-1)/12)*$H71</f>
        <v>0</v>
      </c>
      <c r="K71" s="230">
        <f>(SUM('1.  LRAMVA Summary'!F$54:F$62)+SUM('1.  LRAMVA Summary'!F$63:F$64)*(MONTH($E71)-1)/12)*$H71</f>
        <v>0</v>
      </c>
      <c r="L71" s="230">
        <f>(SUM('1.  LRAMVA Summary'!G$54:G$62)+SUM('1.  LRAMVA Summary'!G$63:G$64)*(MONTH($E71)-1)/12)*$H71</f>
        <v>0</v>
      </c>
      <c r="M71" s="230">
        <f>(SUM('1.  LRAMVA Summary'!H$54:H$62)+SUM('1.  LRAMVA Summary'!H$63:H$64)*(MONTH($E71)-1)/12)*$H71</f>
        <v>0</v>
      </c>
      <c r="N71" s="230">
        <f>(SUM('1.  LRAMVA Summary'!I$54:I$62)+SUM('1.  LRAMVA Summary'!I$63:I$64)*(MONTH($E71)-1)/12)*$H71</f>
        <v>0</v>
      </c>
      <c r="O71" s="230">
        <f>(SUM('1.  LRAMVA Summary'!J$54:J$62)+SUM('1.  LRAMVA Summary'!J$63:J$64)*(MONTH($E71)-1)/12)*$H71</f>
        <v>0</v>
      </c>
      <c r="P71" s="230">
        <f>(SUM('1.  LRAMVA Summary'!K$54:K$62)+SUM('1.  LRAMVA Summary'!K$63:K$64)*(MONTH($E71)-1)/12)*$H71</f>
        <v>0</v>
      </c>
      <c r="Q71" s="230">
        <f>(SUM('1.  LRAMVA Summary'!L$54:L$62)+SUM('1.  LRAMVA Summary'!L$63:L$64)*(MONTH($E71)-1)/12)*$H71</f>
        <v>0</v>
      </c>
      <c r="R71" s="230">
        <f>(SUM('1.  LRAMVA Summary'!M$54:M$62)+SUM('1.  LRAMVA Summary'!M$63:M$64)*(MONTH($E71)-1)/12)*$H71</f>
        <v>0</v>
      </c>
      <c r="S71" s="230">
        <f>(SUM('1.  LRAMVA Summary'!N$54:N$62)+SUM('1.  LRAMVA Summary'!N$63:N$64)*(MONTH($E71)-1)/12)*$H71</f>
        <v>0</v>
      </c>
      <c r="T71" s="230">
        <f>(SUM('1.  LRAMVA Summary'!O$54:O$62)+SUM('1.  LRAMVA Summary'!O$63:O$64)*(MONTH($E71)-1)/12)*$H71</f>
        <v>0</v>
      </c>
      <c r="U71" s="230">
        <f>(SUM('1.  LRAMVA Summary'!P$54:P$62)+SUM('1.  LRAMVA Summary'!P$63:P$64)*(MONTH($E71)-1)/12)*$H71</f>
        <v>0</v>
      </c>
      <c r="V71" s="230">
        <f>(SUM('1.  LRAMVA Summary'!Q$54:Q$62)+SUM('1.  LRAMVA Summary'!Q$63:Q$64)*(MONTH($E71)-1)/12)*$H71</f>
        <v>0</v>
      </c>
      <c r="W71" s="231">
        <f t="shared" si="15"/>
        <v>0</v>
      </c>
    </row>
    <row r="72" spans="2:23" s="9" customFormat="1" ht="15" thickBot="1">
      <c r="B72" s="213" t="s">
        <v>703</v>
      </c>
      <c r="C72" s="233"/>
      <c r="E72" s="216" t="s">
        <v>463</v>
      </c>
      <c r="F72" s="216"/>
      <c r="G72" s="217"/>
      <c r="H72" s="218"/>
      <c r="I72" s="219">
        <f>SUM(I59:I71)</f>
        <v>0</v>
      </c>
      <c r="J72" s="219">
        <f t="shared" ref="J72:V72" si="16">SUM(J59:J71)</f>
        <v>0</v>
      </c>
      <c r="K72" s="219">
        <f t="shared" si="16"/>
        <v>0</v>
      </c>
      <c r="L72" s="219">
        <f t="shared" si="16"/>
        <v>0</v>
      </c>
      <c r="M72" s="219">
        <f t="shared" si="16"/>
        <v>0</v>
      </c>
      <c r="N72" s="219">
        <f t="shared" si="16"/>
        <v>0</v>
      </c>
      <c r="O72" s="219">
        <f t="shared" si="16"/>
        <v>0</v>
      </c>
      <c r="P72" s="219">
        <f t="shared" si="16"/>
        <v>0</v>
      </c>
      <c r="Q72" s="219">
        <f t="shared" si="16"/>
        <v>0</v>
      </c>
      <c r="R72" s="219">
        <f t="shared" si="16"/>
        <v>0</v>
      </c>
      <c r="S72" s="219">
        <f t="shared" si="16"/>
        <v>0</v>
      </c>
      <c r="T72" s="219">
        <f t="shared" si="16"/>
        <v>0</v>
      </c>
      <c r="U72" s="219">
        <f t="shared" si="16"/>
        <v>0</v>
      </c>
      <c r="V72" s="219">
        <f t="shared" si="16"/>
        <v>0</v>
      </c>
      <c r="W72" s="219">
        <f>SUM(W59:W71)</f>
        <v>0</v>
      </c>
    </row>
    <row r="73" spans="2:23" s="9" customFormat="1" ht="15" thickTop="1">
      <c r="B73" s="213" t="s">
        <v>704</v>
      </c>
      <c r="C73" s="233"/>
      <c r="E73" s="220" t="s">
        <v>67</v>
      </c>
      <c r="F73" s="220"/>
      <c r="G73" s="221"/>
      <c r="H73" s="222"/>
      <c r="I73" s="223"/>
      <c r="J73" s="223"/>
      <c r="K73" s="223"/>
      <c r="L73" s="223"/>
      <c r="M73" s="223"/>
      <c r="N73" s="223"/>
      <c r="O73" s="223"/>
      <c r="P73" s="223"/>
      <c r="Q73" s="223"/>
      <c r="R73" s="223"/>
      <c r="S73" s="223"/>
      <c r="T73" s="223"/>
      <c r="U73" s="223"/>
      <c r="V73" s="223"/>
      <c r="W73" s="224"/>
    </row>
    <row r="74" spans="2:23" s="9" customFormat="1">
      <c r="B74" s="235" t="s">
        <v>705</v>
      </c>
      <c r="C74" s="236"/>
      <c r="E74" s="225" t="s">
        <v>427</v>
      </c>
      <c r="F74" s="225"/>
      <c r="G74" s="226"/>
      <c r="H74" s="227"/>
      <c r="I74" s="228">
        <f t="shared" ref="I74:O74" si="17">I72+I73</f>
        <v>0</v>
      </c>
      <c r="J74" s="228">
        <f t="shared" si="17"/>
        <v>0</v>
      </c>
      <c r="K74" s="228">
        <f t="shared" si="17"/>
        <v>0</v>
      </c>
      <c r="L74" s="228">
        <f t="shared" si="17"/>
        <v>0</v>
      </c>
      <c r="M74" s="228">
        <f t="shared" si="17"/>
        <v>0</v>
      </c>
      <c r="N74" s="228">
        <f t="shared" si="17"/>
        <v>0</v>
      </c>
      <c r="O74" s="228">
        <f t="shared" si="17"/>
        <v>0</v>
      </c>
      <c r="P74" s="228">
        <f t="shared" ref="P74:V74" si="18">P72+P73</f>
        <v>0</v>
      </c>
      <c r="Q74" s="228">
        <f t="shared" si="18"/>
        <v>0</v>
      </c>
      <c r="R74" s="228">
        <f t="shared" si="18"/>
        <v>0</v>
      </c>
      <c r="S74" s="228">
        <f t="shared" si="18"/>
        <v>0</v>
      </c>
      <c r="T74" s="228">
        <f t="shared" si="18"/>
        <v>0</v>
      </c>
      <c r="U74" s="228">
        <f t="shared" si="18"/>
        <v>0</v>
      </c>
      <c r="V74" s="228">
        <f t="shared" si="18"/>
        <v>0</v>
      </c>
      <c r="W74" s="228">
        <f>W72+W73</f>
        <v>0</v>
      </c>
    </row>
    <row r="75" spans="2:23" s="9" customFormat="1">
      <c r="B75" s="66"/>
      <c r="E75" s="214">
        <v>42005</v>
      </c>
      <c r="F75" s="214" t="s">
        <v>181</v>
      </c>
      <c r="G75" s="215" t="s">
        <v>65</v>
      </c>
      <c r="H75" s="229">
        <f>C$31/12</f>
        <v>1.225E-3</v>
      </c>
      <c r="I75" s="230">
        <f>(SUM('1.  LRAMVA Summary'!D$54:D$65)+SUM('1.  LRAMVA Summary'!D$66:D$67)*(MONTH($E75)-1)/12)*$H75</f>
        <v>0</v>
      </c>
      <c r="J75" s="230">
        <f>(SUM('1.  LRAMVA Summary'!E$54:E$65)+SUM('1.  LRAMVA Summary'!E$66:E$67)*(MONTH($E75)-1)/12)*$H75</f>
        <v>0</v>
      </c>
      <c r="K75" s="230">
        <f>(SUM('1.  LRAMVA Summary'!F$54:F$65)+SUM('1.  LRAMVA Summary'!F$66:F$67)*(MONTH($E75)-1)/12)*$H75</f>
        <v>0</v>
      </c>
      <c r="L75" s="230">
        <f>(SUM('1.  LRAMVA Summary'!G$54:G$65)+SUM('1.  LRAMVA Summary'!G$66:G$67)*(MONTH($E75)-1)/12)*$H75</f>
        <v>0</v>
      </c>
      <c r="M75" s="230">
        <f>(SUM('1.  LRAMVA Summary'!H$54:H$65)+SUM('1.  LRAMVA Summary'!H$66:H$67)*(MONTH($E75)-1)/12)*$H75</f>
        <v>0</v>
      </c>
      <c r="N75" s="230">
        <f>(SUM('1.  LRAMVA Summary'!I$54:I$65)+SUM('1.  LRAMVA Summary'!I$66:I$67)*(MONTH($E75)-1)/12)*$H75</f>
        <v>0</v>
      </c>
      <c r="O75" s="230">
        <f>(SUM('1.  LRAMVA Summary'!J$54:J$65)+SUM('1.  LRAMVA Summary'!J$66:J$67)*(MONTH($E75)-1)/12)*$H75</f>
        <v>0</v>
      </c>
      <c r="P75" s="230">
        <f>(SUM('1.  LRAMVA Summary'!K$54:K$65)+SUM('1.  LRAMVA Summary'!K$66:K$67)*(MONTH($E75)-1)/12)*$H75</f>
        <v>0</v>
      </c>
      <c r="Q75" s="230">
        <f>(SUM('1.  LRAMVA Summary'!L$54:L$65)+SUM('1.  LRAMVA Summary'!L$66:L$67)*(MONTH($E75)-1)/12)*$H75</f>
        <v>0</v>
      </c>
      <c r="R75" s="230">
        <f>(SUM('1.  LRAMVA Summary'!M$54:M$65)+SUM('1.  LRAMVA Summary'!M$66:M$67)*(MONTH($E75)-1)/12)*$H75</f>
        <v>0</v>
      </c>
      <c r="S75" s="230">
        <f>(SUM('1.  LRAMVA Summary'!N$54:N$65)+SUM('1.  LRAMVA Summary'!N$66:N$67)*(MONTH($E75)-1)/12)*$H75</f>
        <v>0</v>
      </c>
      <c r="T75" s="230">
        <f>(SUM('1.  LRAMVA Summary'!O$54:O$65)+SUM('1.  LRAMVA Summary'!O$66:O$67)*(MONTH($E75)-1)/12)*$H75</f>
        <v>0</v>
      </c>
      <c r="U75" s="230">
        <f>(SUM('1.  LRAMVA Summary'!P$54:P$65)+SUM('1.  LRAMVA Summary'!P$66:P$67)*(MONTH($E75)-1)/12)*$H75</f>
        <v>0</v>
      </c>
      <c r="V75" s="230">
        <f>(SUM('1.  LRAMVA Summary'!Q$54:Q$65)+SUM('1.  LRAMVA Summary'!Q$66:Q$67)*(MONTH($E75)-1)/12)*$H75</f>
        <v>0</v>
      </c>
      <c r="W75" s="231">
        <f>SUM(I75:V75)</f>
        <v>0</v>
      </c>
    </row>
    <row r="76" spans="2:23" s="238" customFormat="1">
      <c r="B76" s="237"/>
      <c r="E76" s="214">
        <v>42036</v>
      </c>
      <c r="F76" s="214" t="s">
        <v>181</v>
      </c>
      <c r="G76" s="215" t="s">
        <v>65</v>
      </c>
      <c r="H76" s="229">
        <f t="shared" ref="H76:H77" si="19">C$31/12</f>
        <v>1.225E-3</v>
      </c>
      <c r="I76" s="230">
        <f>(SUM('1.  LRAMVA Summary'!D$54:D$65)+SUM('1.  LRAMVA Summary'!D$66:D$67)*(MONTH($E76)-1)/12)*$H76</f>
        <v>5.2353391085163326</v>
      </c>
      <c r="J76" s="230">
        <f>(SUM('1.  LRAMVA Summary'!E$54:E$65)+SUM('1.  LRAMVA Summary'!E$66:E$67)*(MONTH($E76)-1)/12)*$H76</f>
        <v>4.2954632087390472</v>
      </c>
      <c r="K76" s="230">
        <f>(SUM('1.  LRAMVA Summary'!F$54:F$65)+SUM('1.  LRAMVA Summary'!F$66:F$67)*(MONTH($E76)-1)/12)*$H76</f>
        <v>3.4948935304299886</v>
      </c>
      <c r="L76" s="230">
        <f>(SUM('1.  LRAMVA Summary'!G$54:G$65)+SUM('1.  LRAMVA Summary'!G$66:G$67)*(MONTH($E76)-1)/12)*$H76</f>
        <v>0.96394844305031047</v>
      </c>
      <c r="M76" s="230">
        <f>(SUM('1.  LRAMVA Summary'!H$54:H$65)+SUM('1.  LRAMVA Summary'!H$66:H$67)*(MONTH($E76)-1)/12)*$H76</f>
        <v>1.9440191617142739</v>
      </c>
      <c r="N76" s="230">
        <f>(SUM('1.  LRAMVA Summary'!I$54:I$65)+SUM('1.  LRAMVA Summary'!I$66:I$67)*(MONTH($E76)-1)/12)*$H76</f>
        <v>0</v>
      </c>
      <c r="O76" s="230">
        <f>(SUM('1.  LRAMVA Summary'!J$54:J$65)+SUM('1.  LRAMVA Summary'!J$66:J$67)*(MONTH($E76)-1)/12)*$H76</f>
        <v>0</v>
      </c>
      <c r="P76" s="230">
        <f>(SUM('1.  LRAMVA Summary'!K$54:K$65)+SUM('1.  LRAMVA Summary'!K$66:K$67)*(MONTH($E76)-1)/12)*$H76</f>
        <v>0</v>
      </c>
      <c r="Q76" s="230">
        <f>(SUM('1.  LRAMVA Summary'!L$54:L$65)+SUM('1.  LRAMVA Summary'!L$66:L$67)*(MONTH($E76)-1)/12)*$H76</f>
        <v>0</v>
      </c>
      <c r="R76" s="230">
        <f>(SUM('1.  LRAMVA Summary'!M$54:M$65)+SUM('1.  LRAMVA Summary'!M$66:M$67)*(MONTH($E76)-1)/12)*$H76</f>
        <v>0</v>
      </c>
      <c r="S76" s="230">
        <f>(SUM('1.  LRAMVA Summary'!N$54:N$65)+SUM('1.  LRAMVA Summary'!N$66:N$67)*(MONTH($E76)-1)/12)*$H76</f>
        <v>0</v>
      </c>
      <c r="T76" s="230">
        <f>(SUM('1.  LRAMVA Summary'!O$54:O$65)+SUM('1.  LRAMVA Summary'!O$66:O$67)*(MONTH($E76)-1)/12)*$H76</f>
        <v>0</v>
      </c>
      <c r="U76" s="230">
        <f>(SUM('1.  LRAMVA Summary'!P$54:P$65)+SUM('1.  LRAMVA Summary'!P$66:P$67)*(MONTH($E76)-1)/12)*$H76</f>
        <v>0</v>
      </c>
      <c r="V76" s="230">
        <f>(SUM('1.  LRAMVA Summary'!Q$54:Q$65)+SUM('1.  LRAMVA Summary'!Q$66:Q$67)*(MONTH($E76)-1)/12)*$H76</f>
        <v>0</v>
      </c>
      <c r="W76" s="231">
        <f>SUM(I76:V76)</f>
        <v>15.933663452449952</v>
      </c>
    </row>
    <row r="77" spans="2:23" s="9" customFormat="1" ht="15.9">
      <c r="B77" s="183" t="s">
        <v>182</v>
      </c>
      <c r="E77" s="214">
        <v>42064</v>
      </c>
      <c r="F77" s="214" t="s">
        <v>181</v>
      </c>
      <c r="G77" s="215" t="s">
        <v>65</v>
      </c>
      <c r="H77" s="229">
        <f t="shared" si="19"/>
        <v>1.225E-3</v>
      </c>
      <c r="I77" s="230">
        <f>(SUM('1.  LRAMVA Summary'!D$54:D$65)+SUM('1.  LRAMVA Summary'!D$66:D$67)*(MONTH($E77)-1)/12)*$H77</f>
        <v>10.470678217032665</v>
      </c>
      <c r="J77" s="230">
        <f>(SUM('1.  LRAMVA Summary'!E$54:E$65)+SUM('1.  LRAMVA Summary'!E$66:E$67)*(MONTH($E77)-1)/12)*$H77</f>
        <v>8.5909264174780944</v>
      </c>
      <c r="K77" s="230">
        <f>(SUM('1.  LRAMVA Summary'!F$54:F$65)+SUM('1.  LRAMVA Summary'!F$66:F$67)*(MONTH($E77)-1)/12)*$H77</f>
        <v>6.9897870608599773</v>
      </c>
      <c r="L77" s="230">
        <f>(SUM('1.  LRAMVA Summary'!G$54:G$65)+SUM('1.  LRAMVA Summary'!G$66:G$67)*(MONTH($E77)-1)/12)*$H77</f>
        <v>1.9278968861006209</v>
      </c>
      <c r="M77" s="230">
        <f>(SUM('1.  LRAMVA Summary'!H$54:H$65)+SUM('1.  LRAMVA Summary'!H$66:H$67)*(MONTH($E77)-1)/12)*$H77</f>
        <v>3.8880383234285478</v>
      </c>
      <c r="N77" s="230">
        <f>(SUM('1.  LRAMVA Summary'!I$54:I$65)+SUM('1.  LRAMVA Summary'!I$66:I$67)*(MONTH($E77)-1)/12)*$H77</f>
        <v>0</v>
      </c>
      <c r="O77" s="230">
        <f>(SUM('1.  LRAMVA Summary'!J$54:J$65)+SUM('1.  LRAMVA Summary'!J$66:J$67)*(MONTH($E77)-1)/12)*$H77</f>
        <v>0</v>
      </c>
      <c r="P77" s="230">
        <f>(SUM('1.  LRAMVA Summary'!K$54:K$65)+SUM('1.  LRAMVA Summary'!K$66:K$67)*(MONTH($E77)-1)/12)*$H77</f>
        <v>0</v>
      </c>
      <c r="Q77" s="230">
        <f>(SUM('1.  LRAMVA Summary'!L$54:L$65)+SUM('1.  LRAMVA Summary'!L$66:L$67)*(MONTH($E77)-1)/12)*$H77</f>
        <v>0</v>
      </c>
      <c r="R77" s="230">
        <f>(SUM('1.  LRAMVA Summary'!M$54:M$65)+SUM('1.  LRAMVA Summary'!M$66:M$67)*(MONTH($E77)-1)/12)*$H77</f>
        <v>0</v>
      </c>
      <c r="S77" s="230">
        <f>(SUM('1.  LRAMVA Summary'!N$54:N$65)+SUM('1.  LRAMVA Summary'!N$66:N$67)*(MONTH($E77)-1)/12)*$H77</f>
        <v>0</v>
      </c>
      <c r="T77" s="230">
        <f>(SUM('1.  LRAMVA Summary'!O$54:O$65)+SUM('1.  LRAMVA Summary'!O$66:O$67)*(MONTH($E77)-1)/12)*$H77</f>
        <v>0</v>
      </c>
      <c r="U77" s="230">
        <f>(SUM('1.  LRAMVA Summary'!P$54:P$65)+SUM('1.  LRAMVA Summary'!P$66:P$67)*(MONTH($E77)-1)/12)*$H77</f>
        <v>0</v>
      </c>
      <c r="V77" s="230">
        <f>(SUM('1.  LRAMVA Summary'!Q$54:Q$65)+SUM('1.  LRAMVA Summary'!Q$66:Q$67)*(MONTH($E77)-1)/12)*$H77</f>
        <v>0</v>
      </c>
      <c r="W77" s="231">
        <f>SUM(I77:V77)</f>
        <v>31.867326904899905</v>
      </c>
    </row>
    <row r="78" spans="2:23" s="9" customFormat="1">
      <c r="B78" s="66"/>
      <c r="E78" s="214">
        <v>42095</v>
      </c>
      <c r="F78" s="214" t="s">
        <v>181</v>
      </c>
      <c r="G78" s="215" t="s">
        <v>66</v>
      </c>
      <c r="H78" s="229">
        <f>C$32/12</f>
        <v>9.1666666666666665E-4</v>
      </c>
      <c r="I78" s="230">
        <f>(SUM('1.  LRAMVA Summary'!D$54:D$65)+SUM('1.  LRAMVA Summary'!D$66:D$67)*(MONTH($E78)-1)/12)*$H78</f>
        <v>11.752802080342789</v>
      </c>
      <c r="J78" s="230">
        <f>(SUM('1.  LRAMVA Summary'!E$54:E$65)+SUM('1.  LRAMVA Summary'!E$66:E$67)*(MONTH($E78)-1)/12)*$H78</f>
        <v>9.642876591046841</v>
      </c>
      <c r="K78" s="230">
        <f>(SUM('1.  LRAMVA Summary'!F$54:F$65)+SUM('1.  LRAMVA Summary'!F$66:F$67)*(MONTH($E78)-1)/12)*$H78</f>
        <v>7.8456793540265046</v>
      </c>
      <c r="L78" s="230">
        <f>(SUM('1.  LRAMVA Summary'!G$54:G$65)+SUM('1.  LRAMVA Summary'!G$66:G$67)*(MONTH($E78)-1)/12)*$H78</f>
        <v>2.1639658925619214</v>
      </c>
      <c r="M78" s="230">
        <f>(SUM('1.  LRAMVA Summary'!H$54:H$65)+SUM('1.  LRAMVA Summary'!H$66:H$67)*(MONTH($E78)-1)/12)*$H78</f>
        <v>4.364124648746329</v>
      </c>
      <c r="N78" s="230">
        <f>(SUM('1.  LRAMVA Summary'!I$54:I$65)+SUM('1.  LRAMVA Summary'!I$66:I$67)*(MONTH($E78)-1)/12)*$H78</f>
        <v>0</v>
      </c>
      <c r="O78" s="230">
        <f>(SUM('1.  LRAMVA Summary'!J$54:J$65)+SUM('1.  LRAMVA Summary'!J$66:J$67)*(MONTH($E78)-1)/12)*$H78</f>
        <v>0</v>
      </c>
      <c r="P78" s="230">
        <f>(SUM('1.  LRAMVA Summary'!K$54:K$65)+SUM('1.  LRAMVA Summary'!K$66:K$67)*(MONTH($E78)-1)/12)*$H78</f>
        <v>0</v>
      </c>
      <c r="Q78" s="230">
        <f>(SUM('1.  LRAMVA Summary'!L$54:L$65)+SUM('1.  LRAMVA Summary'!L$66:L$67)*(MONTH($E78)-1)/12)*$H78</f>
        <v>0</v>
      </c>
      <c r="R78" s="230">
        <f>(SUM('1.  LRAMVA Summary'!M$54:M$65)+SUM('1.  LRAMVA Summary'!M$66:M$67)*(MONTH($E78)-1)/12)*$H78</f>
        <v>0</v>
      </c>
      <c r="S78" s="230">
        <f>(SUM('1.  LRAMVA Summary'!N$54:N$65)+SUM('1.  LRAMVA Summary'!N$66:N$67)*(MONTH($E78)-1)/12)*$H78</f>
        <v>0</v>
      </c>
      <c r="T78" s="230">
        <f>(SUM('1.  LRAMVA Summary'!O$54:O$65)+SUM('1.  LRAMVA Summary'!O$66:O$67)*(MONTH($E78)-1)/12)*$H78</f>
        <v>0</v>
      </c>
      <c r="U78" s="230">
        <f>(SUM('1.  LRAMVA Summary'!P$54:P$65)+SUM('1.  LRAMVA Summary'!P$66:P$67)*(MONTH($E78)-1)/12)*$H78</f>
        <v>0</v>
      </c>
      <c r="V78" s="230">
        <f>(SUM('1.  LRAMVA Summary'!Q$54:Q$65)+SUM('1.  LRAMVA Summary'!Q$66:Q$67)*(MONTH($E78)-1)/12)*$H78</f>
        <v>0</v>
      </c>
      <c r="W78" s="231">
        <f t="shared" ref="W78:W86" si="20">SUM(I78:V78)</f>
        <v>35.769448566724385</v>
      </c>
    </row>
    <row r="79" spans="2:23" s="9" customFormat="1">
      <c r="B79" s="66"/>
      <c r="E79" s="214">
        <v>42125</v>
      </c>
      <c r="F79" s="214" t="s">
        <v>181</v>
      </c>
      <c r="G79" s="215" t="s">
        <v>66</v>
      </c>
      <c r="H79" s="229">
        <f t="shared" ref="H79:H80" si="21">C$32/12</f>
        <v>9.1666666666666665E-4</v>
      </c>
      <c r="I79" s="230">
        <f>(SUM('1.  LRAMVA Summary'!D$54:D$65)+SUM('1.  LRAMVA Summary'!D$66:D$67)*(MONTH($E79)-1)/12)*$H79</f>
        <v>15.670402773790384</v>
      </c>
      <c r="J79" s="230">
        <f>(SUM('1.  LRAMVA Summary'!E$54:E$65)+SUM('1.  LRAMVA Summary'!E$66:E$67)*(MONTH($E79)-1)/12)*$H79</f>
        <v>12.857168788062454</v>
      </c>
      <c r="K79" s="230">
        <f>(SUM('1.  LRAMVA Summary'!F$54:F$65)+SUM('1.  LRAMVA Summary'!F$66:F$67)*(MONTH($E79)-1)/12)*$H79</f>
        <v>10.460905805368673</v>
      </c>
      <c r="L79" s="230">
        <f>(SUM('1.  LRAMVA Summary'!G$54:G$65)+SUM('1.  LRAMVA Summary'!G$66:G$67)*(MONTH($E79)-1)/12)*$H79</f>
        <v>2.8852878567492284</v>
      </c>
      <c r="M79" s="230">
        <f>(SUM('1.  LRAMVA Summary'!H$54:H$65)+SUM('1.  LRAMVA Summary'!H$66:H$67)*(MONTH($E79)-1)/12)*$H79</f>
        <v>5.8188328649951053</v>
      </c>
      <c r="N79" s="230">
        <f>(SUM('1.  LRAMVA Summary'!I$54:I$65)+SUM('1.  LRAMVA Summary'!I$66:I$67)*(MONTH($E79)-1)/12)*$H79</f>
        <v>0</v>
      </c>
      <c r="O79" s="230">
        <f>(SUM('1.  LRAMVA Summary'!J$54:J$65)+SUM('1.  LRAMVA Summary'!J$66:J$67)*(MONTH($E79)-1)/12)*$H79</f>
        <v>0</v>
      </c>
      <c r="P79" s="230">
        <f>(SUM('1.  LRAMVA Summary'!K$54:K$65)+SUM('1.  LRAMVA Summary'!K$66:K$67)*(MONTH($E79)-1)/12)*$H79</f>
        <v>0</v>
      </c>
      <c r="Q79" s="230">
        <f>(SUM('1.  LRAMVA Summary'!L$54:L$65)+SUM('1.  LRAMVA Summary'!L$66:L$67)*(MONTH($E79)-1)/12)*$H79</f>
        <v>0</v>
      </c>
      <c r="R79" s="230">
        <f>(SUM('1.  LRAMVA Summary'!M$54:M$65)+SUM('1.  LRAMVA Summary'!M$66:M$67)*(MONTH($E79)-1)/12)*$H79</f>
        <v>0</v>
      </c>
      <c r="S79" s="230">
        <f>(SUM('1.  LRAMVA Summary'!N$54:N$65)+SUM('1.  LRAMVA Summary'!N$66:N$67)*(MONTH($E79)-1)/12)*$H79</f>
        <v>0</v>
      </c>
      <c r="T79" s="230">
        <f>(SUM('1.  LRAMVA Summary'!O$54:O$65)+SUM('1.  LRAMVA Summary'!O$66:O$67)*(MONTH($E79)-1)/12)*$H79</f>
        <v>0</v>
      </c>
      <c r="U79" s="230">
        <f>(SUM('1.  LRAMVA Summary'!P$54:P$65)+SUM('1.  LRAMVA Summary'!P$66:P$67)*(MONTH($E79)-1)/12)*$H79</f>
        <v>0</v>
      </c>
      <c r="V79" s="230">
        <f>(SUM('1.  LRAMVA Summary'!Q$54:Q$65)+SUM('1.  LRAMVA Summary'!Q$66:Q$67)*(MONTH($E79)-1)/12)*$H79</f>
        <v>0</v>
      </c>
      <c r="W79" s="231">
        <f t="shared" si="20"/>
        <v>47.692598088965852</v>
      </c>
    </row>
    <row r="80" spans="2:23" s="9" customFormat="1">
      <c r="B80" s="66"/>
      <c r="E80" s="214">
        <v>42156</v>
      </c>
      <c r="F80" s="214" t="s">
        <v>181</v>
      </c>
      <c r="G80" s="215" t="s">
        <v>66</v>
      </c>
      <c r="H80" s="229">
        <f t="shared" si="21"/>
        <v>9.1666666666666665E-4</v>
      </c>
      <c r="I80" s="230">
        <f>(SUM('1.  LRAMVA Summary'!D$54:D$65)+SUM('1.  LRAMVA Summary'!D$66:D$67)*(MONTH($E80)-1)/12)*$H80</f>
        <v>19.588003467237982</v>
      </c>
      <c r="J80" s="230">
        <f>(SUM('1.  LRAMVA Summary'!E$54:E$65)+SUM('1.  LRAMVA Summary'!E$66:E$67)*(MONTH($E80)-1)/12)*$H80</f>
        <v>16.071460985078069</v>
      </c>
      <c r="K80" s="230">
        <f>(SUM('1.  LRAMVA Summary'!F$54:F$65)+SUM('1.  LRAMVA Summary'!F$66:F$67)*(MONTH($E80)-1)/12)*$H80</f>
        <v>13.07613225671084</v>
      </c>
      <c r="L80" s="230">
        <f>(SUM('1.  LRAMVA Summary'!G$54:G$65)+SUM('1.  LRAMVA Summary'!G$66:G$67)*(MONTH($E80)-1)/12)*$H80</f>
        <v>3.6066098209365358</v>
      </c>
      <c r="M80" s="230">
        <f>(SUM('1.  LRAMVA Summary'!H$54:H$65)+SUM('1.  LRAMVA Summary'!H$66:H$67)*(MONTH($E80)-1)/12)*$H80</f>
        <v>7.2735410812438817</v>
      </c>
      <c r="N80" s="230">
        <f>(SUM('1.  LRAMVA Summary'!I$54:I$65)+SUM('1.  LRAMVA Summary'!I$66:I$67)*(MONTH($E80)-1)/12)*$H80</f>
        <v>0</v>
      </c>
      <c r="O80" s="230">
        <f>(SUM('1.  LRAMVA Summary'!J$54:J$65)+SUM('1.  LRAMVA Summary'!J$66:J$67)*(MONTH($E80)-1)/12)*$H80</f>
        <v>0</v>
      </c>
      <c r="P80" s="230">
        <f>(SUM('1.  LRAMVA Summary'!K$54:K$65)+SUM('1.  LRAMVA Summary'!K$66:K$67)*(MONTH($E80)-1)/12)*$H80</f>
        <v>0</v>
      </c>
      <c r="Q80" s="230">
        <f>(SUM('1.  LRAMVA Summary'!L$54:L$65)+SUM('1.  LRAMVA Summary'!L$66:L$67)*(MONTH($E80)-1)/12)*$H80</f>
        <v>0</v>
      </c>
      <c r="R80" s="230">
        <f>(SUM('1.  LRAMVA Summary'!M$54:M$65)+SUM('1.  LRAMVA Summary'!M$66:M$67)*(MONTH($E80)-1)/12)*$H80</f>
        <v>0</v>
      </c>
      <c r="S80" s="230">
        <f>(SUM('1.  LRAMVA Summary'!N$54:N$65)+SUM('1.  LRAMVA Summary'!N$66:N$67)*(MONTH($E80)-1)/12)*$H80</f>
        <v>0</v>
      </c>
      <c r="T80" s="230">
        <f>(SUM('1.  LRAMVA Summary'!O$54:O$65)+SUM('1.  LRAMVA Summary'!O$66:O$67)*(MONTH($E80)-1)/12)*$H80</f>
        <v>0</v>
      </c>
      <c r="U80" s="230">
        <f>(SUM('1.  LRAMVA Summary'!P$54:P$65)+SUM('1.  LRAMVA Summary'!P$66:P$67)*(MONTH($E80)-1)/12)*$H80</f>
        <v>0</v>
      </c>
      <c r="V80" s="230">
        <f>(SUM('1.  LRAMVA Summary'!Q$54:Q$65)+SUM('1.  LRAMVA Summary'!Q$66:Q$67)*(MONTH($E80)-1)/12)*$H80</f>
        <v>0</v>
      </c>
      <c r="W80" s="231">
        <f t="shared" si="20"/>
        <v>59.615747611207311</v>
      </c>
    </row>
    <row r="81" spans="2:23" s="9" customFormat="1">
      <c r="B81" s="66"/>
      <c r="E81" s="214">
        <v>42186</v>
      </c>
      <c r="F81" s="214" t="s">
        <v>181</v>
      </c>
      <c r="G81" s="215" t="s">
        <v>68</v>
      </c>
      <c r="H81" s="229">
        <f>C$33/12</f>
        <v>9.1666666666666665E-4</v>
      </c>
      <c r="I81" s="230">
        <f>(SUM('1.  LRAMVA Summary'!D$54:D$65)+SUM('1.  LRAMVA Summary'!D$66:D$67)*(MONTH($E81)-1)/12)*$H81</f>
        <v>23.505604160685579</v>
      </c>
      <c r="J81" s="230">
        <f>(SUM('1.  LRAMVA Summary'!E$54:E$65)+SUM('1.  LRAMVA Summary'!E$66:E$67)*(MONTH($E81)-1)/12)*$H81</f>
        <v>19.285753182093682</v>
      </c>
      <c r="K81" s="230">
        <f>(SUM('1.  LRAMVA Summary'!F$54:F$65)+SUM('1.  LRAMVA Summary'!F$66:F$67)*(MONTH($E81)-1)/12)*$H81</f>
        <v>15.691358708053009</v>
      </c>
      <c r="L81" s="230">
        <f>(SUM('1.  LRAMVA Summary'!G$54:G$65)+SUM('1.  LRAMVA Summary'!G$66:G$67)*(MONTH($E81)-1)/12)*$H81</f>
        <v>4.3279317851238428</v>
      </c>
      <c r="M81" s="230">
        <f>(SUM('1.  LRAMVA Summary'!H$54:H$65)+SUM('1.  LRAMVA Summary'!H$66:H$67)*(MONTH($E81)-1)/12)*$H81</f>
        <v>8.728249297492658</v>
      </c>
      <c r="N81" s="230">
        <f>(SUM('1.  LRAMVA Summary'!I$54:I$65)+SUM('1.  LRAMVA Summary'!I$66:I$67)*(MONTH($E81)-1)/12)*$H81</f>
        <v>0</v>
      </c>
      <c r="O81" s="230">
        <f>(SUM('1.  LRAMVA Summary'!J$54:J$65)+SUM('1.  LRAMVA Summary'!J$66:J$67)*(MONTH($E81)-1)/12)*$H81</f>
        <v>0</v>
      </c>
      <c r="P81" s="230">
        <f>(SUM('1.  LRAMVA Summary'!K$54:K$65)+SUM('1.  LRAMVA Summary'!K$66:K$67)*(MONTH($E81)-1)/12)*$H81</f>
        <v>0</v>
      </c>
      <c r="Q81" s="230">
        <f>(SUM('1.  LRAMVA Summary'!L$54:L$65)+SUM('1.  LRAMVA Summary'!L$66:L$67)*(MONTH($E81)-1)/12)*$H81</f>
        <v>0</v>
      </c>
      <c r="R81" s="230">
        <f>(SUM('1.  LRAMVA Summary'!M$54:M$65)+SUM('1.  LRAMVA Summary'!M$66:M$67)*(MONTH($E81)-1)/12)*$H81</f>
        <v>0</v>
      </c>
      <c r="S81" s="230">
        <f>(SUM('1.  LRAMVA Summary'!N$54:N$65)+SUM('1.  LRAMVA Summary'!N$66:N$67)*(MONTH($E81)-1)/12)*$H81</f>
        <v>0</v>
      </c>
      <c r="T81" s="230">
        <f>(SUM('1.  LRAMVA Summary'!O$54:O$65)+SUM('1.  LRAMVA Summary'!O$66:O$67)*(MONTH($E81)-1)/12)*$H81</f>
        <v>0</v>
      </c>
      <c r="U81" s="230">
        <f>(SUM('1.  LRAMVA Summary'!P$54:P$65)+SUM('1.  LRAMVA Summary'!P$66:P$67)*(MONTH($E81)-1)/12)*$H81</f>
        <v>0</v>
      </c>
      <c r="V81" s="230">
        <f>(SUM('1.  LRAMVA Summary'!Q$54:Q$65)+SUM('1.  LRAMVA Summary'!Q$66:Q$67)*(MONTH($E81)-1)/12)*$H81</f>
        <v>0</v>
      </c>
      <c r="W81" s="231">
        <f t="shared" si="20"/>
        <v>71.538897133448771</v>
      </c>
    </row>
    <row r="82" spans="2:23" s="9" customFormat="1">
      <c r="B82" s="66"/>
      <c r="E82" s="214">
        <v>42217</v>
      </c>
      <c r="F82" s="214" t="s">
        <v>181</v>
      </c>
      <c r="G82" s="215" t="s">
        <v>68</v>
      </c>
      <c r="H82" s="229">
        <f t="shared" ref="H82:H83" si="22">C$33/12</f>
        <v>9.1666666666666665E-4</v>
      </c>
      <c r="I82" s="230">
        <f>(SUM('1.  LRAMVA Summary'!D$54:D$65)+SUM('1.  LRAMVA Summary'!D$66:D$67)*(MONTH($E82)-1)/12)*$H82</f>
        <v>27.423204854133171</v>
      </c>
      <c r="J82" s="230">
        <f>(SUM('1.  LRAMVA Summary'!E$54:E$65)+SUM('1.  LRAMVA Summary'!E$66:E$67)*(MONTH($E82)-1)/12)*$H82</f>
        <v>22.500045379109299</v>
      </c>
      <c r="K82" s="230">
        <f>(SUM('1.  LRAMVA Summary'!F$54:F$65)+SUM('1.  LRAMVA Summary'!F$66:F$67)*(MONTH($E82)-1)/12)*$H82</f>
        <v>18.306585159395176</v>
      </c>
      <c r="L82" s="230">
        <f>(SUM('1.  LRAMVA Summary'!G$54:G$65)+SUM('1.  LRAMVA Summary'!G$66:G$67)*(MONTH($E82)-1)/12)*$H82</f>
        <v>5.0492537493111502</v>
      </c>
      <c r="M82" s="230">
        <f>(SUM('1.  LRAMVA Summary'!H$54:H$65)+SUM('1.  LRAMVA Summary'!H$66:H$67)*(MONTH($E82)-1)/12)*$H82</f>
        <v>10.182957513741435</v>
      </c>
      <c r="N82" s="230">
        <f>(SUM('1.  LRAMVA Summary'!I$54:I$65)+SUM('1.  LRAMVA Summary'!I$66:I$67)*(MONTH($E82)-1)/12)*$H82</f>
        <v>0</v>
      </c>
      <c r="O82" s="230">
        <f>(SUM('1.  LRAMVA Summary'!J$54:J$65)+SUM('1.  LRAMVA Summary'!J$66:J$67)*(MONTH($E82)-1)/12)*$H82</f>
        <v>0</v>
      </c>
      <c r="P82" s="230">
        <f>(SUM('1.  LRAMVA Summary'!K$54:K$65)+SUM('1.  LRAMVA Summary'!K$66:K$67)*(MONTH($E82)-1)/12)*$H82</f>
        <v>0</v>
      </c>
      <c r="Q82" s="230">
        <f>(SUM('1.  LRAMVA Summary'!L$54:L$65)+SUM('1.  LRAMVA Summary'!L$66:L$67)*(MONTH($E82)-1)/12)*$H82</f>
        <v>0</v>
      </c>
      <c r="R82" s="230">
        <f>(SUM('1.  LRAMVA Summary'!M$54:M$65)+SUM('1.  LRAMVA Summary'!M$66:M$67)*(MONTH($E82)-1)/12)*$H82</f>
        <v>0</v>
      </c>
      <c r="S82" s="230">
        <f>(SUM('1.  LRAMVA Summary'!N$54:N$65)+SUM('1.  LRAMVA Summary'!N$66:N$67)*(MONTH($E82)-1)/12)*$H82</f>
        <v>0</v>
      </c>
      <c r="T82" s="230">
        <f>(SUM('1.  LRAMVA Summary'!O$54:O$65)+SUM('1.  LRAMVA Summary'!O$66:O$67)*(MONTH($E82)-1)/12)*$H82</f>
        <v>0</v>
      </c>
      <c r="U82" s="230">
        <f>(SUM('1.  LRAMVA Summary'!P$54:P$65)+SUM('1.  LRAMVA Summary'!P$66:P$67)*(MONTH($E82)-1)/12)*$H82</f>
        <v>0</v>
      </c>
      <c r="V82" s="230">
        <f>(SUM('1.  LRAMVA Summary'!Q$54:Q$65)+SUM('1.  LRAMVA Summary'!Q$66:Q$67)*(MONTH($E82)-1)/12)*$H82</f>
        <v>0</v>
      </c>
      <c r="W82" s="231">
        <f t="shared" si="20"/>
        <v>83.462046655690244</v>
      </c>
    </row>
    <row r="83" spans="2:23" s="9" customFormat="1">
      <c r="B83" s="66"/>
      <c r="E83" s="214">
        <v>42248</v>
      </c>
      <c r="F83" s="214" t="s">
        <v>181</v>
      </c>
      <c r="G83" s="215" t="s">
        <v>68</v>
      </c>
      <c r="H83" s="229">
        <f t="shared" si="22"/>
        <v>9.1666666666666665E-4</v>
      </c>
      <c r="I83" s="230">
        <f>(SUM('1.  LRAMVA Summary'!D$54:D$65)+SUM('1.  LRAMVA Summary'!D$66:D$67)*(MONTH($E83)-1)/12)*$H83</f>
        <v>31.340805547580768</v>
      </c>
      <c r="J83" s="230">
        <f>(SUM('1.  LRAMVA Summary'!E$54:E$65)+SUM('1.  LRAMVA Summary'!E$66:E$67)*(MONTH($E83)-1)/12)*$H83</f>
        <v>25.714337576124908</v>
      </c>
      <c r="K83" s="230">
        <f>(SUM('1.  LRAMVA Summary'!F$54:F$65)+SUM('1.  LRAMVA Summary'!F$66:F$67)*(MONTH($E83)-1)/12)*$H83</f>
        <v>20.921811610737347</v>
      </c>
      <c r="L83" s="230">
        <f>(SUM('1.  LRAMVA Summary'!G$54:G$65)+SUM('1.  LRAMVA Summary'!G$66:G$67)*(MONTH($E83)-1)/12)*$H83</f>
        <v>5.7705757134984568</v>
      </c>
      <c r="M83" s="230">
        <f>(SUM('1.  LRAMVA Summary'!H$54:H$65)+SUM('1.  LRAMVA Summary'!H$66:H$67)*(MONTH($E83)-1)/12)*$H83</f>
        <v>11.637665729990211</v>
      </c>
      <c r="N83" s="230">
        <f>(SUM('1.  LRAMVA Summary'!I$54:I$65)+SUM('1.  LRAMVA Summary'!I$66:I$67)*(MONTH($E83)-1)/12)*$H83</f>
        <v>0</v>
      </c>
      <c r="O83" s="230">
        <f>(SUM('1.  LRAMVA Summary'!J$54:J$65)+SUM('1.  LRAMVA Summary'!J$66:J$67)*(MONTH($E83)-1)/12)*$H83</f>
        <v>0</v>
      </c>
      <c r="P83" s="230">
        <f>(SUM('1.  LRAMVA Summary'!K$54:K$65)+SUM('1.  LRAMVA Summary'!K$66:K$67)*(MONTH($E83)-1)/12)*$H83</f>
        <v>0</v>
      </c>
      <c r="Q83" s="230">
        <f>(SUM('1.  LRAMVA Summary'!L$54:L$65)+SUM('1.  LRAMVA Summary'!L$66:L$67)*(MONTH($E83)-1)/12)*$H83</f>
        <v>0</v>
      </c>
      <c r="R83" s="230">
        <f>(SUM('1.  LRAMVA Summary'!M$54:M$65)+SUM('1.  LRAMVA Summary'!M$66:M$67)*(MONTH($E83)-1)/12)*$H83</f>
        <v>0</v>
      </c>
      <c r="S83" s="230">
        <f>(SUM('1.  LRAMVA Summary'!N$54:N$65)+SUM('1.  LRAMVA Summary'!N$66:N$67)*(MONTH($E83)-1)/12)*$H83</f>
        <v>0</v>
      </c>
      <c r="T83" s="230">
        <f>(SUM('1.  LRAMVA Summary'!O$54:O$65)+SUM('1.  LRAMVA Summary'!O$66:O$67)*(MONTH($E83)-1)/12)*$H83</f>
        <v>0</v>
      </c>
      <c r="U83" s="230">
        <f>(SUM('1.  LRAMVA Summary'!P$54:P$65)+SUM('1.  LRAMVA Summary'!P$66:P$67)*(MONTH($E83)-1)/12)*$H83</f>
        <v>0</v>
      </c>
      <c r="V83" s="230">
        <f>(SUM('1.  LRAMVA Summary'!Q$54:Q$65)+SUM('1.  LRAMVA Summary'!Q$66:Q$67)*(MONTH($E83)-1)/12)*$H83</f>
        <v>0</v>
      </c>
      <c r="W83" s="231">
        <f t="shared" si="20"/>
        <v>95.385196177931704</v>
      </c>
    </row>
    <row r="84" spans="2:23" s="9" customFormat="1">
      <c r="B84" s="66"/>
      <c r="E84" s="214">
        <v>42278</v>
      </c>
      <c r="F84" s="214" t="s">
        <v>181</v>
      </c>
      <c r="G84" s="215" t="s">
        <v>69</v>
      </c>
      <c r="H84" s="229">
        <f>C$34/12</f>
        <v>9.1666666666666665E-4</v>
      </c>
      <c r="I84" s="230">
        <f>(SUM('1.  LRAMVA Summary'!D$54:D$65)+SUM('1.  LRAMVA Summary'!D$66:D$67)*(MONTH($E84)-1)/12)*$H84</f>
        <v>35.258406241028368</v>
      </c>
      <c r="J84" s="230">
        <f>(SUM('1.  LRAMVA Summary'!E$54:E$65)+SUM('1.  LRAMVA Summary'!E$66:E$67)*(MONTH($E84)-1)/12)*$H84</f>
        <v>28.928629773140525</v>
      </c>
      <c r="K84" s="230">
        <f>(SUM('1.  LRAMVA Summary'!F$54:F$65)+SUM('1.  LRAMVA Summary'!F$66:F$67)*(MONTH($E84)-1)/12)*$H84</f>
        <v>23.537038062079514</v>
      </c>
      <c r="L84" s="230">
        <f>(SUM('1.  LRAMVA Summary'!G$54:G$65)+SUM('1.  LRAMVA Summary'!G$66:G$67)*(MONTH($E84)-1)/12)*$H84</f>
        <v>6.4918976776857642</v>
      </c>
      <c r="M84" s="230">
        <f>(SUM('1.  LRAMVA Summary'!H$54:H$65)+SUM('1.  LRAMVA Summary'!H$66:H$67)*(MONTH($E84)-1)/12)*$H84</f>
        <v>13.092373946238988</v>
      </c>
      <c r="N84" s="230">
        <f>(SUM('1.  LRAMVA Summary'!I$54:I$65)+SUM('1.  LRAMVA Summary'!I$66:I$67)*(MONTH($E84)-1)/12)*$H84</f>
        <v>0</v>
      </c>
      <c r="O84" s="230">
        <f>(SUM('1.  LRAMVA Summary'!J$54:J$65)+SUM('1.  LRAMVA Summary'!J$66:J$67)*(MONTH($E84)-1)/12)*$H84</f>
        <v>0</v>
      </c>
      <c r="P84" s="230">
        <f>(SUM('1.  LRAMVA Summary'!K$54:K$65)+SUM('1.  LRAMVA Summary'!K$66:K$67)*(MONTH($E84)-1)/12)*$H84</f>
        <v>0</v>
      </c>
      <c r="Q84" s="230">
        <f>(SUM('1.  LRAMVA Summary'!L$54:L$65)+SUM('1.  LRAMVA Summary'!L$66:L$67)*(MONTH($E84)-1)/12)*$H84</f>
        <v>0</v>
      </c>
      <c r="R84" s="230">
        <f>(SUM('1.  LRAMVA Summary'!M$54:M$65)+SUM('1.  LRAMVA Summary'!M$66:M$67)*(MONTH($E84)-1)/12)*$H84</f>
        <v>0</v>
      </c>
      <c r="S84" s="230">
        <f>(SUM('1.  LRAMVA Summary'!N$54:N$65)+SUM('1.  LRAMVA Summary'!N$66:N$67)*(MONTH($E84)-1)/12)*$H84</f>
        <v>0</v>
      </c>
      <c r="T84" s="230">
        <f>(SUM('1.  LRAMVA Summary'!O$54:O$65)+SUM('1.  LRAMVA Summary'!O$66:O$67)*(MONTH($E84)-1)/12)*$H84</f>
        <v>0</v>
      </c>
      <c r="U84" s="230">
        <f>(SUM('1.  LRAMVA Summary'!P$54:P$65)+SUM('1.  LRAMVA Summary'!P$66:P$67)*(MONTH($E84)-1)/12)*$H84</f>
        <v>0</v>
      </c>
      <c r="V84" s="230">
        <f>(SUM('1.  LRAMVA Summary'!Q$54:Q$65)+SUM('1.  LRAMVA Summary'!Q$66:Q$67)*(MONTH($E84)-1)/12)*$H84</f>
        <v>0</v>
      </c>
      <c r="W84" s="231">
        <f t="shared" si="20"/>
        <v>107.30834570017318</v>
      </c>
    </row>
    <row r="85" spans="2:23" s="9" customFormat="1">
      <c r="B85" s="66"/>
      <c r="E85" s="214">
        <v>42309</v>
      </c>
      <c r="F85" s="214" t="s">
        <v>181</v>
      </c>
      <c r="G85" s="215" t="s">
        <v>69</v>
      </c>
      <c r="H85" s="229">
        <f t="shared" ref="H85:H86" si="23">C$34/12</f>
        <v>9.1666666666666665E-4</v>
      </c>
      <c r="I85" s="230">
        <f>(SUM('1.  LRAMVA Summary'!D$54:D$65)+SUM('1.  LRAMVA Summary'!D$66:D$67)*(MONTH($E85)-1)/12)*$H85</f>
        <v>39.176006934475964</v>
      </c>
      <c r="J85" s="230">
        <f>(SUM('1.  LRAMVA Summary'!E$54:E$65)+SUM('1.  LRAMVA Summary'!E$66:E$67)*(MONTH($E85)-1)/12)*$H85</f>
        <v>32.142921970156138</v>
      </c>
      <c r="K85" s="230">
        <f>(SUM('1.  LRAMVA Summary'!F$54:F$65)+SUM('1.  LRAMVA Summary'!F$66:F$67)*(MONTH($E85)-1)/12)*$H85</f>
        <v>26.152264513421681</v>
      </c>
      <c r="L85" s="230">
        <f>(SUM('1.  LRAMVA Summary'!G$54:G$65)+SUM('1.  LRAMVA Summary'!G$66:G$67)*(MONTH($E85)-1)/12)*$H85</f>
        <v>7.2132196418730716</v>
      </c>
      <c r="M85" s="230">
        <f>(SUM('1.  LRAMVA Summary'!H$54:H$65)+SUM('1.  LRAMVA Summary'!H$66:H$67)*(MONTH($E85)-1)/12)*$H85</f>
        <v>14.547082162487763</v>
      </c>
      <c r="N85" s="230">
        <f>(SUM('1.  LRAMVA Summary'!I$54:I$65)+SUM('1.  LRAMVA Summary'!I$66:I$67)*(MONTH($E85)-1)/12)*$H85</f>
        <v>0</v>
      </c>
      <c r="O85" s="230">
        <f>(SUM('1.  LRAMVA Summary'!J$54:J$65)+SUM('1.  LRAMVA Summary'!J$66:J$67)*(MONTH($E85)-1)/12)*$H85</f>
        <v>0</v>
      </c>
      <c r="P85" s="230">
        <f>(SUM('1.  LRAMVA Summary'!K$54:K$65)+SUM('1.  LRAMVA Summary'!K$66:K$67)*(MONTH($E85)-1)/12)*$H85</f>
        <v>0</v>
      </c>
      <c r="Q85" s="230">
        <f>(SUM('1.  LRAMVA Summary'!L$54:L$65)+SUM('1.  LRAMVA Summary'!L$66:L$67)*(MONTH($E85)-1)/12)*$H85</f>
        <v>0</v>
      </c>
      <c r="R85" s="230">
        <f>(SUM('1.  LRAMVA Summary'!M$54:M$65)+SUM('1.  LRAMVA Summary'!M$66:M$67)*(MONTH($E85)-1)/12)*$H85</f>
        <v>0</v>
      </c>
      <c r="S85" s="230">
        <f>(SUM('1.  LRAMVA Summary'!N$54:N$65)+SUM('1.  LRAMVA Summary'!N$66:N$67)*(MONTH($E85)-1)/12)*$H85</f>
        <v>0</v>
      </c>
      <c r="T85" s="230">
        <f>(SUM('1.  LRAMVA Summary'!O$54:O$65)+SUM('1.  LRAMVA Summary'!O$66:O$67)*(MONTH($E85)-1)/12)*$H85</f>
        <v>0</v>
      </c>
      <c r="U85" s="230">
        <f>(SUM('1.  LRAMVA Summary'!P$54:P$65)+SUM('1.  LRAMVA Summary'!P$66:P$67)*(MONTH($E85)-1)/12)*$H85</f>
        <v>0</v>
      </c>
      <c r="V85" s="230">
        <f>(SUM('1.  LRAMVA Summary'!Q$54:Q$65)+SUM('1.  LRAMVA Summary'!Q$66:Q$67)*(MONTH($E85)-1)/12)*$H85</f>
        <v>0</v>
      </c>
      <c r="W85" s="231">
        <f t="shared" si="20"/>
        <v>119.23149522241462</v>
      </c>
    </row>
    <row r="86" spans="2:23" s="9" customFormat="1">
      <c r="B86" s="66"/>
      <c r="E86" s="214">
        <v>42339</v>
      </c>
      <c r="F86" s="214" t="s">
        <v>181</v>
      </c>
      <c r="G86" s="215" t="s">
        <v>69</v>
      </c>
      <c r="H86" s="229">
        <f t="shared" si="23"/>
        <v>9.1666666666666665E-4</v>
      </c>
      <c r="I86" s="230">
        <f>(SUM('1.  LRAMVA Summary'!D$54:D$65)+SUM('1.  LRAMVA Summary'!D$66:D$67)*(MONTH($E86)-1)/12)*$H86</f>
        <v>43.093607627923554</v>
      </c>
      <c r="J86" s="230">
        <f>(SUM('1.  LRAMVA Summary'!E$54:E$65)+SUM('1.  LRAMVA Summary'!E$66:E$67)*(MONTH($E86)-1)/12)*$H86</f>
        <v>35.357214167171747</v>
      </c>
      <c r="K86" s="230">
        <f>(SUM('1.  LRAMVA Summary'!F$54:F$65)+SUM('1.  LRAMVA Summary'!F$66:F$67)*(MONTH($E86)-1)/12)*$H86</f>
        <v>28.767490964763851</v>
      </c>
      <c r="L86" s="230">
        <f>(SUM('1.  LRAMVA Summary'!G$54:G$65)+SUM('1.  LRAMVA Summary'!G$66:G$67)*(MONTH($E86)-1)/12)*$H86</f>
        <v>7.9345416060603782</v>
      </c>
      <c r="M86" s="230">
        <f>(SUM('1.  LRAMVA Summary'!H$54:H$65)+SUM('1.  LRAMVA Summary'!H$66:H$67)*(MONTH($E86)-1)/12)*$H86</f>
        <v>16.001790378736541</v>
      </c>
      <c r="N86" s="230">
        <f>(SUM('1.  LRAMVA Summary'!I$54:I$65)+SUM('1.  LRAMVA Summary'!I$66:I$67)*(MONTH($E86)-1)/12)*$H86</f>
        <v>0</v>
      </c>
      <c r="O86" s="230">
        <f>(SUM('1.  LRAMVA Summary'!J$54:J$65)+SUM('1.  LRAMVA Summary'!J$66:J$67)*(MONTH($E86)-1)/12)*$H86</f>
        <v>0</v>
      </c>
      <c r="P86" s="230">
        <f>(SUM('1.  LRAMVA Summary'!K$54:K$65)+SUM('1.  LRAMVA Summary'!K$66:K$67)*(MONTH($E86)-1)/12)*$H86</f>
        <v>0</v>
      </c>
      <c r="Q86" s="230">
        <f>(SUM('1.  LRAMVA Summary'!L$54:L$65)+SUM('1.  LRAMVA Summary'!L$66:L$67)*(MONTH($E86)-1)/12)*$H86</f>
        <v>0</v>
      </c>
      <c r="R86" s="230">
        <f>(SUM('1.  LRAMVA Summary'!M$54:M$65)+SUM('1.  LRAMVA Summary'!M$66:M$67)*(MONTH($E86)-1)/12)*$H86</f>
        <v>0</v>
      </c>
      <c r="S86" s="230">
        <f>(SUM('1.  LRAMVA Summary'!N$54:N$65)+SUM('1.  LRAMVA Summary'!N$66:N$67)*(MONTH($E86)-1)/12)*$H86</f>
        <v>0</v>
      </c>
      <c r="T86" s="230">
        <f>(SUM('1.  LRAMVA Summary'!O$54:O$65)+SUM('1.  LRAMVA Summary'!O$66:O$67)*(MONTH($E86)-1)/12)*$H86</f>
        <v>0</v>
      </c>
      <c r="U86" s="230">
        <f>(SUM('1.  LRAMVA Summary'!P$54:P$65)+SUM('1.  LRAMVA Summary'!P$66:P$67)*(MONTH($E86)-1)/12)*$H86</f>
        <v>0</v>
      </c>
      <c r="V86" s="230">
        <f>(SUM('1.  LRAMVA Summary'!Q$54:Q$65)+SUM('1.  LRAMVA Summary'!Q$66:Q$67)*(MONTH($E86)-1)/12)*$H86</f>
        <v>0</v>
      </c>
      <c r="W86" s="231">
        <f t="shared" si="20"/>
        <v>131.15464474465605</v>
      </c>
    </row>
    <row r="87" spans="2:23" s="9" customFormat="1" ht="15" thickBot="1">
      <c r="B87" s="66"/>
      <c r="E87" s="216" t="s">
        <v>464</v>
      </c>
      <c r="F87" s="216"/>
      <c r="G87" s="217"/>
      <c r="H87" s="218"/>
      <c r="I87" s="219">
        <f>SUM(I74:I86)</f>
        <v>262.51486101274753</v>
      </c>
      <c r="J87" s="219">
        <f>SUM(J74:J86)</f>
        <v>215.38679803820079</v>
      </c>
      <c r="K87" s="219">
        <f t="shared" ref="K87:O87" si="24">SUM(K74:K86)</f>
        <v>175.24394702584658</v>
      </c>
      <c r="L87" s="219">
        <f t="shared" si="24"/>
        <v>48.335129072951283</v>
      </c>
      <c r="M87" s="219">
        <f t="shared" si="24"/>
        <v>97.478675108815736</v>
      </c>
      <c r="N87" s="219">
        <f t="shared" si="24"/>
        <v>0</v>
      </c>
      <c r="O87" s="219">
        <f t="shared" si="24"/>
        <v>0</v>
      </c>
      <c r="P87" s="219">
        <f t="shared" ref="P87:V87" si="25">SUM(P74:P86)</f>
        <v>0</v>
      </c>
      <c r="Q87" s="219">
        <f t="shared" si="25"/>
        <v>0</v>
      </c>
      <c r="R87" s="219">
        <f t="shared" si="25"/>
        <v>0</v>
      </c>
      <c r="S87" s="219">
        <f t="shared" si="25"/>
        <v>0</v>
      </c>
      <c r="T87" s="219">
        <f t="shared" si="25"/>
        <v>0</v>
      </c>
      <c r="U87" s="219">
        <f t="shared" si="25"/>
        <v>0</v>
      </c>
      <c r="V87" s="219">
        <f t="shared" si="25"/>
        <v>0</v>
      </c>
      <c r="W87" s="219">
        <f>SUM(W74:W86)</f>
        <v>798.959410258562</v>
      </c>
    </row>
    <row r="88" spans="2:23" s="9" customFormat="1" ht="15" thickTop="1">
      <c r="E88" s="220" t="s">
        <v>67</v>
      </c>
      <c r="F88" s="220"/>
      <c r="G88" s="221"/>
      <c r="H88" s="222"/>
      <c r="I88" s="223"/>
      <c r="J88" s="223"/>
      <c r="K88" s="223"/>
      <c r="L88" s="223"/>
      <c r="M88" s="223"/>
      <c r="N88" s="223"/>
      <c r="O88" s="223"/>
      <c r="P88" s="223"/>
      <c r="Q88" s="223"/>
      <c r="R88" s="223"/>
      <c r="S88" s="223"/>
      <c r="T88" s="223"/>
      <c r="U88" s="223"/>
      <c r="V88" s="223"/>
      <c r="W88" s="224"/>
    </row>
    <row r="89" spans="2:23" s="9" customFormat="1">
      <c r="B89" s="66"/>
      <c r="E89" s="225" t="s">
        <v>428</v>
      </c>
      <c r="F89" s="225"/>
      <c r="G89" s="226"/>
      <c r="H89" s="227"/>
      <c r="I89" s="228">
        <f>I87+I88</f>
        <v>262.51486101274753</v>
      </c>
      <c r="J89" s="228">
        <f t="shared" ref="J89" si="26">J87+J88</f>
        <v>215.38679803820079</v>
      </c>
      <c r="K89" s="228">
        <f t="shared" ref="K89" si="27">K87+K88</f>
        <v>175.24394702584658</v>
      </c>
      <c r="L89" s="228">
        <f t="shared" ref="L89" si="28">L87+L88</f>
        <v>48.335129072951283</v>
      </c>
      <c r="M89" s="228">
        <f t="shared" ref="M89" si="29">M87+M88</f>
        <v>97.478675108815736</v>
      </c>
      <c r="N89" s="228">
        <f t="shared" ref="N89" si="30">N87+N88</f>
        <v>0</v>
      </c>
      <c r="O89" s="228">
        <f t="shared" ref="O89:U89" si="31">O87+O88</f>
        <v>0</v>
      </c>
      <c r="P89" s="228">
        <f t="shared" si="31"/>
        <v>0</v>
      </c>
      <c r="Q89" s="228">
        <f t="shared" si="31"/>
        <v>0</v>
      </c>
      <c r="R89" s="228">
        <f t="shared" si="31"/>
        <v>0</v>
      </c>
      <c r="S89" s="228">
        <f t="shared" si="31"/>
        <v>0</v>
      </c>
      <c r="T89" s="228">
        <f t="shared" si="31"/>
        <v>0</v>
      </c>
      <c r="U89" s="228">
        <f t="shared" si="31"/>
        <v>0</v>
      </c>
      <c r="V89" s="228">
        <f t="shared" ref="V89" si="32">V87+V88</f>
        <v>0</v>
      </c>
      <c r="W89" s="228">
        <f t="shared" ref="W89" si="33">W87+W88</f>
        <v>798.959410258562</v>
      </c>
    </row>
    <row r="90" spans="2:23" s="9" customFormat="1">
      <c r="B90" s="66"/>
      <c r="E90" s="214">
        <v>42370</v>
      </c>
      <c r="F90" s="214" t="s">
        <v>183</v>
      </c>
      <c r="G90" s="215" t="s">
        <v>65</v>
      </c>
      <c r="H90" s="229">
        <f>$C$35/12</f>
        <v>9.1666666666666665E-4</v>
      </c>
      <c r="I90" s="230">
        <f>(SUM('1.  LRAMVA Summary'!D$54:D$68)+SUM('1.  LRAMVA Summary'!D$69:D$70)*(MONTH($E90)-1)/12)*$H90</f>
        <v>47.011208321371157</v>
      </c>
      <c r="J90" s="230">
        <f>(SUM('1.  LRAMVA Summary'!E$54:E$68)+SUM('1.  LRAMVA Summary'!E$69:E$70)*(MONTH($E90)-1)/12)*$H90</f>
        <v>38.571506364187364</v>
      </c>
      <c r="K90" s="230">
        <f>(SUM('1.  LRAMVA Summary'!F$54:F$68)+SUM('1.  LRAMVA Summary'!F$69:F$70)*(MONTH($E90)-1)/12)*$H90</f>
        <v>31.382717416106019</v>
      </c>
      <c r="L90" s="230">
        <f>(SUM('1.  LRAMVA Summary'!G$54:G$68)+SUM('1.  LRAMVA Summary'!G$69:G$70)*(MONTH($E90)-1)/12)*$H90</f>
        <v>8.6558635702476856</v>
      </c>
      <c r="M90" s="230">
        <f>(SUM('1.  LRAMVA Summary'!H$54:H$68)+SUM('1.  LRAMVA Summary'!H$69:H$70)*(MONTH($E90)-1)/12)*$H90</f>
        <v>17.456498594985316</v>
      </c>
      <c r="N90" s="230">
        <f>(SUM('1.  LRAMVA Summary'!I$54:I$68)+SUM('1.  LRAMVA Summary'!I$69:I$70)*(MONTH($E90)-1)/12)*$H90</f>
        <v>0</v>
      </c>
      <c r="O90" s="230">
        <f>(SUM('1.  LRAMVA Summary'!J$54:J$68)+SUM('1.  LRAMVA Summary'!J$69:J$70)*(MONTH($E90)-1)/12)*$H90</f>
        <v>0</v>
      </c>
      <c r="P90" s="230">
        <f>(SUM('1.  LRAMVA Summary'!K$54:K$68)+SUM('1.  LRAMVA Summary'!K$69:K$70)*(MONTH($E90)-1)/12)*$H90</f>
        <v>0</v>
      </c>
      <c r="Q90" s="230">
        <f>(SUM('1.  LRAMVA Summary'!L$54:L$68)+SUM('1.  LRAMVA Summary'!L$69:L$70)*(MONTH($E90)-1)/12)*$H90</f>
        <v>0</v>
      </c>
      <c r="R90" s="230">
        <f>(SUM('1.  LRAMVA Summary'!M$54:M$68)+SUM('1.  LRAMVA Summary'!M$69:M$70)*(MONTH($E90)-1)/12)*$H90</f>
        <v>0</v>
      </c>
      <c r="S90" s="230">
        <f>(SUM('1.  LRAMVA Summary'!N$54:N$68)+SUM('1.  LRAMVA Summary'!N$69:N$70)*(MONTH($E90)-1)/12)*$H90</f>
        <v>0</v>
      </c>
      <c r="T90" s="230">
        <f>(SUM('1.  LRAMVA Summary'!O$54:O$68)+SUM('1.  LRAMVA Summary'!O$69:O$70)*(MONTH($E90)-1)/12)*$H90</f>
        <v>0</v>
      </c>
      <c r="U90" s="230">
        <f>(SUM('1.  LRAMVA Summary'!P$54:P$68)+SUM('1.  LRAMVA Summary'!P$69:P$70)*(MONTH($E90)-1)/12)*$H90</f>
        <v>0</v>
      </c>
      <c r="V90" s="230">
        <f>(SUM('1.  LRAMVA Summary'!Q$54:Q$68)+SUM('1.  LRAMVA Summary'!Q$69:Q$70)*(MONTH($E90)-1)/12)*$H90</f>
        <v>0</v>
      </c>
      <c r="W90" s="231">
        <f>SUM(I90:V90)</f>
        <v>143.07779426689754</v>
      </c>
    </row>
    <row r="91" spans="2:23" s="9" customFormat="1">
      <c r="B91" s="66"/>
      <c r="E91" s="214">
        <v>42401</v>
      </c>
      <c r="F91" s="214" t="s">
        <v>183</v>
      </c>
      <c r="G91" s="215" t="s">
        <v>65</v>
      </c>
      <c r="H91" s="229">
        <f t="shared" ref="H91:H92" si="34">$C$35/12</f>
        <v>9.1666666666666665E-4</v>
      </c>
      <c r="I91" s="230">
        <f>(SUM('1.  LRAMVA Summary'!D$54:D$68)+SUM('1.  LRAMVA Summary'!D$69:D$70)*(MONTH($E91)-1)/12)*$H91</f>
        <v>50.290962393593375</v>
      </c>
      <c r="J91" s="230">
        <f>(SUM('1.  LRAMVA Summary'!E$54:E$68)+SUM('1.  LRAMVA Summary'!E$69:E$70)*(MONTH($E91)-1)/12)*$H91</f>
        <v>41.487221826760226</v>
      </c>
      <c r="K91" s="230">
        <f>(SUM('1.  LRAMVA Summary'!F$54:F$68)+SUM('1.  LRAMVA Summary'!F$69:F$70)*(MONTH($E91)-1)/12)*$H91</f>
        <v>30.640943230272736</v>
      </c>
      <c r="L91" s="230">
        <f>(SUM('1.  LRAMVA Summary'!G$54:G$68)+SUM('1.  LRAMVA Summary'!G$69:G$70)*(MONTH($E91)-1)/12)*$H91</f>
        <v>8.7648861881192897</v>
      </c>
      <c r="M91" s="230">
        <f>(SUM('1.  LRAMVA Summary'!H$54:H$68)+SUM('1.  LRAMVA Summary'!H$69:H$70)*(MONTH($E91)-1)/12)*$H91</f>
        <v>18.514662869653062</v>
      </c>
      <c r="N91" s="230">
        <f>(SUM('1.  LRAMVA Summary'!I$54:I$68)+SUM('1.  LRAMVA Summary'!I$69:I$70)*(MONTH($E91)-1)/12)*$H91</f>
        <v>0</v>
      </c>
      <c r="O91" s="230">
        <f>(SUM('1.  LRAMVA Summary'!J$54:J$68)+SUM('1.  LRAMVA Summary'!J$69:J$70)*(MONTH($E91)-1)/12)*$H91</f>
        <v>0</v>
      </c>
      <c r="P91" s="230">
        <f>(SUM('1.  LRAMVA Summary'!K$54:K$68)+SUM('1.  LRAMVA Summary'!K$69:K$70)*(MONTH($E91)-1)/12)*$H91</f>
        <v>0</v>
      </c>
      <c r="Q91" s="230">
        <f>(SUM('1.  LRAMVA Summary'!L$54:L$68)+SUM('1.  LRAMVA Summary'!L$69:L$70)*(MONTH($E91)-1)/12)*$H91</f>
        <v>0</v>
      </c>
      <c r="R91" s="230">
        <f>(SUM('1.  LRAMVA Summary'!M$54:M$68)+SUM('1.  LRAMVA Summary'!M$69:M$70)*(MONTH($E91)-1)/12)*$H91</f>
        <v>0</v>
      </c>
      <c r="S91" s="230">
        <f>(SUM('1.  LRAMVA Summary'!N$54:N$68)+SUM('1.  LRAMVA Summary'!N$69:N$70)*(MONTH($E91)-1)/12)*$H91</f>
        <v>0</v>
      </c>
      <c r="T91" s="230">
        <f>(SUM('1.  LRAMVA Summary'!O$54:O$68)+SUM('1.  LRAMVA Summary'!O$69:O$70)*(MONTH($E91)-1)/12)*$H91</f>
        <v>0</v>
      </c>
      <c r="U91" s="230">
        <f>(SUM('1.  LRAMVA Summary'!P$54:P$68)+SUM('1.  LRAMVA Summary'!P$69:P$70)*(MONTH($E91)-1)/12)*$H91</f>
        <v>0</v>
      </c>
      <c r="V91" s="230">
        <f>(SUM('1.  LRAMVA Summary'!Q$54:Q$68)+SUM('1.  LRAMVA Summary'!Q$69:Q$70)*(MONTH($E91)-1)/12)*$H91</f>
        <v>0</v>
      </c>
      <c r="W91" s="231">
        <f t="shared" ref="W91:W101" si="35">SUM(I91:V91)</f>
        <v>149.69867650839868</v>
      </c>
    </row>
    <row r="92" spans="2:23" s="9" customFormat="1" ht="14.25" customHeight="1">
      <c r="B92" s="66"/>
      <c r="E92" s="214">
        <v>42430</v>
      </c>
      <c r="F92" s="214" t="s">
        <v>183</v>
      </c>
      <c r="G92" s="215" t="s">
        <v>65</v>
      </c>
      <c r="H92" s="229">
        <f t="shared" si="34"/>
        <v>9.1666666666666665E-4</v>
      </c>
      <c r="I92" s="230">
        <f>(SUM('1.  LRAMVA Summary'!D$54:D$68)+SUM('1.  LRAMVA Summary'!D$69:D$70)*(MONTH($E92)-1)/12)*$H92</f>
        <v>53.570716465815593</v>
      </c>
      <c r="J92" s="230">
        <f>(SUM('1.  LRAMVA Summary'!E$54:E$68)+SUM('1.  LRAMVA Summary'!E$69:E$70)*(MONTH($E92)-1)/12)*$H92</f>
        <v>44.402937289333082</v>
      </c>
      <c r="K92" s="230">
        <f>(SUM('1.  LRAMVA Summary'!F$54:F$68)+SUM('1.  LRAMVA Summary'!F$69:F$70)*(MONTH($E92)-1)/12)*$H92</f>
        <v>29.899169044439457</v>
      </c>
      <c r="L92" s="230">
        <f>(SUM('1.  LRAMVA Summary'!G$54:G$68)+SUM('1.  LRAMVA Summary'!G$69:G$70)*(MONTH($E92)-1)/12)*$H92</f>
        <v>8.8739088059908937</v>
      </c>
      <c r="M92" s="230">
        <f>(SUM('1.  LRAMVA Summary'!H$54:H$68)+SUM('1.  LRAMVA Summary'!H$69:H$70)*(MONTH($E92)-1)/12)*$H92</f>
        <v>19.572827144320811</v>
      </c>
      <c r="N92" s="230">
        <f>(SUM('1.  LRAMVA Summary'!I$54:I$68)+SUM('1.  LRAMVA Summary'!I$69:I$70)*(MONTH($E92)-1)/12)*$H92</f>
        <v>0</v>
      </c>
      <c r="O92" s="230">
        <f>(SUM('1.  LRAMVA Summary'!J$54:J$68)+SUM('1.  LRAMVA Summary'!J$69:J$70)*(MONTH($E92)-1)/12)*$H92</f>
        <v>0</v>
      </c>
      <c r="P92" s="230">
        <f>(SUM('1.  LRAMVA Summary'!K$54:K$68)+SUM('1.  LRAMVA Summary'!K$69:K$70)*(MONTH($E92)-1)/12)*$H92</f>
        <v>0</v>
      </c>
      <c r="Q92" s="230">
        <f>(SUM('1.  LRAMVA Summary'!L$54:L$68)+SUM('1.  LRAMVA Summary'!L$69:L$70)*(MONTH($E92)-1)/12)*$H92</f>
        <v>0</v>
      </c>
      <c r="R92" s="230">
        <f>(SUM('1.  LRAMVA Summary'!M$54:M$68)+SUM('1.  LRAMVA Summary'!M$69:M$70)*(MONTH($E92)-1)/12)*$H92</f>
        <v>0</v>
      </c>
      <c r="S92" s="230">
        <f>(SUM('1.  LRAMVA Summary'!N$54:N$68)+SUM('1.  LRAMVA Summary'!N$69:N$70)*(MONTH($E92)-1)/12)*$H92</f>
        <v>0</v>
      </c>
      <c r="T92" s="230">
        <f>(SUM('1.  LRAMVA Summary'!O$54:O$68)+SUM('1.  LRAMVA Summary'!O$69:O$70)*(MONTH($E92)-1)/12)*$H92</f>
        <v>0</v>
      </c>
      <c r="U92" s="230">
        <f>(SUM('1.  LRAMVA Summary'!P$54:P$68)+SUM('1.  LRAMVA Summary'!P$69:P$70)*(MONTH($E92)-1)/12)*$H92</f>
        <v>0</v>
      </c>
      <c r="V92" s="230">
        <f>(SUM('1.  LRAMVA Summary'!Q$54:Q$68)+SUM('1.  LRAMVA Summary'!Q$69:Q$70)*(MONTH($E92)-1)/12)*$H92</f>
        <v>0</v>
      </c>
      <c r="W92" s="231">
        <f t="shared" si="35"/>
        <v>156.31955874989984</v>
      </c>
    </row>
    <row r="93" spans="2:23" s="8" customFormat="1">
      <c r="B93" s="239"/>
      <c r="D93" s="9"/>
      <c r="E93" s="214">
        <v>42461</v>
      </c>
      <c r="F93" s="214" t="s">
        <v>183</v>
      </c>
      <c r="G93" s="215" t="s">
        <v>66</v>
      </c>
      <c r="H93" s="229">
        <f>$C$36/12</f>
        <v>9.1666666666666665E-4</v>
      </c>
      <c r="I93" s="230">
        <f>(SUM('1.  LRAMVA Summary'!D$54:D$68)+SUM('1.  LRAMVA Summary'!D$69:D$70)*(MONTH($E93)-1)/12)*$H93</f>
        <v>56.850470538037825</v>
      </c>
      <c r="J93" s="230">
        <f>(SUM('1.  LRAMVA Summary'!E$54:E$68)+SUM('1.  LRAMVA Summary'!E$69:E$70)*(MONTH($E93)-1)/12)*$H93</f>
        <v>47.318652751905937</v>
      </c>
      <c r="K93" s="230">
        <f>(SUM('1.  LRAMVA Summary'!F$54:F$68)+SUM('1.  LRAMVA Summary'!F$69:F$70)*(MONTH($E93)-1)/12)*$H93</f>
        <v>29.157394858606175</v>
      </c>
      <c r="L93" s="230">
        <f>(SUM('1.  LRAMVA Summary'!G$54:G$68)+SUM('1.  LRAMVA Summary'!G$69:G$70)*(MONTH($E93)-1)/12)*$H93</f>
        <v>8.9829314238624978</v>
      </c>
      <c r="M93" s="230">
        <f>(SUM('1.  LRAMVA Summary'!H$54:H$68)+SUM('1.  LRAMVA Summary'!H$69:H$70)*(MONTH($E93)-1)/12)*$H93</f>
        <v>20.630991418988557</v>
      </c>
      <c r="N93" s="230">
        <f>(SUM('1.  LRAMVA Summary'!I$54:I$68)+SUM('1.  LRAMVA Summary'!I$69:I$70)*(MONTH($E93)-1)/12)*$H93</f>
        <v>0</v>
      </c>
      <c r="O93" s="230">
        <f>(SUM('1.  LRAMVA Summary'!J$54:J$68)+SUM('1.  LRAMVA Summary'!J$69:J$70)*(MONTH($E93)-1)/12)*$H93</f>
        <v>0</v>
      </c>
      <c r="P93" s="230">
        <f>(SUM('1.  LRAMVA Summary'!K$54:K$68)+SUM('1.  LRAMVA Summary'!K$69:K$70)*(MONTH($E93)-1)/12)*$H93</f>
        <v>0</v>
      </c>
      <c r="Q93" s="230">
        <f>(SUM('1.  LRAMVA Summary'!L$54:L$68)+SUM('1.  LRAMVA Summary'!L$69:L$70)*(MONTH($E93)-1)/12)*$H93</f>
        <v>0</v>
      </c>
      <c r="R93" s="230">
        <f>(SUM('1.  LRAMVA Summary'!M$54:M$68)+SUM('1.  LRAMVA Summary'!M$69:M$70)*(MONTH($E93)-1)/12)*$H93</f>
        <v>0</v>
      </c>
      <c r="S93" s="230">
        <f>(SUM('1.  LRAMVA Summary'!N$54:N$68)+SUM('1.  LRAMVA Summary'!N$69:N$70)*(MONTH($E93)-1)/12)*$H93</f>
        <v>0</v>
      </c>
      <c r="T93" s="230">
        <f>(SUM('1.  LRAMVA Summary'!O$54:O$68)+SUM('1.  LRAMVA Summary'!O$69:O$70)*(MONTH($E93)-1)/12)*$H93</f>
        <v>0</v>
      </c>
      <c r="U93" s="230">
        <f>(SUM('1.  LRAMVA Summary'!P$54:P$68)+SUM('1.  LRAMVA Summary'!P$69:P$70)*(MONTH($E93)-1)/12)*$H93</f>
        <v>0</v>
      </c>
      <c r="V93" s="230">
        <f>(SUM('1.  LRAMVA Summary'!Q$54:Q$68)+SUM('1.  LRAMVA Summary'!Q$69:Q$70)*(MONTH($E93)-1)/12)*$H93</f>
        <v>0</v>
      </c>
      <c r="W93" s="231">
        <f t="shared" si="35"/>
        <v>162.94044099140103</v>
      </c>
    </row>
    <row r="94" spans="2:23" s="9" customFormat="1">
      <c r="B94" s="66"/>
      <c r="E94" s="214">
        <v>42491</v>
      </c>
      <c r="F94" s="214" t="s">
        <v>183</v>
      </c>
      <c r="G94" s="215" t="s">
        <v>66</v>
      </c>
      <c r="H94" s="229">
        <f t="shared" ref="H94:H95" si="36">$C$36/12</f>
        <v>9.1666666666666665E-4</v>
      </c>
      <c r="I94" s="230">
        <f>(SUM('1.  LRAMVA Summary'!D$54:D$68)+SUM('1.  LRAMVA Summary'!D$69:D$70)*(MONTH($E94)-1)/12)*$H94</f>
        <v>60.130224610260036</v>
      </c>
      <c r="J94" s="230">
        <f>(SUM('1.  LRAMVA Summary'!E$54:E$68)+SUM('1.  LRAMVA Summary'!E$69:E$70)*(MONTH($E94)-1)/12)*$H94</f>
        <v>50.234368214478806</v>
      </c>
      <c r="K94" s="230">
        <f>(SUM('1.  LRAMVA Summary'!F$54:F$68)+SUM('1.  LRAMVA Summary'!F$69:F$70)*(MONTH($E94)-1)/12)*$H94</f>
        <v>28.415620672772892</v>
      </c>
      <c r="L94" s="230">
        <f>(SUM('1.  LRAMVA Summary'!G$54:G$68)+SUM('1.  LRAMVA Summary'!G$69:G$70)*(MONTH($E94)-1)/12)*$H94</f>
        <v>9.0919540417341036</v>
      </c>
      <c r="M94" s="230">
        <f>(SUM('1.  LRAMVA Summary'!H$54:H$68)+SUM('1.  LRAMVA Summary'!H$69:H$70)*(MONTH($E94)-1)/12)*$H94</f>
        <v>21.689155693656303</v>
      </c>
      <c r="N94" s="230">
        <f>(SUM('1.  LRAMVA Summary'!I$54:I$68)+SUM('1.  LRAMVA Summary'!I$69:I$70)*(MONTH($E94)-1)/12)*$H94</f>
        <v>0</v>
      </c>
      <c r="O94" s="230">
        <f>(SUM('1.  LRAMVA Summary'!J$54:J$68)+SUM('1.  LRAMVA Summary'!J$69:J$70)*(MONTH($E94)-1)/12)*$H94</f>
        <v>0</v>
      </c>
      <c r="P94" s="230">
        <f>(SUM('1.  LRAMVA Summary'!K$54:K$68)+SUM('1.  LRAMVA Summary'!K$69:K$70)*(MONTH($E94)-1)/12)*$H94</f>
        <v>0</v>
      </c>
      <c r="Q94" s="230">
        <f>(SUM('1.  LRAMVA Summary'!L$54:L$68)+SUM('1.  LRAMVA Summary'!L$69:L$70)*(MONTH($E94)-1)/12)*$H94</f>
        <v>0</v>
      </c>
      <c r="R94" s="230">
        <f>(SUM('1.  LRAMVA Summary'!M$54:M$68)+SUM('1.  LRAMVA Summary'!M$69:M$70)*(MONTH($E94)-1)/12)*$H94</f>
        <v>0</v>
      </c>
      <c r="S94" s="230">
        <f>(SUM('1.  LRAMVA Summary'!N$54:N$68)+SUM('1.  LRAMVA Summary'!N$69:N$70)*(MONTH($E94)-1)/12)*$H94</f>
        <v>0</v>
      </c>
      <c r="T94" s="230">
        <f>(SUM('1.  LRAMVA Summary'!O$54:O$68)+SUM('1.  LRAMVA Summary'!O$69:O$70)*(MONTH($E94)-1)/12)*$H94</f>
        <v>0</v>
      </c>
      <c r="U94" s="230">
        <f>(SUM('1.  LRAMVA Summary'!P$54:P$68)+SUM('1.  LRAMVA Summary'!P$69:P$70)*(MONTH($E94)-1)/12)*$H94</f>
        <v>0</v>
      </c>
      <c r="V94" s="230">
        <f>(SUM('1.  LRAMVA Summary'!Q$54:Q$68)+SUM('1.  LRAMVA Summary'!Q$69:Q$70)*(MONTH($E94)-1)/12)*$H94</f>
        <v>0</v>
      </c>
      <c r="W94" s="231">
        <f t="shared" si="35"/>
        <v>169.56132323290217</v>
      </c>
    </row>
    <row r="95" spans="2:23" s="238" customFormat="1">
      <c r="B95" s="237"/>
      <c r="D95" s="9"/>
      <c r="E95" s="214">
        <v>42522</v>
      </c>
      <c r="F95" s="214" t="s">
        <v>183</v>
      </c>
      <c r="G95" s="215" t="s">
        <v>66</v>
      </c>
      <c r="H95" s="229">
        <f t="shared" si="36"/>
        <v>9.1666666666666665E-4</v>
      </c>
      <c r="I95" s="230">
        <f>(SUM('1.  LRAMVA Summary'!D$54:D$68)+SUM('1.  LRAMVA Summary'!D$69:D$70)*(MONTH($E95)-1)/12)*$H95</f>
        <v>63.409978682482269</v>
      </c>
      <c r="J95" s="230">
        <f>(SUM('1.  LRAMVA Summary'!E$54:E$68)+SUM('1.  LRAMVA Summary'!E$69:E$70)*(MONTH($E95)-1)/12)*$H95</f>
        <v>53.150083677051661</v>
      </c>
      <c r="K95" s="230">
        <f>(SUM('1.  LRAMVA Summary'!F$54:F$68)+SUM('1.  LRAMVA Summary'!F$69:F$70)*(MONTH($E95)-1)/12)*$H95</f>
        <v>27.673846486939613</v>
      </c>
      <c r="L95" s="230">
        <f>(SUM('1.  LRAMVA Summary'!G$54:G$68)+SUM('1.  LRAMVA Summary'!G$69:G$70)*(MONTH($E95)-1)/12)*$H95</f>
        <v>9.2009766596057059</v>
      </c>
      <c r="M95" s="230">
        <f>(SUM('1.  LRAMVA Summary'!H$54:H$68)+SUM('1.  LRAMVA Summary'!H$69:H$70)*(MONTH($E95)-1)/12)*$H95</f>
        <v>22.747319968324049</v>
      </c>
      <c r="N95" s="230">
        <f>(SUM('1.  LRAMVA Summary'!I$54:I$68)+SUM('1.  LRAMVA Summary'!I$69:I$70)*(MONTH($E95)-1)/12)*$H95</f>
        <v>0</v>
      </c>
      <c r="O95" s="230">
        <f>(SUM('1.  LRAMVA Summary'!J$54:J$68)+SUM('1.  LRAMVA Summary'!J$69:J$70)*(MONTH($E95)-1)/12)*$H95</f>
        <v>0</v>
      </c>
      <c r="P95" s="230">
        <f>(SUM('1.  LRAMVA Summary'!K$54:K$68)+SUM('1.  LRAMVA Summary'!K$69:K$70)*(MONTH($E95)-1)/12)*$H95</f>
        <v>0</v>
      </c>
      <c r="Q95" s="230">
        <f>(SUM('1.  LRAMVA Summary'!L$54:L$68)+SUM('1.  LRAMVA Summary'!L$69:L$70)*(MONTH($E95)-1)/12)*$H95</f>
        <v>0</v>
      </c>
      <c r="R95" s="230">
        <f>(SUM('1.  LRAMVA Summary'!M$54:M$68)+SUM('1.  LRAMVA Summary'!M$69:M$70)*(MONTH($E95)-1)/12)*$H95</f>
        <v>0</v>
      </c>
      <c r="S95" s="230">
        <f>(SUM('1.  LRAMVA Summary'!N$54:N$68)+SUM('1.  LRAMVA Summary'!N$69:N$70)*(MONTH($E95)-1)/12)*$H95</f>
        <v>0</v>
      </c>
      <c r="T95" s="230">
        <f>(SUM('1.  LRAMVA Summary'!O$54:O$68)+SUM('1.  LRAMVA Summary'!O$69:O$70)*(MONTH($E95)-1)/12)*$H95</f>
        <v>0</v>
      </c>
      <c r="U95" s="230">
        <f>(SUM('1.  LRAMVA Summary'!P$54:P$68)+SUM('1.  LRAMVA Summary'!P$69:P$70)*(MONTH($E95)-1)/12)*$H95</f>
        <v>0</v>
      </c>
      <c r="V95" s="230">
        <f>(SUM('1.  LRAMVA Summary'!Q$54:Q$68)+SUM('1.  LRAMVA Summary'!Q$69:Q$70)*(MONTH($E95)-1)/12)*$H95</f>
        <v>0</v>
      </c>
      <c r="W95" s="231">
        <f t="shared" si="35"/>
        <v>176.1822054744033</v>
      </c>
    </row>
    <row r="96" spans="2:23" s="9" customFormat="1">
      <c r="B96" s="66"/>
      <c r="E96" s="214">
        <v>42552</v>
      </c>
      <c r="F96" s="214" t="s">
        <v>183</v>
      </c>
      <c r="G96" s="215" t="s">
        <v>68</v>
      </c>
      <c r="H96" s="229">
        <f>$C$37/12</f>
        <v>9.1666666666666665E-4</v>
      </c>
      <c r="I96" s="230">
        <f>(SUM('1.  LRAMVA Summary'!D$54:D$68)+SUM('1.  LRAMVA Summary'!D$69:D$70)*(MONTH($E96)-1)/12)*$H96</f>
        <v>66.689732754704494</v>
      </c>
      <c r="J96" s="230">
        <f>(SUM('1.  LRAMVA Summary'!E$54:E$68)+SUM('1.  LRAMVA Summary'!E$69:E$70)*(MONTH($E96)-1)/12)*$H96</f>
        <v>56.065799139624524</v>
      </c>
      <c r="K96" s="230">
        <f>(SUM('1.  LRAMVA Summary'!F$54:F$68)+SUM('1.  LRAMVA Summary'!F$69:F$70)*(MONTH($E96)-1)/12)*$H96</f>
        <v>26.932072301106327</v>
      </c>
      <c r="L96" s="230">
        <f>(SUM('1.  LRAMVA Summary'!G$54:G$68)+SUM('1.  LRAMVA Summary'!G$69:G$70)*(MONTH($E96)-1)/12)*$H96</f>
        <v>9.3099992774773117</v>
      </c>
      <c r="M96" s="230">
        <f>(SUM('1.  LRAMVA Summary'!H$54:H$68)+SUM('1.  LRAMVA Summary'!H$69:H$70)*(MONTH($E96)-1)/12)*$H96</f>
        <v>23.805484242991799</v>
      </c>
      <c r="N96" s="230">
        <f>(SUM('1.  LRAMVA Summary'!I$54:I$68)+SUM('1.  LRAMVA Summary'!I$69:I$70)*(MONTH($E96)-1)/12)*$H96</f>
        <v>0</v>
      </c>
      <c r="O96" s="230">
        <f>(SUM('1.  LRAMVA Summary'!J$54:J$68)+SUM('1.  LRAMVA Summary'!J$69:J$70)*(MONTH($E96)-1)/12)*$H96</f>
        <v>0</v>
      </c>
      <c r="P96" s="230">
        <f>(SUM('1.  LRAMVA Summary'!K$54:K$68)+SUM('1.  LRAMVA Summary'!K$69:K$70)*(MONTH($E96)-1)/12)*$H96</f>
        <v>0</v>
      </c>
      <c r="Q96" s="230">
        <f>(SUM('1.  LRAMVA Summary'!L$54:L$68)+SUM('1.  LRAMVA Summary'!L$69:L$70)*(MONTH($E96)-1)/12)*$H96</f>
        <v>0</v>
      </c>
      <c r="R96" s="230">
        <f>(SUM('1.  LRAMVA Summary'!M$54:M$68)+SUM('1.  LRAMVA Summary'!M$69:M$70)*(MONTH($E96)-1)/12)*$H96</f>
        <v>0</v>
      </c>
      <c r="S96" s="230">
        <f>(SUM('1.  LRAMVA Summary'!N$54:N$68)+SUM('1.  LRAMVA Summary'!N$69:N$70)*(MONTH($E96)-1)/12)*$H96</f>
        <v>0</v>
      </c>
      <c r="T96" s="230">
        <f>(SUM('1.  LRAMVA Summary'!O$54:O$68)+SUM('1.  LRAMVA Summary'!O$69:O$70)*(MONTH($E96)-1)/12)*$H96</f>
        <v>0</v>
      </c>
      <c r="U96" s="230">
        <f>(SUM('1.  LRAMVA Summary'!P$54:P$68)+SUM('1.  LRAMVA Summary'!P$69:P$70)*(MONTH($E96)-1)/12)*$H96</f>
        <v>0</v>
      </c>
      <c r="V96" s="230">
        <f>(SUM('1.  LRAMVA Summary'!Q$54:Q$68)+SUM('1.  LRAMVA Summary'!Q$69:Q$70)*(MONTH($E96)-1)/12)*$H96</f>
        <v>0</v>
      </c>
      <c r="W96" s="231">
        <f t="shared" si="35"/>
        <v>182.80308771590447</v>
      </c>
    </row>
    <row r="97" spans="2:23" s="9" customFormat="1">
      <c r="B97" s="66"/>
      <c r="E97" s="214">
        <v>42583</v>
      </c>
      <c r="F97" s="214" t="s">
        <v>183</v>
      </c>
      <c r="G97" s="215" t="s">
        <v>68</v>
      </c>
      <c r="H97" s="229">
        <f t="shared" ref="H97:H98" si="37">$C$37/12</f>
        <v>9.1666666666666665E-4</v>
      </c>
      <c r="I97" s="230">
        <f>(SUM('1.  LRAMVA Summary'!D$54:D$68)+SUM('1.  LRAMVA Summary'!D$69:D$70)*(MONTH($E97)-1)/12)*$H97</f>
        <v>69.969486826926712</v>
      </c>
      <c r="J97" s="230">
        <f>(SUM('1.  LRAMVA Summary'!E$54:E$68)+SUM('1.  LRAMVA Summary'!E$69:E$70)*(MONTH($E97)-1)/12)*$H97</f>
        <v>58.981514602197379</v>
      </c>
      <c r="K97" s="230">
        <f>(SUM('1.  LRAMVA Summary'!F$54:F$68)+SUM('1.  LRAMVA Summary'!F$69:F$70)*(MONTH($E97)-1)/12)*$H97</f>
        <v>26.190298115273048</v>
      </c>
      <c r="L97" s="230">
        <f>(SUM('1.  LRAMVA Summary'!G$54:G$68)+SUM('1.  LRAMVA Summary'!G$69:G$70)*(MONTH($E97)-1)/12)*$H97</f>
        <v>9.4190218953489158</v>
      </c>
      <c r="M97" s="230">
        <f>(SUM('1.  LRAMVA Summary'!H$54:H$68)+SUM('1.  LRAMVA Summary'!H$69:H$70)*(MONTH($E97)-1)/12)*$H97</f>
        <v>24.863648517659545</v>
      </c>
      <c r="N97" s="230">
        <f>(SUM('1.  LRAMVA Summary'!I$54:I$68)+SUM('1.  LRAMVA Summary'!I$69:I$70)*(MONTH($E97)-1)/12)*$H97</f>
        <v>0</v>
      </c>
      <c r="O97" s="230">
        <f>(SUM('1.  LRAMVA Summary'!J$54:J$68)+SUM('1.  LRAMVA Summary'!J$69:J$70)*(MONTH($E97)-1)/12)*$H97</f>
        <v>0</v>
      </c>
      <c r="P97" s="230">
        <f>(SUM('1.  LRAMVA Summary'!K$54:K$68)+SUM('1.  LRAMVA Summary'!K$69:K$70)*(MONTH($E97)-1)/12)*$H97</f>
        <v>0</v>
      </c>
      <c r="Q97" s="230">
        <f>(SUM('1.  LRAMVA Summary'!L$54:L$68)+SUM('1.  LRAMVA Summary'!L$69:L$70)*(MONTH($E97)-1)/12)*$H97</f>
        <v>0</v>
      </c>
      <c r="R97" s="230">
        <f>(SUM('1.  LRAMVA Summary'!M$54:M$68)+SUM('1.  LRAMVA Summary'!M$69:M$70)*(MONTH($E97)-1)/12)*$H97</f>
        <v>0</v>
      </c>
      <c r="S97" s="230">
        <f>(SUM('1.  LRAMVA Summary'!N$54:N$68)+SUM('1.  LRAMVA Summary'!N$69:N$70)*(MONTH($E97)-1)/12)*$H97</f>
        <v>0</v>
      </c>
      <c r="T97" s="230">
        <f>(SUM('1.  LRAMVA Summary'!O$54:O$68)+SUM('1.  LRAMVA Summary'!O$69:O$70)*(MONTH($E97)-1)/12)*$H97</f>
        <v>0</v>
      </c>
      <c r="U97" s="230">
        <f>(SUM('1.  LRAMVA Summary'!P$54:P$68)+SUM('1.  LRAMVA Summary'!P$69:P$70)*(MONTH($E97)-1)/12)*$H97</f>
        <v>0</v>
      </c>
      <c r="V97" s="230">
        <f>(SUM('1.  LRAMVA Summary'!Q$54:Q$68)+SUM('1.  LRAMVA Summary'!Q$69:Q$70)*(MONTH($E97)-1)/12)*$H97</f>
        <v>0</v>
      </c>
      <c r="W97" s="231">
        <f t="shared" si="35"/>
        <v>189.4239699574056</v>
      </c>
    </row>
    <row r="98" spans="2:23" s="9" customFormat="1">
      <c r="B98" s="66"/>
      <c r="E98" s="214">
        <v>42614</v>
      </c>
      <c r="F98" s="214" t="s">
        <v>183</v>
      </c>
      <c r="G98" s="215" t="s">
        <v>68</v>
      </c>
      <c r="H98" s="229">
        <f t="shared" si="37"/>
        <v>9.1666666666666665E-4</v>
      </c>
      <c r="I98" s="230">
        <f>(SUM('1.  LRAMVA Summary'!D$54:D$68)+SUM('1.  LRAMVA Summary'!D$69:D$70)*(MONTH($E98)-1)/12)*$H98</f>
        <v>73.249240899148944</v>
      </c>
      <c r="J98" s="230">
        <f>(SUM('1.  LRAMVA Summary'!E$54:E$68)+SUM('1.  LRAMVA Summary'!E$69:E$70)*(MONTH($E98)-1)/12)*$H98</f>
        <v>61.897230064770241</v>
      </c>
      <c r="K98" s="230">
        <f>(SUM('1.  LRAMVA Summary'!F$54:F$68)+SUM('1.  LRAMVA Summary'!F$69:F$70)*(MONTH($E98)-1)/12)*$H98</f>
        <v>25.448523929439766</v>
      </c>
      <c r="L98" s="230">
        <f>(SUM('1.  LRAMVA Summary'!G$54:G$68)+SUM('1.  LRAMVA Summary'!G$69:G$70)*(MONTH($E98)-1)/12)*$H98</f>
        <v>9.5280445132205198</v>
      </c>
      <c r="M98" s="230">
        <f>(SUM('1.  LRAMVA Summary'!H$54:H$68)+SUM('1.  LRAMVA Summary'!H$69:H$70)*(MONTH($E98)-1)/12)*$H98</f>
        <v>25.921812792327295</v>
      </c>
      <c r="N98" s="230">
        <f>(SUM('1.  LRAMVA Summary'!I$54:I$68)+SUM('1.  LRAMVA Summary'!I$69:I$70)*(MONTH($E98)-1)/12)*$H98</f>
        <v>0</v>
      </c>
      <c r="O98" s="230">
        <f>(SUM('1.  LRAMVA Summary'!J$54:J$68)+SUM('1.  LRAMVA Summary'!J$69:J$70)*(MONTH($E98)-1)/12)*$H98</f>
        <v>0</v>
      </c>
      <c r="P98" s="230">
        <f>(SUM('1.  LRAMVA Summary'!K$54:K$68)+SUM('1.  LRAMVA Summary'!K$69:K$70)*(MONTH($E98)-1)/12)*$H98</f>
        <v>0</v>
      </c>
      <c r="Q98" s="230">
        <f>(SUM('1.  LRAMVA Summary'!L$54:L$68)+SUM('1.  LRAMVA Summary'!L$69:L$70)*(MONTH($E98)-1)/12)*$H98</f>
        <v>0</v>
      </c>
      <c r="R98" s="230">
        <f>(SUM('1.  LRAMVA Summary'!M$54:M$68)+SUM('1.  LRAMVA Summary'!M$69:M$70)*(MONTH($E98)-1)/12)*$H98</f>
        <v>0</v>
      </c>
      <c r="S98" s="230">
        <f>(SUM('1.  LRAMVA Summary'!N$54:N$68)+SUM('1.  LRAMVA Summary'!N$69:N$70)*(MONTH($E98)-1)/12)*$H98</f>
        <v>0</v>
      </c>
      <c r="T98" s="230">
        <f>(SUM('1.  LRAMVA Summary'!O$54:O$68)+SUM('1.  LRAMVA Summary'!O$69:O$70)*(MONTH($E98)-1)/12)*$H98</f>
        <v>0</v>
      </c>
      <c r="U98" s="230">
        <f>(SUM('1.  LRAMVA Summary'!P$54:P$68)+SUM('1.  LRAMVA Summary'!P$69:P$70)*(MONTH($E98)-1)/12)*$H98</f>
        <v>0</v>
      </c>
      <c r="V98" s="230">
        <f>(SUM('1.  LRAMVA Summary'!Q$54:Q$68)+SUM('1.  LRAMVA Summary'!Q$69:Q$70)*(MONTH($E98)-1)/12)*$H98</f>
        <v>0</v>
      </c>
      <c r="W98" s="231">
        <f t="shared" si="35"/>
        <v>196.04485219890677</v>
      </c>
    </row>
    <row r="99" spans="2:23" s="9" customFormat="1">
      <c r="B99" s="66"/>
      <c r="E99" s="214">
        <v>42644</v>
      </c>
      <c r="F99" s="214" t="s">
        <v>183</v>
      </c>
      <c r="G99" s="215" t="s">
        <v>69</v>
      </c>
      <c r="H99" s="210">
        <f>$C$38/12</f>
        <v>9.1666666666666665E-4</v>
      </c>
      <c r="I99" s="230">
        <f>(SUM('1.  LRAMVA Summary'!D$54:D$68)+SUM('1.  LRAMVA Summary'!D$69:D$70)*(MONTH($E99)-1)/12)*$H99</f>
        <v>76.528994971371148</v>
      </c>
      <c r="J99" s="230">
        <f>(SUM('1.  LRAMVA Summary'!E$54:E$68)+SUM('1.  LRAMVA Summary'!E$69:E$70)*(MONTH($E99)-1)/12)*$H99</f>
        <v>64.812945527343103</v>
      </c>
      <c r="K99" s="230">
        <f>(SUM('1.  LRAMVA Summary'!F$54:F$68)+SUM('1.  LRAMVA Summary'!F$69:F$70)*(MONTH($E99)-1)/12)*$H99</f>
        <v>24.706749743606487</v>
      </c>
      <c r="L99" s="230">
        <f>(SUM('1.  LRAMVA Summary'!G$54:G$68)+SUM('1.  LRAMVA Summary'!G$69:G$70)*(MONTH($E99)-1)/12)*$H99</f>
        <v>9.6370671310921239</v>
      </c>
      <c r="M99" s="230">
        <f>(SUM('1.  LRAMVA Summary'!H$54:H$68)+SUM('1.  LRAMVA Summary'!H$69:H$70)*(MONTH($E99)-1)/12)*$H99</f>
        <v>26.979977066995037</v>
      </c>
      <c r="N99" s="230">
        <f>(SUM('1.  LRAMVA Summary'!I$54:I$68)+SUM('1.  LRAMVA Summary'!I$69:I$70)*(MONTH($E99)-1)/12)*$H99</f>
        <v>0</v>
      </c>
      <c r="O99" s="230">
        <f>(SUM('1.  LRAMVA Summary'!J$54:J$68)+SUM('1.  LRAMVA Summary'!J$69:J$70)*(MONTH($E99)-1)/12)*$H99</f>
        <v>0</v>
      </c>
      <c r="P99" s="230">
        <f>(SUM('1.  LRAMVA Summary'!K$54:K$68)+SUM('1.  LRAMVA Summary'!K$69:K$70)*(MONTH($E99)-1)/12)*$H99</f>
        <v>0</v>
      </c>
      <c r="Q99" s="230">
        <f>(SUM('1.  LRAMVA Summary'!L$54:L$68)+SUM('1.  LRAMVA Summary'!L$69:L$70)*(MONTH($E99)-1)/12)*$H99</f>
        <v>0</v>
      </c>
      <c r="R99" s="230">
        <f>(SUM('1.  LRAMVA Summary'!M$54:M$68)+SUM('1.  LRAMVA Summary'!M$69:M$70)*(MONTH($E99)-1)/12)*$H99</f>
        <v>0</v>
      </c>
      <c r="S99" s="230">
        <f>(SUM('1.  LRAMVA Summary'!N$54:N$68)+SUM('1.  LRAMVA Summary'!N$69:N$70)*(MONTH($E99)-1)/12)*$H99</f>
        <v>0</v>
      </c>
      <c r="T99" s="230">
        <f>(SUM('1.  LRAMVA Summary'!O$54:O$68)+SUM('1.  LRAMVA Summary'!O$69:O$70)*(MONTH($E99)-1)/12)*$H99</f>
        <v>0</v>
      </c>
      <c r="U99" s="230">
        <f>(SUM('1.  LRAMVA Summary'!P$54:P$68)+SUM('1.  LRAMVA Summary'!P$69:P$70)*(MONTH($E99)-1)/12)*$H99</f>
        <v>0</v>
      </c>
      <c r="V99" s="230">
        <f>(SUM('1.  LRAMVA Summary'!Q$54:Q$68)+SUM('1.  LRAMVA Summary'!Q$69:Q$70)*(MONTH($E99)-1)/12)*$H99</f>
        <v>0</v>
      </c>
      <c r="W99" s="231">
        <f t="shared" si="35"/>
        <v>202.6657344404079</v>
      </c>
    </row>
    <row r="100" spans="2:23" s="9" customFormat="1">
      <c r="B100" s="66"/>
      <c r="E100" s="214">
        <v>42675</v>
      </c>
      <c r="F100" s="214" t="s">
        <v>183</v>
      </c>
      <c r="G100" s="215" t="s">
        <v>69</v>
      </c>
      <c r="H100" s="210">
        <f t="shared" ref="H100:H101" si="38">$C$38/12</f>
        <v>9.1666666666666665E-4</v>
      </c>
      <c r="I100" s="230">
        <f>(SUM('1.  LRAMVA Summary'!D$54:D$68)+SUM('1.  LRAMVA Summary'!D$69:D$70)*(MONTH($E100)-1)/12)*$H100</f>
        <v>79.80874904359338</v>
      </c>
      <c r="J100" s="230">
        <f>(SUM('1.  LRAMVA Summary'!E$54:E$68)+SUM('1.  LRAMVA Summary'!E$69:E$70)*(MONTH($E100)-1)/12)*$H100</f>
        <v>67.728660989915952</v>
      </c>
      <c r="K100" s="230">
        <f>(SUM('1.  LRAMVA Summary'!F$54:F$68)+SUM('1.  LRAMVA Summary'!F$69:F$70)*(MONTH($E100)-1)/12)*$H100</f>
        <v>23.964975557773201</v>
      </c>
      <c r="L100" s="230">
        <f>(SUM('1.  LRAMVA Summary'!G$54:G$68)+SUM('1.  LRAMVA Summary'!G$69:G$70)*(MONTH($E100)-1)/12)*$H100</f>
        <v>9.7460897489637279</v>
      </c>
      <c r="M100" s="230">
        <f>(SUM('1.  LRAMVA Summary'!H$54:H$68)+SUM('1.  LRAMVA Summary'!H$69:H$70)*(MONTH($E100)-1)/12)*$H100</f>
        <v>28.038141341662786</v>
      </c>
      <c r="N100" s="230">
        <f>(SUM('1.  LRAMVA Summary'!I$54:I$68)+SUM('1.  LRAMVA Summary'!I$69:I$70)*(MONTH($E100)-1)/12)*$H100</f>
        <v>0</v>
      </c>
      <c r="O100" s="230">
        <f>(SUM('1.  LRAMVA Summary'!J$54:J$68)+SUM('1.  LRAMVA Summary'!J$69:J$70)*(MONTH($E100)-1)/12)*$H100</f>
        <v>0</v>
      </c>
      <c r="P100" s="230">
        <f>(SUM('1.  LRAMVA Summary'!K$54:K$68)+SUM('1.  LRAMVA Summary'!K$69:K$70)*(MONTH($E100)-1)/12)*$H100</f>
        <v>0</v>
      </c>
      <c r="Q100" s="230">
        <f>(SUM('1.  LRAMVA Summary'!L$54:L$68)+SUM('1.  LRAMVA Summary'!L$69:L$70)*(MONTH($E100)-1)/12)*$H100</f>
        <v>0</v>
      </c>
      <c r="R100" s="230">
        <f>(SUM('1.  LRAMVA Summary'!M$54:M$68)+SUM('1.  LRAMVA Summary'!M$69:M$70)*(MONTH($E100)-1)/12)*$H100</f>
        <v>0</v>
      </c>
      <c r="S100" s="230">
        <f>(SUM('1.  LRAMVA Summary'!N$54:N$68)+SUM('1.  LRAMVA Summary'!N$69:N$70)*(MONTH($E100)-1)/12)*$H100</f>
        <v>0</v>
      </c>
      <c r="T100" s="230">
        <f>(SUM('1.  LRAMVA Summary'!O$54:O$68)+SUM('1.  LRAMVA Summary'!O$69:O$70)*(MONTH($E100)-1)/12)*$H100</f>
        <v>0</v>
      </c>
      <c r="U100" s="230">
        <f>(SUM('1.  LRAMVA Summary'!P$54:P$68)+SUM('1.  LRAMVA Summary'!P$69:P$70)*(MONTH($E100)-1)/12)*$H100</f>
        <v>0</v>
      </c>
      <c r="V100" s="230">
        <f>(SUM('1.  LRAMVA Summary'!Q$54:Q$68)+SUM('1.  LRAMVA Summary'!Q$69:Q$70)*(MONTH($E100)-1)/12)*$H100</f>
        <v>0</v>
      </c>
      <c r="W100" s="231">
        <f t="shared" si="35"/>
        <v>209.28661668190904</v>
      </c>
    </row>
    <row r="101" spans="2:23" s="9" customFormat="1">
      <c r="B101" s="66"/>
      <c r="E101" s="214">
        <v>42705</v>
      </c>
      <c r="F101" s="214" t="s">
        <v>183</v>
      </c>
      <c r="G101" s="215" t="s">
        <v>69</v>
      </c>
      <c r="H101" s="210">
        <f t="shared" si="38"/>
        <v>9.1666666666666665E-4</v>
      </c>
      <c r="I101" s="230">
        <f>(SUM('1.  LRAMVA Summary'!D$54:D$68)+SUM('1.  LRAMVA Summary'!D$69:D$70)*(MONTH($E101)-1)/12)*$H101</f>
        <v>83.088503115815612</v>
      </c>
      <c r="J101" s="230">
        <f>(SUM('1.  LRAMVA Summary'!E$54:E$68)+SUM('1.  LRAMVA Summary'!E$69:E$70)*(MONTH($E101)-1)/12)*$H101</f>
        <v>70.644376452488814</v>
      </c>
      <c r="K101" s="230">
        <f>(SUM('1.  LRAMVA Summary'!F$54:F$68)+SUM('1.  LRAMVA Summary'!F$69:F$70)*(MONTH($E101)-1)/12)*$H101</f>
        <v>23.223201371939922</v>
      </c>
      <c r="L101" s="230">
        <f>(SUM('1.  LRAMVA Summary'!G$54:G$68)+SUM('1.  LRAMVA Summary'!G$69:G$70)*(MONTH($E101)-1)/12)*$H101</f>
        <v>9.8551123668353338</v>
      </c>
      <c r="M101" s="230">
        <f>(SUM('1.  LRAMVA Summary'!H$54:H$68)+SUM('1.  LRAMVA Summary'!H$69:H$70)*(MONTH($E101)-1)/12)*$H101</f>
        <v>29.096305616330532</v>
      </c>
      <c r="N101" s="230">
        <f>(SUM('1.  LRAMVA Summary'!I$54:I$68)+SUM('1.  LRAMVA Summary'!I$69:I$70)*(MONTH($E101)-1)/12)*$H101</f>
        <v>0</v>
      </c>
      <c r="O101" s="230">
        <f>(SUM('1.  LRAMVA Summary'!J$54:J$68)+SUM('1.  LRAMVA Summary'!J$69:J$70)*(MONTH($E101)-1)/12)*$H101</f>
        <v>0</v>
      </c>
      <c r="P101" s="230">
        <f>(SUM('1.  LRAMVA Summary'!K$54:K$68)+SUM('1.  LRAMVA Summary'!K$69:K$70)*(MONTH($E101)-1)/12)*$H101</f>
        <v>0</v>
      </c>
      <c r="Q101" s="230">
        <f>(SUM('1.  LRAMVA Summary'!L$54:L$68)+SUM('1.  LRAMVA Summary'!L$69:L$70)*(MONTH($E101)-1)/12)*$H101</f>
        <v>0</v>
      </c>
      <c r="R101" s="230">
        <f>(SUM('1.  LRAMVA Summary'!M$54:M$68)+SUM('1.  LRAMVA Summary'!M$69:M$70)*(MONTH($E101)-1)/12)*$H101</f>
        <v>0</v>
      </c>
      <c r="S101" s="230">
        <f>(SUM('1.  LRAMVA Summary'!N$54:N$68)+SUM('1.  LRAMVA Summary'!N$69:N$70)*(MONTH($E101)-1)/12)*$H101</f>
        <v>0</v>
      </c>
      <c r="T101" s="230">
        <f>(SUM('1.  LRAMVA Summary'!O$54:O$68)+SUM('1.  LRAMVA Summary'!O$69:O$70)*(MONTH($E101)-1)/12)*$H101</f>
        <v>0</v>
      </c>
      <c r="U101" s="230">
        <f>(SUM('1.  LRAMVA Summary'!P$54:P$68)+SUM('1.  LRAMVA Summary'!P$69:P$70)*(MONTH($E101)-1)/12)*$H101</f>
        <v>0</v>
      </c>
      <c r="V101" s="230">
        <f>(SUM('1.  LRAMVA Summary'!Q$54:Q$68)+SUM('1.  LRAMVA Summary'!Q$69:Q$70)*(MONTH($E101)-1)/12)*$H101</f>
        <v>0</v>
      </c>
      <c r="W101" s="231">
        <f t="shared" si="35"/>
        <v>215.90749892341023</v>
      </c>
    </row>
    <row r="102" spans="2:23" s="9" customFormat="1" ht="15" thickBot="1">
      <c r="B102" s="66"/>
      <c r="E102" s="216" t="s">
        <v>465</v>
      </c>
      <c r="F102" s="216"/>
      <c r="G102" s="217"/>
      <c r="H102" s="218"/>
      <c r="I102" s="219">
        <f>SUM(I89:I101)</f>
        <v>1043.1131296358681</v>
      </c>
      <c r="J102" s="219">
        <f>SUM(J89:J101)</f>
        <v>870.68209493825805</v>
      </c>
      <c r="K102" s="219">
        <f t="shared" ref="K102:O102" si="39">SUM(K89:K101)</f>
        <v>502.87945975412219</v>
      </c>
      <c r="L102" s="219">
        <f t="shared" si="39"/>
        <v>159.40098469544938</v>
      </c>
      <c r="M102" s="219">
        <f t="shared" si="39"/>
        <v>376.79550037671083</v>
      </c>
      <c r="N102" s="219">
        <f t="shared" si="39"/>
        <v>0</v>
      </c>
      <c r="O102" s="219">
        <f t="shared" si="39"/>
        <v>0</v>
      </c>
      <c r="P102" s="219">
        <f t="shared" ref="P102:V102" si="40">SUM(P89:P101)</f>
        <v>0</v>
      </c>
      <c r="Q102" s="219">
        <f t="shared" si="40"/>
        <v>0</v>
      </c>
      <c r="R102" s="219">
        <f t="shared" si="40"/>
        <v>0</v>
      </c>
      <c r="S102" s="219">
        <f t="shared" si="40"/>
        <v>0</v>
      </c>
      <c r="T102" s="219">
        <f t="shared" si="40"/>
        <v>0</v>
      </c>
      <c r="U102" s="219">
        <f t="shared" si="40"/>
        <v>0</v>
      </c>
      <c r="V102" s="219">
        <f t="shared" si="40"/>
        <v>0</v>
      </c>
      <c r="W102" s="219">
        <f>SUM(W89:W101)</f>
        <v>2952.8711694004087</v>
      </c>
    </row>
    <row r="103" spans="2:23" s="9" customFormat="1" ht="15" thickTop="1">
      <c r="B103" s="66"/>
      <c r="E103" s="220" t="s">
        <v>67</v>
      </c>
      <c r="F103" s="220"/>
      <c r="G103" s="221"/>
      <c r="H103" s="222"/>
      <c r="I103" s="223"/>
      <c r="J103" s="223"/>
      <c r="K103" s="223"/>
      <c r="L103" s="223"/>
      <c r="M103" s="223"/>
      <c r="N103" s="223"/>
      <c r="O103" s="223"/>
      <c r="P103" s="223"/>
      <c r="Q103" s="223"/>
      <c r="R103" s="223"/>
      <c r="S103" s="223"/>
      <c r="T103" s="223"/>
      <c r="U103" s="223"/>
      <c r="V103" s="223"/>
      <c r="W103" s="224"/>
    </row>
    <row r="104" spans="2:23" s="9" customFormat="1">
      <c r="B104" s="66"/>
      <c r="E104" s="225" t="s">
        <v>429</v>
      </c>
      <c r="F104" s="225"/>
      <c r="G104" s="226"/>
      <c r="H104" s="227"/>
      <c r="I104" s="228">
        <f>I102+I103</f>
        <v>1043.1131296358681</v>
      </c>
      <c r="J104" s="228">
        <f t="shared" ref="J104" si="41">J102+J103</f>
        <v>870.68209493825805</v>
      </c>
      <c r="K104" s="228">
        <f t="shared" ref="K104" si="42">K102+K103</f>
        <v>502.87945975412219</v>
      </c>
      <c r="L104" s="228">
        <f t="shared" ref="L104" si="43">L102+L103</f>
        <v>159.40098469544938</v>
      </c>
      <c r="M104" s="228">
        <f t="shared" ref="M104" si="44">M102+M103</f>
        <v>376.79550037671083</v>
      </c>
      <c r="N104" s="228">
        <f t="shared" ref="N104" si="45">N102+N103</f>
        <v>0</v>
      </c>
      <c r="O104" s="228">
        <f t="shared" ref="O104:V104" si="46">O102+O103</f>
        <v>0</v>
      </c>
      <c r="P104" s="228">
        <f t="shared" si="46"/>
        <v>0</v>
      </c>
      <c r="Q104" s="228">
        <f t="shared" si="46"/>
        <v>0</v>
      </c>
      <c r="R104" s="228">
        <f t="shared" si="46"/>
        <v>0</v>
      </c>
      <c r="S104" s="228">
        <f t="shared" si="46"/>
        <v>0</v>
      </c>
      <c r="T104" s="228">
        <f t="shared" si="46"/>
        <v>0</v>
      </c>
      <c r="U104" s="228">
        <f t="shared" si="46"/>
        <v>0</v>
      </c>
      <c r="V104" s="228">
        <f t="shared" si="46"/>
        <v>0</v>
      </c>
      <c r="W104" s="228">
        <f t="shared" ref="W104" si="47">W102+W103</f>
        <v>2952.8711694004087</v>
      </c>
    </row>
    <row r="105" spans="2:23" s="9" customFormat="1">
      <c r="B105" s="66"/>
      <c r="E105" s="214">
        <v>42736</v>
      </c>
      <c r="F105" s="214" t="s">
        <v>184</v>
      </c>
      <c r="G105" s="215" t="s">
        <v>65</v>
      </c>
      <c r="H105" s="240">
        <f>$C$39/12</f>
        <v>9.1666666666666665E-4</v>
      </c>
      <c r="I105" s="230">
        <f>(SUM('1.  LRAMVA Summary'!D$54:D$71)+SUM('1.  LRAMVA Summary'!D$72:D$73)*(MONTH($E105)-1)/12)*$H105</f>
        <v>86.368257188037816</v>
      </c>
      <c r="J105" s="230">
        <f>(SUM('1.  LRAMVA Summary'!E$54:E$71)+SUM('1.  LRAMVA Summary'!E$72:E$73)*(MONTH($E105)-1)/12)*$H105</f>
        <v>73.560091915061676</v>
      </c>
      <c r="K105" s="230">
        <f>(SUM('1.  LRAMVA Summary'!F$54:F$71)+SUM('1.  LRAMVA Summary'!F$72:F$73)*(MONTH($E105)-1)/12)*$H105</f>
        <v>22.481427186106643</v>
      </c>
      <c r="L105" s="230">
        <f>(SUM('1.  LRAMVA Summary'!G$54:G$71)+SUM('1.  LRAMVA Summary'!G$72:G$73)*(MONTH($E105)-1)/12)*$H105</f>
        <v>9.964134984706936</v>
      </c>
      <c r="M105" s="230">
        <f>(SUM('1.  LRAMVA Summary'!H$54:H$71)+SUM('1.  LRAMVA Summary'!H$72:H$73)*(MONTH($E105)-1)/12)*$H105</f>
        <v>30.154469890998286</v>
      </c>
      <c r="N105" s="230">
        <f>(SUM('1.  LRAMVA Summary'!I$54:I$71)+SUM('1.  LRAMVA Summary'!I$72:I$73)*(MONTH($E105)-1)/12)*$H105</f>
        <v>0</v>
      </c>
      <c r="O105" s="230">
        <f>(SUM('1.  LRAMVA Summary'!J$54:J$71)+SUM('1.  LRAMVA Summary'!J$72:J$73)*(MONTH($E105)-1)/12)*$H105</f>
        <v>0</v>
      </c>
      <c r="P105" s="230">
        <f>(SUM('1.  LRAMVA Summary'!K$54:K$71)+SUM('1.  LRAMVA Summary'!K$72:K$73)*(MONTH($E105)-1)/12)*$H105</f>
        <v>0</v>
      </c>
      <c r="Q105" s="230">
        <f>(SUM('1.  LRAMVA Summary'!L$54:L$71)+SUM('1.  LRAMVA Summary'!L$72:L$73)*(MONTH($E105)-1)/12)*$H105</f>
        <v>0</v>
      </c>
      <c r="R105" s="230">
        <f>(SUM('1.  LRAMVA Summary'!M$54:M$71)+SUM('1.  LRAMVA Summary'!M$72:M$73)*(MONTH($E105)-1)/12)*$H105</f>
        <v>0</v>
      </c>
      <c r="S105" s="230">
        <f>(SUM('1.  LRAMVA Summary'!N$54:N$71)+SUM('1.  LRAMVA Summary'!N$72:N$73)*(MONTH($E105)-1)/12)*$H105</f>
        <v>0</v>
      </c>
      <c r="T105" s="230">
        <f>(SUM('1.  LRAMVA Summary'!O$54:O$71)+SUM('1.  LRAMVA Summary'!O$72:O$73)*(MONTH($E105)-1)/12)*$H105</f>
        <v>0</v>
      </c>
      <c r="U105" s="230">
        <f>(SUM('1.  LRAMVA Summary'!P$54:P$71)+SUM('1.  LRAMVA Summary'!P$72:P$73)*(MONTH($E105)-1)/12)*$H105</f>
        <v>0</v>
      </c>
      <c r="V105" s="230">
        <f>(SUM('1.  LRAMVA Summary'!Q$54:Q$71)+SUM('1.  LRAMVA Summary'!Q$72:Q$73)*(MONTH($E105)-1)/12)*$H105</f>
        <v>0</v>
      </c>
      <c r="W105" s="231">
        <f>SUM(I105:V105)</f>
        <v>222.52838116491137</v>
      </c>
    </row>
    <row r="106" spans="2:23" s="9" customFormat="1">
      <c r="B106" s="66"/>
      <c r="E106" s="214">
        <v>42767</v>
      </c>
      <c r="F106" s="214" t="s">
        <v>184</v>
      </c>
      <c r="G106" s="215" t="s">
        <v>65</v>
      </c>
      <c r="H106" s="240">
        <f t="shared" ref="H106:H107" si="48">$C$39/12</f>
        <v>9.1666666666666665E-4</v>
      </c>
      <c r="I106" s="230">
        <f>(SUM('1.  LRAMVA Summary'!D$54:D$71)+SUM('1.  LRAMVA Summary'!D$72:D$73)*(MONTH($E106)-1)/12)*$H106</f>
        <v>93.952608067601759</v>
      </c>
      <c r="J106" s="230">
        <f>(SUM('1.  LRAMVA Summary'!E$54:E$71)+SUM('1.  LRAMVA Summary'!E$72:E$73)*(MONTH($E106)-1)/12)*$H106</f>
        <v>77.389946352592602</v>
      </c>
      <c r="K106" s="230">
        <f>(SUM('1.  LRAMVA Summary'!F$54:F$71)+SUM('1.  LRAMVA Summary'!F$72:F$73)*(MONTH($E106)-1)/12)*$H106</f>
        <v>24.447253942889162</v>
      </c>
      <c r="L106" s="230">
        <f>(SUM('1.  LRAMVA Summary'!G$54:G$71)+SUM('1.  LRAMVA Summary'!G$72:G$73)*(MONTH($E106)-1)/12)*$H106</f>
        <v>10.387922124076566</v>
      </c>
      <c r="M106" s="230">
        <f>(SUM('1.  LRAMVA Summary'!H$54:H$71)+SUM('1.  LRAMVA Summary'!H$72:H$73)*(MONTH($E106)-1)/12)*$H106</f>
        <v>31.056599879983285</v>
      </c>
      <c r="N106" s="230">
        <f>(SUM('1.  LRAMVA Summary'!I$54:I$71)+SUM('1.  LRAMVA Summary'!I$72:I$73)*(MONTH($E106)-1)/12)*$H106</f>
        <v>0</v>
      </c>
      <c r="O106" s="230">
        <f>(SUM('1.  LRAMVA Summary'!J$54:J$71)+SUM('1.  LRAMVA Summary'!J$72:J$73)*(MONTH($E106)-1)/12)*$H106</f>
        <v>0</v>
      </c>
      <c r="P106" s="230">
        <f>(SUM('1.  LRAMVA Summary'!K$54:K$71)+SUM('1.  LRAMVA Summary'!K$72:K$73)*(MONTH($E106)-1)/12)*$H106</f>
        <v>0</v>
      </c>
      <c r="Q106" s="230">
        <f>(SUM('1.  LRAMVA Summary'!L$54:L$71)+SUM('1.  LRAMVA Summary'!L$72:L$73)*(MONTH($E106)-1)/12)*$H106</f>
        <v>0</v>
      </c>
      <c r="R106" s="230">
        <f>(SUM('1.  LRAMVA Summary'!M$54:M$71)+SUM('1.  LRAMVA Summary'!M$72:M$73)*(MONTH($E106)-1)/12)*$H106</f>
        <v>0</v>
      </c>
      <c r="S106" s="230">
        <f>(SUM('1.  LRAMVA Summary'!N$54:N$71)+SUM('1.  LRAMVA Summary'!N$72:N$73)*(MONTH($E106)-1)/12)*$H106</f>
        <v>0</v>
      </c>
      <c r="T106" s="230">
        <f>(SUM('1.  LRAMVA Summary'!O$54:O$71)+SUM('1.  LRAMVA Summary'!O$72:O$73)*(MONTH($E106)-1)/12)*$H106</f>
        <v>0</v>
      </c>
      <c r="U106" s="230">
        <f>(SUM('1.  LRAMVA Summary'!P$54:P$71)+SUM('1.  LRAMVA Summary'!P$72:P$73)*(MONTH($E106)-1)/12)*$H106</f>
        <v>0</v>
      </c>
      <c r="V106" s="230">
        <f>(SUM('1.  LRAMVA Summary'!Q$54:Q$71)+SUM('1.  LRAMVA Summary'!Q$72:Q$73)*(MONTH($E106)-1)/12)*$H106</f>
        <v>0</v>
      </c>
      <c r="W106" s="231">
        <f t="shared" ref="W106:W116" si="49">SUM(I106:V106)</f>
        <v>237.23433036714337</v>
      </c>
    </row>
    <row r="107" spans="2:23" s="9" customFormat="1">
      <c r="B107" s="66"/>
      <c r="E107" s="214">
        <v>42795</v>
      </c>
      <c r="F107" s="214" t="s">
        <v>184</v>
      </c>
      <c r="G107" s="215" t="s">
        <v>65</v>
      </c>
      <c r="H107" s="240">
        <f t="shared" si="48"/>
        <v>9.1666666666666665E-4</v>
      </c>
      <c r="I107" s="230">
        <f>(SUM('1.  LRAMVA Summary'!D$54:D$71)+SUM('1.  LRAMVA Summary'!D$72:D$73)*(MONTH($E107)-1)/12)*$H107</f>
        <v>101.53695894716567</v>
      </c>
      <c r="J107" s="230">
        <f>(SUM('1.  LRAMVA Summary'!E$54:E$71)+SUM('1.  LRAMVA Summary'!E$72:E$73)*(MONTH($E107)-1)/12)*$H107</f>
        <v>81.219800790123514</v>
      </c>
      <c r="K107" s="230">
        <f>(SUM('1.  LRAMVA Summary'!F$54:F$71)+SUM('1.  LRAMVA Summary'!F$72:F$73)*(MONTH($E107)-1)/12)*$H107</f>
        <v>26.413080699671681</v>
      </c>
      <c r="L107" s="230">
        <f>(SUM('1.  LRAMVA Summary'!G$54:G$71)+SUM('1.  LRAMVA Summary'!G$72:G$73)*(MONTH($E107)-1)/12)*$H107</f>
        <v>10.811709263446193</v>
      </c>
      <c r="M107" s="230">
        <f>(SUM('1.  LRAMVA Summary'!H$54:H$71)+SUM('1.  LRAMVA Summary'!H$72:H$73)*(MONTH($E107)-1)/12)*$H107</f>
        <v>31.958729868968291</v>
      </c>
      <c r="N107" s="230">
        <f>(SUM('1.  LRAMVA Summary'!I$54:I$71)+SUM('1.  LRAMVA Summary'!I$72:I$73)*(MONTH($E107)-1)/12)*$H107</f>
        <v>0</v>
      </c>
      <c r="O107" s="230">
        <f>(SUM('1.  LRAMVA Summary'!J$54:J$71)+SUM('1.  LRAMVA Summary'!J$72:J$73)*(MONTH($E107)-1)/12)*$H107</f>
        <v>0</v>
      </c>
      <c r="P107" s="230">
        <f>(SUM('1.  LRAMVA Summary'!K$54:K$71)+SUM('1.  LRAMVA Summary'!K$72:K$73)*(MONTH($E107)-1)/12)*$H107</f>
        <v>0</v>
      </c>
      <c r="Q107" s="230">
        <f>(SUM('1.  LRAMVA Summary'!L$54:L$71)+SUM('1.  LRAMVA Summary'!L$72:L$73)*(MONTH($E107)-1)/12)*$H107</f>
        <v>0</v>
      </c>
      <c r="R107" s="230">
        <f>(SUM('1.  LRAMVA Summary'!M$54:M$71)+SUM('1.  LRAMVA Summary'!M$72:M$73)*(MONTH($E107)-1)/12)*$H107</f>
        <v>0</v>
      </c>
      <c r="S107" s="230">
        <f>(SUM('1.  LRAMVA Summary'!N$54:N$71)+SUM('1.  LRAMVA Summary'!N$72:N$73)*(MONTH($E107)-1)/12)*$H107</f>
        <v>0</v>
      </c>
      <c r="T107" s="230">
        <f>(SUM('1.  LRAMVA Summary'!O$54:O$71)+SUM('1.  LRAMVA Summary'!O$72:O$73)*(MONTH($E107)-1)/12)*$H107</f>
        <v>0</v>
      </c>
      <c r="U107" s="230">
        <f>(SUM('1.  LRAMVA Summary'!P$54:P$71)+SUM('1.  LRAMVA Summary'!P$72:P$73)*(MONTH($E107)-1)/12)*$H107</f>
        <v>0</v>
      </c>
      <c r="V107" s="230">
        <f>(SUM('1.  LRAMVA Summary'!Q$54:Q$71)+SUM('1.  LRAMVA Summary'!Q$72:Q$73)*(MONTH($E107)-1)/12)*$H107</f>
        <v>0</v>
      </c>
      <c r="W107" s="231">
        <f t="shared" si="49"/>
        <v>251.94027956937538</v>
      </c>
    </row>
    <row r="108" spans="2:23" s="8" customFormat="1">
      <c r="B108" s="239"/>
      <c r="E108" s="214">
        <v>42826</v>
      </c>
      <c r="F108" s="214" t="s">
        <v>184</v>
      </c>
      <c r="G108" s="215" t="s">
        <v>66</v>
      </c>
      <c r="H108" s="240">
        <f>$C$40/12</f>
        <v>9.1666666666666665E-4</v>
      </c>
      <c r="I108" s="230">
        <f>(SUM('1.  LRAMVA Summary'!D$54:D$71)+SUM('1.  LRAMVA Summary'!D$72:D$73)*(MONTH($E108)-1)/12)*$H108</f>
        <v>109.1213098267296</v>
      </c>
      <c r="J108" s="230">
        <f>(SUM('1.  LRAMVA Summary'!E$54:E$71)+SUM('1.  LRAMVA Summary'!E$72:E$73)*(MONTH($E108)-1)/12)*$H108</f>
        <v>85.049655227654426</v>
      </c>
      <c r="K108" s="230">
        <f>(SUM('1.  LRAMVA Summary'!F$54:F$71)+SUM('1.  LRAMVA Summary'!F$72:F$73)*(MONTH($E108)-1)/12)*$H108</f>
        <v>28.378907456454204</v>
      </c>
      <c r="L108" s="230">
        <f>(SUM('1.  LRAMVA Summary'!G$54:G$71)+SUM('1.  LRAMVA Summary'!G$72:G$73)*(MONTH($E108)-1)/12)*$H108</f>
        <v>11.235496402815823</v>
      </c>
      <c r="M108" s="230">
        <f>(SUM('1.  LRAMVA Summary'!H$54:H$71)+SUM('1.  LRAMVA Summary'!H$72:H$73)*(MONTH($E108)-1)/12)*$H108</f>
        <v>32.860859857953294</v>
      </c>
      <c r="N108" s="230">
        <f>(SUM('1.  LRAMVA Summary'!I$54:I$71)+SUM('1.  LRAMVA Summary'!I$72:I$73)*(MONTH($E108)-1)/12)*$H108</f>
        <v>0</v>
      </c>
      <c r="O108" s="230">
        <f>(SUM('1.  LRAMVA Summary'!J$54:J$71)+SUM('1.  LRAMVA Summary'!J$72:J$73)*(MONTH($E108)-1)/12)*$H108</f>
        <v>0</v>
      </c>
      <c r="P108" s="230">
        <f>(SUM('1.  LRAMVA Summary'!K$54:K$71)+SUM('1.  LRAMVA Summary'!K$72:K$73)*(MONTH($E108)-1)/12)*$H108</f>
        <v>0</v>
      </c>
      <c r="Q108" s="230">
        <f>(SUM('1.  LRAMVA Summary'!L$54:L$71)+SUM('1.  LRAMVA Summary'!L$72:L$73)*(MONTH($E108)-1)/12)*$H108</f>
        <v>0</v>
      </c>
      <c r="R108" s="230">
        <f>(SUM('1.  LRAMVA Summary'!M$54:M$71)+SUM('1.  LRAMVA Summary'!M$72:M$73)*(MONTH($E108)-1)/12)*$H108</f>
        <v>0</v>
      </c>
      <c r="S108" s="230">
        <f>(SUM('1.  LRAMVA Summary'!N$54:N$71)+SUM('1.  LRAMVA Summary'!N$72:N$73)*(MONTH($E108)-1)/12)*$H108</f>
        <v>0</v>
      </c>
      <c r="T108" s="230">
        <f>(SUM('1.  LRAMVA Summary'!O$54:O$71)+SUM('1.  LRAMVA Summary'!O$72:O$73)*(MONTH($E108)-1)/12)*$H108</f>
        <v>0</v>
      </c>
      <c r="U108" s="230">
        <f>(SUM('1.  LRAMVA Summary'!P$54:P$71)+SUM('1.  LRAMVA Summary'!P$72:P$73)*(MONTH($E108)-1)/12)*$H108</f>
        <v>0</v>
      </c>
      <c r="V108" s="230">
        <f>(SUM('1.  LRAMVA Summary'!Q$54:Q$71)+SUM('1.  LRAMVA Summary'!Q$72:Q$73)*(MONTH($E108)-1)/12)*$H108</f>
        <v>0</v>
      </c>
      <c r="W108" s="231">
        <f t="shared" si="49"/>
        <v>266.64622877160735</v>
      </c>
    </row>
    <row r="109" spans="2:23" s="9" customFormat="1">
      <c r="B109" s="66"/>
      <c r="E109" s="214">
        <v>42856</v>
      </c>
      <c r="F109" s="214" t="s">
        <v>184</v>
      </c>
      <c r="G109" s="215" t="s">
        <v>66</v>
      </c>
      <c r="H109" s="240">
        <f t="shared" ref="H109:H110" si="50">$C$40/12</f>
        <v>9.1666666666666665E-4</v>
      </c>
      <c r="I109" s="230">
        <f>(SUM('1.  LRAMVA Summary'!D$54:D$71)+SUM('1.  LRAMVA Summary'!D$72:D$73)*(MONTH($E109)-1)/12)*$H109</f>
        <v>116.70566070629354</v>
      </c>
      <c r="J109" s="230">
        <f>(SUM('1.  LRAMVA Summary'!E$54:E$71)+SUM('1.  LRAMVA Summary'!E$72:E$73)*(MONTH($E109)-1)/12)*$H109</f>
        <v>88.879509665185353</v>
      </c>
      <c r="K109" s="230">
        <f>(SUM('1.  LRAMVA Summary'!F$54:F$71)+SUM('1.  LRAMVA Summary'!F$72:F$73)*(MONTH($E109)-1)/12)*$H109</f>
        <v>30.34473421323672</v>
      </c>
      <c r="L109" s="230">
        <f>(SUM('1.  LRAMVA Summary'!G$54:G$71)+SUM('1.  LRAMVA Summary'!G$72:G$73)*(MONTH($E109)-1)/12)*$H109</f>
        <v>11.659283542185451</v>
      </c>
      <c r="M109" s="230">
        <f>(SUM('1.  LRAMVA Summary'!H$54:H$71)+SUM('1.  LRAMVA Summary'!H$72:H$73)*(MONTH($E109)-1)/12)*$H109</f>
        <v>33.762989846938297</v>
      </c>
      <c r="N109" s="230">
        <f>(SUM('1.  LRAMVA Summary'!I$54:I$71)+SUM('1.  LRAMVA Summary'!I$72:I$73)*(MONTH($E109)-1)/12)*$H109</f>
        <v>0</v>
      </c>
      <c r="O109" s="230">
        <f>(SUM('1.  LRAMVA Summary'!J$54:J$71)+SUM('1.  LRAMVA Summary'!J$72:J$73)*(MONTH($E109)-1)/12)*$H109</f>
        <v>0</v>
      </c>
      <c r="P109" s="230">
        <f>(SUM('1.  LRAMVA Summary'!K$54:K$71)+SUM('1.  LRAMVA Summary'!K$72:K$73)*(MONTH($E109)-1)/12)*$H109</f>
        <v>0</v>
      </c>
      <c r="Q109" s="230">
        <f>(SUM('1.  LRAMVA Summary'!L$54:L$71)+SUM('1.  LRAMVA Summary'!L$72:L$73)*(MONTH($E109)-1)/12)*$H109</f>
        <v>0</v>
      </c>
      <c r="R109" s="230">
        <f>(SUM('1.  LRAMVA Summary'!M$54:M$71)+SUM('1.  LRAMVA Summary'!M$72:M$73)*(MONTH($E109)-1)/12)*$H109</f>
        <v>0</v>
      </c>
      <c r="S109" s="230">
        <f>(SUM('1.  LRAMVA Summary'!N$54:N$71)+SUM('1.  LRAMVA Summary'!N$72:N$73)*(MONTH($E109)-1)/12)*$H109</f>
        <v>0</v>
      </c>
      <c r="T109" s="230">
        <f>(SUM('1.  LRAMVA Summary'!O$54:O$71)+SUM('1.  LRAMVA Summary'!O$72:O$73)*(MONTH($E109)-1)/12)*$H109</f>
        <v>0</v>
      </c>
      <c r="U109" s="230">
        <f>(SUM('1.  LRAMVA Summary'!P$54:P$71)+SUM('1.  LRAMVA Summary'!P$72:P$73)*(MONTH($E109)-1)/12)*$H109</f>
        <v>0</v>
      </c>
      <c r="V109" s="230">
        <f>(SUM('1.  LRAMVA Summary'!Q$54:Q$71)+SUM('1.  LRAMVA Summary'!Q$72:Q$73)*(MONTH($E109)-1)/12)*$H109</f>
        <v>0</v>
      </c>
      <c r="W109" s="231">
        <f t="shared" si="49"/>
        <v>281.35217797383939</v>
      </c>
    </row>
    <row r="110" spans="2:23" s="238" customFormat="1">
      <c r="B110" s="237"/>
      <c r="E110" s="214">
        <v>42887</v>
      </c>
      <c r="F110" s="214" t="s">
        <v>184</v>
      </c>
      <c r="G110" s="215" t="s">
        <v>66</v>
      </c>
      <c r="H110" s="240">
        <f t="shared" si="50"/>
        <v>9.1666666666666665E-4</v>
      </c>
      <c r="I110" s="230">
        <f>(SUM('1.  LRAMVA Summary'!D$54:D$71)+SUM('1.  LRAMVA Summary'!D$72:D$73)*(MONTH($E110)-1)/12)*$H110</f>
        <v>124.29001158585746</v>
      </c>
      <c r="J110" s="230">
        <f>(SUM('1.  LRAMVA Summary'!E$54:E$71)+SUM('1.  LRAMVA Summary'!E$72:E$73)*(MONTH($E110)-1)/12)*$H110</f>
        <v>92.709364102716265</v>
      </c>
      <c r="K110" s="230">
        <f>(SUM('1.  LRAMVA Summary'!F$54:F$71)+SUM('1.  LRAMVA Summary'!F$72:F$73)*(MONTH($E110)-1)/12)*$H110</f>
        <v>32.310560970019239</v>
      </c>
      <c r="L110" s="230">
        <f>(SUM('1.  LRAMVA Summary'!G$54:G$71)+SUM('1.  LRAMVA Summary'!G$72:G$73)*(MONTH($E110)-1)/12)*$H110</f>
        <v>12.08307068155508</v>
      </c>
      <c r="M110" s="230">
        <f>(SUM('1.  LRAMVA Summary'!H$54:H$71)+SUM('1.  LRAMVA Summary'!H$72:H$73)*(MONTH($E110)-1)/12)*$H110</f>
        <v>34.665119835923299</v>
      </c>
      <c r="N110" s="230">
        <f>(SUM('1.  LRAMVA Summary'!I$54:I$71)+SUM('1.  LRAMVA Summary'!I$72:I$73)*(MONTH($E110)-1)/12)*$H110</f>
        <v>0</v>
      </c>
      <c r="O110" s="230">
        <f>(SUM('1.  LRAMVA Summary'!J$54:J$71)+SUM('1.  LRAMVA Summary'!J$72:J$73)*(MONTH($E110)-1)/12)*$H110</f>
        <v>0</v>
      </c>
      <c r="P110" s="230">
        <f>(SUM('1.  LRAMVA Summary'!K$54:K$71)+SUM('1.  LRAMVA Summary'!K$72:K$73)*(MONTH($E110)-1)/12)*$H110</f>
        <v>0</v>
      </c>
      <c r="Q110" s="230">
        <f>(SUM('1.  LRAMVA Summary'!L$54:L$71)+SUM('1.  LRAMVA Summary'!L$72:L$73)*(MONTH($E110)-1)/12)*$H110</f>
        <v>0</v>
      </c>
      <c r="R110" s="230">
        <f>(SUM('1.  LRAMVA Summary'!M$54:M$71)+SUM('1.  LRAMVA Summary'!M$72:M$73)*(MONTH($E110)-1)/12)*$H110</f>
        <v>0</v>
      </c>
      <c r="S110" s="230">
        <f>(SUM('1.  LRAMVA Summary'!N$54:N$71)+SUM('1.  LRAMVA Summary'!N$72:N$73)*(MONTH($E110)-1)/12)*$H110</f>
        <v>0</v>
      </c>
      <c r="T110" s="230">
        <f>(SUM('1.  LRAMVA Summary'!O$54:O$71)+SUM('1.  LRAMVA Summary'!O$72:O$73)*(MONTH($E110)-1)/12)*$H110</f>
        <v>0</v>
      </c>
      <c r="U110" s="230">
        <f>(SUM('1.  LRAMVA Summary'!P$54:P$71)+SUM('1.  LRAMVA Summary'!P$72:P$73)*(MONTH($E110)-1)/12)*$H110</f>
        <v>0</v>
      </c>
      <c r="V110" s="230">
        <f>(SUM('1.  LRAMVA Summary'!Q$54:Q$71)+SUM('1.  LRAMVA Summary'!Q$72:Q$73)*(MONTH($E110)-1)/12)*$H110</f>
        <v>0</v>
      </c>
      <c r="W110" s="231">
        <f t="shared" si="49"/>
        <v>296.05812717607131</v>
      </c>
    </row>
    <row r="111" spans="2:23" s="9" customFormat="1">
      <c r="B111" s="66"/>
      <c r="E111" s="214">
        <v>42917</v>
      </c>
      <c r="F111" s="214" t="s">
        <v>184</v>
      </c>
      <c r="G111" s="215" t="s">
        <v>68</v>
      </c>
      <c r="H111" s="240">
        <f>$C$41/12</f>
        <v>9.1666666666666665E-4</v>
      </c>
      <c r="I111" s="230">
        <f>(SUM('1.  LRAMVA Summary'!D$54:D$71)+SUM('1.  LRAMVA Summary'!D$72:D$73)*(MONTH($E111)-1)/12)*$H111</f>
        <v>131.87436246542137</v>
      </c>
      <c r="J111" s="230">
        <f>(SUM('1.  LRAMVA Summary'!E$54:E$71)+SUM('1.  LRAMVA Summary'!E$72:E$73)*(MONTH($E111)-1)/12)*$H111</f>
        <v>96.539218540247177</v>
      </c>
      <c r="K111" s="230">
        <f>(SUM('1.  LRAMVA Summary'!F$54:F$71)+SUM('1.  LRAMVA Summary'!F$72:F$73)*(MONTH($E111)-1)/12)*$H111</f>
        <v>34.276387726801765</v>
      </c>
      <c r="L111" s="230">
        <f>(SUM('1.  LRAMVA Summary'!G$54:G$71)+SUM('1.  LRAMVA Summary'!G$72:G$73)*(MONTH($E111)-1)/12)*$H111</f>
        <v>12.50685782092471</v>
      </c>
      <c r="M111" s="230">
        <f>(SUM('1.  LRAMVA Summary'!H$54:H$71)+SUM('1.  LRAMVA Summary'!H$72:H$73)*(MONTH($E111)-1)/12)*$H111</f>
        <v>35.567249824908309</v>
      </c>
      <c r="N111" s="230">
        <f>(SUM('1.  LRAMVA Summary'!I$54:I$71)+SUM('1.  LRAMVA Summary'!I$72:I$73)*(MONTH($E111)-1)/12)*$H111</f>
        <v>0</v>
      </c>
      <c r="O111" s="230">
        <f>(SUM('1.  LRAMVA Summary'!J$54:J$71)+SUM('1.  LRAMVA Summary'!J$72:J$73)*(MONTH($E111)-1)/12)*$H111</f>
        <v>0</v>
      </c>
      <c r="P111" s="230">
        <f>(SUM('1.  LRAMVA Summary'!K$54:K$71)+SUM('1.  LRAMVA Summary'!K$72:K$73)*(MONTH($E111)-1)/12)*$H111</f>
        <v>0</v>
      </c>
      <c r="Q111" s="230">
        <f>(SUM('1.  LRAMVA Summary'!L$54:L$71)+SUM('1.  LRAMVA Summary'!L$72:L$73)*(MONTH($E111)-1)/12)*$H111</f>
        <v>0</v>
      </c>
      <c r="R111" s="230">
        <f>(SUM('1.  LRAMVA Summary'!M$54:M$71)+SUM('1.  LRAMVA Summary'!M$72:M$73)*(MONTH($E111)-1)/12)*$H111</f>
        <v>0</v>
      </c>
      <c r="S111" s="230">
        <f>(SUM('1.  LRAMVA Summary'!N$54:N$71)+SUM('1.  LRAMVA Summary'!N$72:N$73)*(MONTH($E111)-1)/12)*$H111</f>
        <v>0</v>
      </c>
      <c r="T111" s="230">
        <f>(SUM('1.  LRAMVA Summary'!O$54:O$71)+SUM('1.  LRAMVA Summary'!O$72:O$73)*(MONTH($E111)-1)/12)*$H111</f>
        <v>0</v>
      </c>
      <c r="U111" s="230">
        <f>(SUM('1.  LRAMVA Summary'!P$54:P$71)+SUM('1.  LRAMVA Summary'!P$72:P$73)*(MONTH($E111)-1)/12)*$H111</f>
        <v>0</v>
      </c>
      <c r="V111" s="230">
        <f>(SUM('1.  LRAMVA Summary'!Q$54:Q$71)+SUM('1.  LRAMVA Summary'!Q$72:Q$73)*(MONTH($E111)-1)/12)*$H111</f>
        <v>0</v>
      </c>
      <c r="W111" s="231">
        <f t="shared" si="49"/>
        <v>310.76407637830334</v>
      </c>
    </row>
    <row r="112" spans="2:23" s="9" customFormat="1">
      <c r="B112" s="66"/>
      <c r="E112" s="214">
        <v>42948</v>
      </c>
      <c r="F112" s="214" t="s">
        <v>184</v>
      </c>
      <c r="G112" s="215" t="s">
        <v>68</v>
      </c>
      <c r="H112" s="240">
        <f t="shared" ref="H112:H113" si="51">$C$41/12</f>
        <v>9.1666666666666665E-4</v>
      </c>
      <c r="I112" s="230">
        <f>(SUM('1.  LRAMVA Summary'!D$54:D$71)+SUM('1.  LRAMVA Summary'!D$72:D$73)*(MONTH($E112)-1)/12)*$H112</f>
        <v>139.45871334498528</v>
      </c>
      <c r="J112" s="230">
        <f>(SUM('1.  LRAMVA Summary'!E$54:E$71)+SUM('1.  LRAMVA Summary'!E$72:E$73)*(MONTH($E112)-1)/12)*$H112</f>
        <v>100.3690729777781</v>
      </c>
      <c r="K112" s="230">
        <f>(SUM('1.  LRAMVA Summary'!F$54:F$71)+SUM('1.  LRAMVA Summary'!F$72:F$73)*(MONTH($E112)-1)/12)*$H112</f>
        <v>36.242214483584284</v>
      </c>
      <c r="L112" s="230">
        <f>(SUM('1.  LRAMVA Summary'!G$54:G$71)+SUM('1.  LRAMVA Summary'!G$72:G$73)*(MONTH($E112)-1)/12)*$H112</f>
        <v>12.930644960294339</v>
      </c>
      <c r="M112" s="230">
        <f>(SUM('1.  LRAMVA Summary'!H$54:H$71)+SUM('1.  LRAMVA Summary'!H$72:H$73)*(MONTH($E112)-1)/12)*$H112</f>
        <v>36.469379813893305</v>
      </c>
      <c r="N112" s="230">
        <f>(SUM('1.  LRAMVA Summary'!I$54:I$71)+SUM('1.  LRAMVA Summary'!I$72:I$73)*(MONTH($E112)-1)/12)*$H112</f>
        <v>0</v>
      </c>
      <c r="O112" s="230">
        <f>(SUM('1.  LRAMVA Summary'!J$54:J$71)+SUM('1.  LRAMVA Summary'!J$72:J$73)*(MONTH($E112)-1)/12)*$H112</f>
        <v>0</v>
      </c>
      <c r="P112" s="230">
        <f>(SUM('1.  LRAMVA Summary'!K$54:K$71)+SUM('1.  LRAMVA Summary'!K$72:K$73)*(MONTH($E112)-1)/12)*$H112</f>
        <v>0</v>
      </c>
      <c r="Q112" s="230">
        <f>(SUM('1.  LRAMVA Summary'!L$54:L$71)+SUM('1.  LRAMVA Summary'!L$72:L$73)*(MONTH($E112)-1)/12)*$H112</f>
        <v>0</v>
      </c>
      <c r="R112" s="230">
        <f>(SUM('1.  LRAMVA Summary'!M$54:M$71)+SUM('1.  LRAMVA Summary'!M$72:M$73)*(MONTH($E112)-1)/12)*$H112</f>
        <v>0</v>
      </c>
      <c r="S112" s="230">
        <f>(SUM('1.  LRAMVA Summary'!N$54:N$71)+SUM('1.  LRAMVA Summary'!N$72:N$73)*(MONTH($E112)-1)/12)*$H112</f>
        <v>0</v>
      </c>
      <c r="T112" s="230">
        <f>(SUM('1.  LRAMVA Summary'!O$54:O$71)+SUM('1.  LRAMVA Summary'!O$72:O$73)*(MONTH($E112)-1)/12)*$H112</f>
        <v>0</v>
      </c>
      <c r="U112" s="230">
        <f>(SUM('1.  LRAMVA Summary'!P$54:P$71)+SUM('1.  LRAMVA Summary'!P$72:P$73)*(MONTH($E112)-1)/12)*$H112</f>
        <v>0</v>
      </c>
      <c r="V112" s="230">
        <f>(SUM('1.  LRAMVA Summary'!Q$54:Q$71)+SUM('1.  LRAMVA Summary'!Q$72:Q$73)*(MONTH($E112)-1)/12)*$H112</f>
        <v>0</v>
      </c>
      <c r="W112" s="231">
        <f t="shared" si="49"/>
        <v>325.47002558053526</v>
      </c>
    </row>
    <row r="113" spans="2:23" s="9" customFormat="1">
      <c r="B113" s="66"/>
      <c r="E113" s="214">
        <v>42979</v>
      </c>
      <c r="F113" s="214" t="s">
        <v>184</v>
      </c>
      <c r="G113" s="215" t="s">
        <v>68</v>
      </c>
      <c r="H113" s="240">
        <f t="shared" si="51"/>
        <v>9.1666666666666665E-4</v>
      </c>
      <c r="I113" s="230">
        <f>(SUM('1.  LRAMVA Summary'!D$54:D$71)+SUM('1.  LRAMVA Summary'!D$72:D$73)*(MONTH($E113)-1)/12)*$H113</f>
        <v>147.04306422454923</v>
      </c>
      <c r="J113" s="230">
        <f>(SUM('1.  LRAMVA Summary'!E$54:E$71)+SUM('1.  LRAMVA Summary'!E$72:E$73)*(MONTH($E113)-1)/12)*$H113</f>
        <v>104.19892741530902</v>
      </c>
      <c r="K113" s="230">
        <f>(SUM('1.  LRAMVA Summary'!F$54:F$71)+SUM('1.  LRAMVA Summary'!F$72:F$73)*(MONTH($E113)-1)/12)*$H113</f>
        <v>38.208041240366796</v>
      </c>
      <c r="L113" s="230">
        <f>(SUM('1.  LRAMVA Summary'!G$54:G$71)+SUM('1.  LRAMVA Summary'!G$72:G$73)*(MONTH($E113)-1)/12)*$H113</f>
        <v>13.354432099663969</v>
      </c>
      <c r="M113" s="230">
        <f>(SUM('1.  LRAMVA Summary'!H$54:H$71)+SUM('1.  LRAMVA Summary'!H$72:H$73)*(MONTH($E113)-1)/12)*$H113</f>
        <v>37.371509802878315</v>
      </c>
      <c r="N113" s="230">
        <f>(SUM('1.  LRAMVA Summary'!I$54:I$71)+SUM('1.  LRAMVA Summary'!I$72:I$73)*(MONTH($E113)-1)/12)*$H113</f>
        <v>0</v>
      </c>
      <c r="O113" s="230">
        <f>(SUM('1.  LRAMVA Summary'!J$54:J$71)+SUM('1.  LRAMVA Summary'!J$72:J$73)*(MONTH($E113)-1)/12)*$H113</f>
        <v>0</v>
      </c>
      <c r="P113" s="230">
        <f>(SUM('1.  LRAMVA Summary'!K$54:K$71)+SUM('1.  LRAMVA Summary'!K$72:K$73)*(MONTH($E113)-1)/12)*$H113</f>
        <v>0</v>
      </c>
      <c r="Q113" s="230">
        <f>(SUM('1.  LRAMVA Summary'!L$54:L$71)+SUM('1.  LRAMVA Summary'!L$72:L$73)*(MONTH($E113)-1)/12)*$H113</f>
        <v>0</v>
      </c>
      <c r="R113" s="230">
        <f>(SUM('1.  LRAMVA Summary'!M$54:M$71)+SUM('1.  LRAMVA Summary'!M$72:M$73)*(MONTH($E113)-1)/12)*$H113</f>
        <v>0</v>
      </c>
      <c r="S113" s="230">
        <f>(SUM('1.  LRAMVA Summary'!N$54:N$71)+SUM('1.  LRAMVA Summary'!N$72:N$73)*(MONTH($E113)-1)/12)*$H113</f>
        <v>0</v>
      </c>
      <c r="T113" s="230">
        <f>(SUM('1.  LRAMVA Summary'!O$54:O$71)+SUM('1.  LRAMVA Summary'!O$72:O$73)*(MONTH($E113)-1)/12)*$H113</f>
        <v>0</v>
      </c>
      <c r="U113" s="230">
        <f>(SUM('1.  LRAMVA Summary'!P$54:P$71)+SUM('1.  LRAMVA Summary'!P$72:P$73)*(MONTH($E113)-1)/12)*$H113</f>
        <v>0</v>
      </c>
      <c r="V113" s="230">
        <f>(SUM('1.  LRAMVA Summary'!Q$54:Q$71)+SUM('1.  LRAMVA Summary'!Q$72:Q$73)*(MONTH($E113)-1)/12)*$H113</f>
        <v>0</v>
      </c>
      <c r="W113" s="231">
        <f t="shared" si="49"/>
        <v>340.17597478276736</v>
      </c>
    </row>
    <row r="114" spans="2:23" s="9" customFormat="1">
      <c r="B114" s="66"/>
      <c r="E114" s="214">
        <v>43009</v>
      </c>
      <c r="F114" s="214" t="s">
        <v>184</v>
      </c>
      <c r="G114" s="215" t="s">
        <v>69</v>
      </c>
      <c r="H114" s="240">
        <f>$C$42/12</f>
        <v>1.25E-3</v>
      </c>
      <c r="I114" s="230">
        <f>(SUM('1.  LRAMVA Summary'!D$54:D$71)+SUM('1.  LRAMVA Summary'!D$72:D$73)*(MONTH($E114)-1)/12)*$H114</f>
        <v>210.85556605106339</v>
      </c>
      <c r="J114" s="230">
        <f>(SUM('1.  LRAMVA Summary'!E$54:E$71)+SUM('1.  LRAMVA Summary'!E$72:E$73)*(MONTH($E114)-1)/12)*$H114</f>
        <v>147.31197525387265</v>
      </c>
      <c r="K114" s="230">
        <f>(SUM('1.  LRAMVA Summary'!F$54:F$71)+SUM('1.  LRAMVA Summary'!F$72:F$73)*(MONTH($E114)-1)/12)*$H114</f>
        <v>54.78254726883997</v>
      </c>
      <c r="L114" s="230">
        <f>(SUM('1.  LRAMVA Summary'!G$54:G$71)+SUM('1.  LRAMVA Summary'!G$72:G$73)*(MONTH($E114)-1)/12)*$H114</f>
        <v>18.788480780500358</v>
      </c>
      <c r="M114" s="230">
        <f>(SUM('1.  LRAMVA Summary'!H$54:H$71)+SUM('1.  LRAMVA Summary'!H$72:H$73)*(MONTH($E114)-1)/12)*$H114</f>
        <v>52.191326988904521</v>
      </c>
      <c r="N114" s="230">
        <f>(SUM('1.  LRAMVA Summary'!I$54:I$71)+SUM('1.  LRAMVA Summary'!I$72:I$73)*(MONTH($E114)-1)/12)*$H114</f>
        <v>0</v>
      </c>
      <c r="O114" s="230">
        <f>(SUM('1.  LRAMVA Summary'!J$54:J$71)+SUM('1.  LRAMVA Summary'!J$72:J$73)*(MONTH($E114)-1)/12)*$H114</f>
        <v>0</v>
      </c>
      <c r="P114" s="230">
        <f>(SUM('1.  LRAMVA Summary'!K$54:K$71)+SUM('1.  LRAMVA Summary'!K$72:K$73)*(MONTH($E114)-1)/12)*$H114</f>
        <v>0</v>
      </c>
      <c r="Q114" s="230">
        <f>(SUM('1.  LRAMVA Summary'!L$54:L$71)+SUM('1.  LRAMVA Summary'!L$72:L$73)*(MONTH($E114)-1)/12)*$H114</f>
        <v>0</v>
      </c>
      <c r="R114" s="230">
        <f>(SUM('1.  LRAMVA Summary'!M$54:M$71)+SUM('1.  LRAMVA Summary'!M$72:M$73)*(MONTH($E114)-1)/12)*$H114</f>
        <v>0</v>
      </c>
      <c r="S114" s="230">
        <f>(SUM('1.  LRAMVA Summary'!N$54:N$71)+SUM('1.  LRAMVA Summary'!N$72:N$73)*(MONTH($E114)-1)/12)*$H114</f>
        <v>0</v>
      </c>
      <c r="T114" s="230">
        <f>(SUM('1.  LRAMVA Summary'!O$54:O$71)+SUM('1.  LRAMVA Summary'!O$72:O$73)*(MONTH($E114)-1)/12)*$H114</f>
        <v>0</v>
      </c>
      <c r="U114" s="230">
        <f>(SUM('1.  LRAMVA Summary'!P$54:P$71)+SUM('1.  LRAMVA Summary'!P$72:P$73)*(MONTH($E114)-1)/12)*$H114</f>
        <v>0</v>
      </c>
      <c r="V114" s="230">
        <f>(SUM('1.  LRAMVA Summary'!Q$54:Q$71)+SUM('1.  LRAMVA Summary'!Q$72:Q$73)*(MONTH($E114)-1)/12)*$H114</f>
        <v>0</v>
      </c>
      <c r="W114" s="231">
        <f t="shared" si="49"/>
        <v>483.92989634318087</v>
      </c>
    </row>
    <row r="115" spans="2:23" s="9" customFormat="1">
      <c r="B115" s="66"/>
      <c r="E115" s="214">
        <v>43040</v>
      </c>
      <c r="F115" s="214" t="s">
        <v>184</v>
      </c>
      <c r="G115" s="215" t="s">
        <v>69</v>
      </c>
      <c r="H115" s="240">
        <f t="shared" ref="H115:H116" si="52">$C$42/12</f>
        <v>1.25E-3</v>
      </c>
      <c r="I115" s="230">
        <f>(SUM('1.  LRAMVA Summary'!D$54:D$71)+SUM('1.  LRAMVA Summary'!D$72:D$73)*(MONTH($E115)-1)/12)*$H115</f>
        <v>221.19786270501419</v>
      </c>
      <c r="J115" s="230">
        <f>(SUM('1.  LRAMVA Summary'!E$54:E$71)+SUM('1.  LRAMVA Summary'!E$72:E$73)*(MONTH($E115)-1)/12)*$H115</f>
        <v>152.53450403232389</v>
      </c>
      <c r="K115" s="230">
        <f>(SUM('1.  LRAMVA Summary'!F$54:F$71)+SUM('1.  LRAMVA Summary'!F$72:F$73)*(MONTH($E115)-1)/12)*$H115</f>
        <v>57.46322011899796</v>
      </c>
      <c r="L115" s="230">
        <f>(SUM('1.  LRAMVA Summary'!G$54:G$71)+SUM('1.  LRAMVA Summary'!G$72:G$73)*(MONTH($E115)-1)/12)*$H115</f>
        <v>19.366372334186217</v>
      </c>
      <c r="M115" s="230">
        <f>(SUM('1.  LRAMVA Summary'!H$54:H$71)+SUM('1.  LRAMVA Summary'!H$72:H$73)*(MONTH($E115)-1)/12)*$H115</f>
        <v>53.421504246611349</v>
      </c>
      <c r="N115" s="230">
        <f>(SUM('1.  LRAMVA Summary'!I$54:I$71)+SUM('1.  LRAMVA Summary'!I$72:I$73)*(MONTH($E115)-1)/12)*$H115</f>
        <v>0</v>
      </c>
      <c r="O115" s="230">
        <f>(SUM('1.  LRAMVA Summary'!J$54:J$71)+SUM('1.  LRAMVA Summary'!J$72:J$73)*(MONTH($E115)-1)/12)*$H115</f>
        <v>0</v>
      </c>
      <c r="P115" s="230">
        <f>(SUM('1.  LRAMVA Summary'!K$54:K$71)+SUM('1.  LRAMVA Summary'!K$72:K$73)*(MONTH($E115)-1)/12)*$H115</f>
        <v>0</v>
      </c>
      <c r="Q115" s="230">
        <f>(SUM('1.  LRAMVA Summary'!L$54:L$71)+SUM('1.  LRAMVA Summary'!L$72:L$73)*(MONTH($E115)-1)/12)*$H115</f>
        <v>0</v>
      </c>
      <c r="R115" s="230">
        <f>(SUM('1.  LRAMVA Summary'!M$54:M$71)+SUM('1.  LRAMVA Summary'!M$72:M$73)*(MONTH($E115)-1)/12)*$H115</f>
        <v>0</v>
      </c>
      <c r="S115" s="230">
        <f>(SUM('1.  LRAMVA Summary'!N$54:N$71)+SUM('1.  LRAMVA Summary'!N$72:N$73)*(MONTH($E115)-1)/12)*$H115</f>
        <v>0</v>
      </c>
      <c r="T115" s="230">
        <f>(SUM('1.  LRAMVA Summary'!O$54:O$71)+SUM('1.  LRAMVA Summary'!O$72:O$73)*(MONTH($E115)-1)/12)*$H115</f>
        <v>0</v>
      </c>
      <c r="U115" s="230">
        <f>(SUM('1.  LRAMVA Summary'!P$54:P$71)+SUM('1.  LRAMVA Summary'!P$72:P$73)*(MONTH($E115)-1)/12)*$H115</f>
        <v>0</v>
      </c>
      <c r="V115" s="230">
        <f>(SUM('1.  LRAMVA Summary'!Q$54:Q$71)+SUM('1.  LRAMVA Summary'!Q$72:Q$73)*(MONTH($E115)-1)/12)*$H115</f>
        <v>0</v>
      </c>
      <c r="W115" s="231">
        <f t="shared" si="49"/>
        <v>503.98346343713365</v>
      </c>
    </row>
    <row r="116" spans="2:23" s="9" customFormat="1">
      <c r="B116" s="66"/>
      <c r="E116" s="214">
        <v>43070</v>
      </c>
      <c r="F116" s="214" t="s">
        <v>184</v>
      </c>
      <c r="G116" s="215" t="s">
        <v>69</v>
      </c>
      <c r="H116" s="240">
        <f t="shared" si="52"/>
        <v>1.25E-3</v>
      </c>
      <c r="I116" s="230">
        <f>(SUM('1.  LRAMVA Summary'!D$54:D$71)+SUM('1.  LRAMVA Summary'!D$72:D$73)*(MONTH($E116)-1)/12)*$H116</f>
        <v>231.54015935896504</v>
      </c>
      <c r="J116" s="230">
        <f>(SUM('1.  LRAMVA Summary'!E$54:E$71)+SUM('1.  LRAMVA Summary'!E$72:E$73)*(MONTH($E116)-1)/12)*$H116</f>
        <v>157.75703281077514</v>
      </c>
      <c r="K116" s="230">
        <f>(SUM('1.  LRAMVA Summary'!F$54:F$71)+SUM('1.  LRAMVA Summary'!F$72:F$73)*(MONTH($E116)-1)/12)*$H116</f>
        <v>60.143892969155942</v>
      </c>
      <c r="L116" s="230">
        <f>(SUM('1.  LRAMVA Summary'!G$54:G$71)+SUM('1.  LRAMVA Summary'!G$72:G$73)*(MONTH($E116)-1)/12)*$H116</f>
        <v>19.944263887872076</v>
      </c>
      <c r="M116" s="230">
        <f>(SUM('1.  LRAMVA Summary'!H$54:H$71)+SUM('1.  LRAMVA Summary'!H$72:H$73)*(MONTH($E116)-1)/12)*$H116</f>
        <v>54.651681504318169</v>
      </c>
      <c r="N116" s="230">
        <f>(SUM('1.  LRAMVA Summary'!I$54:I$71)+SUM('1.  LRAMVA Summary'!I$72:I$73)*(MONTH($E116)-1)/12)*$H116</f>
        <v>0</v>
      </c>
      <c r="O116" s="230">
        <f>(SUM('1.  LRAMVA Summary'!J$54:J$71)+SUM('1.  LRAMVA Summary'!J$72:J$73)*(MONTH($E116)-1)/12)*$H116</f>
        <v>0</v>
      </c>
      <c r="P116" s="230">
        <f>(SUM('1.  LRAMVA Summary'!K$54:K$71)+SUM('1.  LRAMVA Summary'!K$72:K$73)*(MONTH($E116)-1)/12)*$H116</f>
        <v>0</v>
      </c>
      <c r="Q116" s="230">
        <f>(SUM('1.  LRAMVA Summary'!L$54:L$71)+SUM('1.  LRAMVA Summary'!L$72:L$73)*(MONTH($E116)-1)/12)*$H116</f>
        <v>0</v>
      </c>
      <c r="R116" s="230">
        <f>(SUM('1.  LRAMVA Summary'!M$54:M$71)+SUM('1.  LRAMVA Summary'!M$72:M$73)*(MONTH($E116)-1)/12)*$H116</f>
        <v>0</v>
      </c>
      <c r="S116" s="230">
        <f>(SUM('1.  LRAMVA Summary'!N$54:N$71)+SUM('1.  LRAMVA Summary'!N$72:N$73)*(MONTH($E116)-1)/12)*$H116</f>
        <v>0</v>
      </c>
      <c r="T116" s="230">
        <f>(SUM('1.  LRAMVA Summary'!O$54:O$71)+SUM('1.  LRAMVA Summary'!O$72:O$73)*(MONTH($E116)-1)/12)*$H116</f>
        <v>0</v>
      </c>
      <c r="U116" s="230">
        <f>(SUM('1.  LRAMVA Summary'!P$54:P$71)+SUM('1.  LRAMVA Summary'!P$72:P$73)*(MONTH($E116)-1)/12)*$H116</f>
        <v>0</v>
      </c>
      <c r="V116" s="230">
        <f>(SUM('1.  LRAMVA Summary'!Q$54:Q$71)+SUM('1.  LRAMVA Summary'!Q$72:Q$73)*(MONTH($E116)-1)/12)*$H116</f>
        <v>0</v>
      </c>
      <c r="W116" s="231">
        <f t="shared" si="49"/>
        <v>524.03703053108643</v>
      </c>
    </row>
    <row r="117" spans="2:23" s="9" customFormat="1" ht="15" thickBot="1">
      <c r="B117" s="66"/>
      <c r="E117" s="216" t="s">
        <v>466</v>
      </c>
      <c r="F117" s="216"/>
      <c r="G117" s="217"/>
      <c r="H117" s="218"/>
      <c r="I117" s="219">
        <f>SUM(I104:I116)</f>
        <v>2757.0576641075522</v>
      </c>
      <c r="J117" s="219">
        <f>SUM(J104:J116)</f>
        <v>2128.2011940218981</v>
      </c>
      <c r="K117" s="219">
        <f t="shared" ref="K117:O117" si="53">SUM(K104:K116)</f>
        <v>948.37172803024635</v>
      </c>
      <c r="L117" s="219">
        <f t="shared" si="53"/>
        <v>322.43365357767715</v>
      </c>
      <c r="M117" s="219">
        <f t="shared" si="53"/>
        <v>840.92692173898956</v>
      </c>
      <c r="N117" s="219">
        <f t="shared" si="53"/>
        <v>0</v>
      </c>
      <c r="O117" s="219">
        <f t="shared" si="53"/>
        <v>0</v>
      </c>
      <c r="P117" s="219">
        <f t="shared" ref="P117:V117" si="54">SUM(P104:P116)</f>
        <v>0</v>
      </c>
      <c r="Q117" s="219">
        <f t="shared" si="54"/>
        <v>0</v>
      </c>
      <c r="R117" s="219">
        <f t="shared" si="54"/>
        <v>0</v>
      </c>
      <c r="S117" s="219">
        <f t="shared" si="54"/>
        <v>0</v>
      </c>
      <c r="T117" s="219">
        <f t="shared" si="54"/>
        <v>0</v>
      </c>
      <c r="U117" s="219">
        <f t="shared" si="54"/>
        <v>0</v>
      </c>
      <c r="V117" s="219">
        <f t="shared" si="54"/>
        <v>0</v>
      </c>
      <c r="W117" s="219">
        <f>SUM(W104:W116)</f>
        <v>6996.9911614763641</v>
      </c>
    </row>
    <row r="118" spans="2:23" s="9" customFormat="1" ht="15" thickTop="1">
      <c r="B118" s="66"/>
      <c r="E118" s="220" t="s">
        <v>67</v>
      </c>
      <c r="F118" s="220"/>
      <c r="G118" s="221"/>
      <c r="H118" s="222"/>
      <c r="I118" s="223"/>
      <c r="J118" s="223"/>
      <c r="K118" s="223"/>
      <c r="L118" s="223"/>
      <c r="M118" s="223"/>
      <c r="N118" s="223"/>
      <c r="O118" s="223"/>
      <c r="P118" s="223"/>
      <c r="Q118" s="223"/>
      <c r="R118" s="223"/>
      <c r="S118" s="223"/>
      <c r="T118" s="223"/>
      <c r="U118" s="223"/>
      <c r="V118" s="223"/>
      <c r="W118" s="224"/>
    </row>
    <row r="119" spans="2:23" s="9" customFormat="1">
      <c r="B119" s="66"/>
      <c r="E119" s="225" t="s">
        <v>430</v>
      </c>
      <c r="F119" s="225"/>
      <c r="G119" s="226"/>
      <c r="H119" s="227"/>
      <c r="I119" s="228">
        <f>I117+I118</f>
        <v>2757.0576641075522</v>
      </c>
      <c r="J119" s="228">
        <f t="shared" ref="J119" si="55">J117+J118</f>
        <v>2128.2011940218981</v>
      </c>
      <c r="K119" s="228">
        <f t="shared" ref="K119" si="56">K117+K118</f>
        <v>948.37172803024635</v>
      </c>
      <c r="L119" s="228">
        <f t="shared" ref="L119" si="57">L117+L118</f>
        <v>322.43365357767715</v>
      </c>
      <c r="M119" s="228">
        <f t="shared" ref="M119" si="58">M117+M118</f>
        <v>840.92692173898956</v>
      </c>
      <c r="N119" s="228">
        <f t="shared" ref="N119" si="59">N117+N118</f>
        <v>0</v>
      </c>
      <c r="O119" s="228">
        <f t="shared" ref="O119:V119" si="60">O117+O118</f>
        <v>0</v>
      </c>
      <c r="P119" s="228">
        <f t="shared" si="60"/>
        <v>0</v>
      </c>
      <c r="Q119" s="228">
        <f t="shared" si="60"/>
        <v>0</v>
      </c>
      <c r="R119" s="228">
        <f t="shared" si="60"/>
        <v>0</v>
      </c>
      <c r="S119" s="228">
        <f t="shared" si="60"/>
        <v>0</v>
      </c>
      <c r="T119" s="228">
        <f t="shared" si="60"/>
        <v>0</v>
      </c>
      <c r="U119" s="228">
        <f t="shared" si="60"/>
        <v>0</v>
      </c>
      <c r="V119" s="228">
        <f t="shared" si="60"/>
        <v>0</v>
      </c>
      <c r="W119" s="228">
        <f t="shared" ref="W119" si="61">W117+W118</f>
        <v>6996.9911614763641</v>
      </c>
    </row>
    <row r="120" spans="2:23" s="9" customFormat="1">
      <c r="B120" s="66"/>
      <c r="E120" s="214">
        <v>43101</v>
      </c>
      <c r="F120" s="214" t="s">
        <v>185</v>
      </c>
      <c r="G120" s="215" t="s">
        <v>65</v>
      </c>
      <c r="H120" s="240">
        <f>$C$43/12</f>
        <v>1.25E-3</v>
      </c>
      <c r="I120" s="230">
        <f>(SUM('1.  LRAMVA Summary'!D$54:D$74)+SUM('1.  LRAMVA Summary'!D$75:D$76)*(MONTH($E120)-1)/12)*$H120</f>
        <v>241.88245601291587</v>
      </c>
      <c r="J120" s="230">
        <f>(SUM('1.  LRAMVA Summary'!E$54:E$74)+SUM('1.  LRAMVA Summary'!E$75:E$76)*(MONTH($E120)-1)/12)*$H120</f>
        <v>162.97956158922642</v>
      </c>
      <c r="K120" s="230">
        <f>(SUM('1.  LRAMVA Summary'!F$54:F$74)+SUM('1.  LRAMVA Summary'!F$75:F$76)*(MONTH($E120)-1)/12)*$H120</f>
        <v>62.824565819313932</v>
      </c>
      <c r="L120" s="230">
        <f>(SUM('1.  LRAMVA Summary'!G$54:G$74)+SUM('1.  LRAMVA Summary'!G$75:G$76)*(MONTH($E120)-1)/12)*$H120</f>
        <v>20.522155441557935</v>
      </c>
      <c r="M120" s="230">
        <f>(SUM('1.  LRAMVA Summary'!H$54:H$74)+SUM('1.  LRAMVA Summary'!H$75:H$76)*(MONTH($E120)-1)/12)*$H120</f>
        <v>55.88185876202499</v>
      </c>
      <c r="N120" s="230">
        <f>(SUM('1.  LRAMVA Summary'!I$54:I$74)+SUM('1.  LRAMVA Summary'!I$75:I$76)*(MONTH($E120)-1)/12)*$H120</f>
        <v>0</v>
      </c>
      <c r="O120" s="230">
        <f>(SUM('1.  LRAMVA Summary'!J$54:J$74)+SUM('1.  LRAMVA Summary'!J$75:J$76)*(MONTH($E120)-1)/12)*$H120</f>
        <v>0</v>
      </c>
      <c r="P120" s="230">
        <f>(SUM('1.  LRAMVA Summary'!K$54:K$74)+SUM('1.  LRAMVA Summary'!K$75:K$76)*(MONTH($E120)-1)/12)*$H120</f>
        <v>0</v>
      </c>
      <c r="Q120" s="230">
        <f>(SUM('1.  LRAMVA Summary'!L$54:L$74)+SUM('1.  LRAMVA Summary'!L$75:L$76)*(MONTH($E120)-1)/12)*$H120</f>
        <v>0</v>
      </c>
      <c r="R120" s="230">
        <f>(SUM('1.  LRAMVA Summary'!M$54:M$74)+SUM('1.  LRAMVA Summary'!M$75:M$76)*(MONTH($E120)-1)/12)*$H120</f>
        <v>0</v>
      </c>
      <c r="S120" s="230">
        <f>(SUM('1.  LRAMVA Summary'!N$54:N$74)+SUM('1.  LRAMVA Summary'!N$75:N$76)*(MONTH($E120)-1)/12)*$H120</f>
        <v>0</v>
      </c>
      <c r="T120" s="230">
        <f>(SUM('1.  LRAMVA Summary'!O$54:O$74)+SUM('1.  LRAMVA Summary'!O$75:O$76)*(MONTH($E120)-1)/12)*$H120</f>
        <v>0</v>
      </c>
      <c r="U120" s="230">
        <f>(SUM('1.  LRAMVA Summary'!P$54:P$74)+SUM('1.  LRAMVA Summary'!P$75:P$76)*(MONTH($E120)-1)/12)*$H120</f>
        <v>0</v>
      </c>
      <c r="V120" s="230">
        <f>(SUM('1.  LRAMVA Summary'!Q$54:Q$74)+SUM('1.  LRAMVA Summary'!Q$75:Q$76)*(MONTH($E120)-1)/12)*$H120</f>
        <v>0</v>
      </c>
      <c r="W120" s="231">
        <f>SUM(I120:V120)</f>
        <v>544.09059762503909</v>
      </c>
    </row>
    <row r="121" spans="2:23" s="9" customFormat="1">
      <c r="B121" s="66"/>
      <c r="E121" s="214">
        <v>43132</v>
      </c>
      <c r="F121" s="214" t="s">
        <v>185</v>
      </c>
      <c r="G121" s="215" t="s">
        <v>65</v>
      </c>
      <c r="H121" s="240">
        <f t="shared" ref="H121:H122" si="62">$C$43/12</f>
        <v>1.25E-3</v>
      </c>
      <c r="I121" s="230">
        <f>(SUM('1.  LRAMVA Summary'!D$54:D$74)+SUM('1.  LRAMVA Summary'!D$75:D$76)*(MONTH($E121)-1)/12)*$H121</f>
        <v>248.51394629945219</v>
      </c>
      <c r="J121" s="230">
        <f>(SUM('1.  LRAMVA Summary'!E$54:E$74)+SUM('1.  LRAMVA Summary'!E$75:E$76)*(MONTH($E121)-1)/12)*$H121</f>
        <v>170.87887843845562</v>
      </c>
      <c r="K121" s="230">
        <f>(SUM('1.  LRAMVA Summary'!F$54:F$74)+SUM('1.  LRAMVA Summary'!F$75:F$76)*(MONTH($E121)-1)/12)*$H121</f>
        <v>67.406242173904971</v>
      </c>
      <c r="L121" s="230">
        <f>(SUM('1.  LRAMVA Summary'!G$54:G$74)+SUM('1.  LRAMVA Summary'!G$75:G$76)*(MONTH($E121)-1)/12)*$H121</f>
        <v>22.590405219059658</v>
      </c>
      <c r="M121" s="230">
        <f>(SUM('1.  LRAMVA Summary'!H$54:H$74)+SUM('1.  LRAMVA Summary'!H$75:H$76)*(MONTH($E121)-1)/12)*$H121</f>
        <v>57.139859784420786</v>
      </c>
      <c r="N121" s="230">
        <f>(SUM('1.  LRAMVA Summary'!I$54:I$74)+SUM('1.  LRAMVA Summary'!I$75:I$76)*(MONTH($E121)-1)/12)*$H121</f>
        <v>0</v>
      </c>
      <c r="O121" s="230">
        <f>(SUM('1.  LRAMVA Summary'!J$54:J$74)+SUM('1.  LRAMVA Summary'!J$75:J$76)*(MONTH($E121)-1)/12)*$H121</f>
        <v>0</v>
      </c>
      <c r="P121" s="230">
        <f>(SUM('1.  LRAMVA Summary'!K$54:K$74)+SUM('1.  LRAMVA Summary'!K$75:K$76)*(MONTH($E121)-1)/12)*$H121</f>
        <v>0</v>
      </c>
      <c r="Q121" s="230">
        <f>(SUM('1.  LRAMVA Summary'!L$54:L$74)+SUM('1.  LRAMVA Summary'!L$75:L$76)*(MONTH($E121)-1)/12)*$H121</f>
        <v>0</v>
      </c>
      <c r="R121" s="230">
        <f>(SUM('1.  LRAMVA Summary'!M$54:M$74)+SUM('1.  LRAMVA Summary'!M$75:M$76)*(MONTH($E121)-1)/12)*$H121</f>
        <v>0</v>
      </c>
      <c r="S121" s="230">
        <f>(SUM('1.  LRAMVA Summary'!N$54:N$74)+SUM('1.  LRAMVA Summary'!N$75:N$76)*(MONTH($E121)-1)/12)*$H121</f>
        <v>0</v>
      </c>
      <c r="T121" s="230">
        <f>(SUM('1.  LRAMVA Summary'!O$54:O$74)+SUM('1.  LRAMVA Summary'!O$75:O$76)*(MONTH($E121)-1)/12)*$H121</f>
        <v>0</v>
      </c>
      <c r="U121" s="230">
        <f>(SUM('1.  LRAMVA Summary'!P$54:P$74)+SUM('1.  LRAMVA Summary'!P$75:P$76)*(MONTH($E121)-1)/12)*$H121</f>
        <v>0</v>
      </c>
      <c r="V121" s="230">
        <f>(SUM('1.  LRAMVA Summary'!Q$54:Q$74)+SUM('1.  LRAMVA Summary'!Q$75:Q$76)*(MONTH($E121)-1)/12)*$H121</f>
        <v>0</v>
      </c>
      <c r="W121" s="231">
        <f t="shared" ref="W121:W131" si="63">SUM(I121:V121)</f>
        <v>566.52933191529326</v>
      </c>
    </row>
    <row r="122" spans="2:23" s="9" customFormat="1">
      <c r="B122" s="66"/>
      <c r="E122" s="214">
        <v>43160</v>
      </c>
      <c r="F122" s="214" t="s">
        <v>185</v>
      </c>
      <c r="G122" s="215" t="s">
        <v>65</v>
      </c>
      <c r="H122" s="240">
        <f t="shared" si="62"/>
        <v>1.25E-3</v>
      </c>
      <c r="I122" s="230">
        <f>(SUM('1.  LRAMVA Summary'!D$54:D$74)+SUM('1.  LRAMVA Summary'!D$75:D$76)*(MONTH($E122)-1)/12)*$H122</f>
        <v>255.14543658598851</v>
      </c>
      <c r="J122" s="230">
        <f>(SUM('1.  LRAMVA Summary'!E$54:E$74)+SUM('1.  LRAMVA Summary'!E$75:E$76)*(MONTH($E122)-1)/12)*$H122</f>
        <v>178.77819528768481</v>
      </c>
      <c r="K122" s="230">
        <f>(SUM('1.  LRAMVA Summary'!F$54:F$74)+SUM('1.  LRAMVA Summary'!F$75:F$76)*(MONTH($E122)-1)/12)*$H122</f>
        <v>71.98791852849601</v>
      </c>
      <c r="L122" s="230">
        <f>(SUM('1.  LRAMVA Summary'!G$54:G$74)+SUM('1.  LRAMVA Summary'!G$75:G$76)*(MONTH($E122)-1)/12)*$H122</f>
        <v>24.658654996561378</v>
      </c>
      <c r="M122" s="230">
        <f>(SUM('1.  LRAMVA Summary'!H$54:H$74)+SUM('1.  LRAMVA Summary'!H$75:H$76)*(MONTH($E122)-1)/12)*$H122</f>
        <v>58.397860806816595</v>
      </c>
      <c r="N122" s="230">
        <f>(SUM('1.  LRAMVA Summary'!I$54:I$74)+SUM('1.  LRAMVA Summary'!I$75:I$76)*(MONTH($E122)-1)/12)*$H122</f>
        <v>0</v>
      </c>
      <c r="O122" s="230">
        <f>(SUM('1.  LRAMVA Summary'!J$54:J$74)+SUM('1.  LRAMVA Summary'!J$75:J$76)*(MONTH($E122)-1)/12)*$H122</f>
        <v>0</v>
      </c>
      <c r="P122" s="230">
        <f>(SUM('1.  LRAMVA Summary'!K$54:K$74)+SUM('1.  LRAMVA Summary'!K$75:K$76)*(MONTH($E122)-1)/12)*$H122</f>
        <v>0</v>
      </c>
      <c r="Q122" s="230">
        <f>(SUM('1.  LRAMVA Summary'!L$54:L$74)+SUM('1.  LRAMVA Summary'!L$75:L$76)*(MONTH($E122)-1)/12)*$H122</f>
        <v>0</v>
      </c>
      <c r="R122" s="230">
        <f>(SUM('1.  LRAMVA Summary'!M$54:M$74)+SUM('1.  LRAMVA Summary'!M$75:M$76)*(MONTH($E122)-1)/12)*$H122</f>
        <v>0</v>
      </c>
      <c r="S122" s="230">
        <f>(SUM('1.  LRAMVA Summary'!N$54:N$74)+SUM('1.  LRAMVA Summary'!N$75:N$76)*(MONTH($E122)-1)/12)*$H122</f>
        <v>0</v>
      </c>
      <c r="T122" s="230">
        <f>(SUM('1.  LRAMVA Summary'!O$54:O$74)+SUM('1.  LRAMVA Summary'!O$75:O$76)*(MONTH($E122)-1)/12)*$H122</f>
        <v>0</v>
      </c>
      <c r="U122" s="230">
        <f>(SUM('1.  LRAMVA Summary'!P$54:P$74)+SUM('1.  LRAMVA Summary'!P$75:P$76)*(MONTH($E122)-1)/12)*$H122</f>
        <v>0</v>
      </c>
      <c r="V122" s="230">
        <f>(SUM('1.  LRAMVA Summary'!Q$54:Q$74)+SUM('1.  LRAMVA Summary'!Q$75:Q$76)*(MONTH($E122)-1)/12)*$H122</f>
        <v>0</v>
      </c>
      <c r="W122" s="231">
        <f t="shared" si="63"/>
        <v>588.9680662055473</v>
      </c>
    </row>
    <row r="123" spans="2:23" s="8" customFormat="1">
      <c r="B123" s="239"/>
      <c r="E123" s="214">
        <v>43191</v>
      </c>
      <c r="F123" s="214" t="s">
        <v>185</v>
      </c>
      <c r="G123" s="215" t="s">
        <v>66</v>
      </c>
      <c r="H123" s="240">
        <f>$C$44/12</f>
        <v>1.575E-3</v>
      </c>
      <c r="I123" s="230">
        <f>(SUM('1.  LRAMVA Summary'!D$54:D$74)+SUM('1.  LRAMVA Summary'!D$75:D$76)*(MONTH($E123)-1)/12)*$H123</f>
        <v>329.83892785938127</v>
      </c>
      <c r="J123" s="230">
        <f>(SUM('1.  LRAMVA Summary'!E$54:E$74)+SUM('1.  LRAMVA Summary'!E$75:E$76)*(MONTH($E123)-1)/12)*$H123</f>
        <v>235.21366529251162</v>
      </c>
      <c r="K123" s="230">
        <f>(SUM('1.  LRAMVA Summary'!F$54:F$74)+SUM('1.  LRAMVA Summary'!F$75:F$76)*(MONTH($E123)-1)/12)*$H123</f>
        <v>96.477689552689696</v>
      </c>
      <c r="L123" s="230">
        <f>(SUM('1.  LRAMVA Summary'!G$54:G$74)+SUM('1.  LRAMVA Summary'!G$75:G$76)*(MONTH($E123)-1)/12)*$H123</f>
        <v>33.675900015319506</v>
      </c>
      <c r="M123" s="230">
        <f>(SUM('1.  LRAMVA Summary'!H$54:H$74)+SUM('1.  LRAMVA Summary'!H$75:H$76)*(MONTH($E123)-1)/12)*$H123</f>
        <v>75.166385904807626</v>
      </c>
      <c r="N123" s="230">
        <f>(SUM('1.  LRAMVA Summary'!I$54:I$74)+SUM('1.  LRAMVA Summary'!I$75:I$76)*(MONTH($E123)-1)/12)*$H123</f>
        <v>0</v>
      </c>
      <c r="O123" s="230">
        <f>(SUM('1.  LRAMVA Summary'!J$54:J$74)+SUM('1.  LRAMVA Summary'!J$75:J$76)*(MONTH($E123)-1)/12)*$H123</f>
        <v>0</v>
      </c>
      <c r="P123" s="230">
        <f>(SUM('1.  LRAMVA Summary'!K$54:K$74)+SUM('1.  LRAMVA Summary'!K$75:K$76)*(MONTH($E123)-1)/12)*$H123</f>
        <v>0</v>
      </c>
      <c r="Q123" s="230">
        <f>(SUM('1.  LRAMVA Summary'!L$54:L$74)+SUM('1.  LRAMVA Summary'!L$75:L$76)*(MONTH($E123)-1)/12)*$H123</f>
        <v>0</v>
      </c>
      <c r="R123" s="230">
        <f>(SUM('1.  LRAMVA Summary'!M$54:M$74)+SUM('1.  LRAMVA Summary'!M$75:M$76)*(MONTH($E123)-1)/12)*$H123</f>
        <v>0</v>
      </c>
      <c r="S123" s="230">
        <f>(SUM('1.  LRAMVA Summary'!N$54:N$74)+SUM('1.  LRAMVA Summary'!N$75:N$76)*(MONTH($E123)-1)/12)*$H123</f>
        <v>0</v>
      </c>
      <c r="T123" s="230">
        <f>(SUM('1.  LRAMVA Summary'!O$54:O$74)+SUM('1.  LRAMVA Summary'!O$75:O$76)*(MONTH($E123)-1)/12)*$H123</f>
        <v>0</v>
      </c>
      <c r="U123" s="230">
        <f>(SUM('1.  LRAMVA Summary'!P$54:P$74)+SUM('1.  LRAMVA Summary'!P$75:P$76)*(MONTH($E123)-1)/12)*$H123</f>
        <v>0</v>
      </c>
      <c r="V123" s="230">
        <f>(SUM('1.  LRAMVA Summary'!Q$54:Q$74)+SUM('1.  LRAMVA Summary'!Q$75:Q$76)*(MONTH($E123)-1)/12)*$H123</f>
        <v>0</v>
      </c>
      <c r="W123" s="231">
        <f t="shared" si="63"/>
        <v>770.37256862470963</v>
      </c>
    </row>
    <row r="124" spans="2:23" s="9" customFormat="1">
      <c r="B124" s="66"/>
      <c r="E124" s="214">
        <v>43221</v>
      </c>
      <c r="F124" s="214" t="s">
        <v>185</v>
      </c>
      <c r="G124" s="215" t="s">
        <v>66</v>
      </c>
      <c r="H124" s="240">
        <f t="shared" ref="H124:H125" si="64">$C$44/12</f>
        <v>1.575E-3</v>
      </c>
      <c r="I124" s="230">
        <f>(SUM('1.  LRAMVA Summary'!D$54:D$74)+SUM('1.  LRAMVA Summary'!D$75:D$76)*(MONTH($E124)-1)/12)*$H124</f>
        <v>338.19460562041701</v>
      </c>
      <c r="J124" s="230">
        <f>(SUM('1.  LRAMVA Summary'!E$54:E$74)+SUM('1.  LRAMVA Summary'!E$75:E$76)*(MONTH($E124)-1)/12)*$H124</f>
        <v>245.16680452254039</v>
      </c>
      <c r="K124" s="230">
        <f>(SUM('1.  LRAMVA Summary'!F$54:F$74)+SUM('1.  LRAMVA Summary'!F$75:F$76)*(MONTH($E124)-1)/12)*$H124</f>
        <v>102.25060175947441</v>
      </c>
      <c r="L124" s="230">
        <f>(SUM('1.  LRAMVA Summary'!G$54:G$74)+SUM('1.  LRAMVA Summary'!G$75:G$76)*(MONTH($E124)-1)/12)*$H124</f>
        <v>36.281894734971672</v>
      </c>
      <c r="M124" s="230">
        <f>(SUM('1.  LRAMVA Summary'!H$54:H$74)+SUM('1.  LRAMVA Summary'!H$75:H$76)*(MONTH($E124)-1)/12)*$H124</f>
        <v>76.751467193026343</v>
      </c>
      <c r="N124" s="230">
        <f>(SUM('1.  LRAMVA Summary'!I$54:I$74)+SUM('1.  LRAMVA Summary'!I$75:I$76)*(MONTH($E124)-1)/12)*$H124</f>
        <v>0</v>
      </c>
      <c r="O124" s="230">
        <f>(SUM('1.  LRAMVA Summary'!J$54:J$74)+SUM('1.  LRAMVA Summary'!J$75:J$76)*(MONTH($E124)-1)/12)*$H124</f>
        <v>0</v>
      </c>
      <c r="P124" s="230">
        <f>(SUM('1.  LRAMVA Summary'!K$54:K$74)+SUM('1.  LRAMVA Summary'!K$75:K$76)*(MONTH($E124)-1)/12)*$H124</f>
        <v>0</v>
      </c>
      <c r="Q124" s="230">
        <f>(SUM('1.  LRAMVA Summary'!L$54:L$74)+SUM('1.  LRAMVA Summary'!L$75:L$76)*(MONTH($E124)-1)/12)*$H124</f>
        <v>0</v>
      </c>
      <c r="R124" s="230">
        <f>(SUM('1.  LRAMVA Summary'!M$54:M$74)+SUM('1.  LRAMVA Summary'!M$75:M$76)*(MONTH($E124)-1)/12)*$H124</f>
        <v>0</v>
      </c>
      <c r="S124" s="230">
        <f>(SUM('1.  LRAMVA Summary'!N$54:N$74)+SUM('1.  LRAMVA Summary'!N$75:N$76)*(MONTH($E124)-1)/12)*$H124</f>
        <v>0</v>
      </c>
      <c r="T124" s="230">
        <f>(SUM('1.  LRAMVA Summary'!O$54:O$74)+SUM('1.  LRAMVA Summary'!O$75:O$76)*(MONTH($E124)-1)/12)*$H124</f>
        <v>0</v>
      </c>
      <c r="U124" s="230">
        <f>(SUM('1.  LRAMVA Summary'!P$54:P$74)+SUM('1.  LRAMVA Summary'!P$75:P$76)*(MONTH($E124)-1)/12)*$H124</f>
        <v>0</v>
      </c>
      <c r="V124" s="230">
        <f>(SUM('1.  LRAMVA Summary'!Q$54:Q$74)+SUM('1.  LRAMVA Summary'!Q$75:Q$76)*(MONTH($E124)-1)/12)*$H124</f>
        <v>0</v>
      </c>
      <c r="W124" s="231">
        <f t="shared" si="63"/>
        <v>798.64537383042978</v>
      </c>
    </row>
    <row r="125" spans="2:23" s="238" customFormat="1">
      <c r="B125" s="237"/>
      <c r="E125" s="214">
        <v>43252</v>
      </c>
      <c r="F125" s="214" t="s">
        <v>185</v>
      </c>
      <c r="G125" s="215" t="s">
        <v>66</v>
      </c>
      <c r="H125" s="240">
        <f t="shared" si="64"/>
        <v>1.575E-3</v>
      </c>
      <c r="I125" s="230">
        <f>(SUM('1.  LRAMVA Summary'!D$54:D$74)+SUM('1.  LRAMVA Summary'!D$75:D$76)*(MONTH($E125)-1)/12)*$H125</f>
        <v>346.55028338145286</v>
      </c>
      <c r="J125" s="230">
        <f>(SUM('1.  LRAMVA Summary'!E$54:E$74)+SUM('1.  LRAMVA Summary'!E$75:E$76)*(MONTH($E125)-1)/12)*$H125</f>
        <v>255.11994375256916</v>
      </c>
      <c r="K125" s="230">
        <f>(SUM('1.  LRAMVA Summary'!F$54:F$74)+SUM('1.  LRAMVA Summary'!F$75:F$76)*(MONTH($E125)-1)/12)*$H125</f>
        <v>108.02351396625912</v>
      </c>
      <c r="L125" s="230">
        <f>(SUM('1.  LRAMVA Summary'!G$54:G$74)+SUM('1.  LRAMVA Summary'!G$75:G$76)*(MONTH($E125)-1)/12)*$H125</f>
        <v>38.887889454623846</v>
      </c>
      <c r="M125" s="230">
        <f>(SUM('1.  LRAMVA Summary'!H$54:H$74)+SUM('1.  LRAMVA Summary'!H$75:H$76)*(MONTH($E125)-1)/12)*$H125</f>
        <v>78.33654848124506</v>
      </c>
      <c r="N125" s="230">
        <f>(SUM('1.  LRAMVA Summary'!I$54:I$74)+SUM('1.  LRAMVA Summary'!I$75:I$76)*(MONTH($E125)-1)/12)*$H125</f>
        <v>0</v>
      </c>
      <c r="O125" s="230">
        <f>(SUM('1.  LRAMVA Summary'!J$54:J$74)+SUM('1.  LRAMVA Summary'!J$75:J$76)*(MONTH($E125)-1)/12)*$H125</f>
        <v>0</v>
      </c>
      <c r="P125" s="230">
        <f>(SUM('1.  LRAMVA Summary'!K$54:K$74)+SUM('1.  LRAMVA Summary'!K$75:K$76)*(MONTH($E125)-1)/12)*$H125</f>
        <v>0</v>
      </c>
      <c r="Q125" s="230">
        <f>(SUM('1.  LRAMVA Summary'!L$54:L$74)+SUM('1.  LRAMVA Summary'!L$75:L$76)*(MONTH($E125)-1)/12)*$H125</f>
        <v>0</v>
      </c>
      <c r="R125" s="230">
        <f>(SUM('1.  LRAMVA Summary'!M$54:M$74)+SUM('1.  LRAMVA Summary'!M$75:M$76)*(MONTH($E125)-1)/12)*$H125</f>
        <v>0</v>
      </c>
      <c r="S125" s="230">
        <f>(SUM('1.  LRAMVA Summary'!N$54:N$74)+SUM('1.  LRAMVA Summary'!N$75:N$76)*(MONTH($E125)-1)/12)*$H125</f>
        <v>0</v>
      </c>
      <c r="T125" s="230">
        <f>(SUM('1.  LRAMVA Summary'!O$54:O$74)+SUM('1.  LRAMVA Summary'!O$75:O$76)*(MONTH($E125)-1)/12)*$H125</f>
        <v>0</v>
      </c>
      <c r="U125" s="230">
        <f>(SUM('1.  LRAMVA Summary'!P$54:P$74)+SUM('1.  LRAMVA Summary'!P$75:P$76)*(MONTH($E125)-1)/12)*$H125</f>
        <v>0</v>
      </c>
      <c r="V125" s="230">
        <f>(SUM('1.  LRAMVA Summary'!Q$54:Q$74)+SUM('1.  LRAMVA Summary'!Q$75:Q$76)*(MONTH($E125)-1)/12)*$H125</f>
        <v>0</v>
      </c>
      <c r="W125" s="231">
        <f t="shared" si="63"/>
        <v>826.91817903615004</v>
      </c>
    </row>
    <row r="126" spans="2:23" s="9" customFormat="1">
      <c r="B126" s="66"/>
      <c r="E126" s="214">
        <v>43282</v>
      </c>
      <c r="F126" s="214" t="s">
        <v>185</v>
      </c>
      <c r="G126" s="215" t="s">
        <v>68</v>
      </c>
      <c r="H126" s="240">
        <f>$C$45/12</f>
        <v>1.575E-3</v>
      </c>
      <c r="I126" s="230">
        <f>(SUM('1.  LRAMVA Summary'!D$54:D$74)+SUM('1.  LRAMVA Summary'!D$75:D$76)*(MONTH($E126)-1)/12)*$H126</f>
        <v>354.90596114248859</v>
      </c>
      <c r="J126" s="230">
        <f>(SUM('1.  LRAMVA Summary'!E$54:E$74)+SUM('1.  LRAMVA Summary'!E$75:E$76)*(MONTH($E126)-1)/12)*$H126</f>
        <v>265.0730829825979</v>
      </c>
      <c r="K126" s="230">
        <f>(SUM('1.  LRAMVA Summary'!F$54:F$74)+SUM('1.  LRAMVA Summary'!F$75:F$76)*(MONTH($E126)-1)/12)*$H126</f>
        <v>113.79642617304384</v>
      </c>
      <c r="L126" s="230">
        <f>(SUM('1.  LRAMVA Summary'!G$54:G$74)+SUM('1.  LRAMVA Summary'!G$75:G$76)*(MONTH($E126)-1)/12)*$H126</f>
        <v>41.493884174276019</v>
      </c>
      <c r="M126" s="230">
        <f>(SUM('1.  LRAMVA Summary'!H$54:H$74)+SUM('1.  LRAMVA Summary'!H$75:H$76)*(MONTH($E126)-1)/12)*$H126</f>
        <v>79.921629769463763</v>
      </c>
      <c r="N126" s="230">
        <f>(SUM('1.  LRAMVA Summary'!I$54:I$74)+SUM('1.  LRAMVA Summary'!I$75:I$76)*(MONTH($E126)-1)/12)*$H126</f>
        <v>0</v>
      </c>
      <c r="O126" s="230">
        <f>(SUM('1.  LRAMVA Summary'!J$54:J$74)+SUM('1.  LRAMVA Summary'!J$75:J$76)*(MONTH($E126)-1)/12)*$H126</f>
        <v>0</v>
      </c>
      <c r="P126" s="230">
        <f>(SUM('1.  LRAMVA Summary'!K$54:K$74)+SUM('1.  LRAMVA Summary'!K$75:K$76)*(MONTH($E126)-1)/12)*$H126</f>
        <v>0</v>
      </c>
      <c r="Q126" s="230">
        <f>(SUM('1.  LRAMVA Summary'!L$54:L$74)+SUM('1.  LRAMVA Summary'!L$75:L$76)*(MONTH($E126)-1)/12)*$H126</f>
        <v>0</v>
      </c>
      <c r="R126" s="230">
        <f>(SUM('1.  LRAMVA Summary'!M$54:M$74)+SUM('1.  LRAMVA Summary'!M$75:M$76)*(MONTH($E126)-1)/12)*$H126</f>
        <v>0</v>
      </c>
      <c r="S126" s="230">
        <f>(SUM('1.  LRAMVA Summary'!N$54:N$74)+SUM('1.  LRAMVA Summary'!N$75:N$76)*(MONTH($E126)-1)/12)*$H126</f>
        <v>0</v>
      </c>
      <c r="T126" s="230">
        <f>(SUM('1.  LRAMVA Summary'!O$54:O$74)+SUM('1.  LRAMVA Summary'!O$75:O$76)*(MONTH($E126)-1)/12)*$H126</f>
        <v>0</v>
      </c>
      <c r="U126" s="230">
        <f>(SUM('1.  LRAMVA Summary'!P$54:P$74)+SUM('1.  LRAMVA Summary'!P$75:P$76)*(MONTH($E126)-1)/12)*$H126</f>
        <v>0</v>
      </c>
      <c r="V126" s="230">
        <f>(SUM('1.  LRAMVA Summary'!Q$54:Q$74)+SUM('1.  LRAMVA Summary'!Q$75:Q$76)*(MONTH($E126)-1)/12)*$H126</f>
        <v>0</v>
      </c>
      <c r="W126" s="231">
        <f t="shared" si="63"/>
        <v>855.19098424187007</v>
      </c>
    </row>
    <row r="127" spans="2:23" s="9" customFormat="1">
      <c r="B127" s="66"/>
      <c r="E127" s="214">
        <v>43313</v>
      </c>
      <c r="F127" s="214" t="s">
        <v>185</v>
      </c>
      <c r="G127" s="215" t="s">
        <v>68</v>
      </c>
      <c r="H127" s="240">
        <f t="shared" ref="H127:H128" si="65">$C$45/12</f>
        <v>1.575E-3</v>
      </c>
      <c r="I127" s="230">
        <f>(SUM('1.  LRAMVA Summary'!D$54:D$74)+SUM('1.  LRAMVA Summary'!D$75:D$76)*(MONTH($E127)-1)/12)*$H127</f>
        <v>363.26163890352439</v>
      </c>
      <c r="J127" s="230">
        <f>(SUM('1.  LRAMVA Summary'!E$54:E$74)+SUM('1.  LRAMVA Summary'!E$75:E$76)*(MONTH($E127)-1)/12)*$H127</f>
        <v>275.02622221262675</v>
      </c>
      <c r="K127" s="230">
        <f>(SUM('1.  LRAMVA Summary'!F$54:F$74)+SUM('1.  LRAMVA Summary'!F$75:F$76)*(MONTH($E127)-1)/12)*$H127</f>
        <v>119.56933837982855</v>
      </c>
      <c r="L127" s="230">
        <f>(SUM('1.  LRAMVA Summary'!G$54:G$74)+SUM('1.  LRAMVA Summary'!G$75:G$76)*(MONTH($E127)-1)/12)*$H127</f>
        <v>44.099878893928185</v>
      </c>
      <c r="M127" s="230">
        <f>(SUM('1.  LRAMVA Summary'!H$54:H$74)+SUM('1.  LRAMVA Summary'!H$75:H$76)*(MONTH($E127)-1)/12)*$H127</f>
        <v>81.50671105768248</v>
      </c>
      <c r="N127" s="230">
        <f>(SUM('1.  LRAMVA Summary'!I$54:I$74)+SUM('1.  LRAMVA Summary'!I$75:I$76)*(MONTH($E127)-1)/12)*$H127</f>
        <v>0</v>
      </c>
      <c r="O127" s="230">
        <f>(SUM('1.  LRAMVA Summary'!J$54:J$74)+SUM('1.  LRAMVA Summary'!J$75:J$76)*(MONTH($E127)-1)/12)*$H127</f>
        <v>0</v>
      </c>
      <c r="P127" s="230">
        <f>(SUM('1.  LRAMVA Summary'!K$54:K$74)+SUM('1.  LRAMVA Summary'!K$75:K$76)*(MONTH($E127)-1)/12)*$H127</f>
        <v>0</v>
      </c>
      <c r="Q127" s="230">
        <f>(SUM('1.  LRAMVA Summary'!L$54:L$74)+SUM('1.  LRAMVA Summary'!L$75:L$76)*(MONTH($E127)-1)/12)*$H127</f>
        <v>0</v>
      </c>
      <c r="R127" s="230">
        <f>(SUM('1.  LRAMVA Summary'!M$54:M$74)+SUM('1.  LRAMVA Summary'!M$75:M$76)*(MONTH($E127)-1)/12)*$H127</f>
        <v>0</v>
      </c>
      <c r="S127" s="230">
        <f>(SUM('1.  LRAMVA Summary'!N$54:N$74)+SUM('1.  LRAMVA Summary'!N$75:N$76)*(MONTH($E127)-1)/12)*$H127</f>
        <v>0</v>
      </c>
      <c r="T127" s="230">
        <f>(SUM('1.  LRAMVA Summary'!O$54:O$74)+SUM('1.  LRAMVA Summary'!O$75:O$76)*(MONTH($E127)-1)/12)*$H127</f>
        <v>0</v>
      </c>
      <c r="U127" s="230">
        <f>(SUM('1.  LRAMVA Summary'!P$54:P$74)+SUM('1.  LRAMVA Summary'!P$75:P$76)*(MONTH($E127)-1)/12)*$H127</f>
        <v>0</v>
      </c>
      <c r="V127" s="230">
        <f>(SUM('1.  LRAMVA Summary'!Q$54:Q$74)+SUM('1.  LRAMVA Summary'!Q$75:Q$76)*(MONTH($E127)-1)/12)*$H127</f>
        <v>0</v>
      </c>
      <c r="W127" s="231">
        <f t="shared" si="63"/>
        <v>883.46378944759044</v>
      </c>
    </row>
    <row r="128" spans="2:23" s="9" customFormat="1">
      <c r="B128" s="66"/>
      <c r="E128" s="214">
        <v>43344</v>
      </c>
      <c r="F128" s="214" t="s">
        <v>185</v>
      </c>
      <c r="G128" s="215" t="s">
        <v>68</v>
      </c>
      <c r="H128" s="240">
        <f t="shared" si="65"/>
        <v>1.575E-3</v>
      </c>
      <c r="I128" s="230">
        <f>(SUM('1.  LRAMVA Summary'!D$54:D$74)+SUM('1.  LRAMVA Summary'!D$75:D$76)*(MONTH($E128)-1)/12)*$H128</f>
        <v>371.61731666456012</v>
      </c>
      <c r="J128" s="230">
        <f>(SUM('1.  LRAMVA Summary'!E$54:E$74)+SUM('1.  LRAMVA Summary'!E$75:E$76)*(MONTH($E128)-1)/12)*$H128</f>
        <v>284.97936144265549</v>
      </c>
      <c r="K128" s="230">
        <f>(SUM('1.  LRAMVA Summary'!F$54:F$74)+SUM('1.  LRAMVA Summary'!F$75:F$76)*(MONTH($E128)-1)/12)*$H128</f>
        <v>125.34225058661326</v>
      </c>
      <c r="L128" s="230">
        <f>(SUM('1.  LRAMVA Summary'!G$54:G$74)+SUM('1.  LRAMVA Summary'!G$75:G$76)*(MONTH($E128)-1)/12)*$H128</f>
        <v>46.705873613580351</v>
      </c>
      <c r="M128" s="230">
        <f>(SUM('1.  LRAMVA Summary'!H$54:H$74)+SUM('1.  LRAMVA Summary'!H$75:H$76)*(MONTH($E128)-1)/12)*$H128</f>
        <v>83.091792345901197</v>
      </c>
      <c r="N128" s="230">
        <f>(SUM('1.  LRAMVA Summary'!I$54:I$74)+SUM('1.  LRAMVA Summary'!I$75:I$76)*(MONTH($E128)-1)/12)*$H128</f>
        <v>0</v>
      </c>
      <c r="O128" s="230">
        <f>(SUM('1.  LRAMVA Summary'!J$54:J$74)+SUM('1.  LRAMVA Summary'!J$75:J$76)*(MONTH($E128)-1)/12)*$H128</f>
        <v>0</v>
      </c>
      <c r="P128" s="230">
        <f>(SUM('1.  LRAMVA Summary'!K$54:K$74)+SUM('1.  LRAMVA Summary'!K$75:K$76)*(MONTH($E128)-1)/12)*$H128</f>
        <v>0</v>
      </c>
      <c r="Q128" s="230">
        <f>(SUM('1.  LRAMVA Summary'!L$54:L$74)+SUM('1.  LRAMVA Summary'!L$75:L$76)*(MONTH($E128)-1)/12)*$H128</f>
        <v>0</v>
      </c>
      <c r="R128" s="230">
        <f>(SUM('1.  LRAMVA Summary'!M$54:M$74)+SUM('1.  LRAMVA Summary'!M$75:M$76)*(MONTH($E128)-1)/12)*$H128</f>
        <v>0</v>
      </c>
      <c r="S128" s="230">
        <f>(SUM('1.  LRAMVA Summary'!N$54:N$74)+SUM('1.  LRAMVA Summary'!N$75:N$76)*(MONTH($E128)-1)/12)*$H128</f>
        <v>0</v>
      </c>
      <c r="T128" s="230">
        <f>(SUM('1.  LRAMVA Summary'!O$54:O$74)+SUM('1.  LRAMVA Summary'!O$75:O$76)*(MONTH($E128)-1)/12)*$H128</f>
        <v>0</v>
      </c>
      <c r="U128" s="230">
        <f>(SUM('1.  LRAMVA Summary'!P$54:P$74)+SUM('1.  LRAMVA Summary'!P$75:P$76)*(MONTH($E128)-1)/12)*$H128</f>
        <v>0</v>
      </c>
      <c r="V128" s="230">
        <f>(SUM('1.  LRAMVA Summary'!Q$54:Q$74)+SUM('1.  LRAMVA Summary'!Q$75:Q$76)*(MONTH($E128)-1)/12)*$H128</f>
        <v>0</v>
      </c>
      <c r="W128" s="231">
        <f t="shared" si="63"/>
        <v>911.73659465331059</v>
      </c>
    </row>
    <row r="129" spans="2:23" s="9" customFormat="1">
      <c r="B129" s="66"/>
      <c r="E129" s="214">
        <v>43374</v>
      </c>
      <c r="F129" s="214" t="s">
        <v>185</v>
      </c>
      <c r="G129" s="215" t="s">
        <v>69</v>
      </c>
      <c r="H129" s="240">
        <f>$C$46/12</f>
        <v>1.8083333333333335E-3</v>
      </c>
      <c r="I129" s="230">
        <f>(SUM('1.  LRAMVA Summary'!D$54:D$74)+SUM('1.  LRAMVA Summary'!D$75:D$76)*(MONTH($E129)-1)/12)*$H129</f>
        <v>436.26528989605458</v>
      </c>
      <c r="J129" s="230">
        <f>(SUM('1.  LRAMVA Summary'!E$54:E$74)+SUM('1.  LRAMVA Summary'!E$75:E$76)*(MONTH($E129)-1)/12)*$H129</f>
        <v>338.6262044760449</v>
      </c>
      <c r="K129" s="230">
        <f>(SUM('1.  LRAMVA Summary'!F$54:F$74)+SUM('1.  LRAMVA Summary'!F$75:F$76)*(MONTH($E129)-1)/12)*$H129</f>
        <v>150.53963135538285</v>
      </c>
      <c r="L129" s="230">
        <f>(SUM('1.  LRAMVA Summary'!G$54:G$74)+SUM('1.  LRAMVA Summary'!G$75:G$76)*(MONTH($E129)-1)/12)*$H129</f>
        <v>56.617330308526228</v>
      </c>
      <c r="M129" s="230">
        <f>(SUM('1.  LRAMVA Summary'!H$54:H$74)+SUM('1.  LRAMVA Summary'!H$75:H$76)*(MONTH($E129)-1)/12)*$H129</f>
        <v>97.221595653989525</v>
      </c>
      <c r="N129" s="230">
        <f>(SUM('1.  LRAMVA Summary'!I$54:I$74)+SUM('1.  LRAMVA Summary'!I$75:I$76)*(MONTH($E129)-1)/12)*$H129</f>
        <v>0</v>
      </c>
      <c r="O129" s="230">
        <f>(SUM('1.  LRAMVA Summary'!J$54:J$74)+SUM('1.  LRAMVA Summary'!J$75:J$76)*(MONTH($E129)-1)/12)*$H129</f>
        <v>0</v>
      </c>
      <c r="P129" s="230">
        <f>(SUM('1.  LRAMVA Summary'!K$54:K$74)+SUM('1.  LRAMVA Summary'!K$75:K$76)*(MONTH($E129)-1)/12)*$H129</f>
        <v>0</v>
      </c>
      <c r="Q129" s="230">
        <f>(SUM('1.  LRAMVA Summary'!L$54:L$74)+SUM('1.  LRAMVA Summary'!L$75:L$76)*(MONTH($E129)-1)/12)*$H129</f>
        <v>0</v>
      </c>
      <c r="R129" s="230">
        <f>(SUM('1.  LRAMVA Summary'!M$54:M$74)+SUM('1.  LRAMVA Summary'!M$75:M$76)*(MONTH($E129)-1)/12)*$H129</f>
        <v>0</v>
      </c>
      <c r="S129" s="230">
        <f>(SUM('1.  LRAMVA Summary'!N$54:N$74)+SUM('1.  LRAMVA Summary'!N$75:N$76)*(MONTH($E129)-1)/12)*$H129</f>
        <v>0</v>
      </c>
      <c r="T129" s="230">
        <f>(SUM('1.  LRAMVA Summary'!O$54:O$74)+SUM('1.  LRAMVA Summary'!O$75:O$76)*(MONTH($E129)-1)/12)*$H129</f>
        <v>0</v>
      </c>
      <c r="U129" s="230">
        <f>(SUM('1.  LRAMVA Summary'!P$54:P$74)+SUM('1.  LRAMVA Summary'!P$75:P$76)*(MONTH($E129)-1)/12)*$H129</f>
        <v>0</v>
      </c>
      <c r="V129" s="230">
        <f>(SUM('1.  LRAMVA Summary'!Q$54:Q$74)+SUM('1.  LRAMVA Summary'!Q$75:Q$76)*(MONTH($E129)-1)/12)*$H129</f>
        <v>0</v>
      </c>
      <c r="W129" s="231">
        <f t="shared" si="63"/>
        <v>1079.2700516899981</v>
      </c>
    </row>
    <row r="130" spans="2:23" s="9" customFormat="1">
      <c r="B130" s="66"/>
      <c r="E130" s="214">
        <v>43405</v>
      </c>
      <c r="F130" s="214" t="s">
        <v>185</v>
      </c>
      <c r="G130" s="215" t="s">
        <v>69</v>
      </c>
      <c r="H130" s="240">
        <f t="shared" ref="H130:H131" si="66">$C$46/12</f>
        <v>1.8083333333333335E-3</v>
      </c>
      <c r="I130" s="230">
        <f>(SUM('1.  LRAMVA Summary'!D$54:D$74)+SUM('1.  LRAMVA Summary'!D$75:D$76)*(MONTH($E130)-1)/12)*$H130</f>
        <v>445.85884584391044</v>
      </c>
      <c r="J130" s="230">
        <f>(SUM('1.  LRAMVA Summary'!E$54:E$74)+SUM('1.  LRAMVA Summary'!E$75:E$76)*(MONTH($E130)-1)/12)*$H130</f>
        <v>350.05388285126315</v>
      </c>
      <c r="K130" s="230">
        <f>(SUM('1.  LRAMVA Summary'!F$54:F$74)+SUM('1.  LRAMVA Summary'!F$75:F$76)*(MONTH($E130)-1)/12)*$H130</f>
        <v>157.16778981502458</v>
      </c>
      <c r="L130" s="230">
        <f>(SUM('1.  LRAMVA Summary'!G$54:G$74)+SUM('1.  LRAMVA Summary'!G$75:G$76)*(MONTH($E130)-1)/12)*$H130</f>
        <v>59.609398319978723</v>
      </c>
      <c r="M130" s="230">
        <f>(SUM('1.  LRAMVA Summary'!H$54:H$74)+SUM('1.  LRAMVA Summary'!H$75:H$76)*(MONTH($E130)-1)/12)*$H130</f>
        <v>99.041503799722136</v>
      </c>
      <c r="N130" s="230">
        <f>(SUM('1.  LRAMVA Summary'!I$54:I$74)+SUM('1.  LRAMVA Summary'!I$75:I$76)*(MONTH($E130)-1)/12)*$H130</f>
        <v>0</v>
      </c>
      <c r="O130" s="230">
        <f>(SUM('1.  LRAMVA Summary'!J$54:J$74)+SUM('1.  LRAMVA Summary'!J$75:J$76)*(MONTH($E130)-1)/12)*$H130</f>
        <v>0</v>
      </c>
      <c r="P130" s="230">
        <f>(SUM('1.  LRAMVA Summary'!K$54:K$74)+SUM('1.  LRAMVA Summary'!K$75:K$76)*(MONTH($E130)-1)/12)*$H130</f>
        <v>0</v>
      </c>
      <c r="Q130" s="230">
        <f>(SUM('1.  LRAMVA Summary'!L$54:L$74)+SUM('1.  LRAMVA Summary'!L$75:L$76)*(MONTH($E130)-1)/12)*$H130</f>
        <v>0</v>
      </c>
      <c r="R130" s="230">
        <f>(SUM('1.  LRAMVA Summary'!M$54:M$74)+SUM('1.  LRAMVA Summary'!M$75:M$76)*(MONTH($E130)-1)/12)*$H130</f>
        <v>0</v>
      </c>
      <c r="S130" s="230">
        <f>(SUM('1.  LRAMVA Summary'!N$54:N$74)+SUM('1.  LRAMVA Summary'!N$75:N$76)*(MONTH($E130)-1)/12)*$H130</f>
        <v>0</v>
      </c>
      <c r="T130" s="230">
        <f>(SUM('1.  LRAMVA Summary'!O$54:O$74)+SUM('1.  LRAMVA Summary'!O$75:O$76)*(MONTH($E130)-1)/12)*$H130</f>
        <v>0</v>
      </c>
      <c r="U130" s="230">
        <f>(SUM('1.  LRAMVA Summary'!P$54:P$74)+SUM('1.  LRAMVA Summary'!P$75:P$76)*(MONTH($E130)-1)/12)*$H130</f>
        <v>0</v>
      </c>
      <c r="V130" s="230">
        <f>(SUM('1.  LRAMVA Summary'!Q$54:Q$74)+SUM('1.  LRAMVA Summary'!Q$75:Q$76)*(MONTH($E130)-1)/12)*$H130</f>
        <v>0</v>
      </c>
      <c r="W130" s="231">
        <f t="shared" si="63"/>
        <v>1111.731420629899</v>
      </c>
    </row>
    <row r="131" spans="2:23" s="9" customFormat="1">
      <c r="B131" s="66"/>
      <c r="E131" s="214">
        <v>43435</v>
      </c>
      <c r="F131" s="214" t="s">
        <v>185</v>
      </c>
      <c r="G131" s="215" t="s">
        <v>69</v>
      </c>
      <c r="H131" s="240">
        <f t="shared" si="66"/>
        <v>1.8083333333333335E-3</v>
      </c>
      <c r="I131" s="230">
        <f>(SUM('1.  LRAMVA Summary'!D$54:D$74)+SUM('1.  LRAMVA Summary'!D$75:D$76)*(MONTH($E131)-1)/12)*$H131</f>
        <v>455.45240179176631</v>
      </c>
      <c r="J131" s="230">
        <f>(SUM('1.  LRAMVA Summary'!E$54:E$74)+SUM('1.  LRAMVA Summary'!E$75:E$76)*(MONTH($E131)-1)/12)*$H131</f>
        <v>361.48156122648135</v>
      </c>
      <c r="K131" s="230">
        <f>(SUM('1.  LRAMVA Summary'!F$54:F$74)+SUM('1.  LRAMVA Summary'!F$75:F$76)*(MONTH($E131)-1)/12)*$H131</f>
        <v>163.79594827466627</v>
      </c>
      <c r="L131" s="230">
        <f>(SUM('1.  LRAMVA Summary'!G$54:G$74)+SUM('1.  LRAMVA Summary'!G$75:G$76)*(MONTH($E131)-1)/12)*$H131</f>
        <v>62.601466331431205</v>
      </c>
      <c r="M131" s="230">
        <f>(SUM('1.  LRAMVA Summary'!H$54:H$74)+SUM('1.  LRAMVA Summary'!H$75:H$76)*(MONTH($E131)-1)/12)*$H131</f>
        <v>100.86141194545473</v>
      </c>
      <c r="N131" s="230">
        <f>(SUM('1.  LRAMVA Summary'!I$54:I$74)+SUM('1.  LRAMVA Summary'!I$75:I$76)*(MONTH($E131)-1)/12)*$H131</f>
        <v>0</v>
      </c>
      <c r="O131" s="230">
        <f>(SUM('1.  LRAMVA Summary'!J$54:J$74)+SUM('1.  LRAMVA Summary'!J$75:J$76)*(MONTH($E131)-1)/12)*$H131</f>
        <v>0</v>
      </c>
      <c r="P131" s="230">
        <f>(SUM('1.  LRAMVA Summary'!K$54:K$74)+SUM('1.  LRAMVA Summary'!K$75:K$76)*(MONTH($E131)-1)/12)*$H131</f>
        <v>0</v>
      </c>
      <c r="Q131" s="230">
        <f>(SUM('1.  LRAMVA Summary'!L$54:L$74)+SUM('1.  LRAMVA Summary'!L$75:L$76)*(MONTH($E131)-1)/12)*$H131</f>
        <v>0</v>
      </c>
      <c r="R131" s="230">
        <f>(SUM('1.  LRAMVA Summary'!M$54:M$74)+SUM('1.  LRAMVA Summary'!M$75:M$76)*(MONTH($E131)-1)/12)*$H131</f>
        <v>0</v>
      </c>
      <c r="S131" s="230">
        <f>(SUM('1.  LRAMVA Summary'!N$54:N$74)+SUM('1.  LRAMVA Summary'!N$75:N$76)*(MONTH($E131)-1)/12)*$H131</f>
        <v>0</v>
      </c>
      <c r="T131" s="230">
        <f>(SUM('1.  LRAMVA Summary'!O$54:O$74)+SUM('1.  LRAMVA Summary'!O$75:O$76)*(MONTH($E131)-1)/12)*$H131</f>
        <v>0</v>
      </c>
      <c r="U131" s="230">
        <f>(SUM('1.  LRAMVA Summary'!P$54:P$74)+SUM('1.  LRAMVA Summary'!P$75:P$76)*(MONTH($E131)-1)/12)*$H131</f>
        <v>0</v>
      </c>
      <c r="V131" s="230">
        <f>(SUM('1.  LRAMVA Summary'!Q$54:Q$74)+SUM('1.  LRAMVA Summary'!Q$75:Q$76)*(MONTH($E131)-1)/12)*$H131</f>
        <v>0</v>
      </c>
      <c r="W131" s="231">
        <f t="shared" si="63"/>
        <v>1144.1927895698</v>
      </c>
    </row>
    <row r="132" spans="2:23" s="9" customFormat="1" ht="15" thickBot="1">
      <c r="B132" s="66"/>
      <c r="E132" s="216" t="s">
        <v>467</v>
      </c>
      <c r="F132" s="216"/>
      <c r="G132" s="217"/>
      <c r="H132" s="218"/>
      <c r="I132" s="219">
        <f>SUM(I119:I131)</f>
        <v>6944.5447741094658</v>
      </c>
      <c r="J132" s="219">
        <f>SUM(J119:J131)</f>
        <v>5251.5785580965558</v>
      </c>
      <c r="K132" s="219">
        <f t="shared" ref="K132:O132" si="67">SUM(K119:K131)</f>
        <v>2287.5536444149443</v>
      </c>
      <c r="L132" s="219">
        <f t="shared" si="67"/>
        <v>810.17838508149191</v>
      </c>
      <c r="M132" s="219">
        <f t="shared" si="67"/>
        <v>1784.2455472435445</v>
      </c>
      <c r="N132" s="219">
        <f t="shared" si="67"/>
        <v>0</v>
      </c>
      <c r="O132" s="219">
        <f t="shared" si="67"/>
        <v>0</v>
      </c>
      <c r="P132" s="219">
        <f t="shared" ref="P132:V132" si="68">SUM(P119:P131)</f>
        <v>0</v>
      </c>
      <c r="Q132" s="219">
        <f t="shared" si="68"/>
        <v>0</v>
      </c>
      <c r="R132" s="219">
        <f t="shared" si="68"/>
        <v>0</v>
      </c>
      <c r="S132" s="219">
        <f t="shared" si="68"/>
        <v>0</v>
      </c>
      <c r="T132" s="219">
        <f t="shared" si="68"/>
        <v>0</v>
      </c>
      <c r="U132" s="219">
        <f t="shared" si="68"/>
        <v>0</v>
      </c>
      <c r="V132" s="219">
        <f t="shared" si="68"/>
        <v>0</v>
      </c>
      <c r="W132" s="219">
        <f>SUM(W119:W131)</f>
        <v>17078.100908946002</v>
      </c>
    </row>
    <row r="133" spans="2:23" s="9" customFormat="1" ht="15" thickTop="1">
      <c r="B133" s="66"/>
      <c r="E133" s="220" t="s">
        <v>67</v>
      </c>
      <c r="F133" s="220"/>
      <c r="G133" s="221"/>
      <c r="H133" s="222"/>
      <c r="I133" s="223"/>
      <c r="J133" s="223"/>
      <c r="K133" s="223"/>
      <c r="L133" s="223"/>
      <c r="M133" s="223"/>
      <c r="N133" s="223"/>
      <c r="O133" s="223"/>
      <c r="P133" s="223"/>
      <c r="Q133" s="223"/>
      <c r="R133" s="223"/>
      <c r="S133" s="223"/>
      <c r="T133" s="223"/>
      <c r="U133" s="223"/>
      <c r="V133" s="223"/>
      <c r="W133" s="224"/>
    </row>
    <row r="134" spans="2:23" s="9" customFormat="1">
      <c r="B134" s="66"/>
      <c r="E134" s="225" t="s">
        <v>431</v>
      </c>
      <c r="F134" s="225"/>
      <c r="G134" s="226"/>
      <c r="H134" s="227"/>
      <c r="I134" s="228">
        <f>I132+I133</f>
        <v>6944.5447741094658</v>
      </c>
      <c r="J134" s="228">
        <f t="shared" ref="J134" si="69">J132+J133</f>
        <v>5251.5785580965558</v>
      </c>
      <c r="K134" s="228">
        <f t="shared" ref="K134" si="70">K132+K133</f>
        <v>2287.5536444149443</v>
      </c>
      <c r="L134" s="228">
        <f t="shared" ref="L134" si="71">L132+L133</f>
        <v>810.17838508149191</v>
      </c>
      <c r="M134" s="228">
        <f t="shared" ref="M134" si="72">M132+M133</f>
        <v>1784.2455472435445</v>
      </c>
      <c r="N134" s="228">
        <f t="shared" ref="N134" si="73">N132+N133</f>
        <v>0</v>
      </c>
      <c r="O134" s="228">
        <f t="shared" ref="O134:V134" si="74">O132+O133</f>
        <v>0</v>
      </c>
      <c r="P134" s="228">
        <f t="shared" si="74"/>
        <v>0</v>
      </c>
      <c r="Q134" s="228">
        <f t="shared" si="74"/>
        <v>0</v>
      </c>
      <c r="R134" s="228">
        <f t="shared" si="74"/>
        <v>0</v>
      </c>
      <c r="S134" s="228">
        <f t="shared" si="74"/>
        <v>0</v>
      </c>
      <c r="T134" s="228">
        <f t="shared" si="74"/>
        <v>0</v>
      </c>
      <c r="U134" s="228">
        <f t="shared" si="74"/>
        <v>0</v>
      </c>
      <c r="V134" s="228">
        <f t="shared" si="74"/>
        <v>0</v>
      </c>
      <c r="W134" s="228">
        <f>W132+W133</f>
        <v>17078.100908946002</v>
      </c>
    </row>
    <row r="135" spans="2:23" s="9" customFormat="1">
      <c r="B135" s="66"/>
      <c r="E135" s="214">
        <v>43466</v>
      </c>
      <c r="F135" s="214" t="s">
        <v>186</v>
      </c>
      <c r="G135" s="215" t="s">
        <v>65</v>
      </c>
      <c r="H135" s="240">
        <f>$C$47/12</f>
        <v>2.0416666666666669E-3</v>
      </c>
      <c r="I135" s="230">
        <f>(SUM('1.  LRAMVA Summary'!D$54:D$77)+SUM('1.  LRAMVA Summary'!D$78:D$79)*(MONTH($E135)-1)/12)*$H135</f>
        <v>525.05188777054116</v>
      </c>
      <c r="J135" s="230">
        <f>(SUM('1.  LRAMVA Summary'!E$54:E$77)+SUM('1.  LRAMVA Summary'!E$78:E$79)*(MONTH($E135)-1)/12)*$H135</f>
        <v>421.02656084062858</v>
      </c>
      <c r="K135" s="230">
        <f>(SUM('1.  LRAMVA Summary'!F$54:F$77)+SUM('1.  LRAMVA Summary'!F$78:F$79)*(MONTH($E135)-1)/12)*$H135</f>
        <v>192.41431405486387</v>
      </c>
      <c r="L135" s="230">
        <f>(SUM('1.  LRAMVA Summary'!G$54:G$77)+SUM('1.  LRAMVA Summary'!G$78:G$79)*(MONTH($E135)-1)/12)*$H135</f>
        <v>74.05721619357837</v>
      </c>
      <c r="M135" s="230">
        <f>(SUM('1.  LRAMVA Summary'!H$54:H$77)+SUM('1.  LRAMVA Summary'!H$78:H$79)*(MONTH($E135)-1)/12)*$H135</f>
        <v>115.93052268359861</v>
      </c>
      <c r="N135" s="230">
        <f>(SUM('1.  LRAMVA Summary'!I$54:I$77)+SUM('1.  LRAMVA Summary'!I$78:I$79)*(MONTH($E135)-1)/12)*$H135</f>
        <v>0</v>
      </c>
      <c r="O135" s="230">
        <f>(SUM('1.  LRAMVA Summary'!J$54:J$77)+SUM('1.  LRAMVA Summary'!J$78:J$79)*(MONTH($E135)-1)/12)*$H135</f>
        <v>0</v>
      </c>
      <c r="P135" s="230">
        <f>(SUM('1.  LRAMVA Summary'!K$54:K$77)+SUM('1.  LRAMVA Summary'!K$78:K$79)*(MONTH($E135)-1)/12)*$H135</f>
        <v>0</v>
      </c>
      <c r="Q135" s="230">
        <f>(SUM('1.  LRAMVA Summary'!L$54:L$77)+SUM('1.  LRAMVA Summary'!L$78:L$79)*(MONTH($E135)-1)/12)*$H135</f>
        <v>0</v>
      </c>
      <c r="R135" s="230">
        <f>(SUM('1.  LRAMVA Summary'!M$54:M$77)+SUM('1.  LRAMVA Summary'!M$78:M$79)*(MONTH($E135)-1)/12)*$H135</f>
        <v>0</v>
      </c>
      <c r="S135" s="230">
        <f>(SUM('1.  LRAMVA Summary'!N$54:N$77)+SUM('1.  LRAMVA Summary'!N$78:N$79)*(MONTH($E135)-1)/12)*$H135</f>
        <v>0</v>
      </c>
      <c r="T135" s="230">
        <f>(SUM('1.  LRAMVA Summary'!O$54:O$77)+SUM('1.  LRAMVA Summary'!O$78:O$79)*(MONTH($E135)-1)/12)*$H135</f>
        <v>0</v>
      </c>
      <c r="U135" s="230">
        <f>(SUM('1.  LRAMVA Summary'!P$54:P$77)+SUM('1.  LRAMVA Summary'!P$78:P$79)*(MONTH($E135)-1)/12)*$H135</f>
        <v>0</v>
      </c>
      <c r="V135" s="230">
        <f>(SUM('1.  LRAMVA Summary'!Q$54:Q$77)+SUM('1.  LRAMVA Summary'!Q$78:Q$79)*(MONTH($E135)-1)/12)*$H135</f>
        <v>0</v>
      </c>
      <c r="W135" s="231">
        <f>SUM(I135:V135)</f>
        <v>1328.4805015432105</v>
      </c>
    </row>
    <row r="136" spans="2:23" s="9" customFormat="1">
      <c r="B136" s="66"/>
      <c r="E136" s="214">
        <v>43497</v>
      </c>
      <c r="F136" s="214" t="s">
        <v>186</v>
      </c>
      <c r="G136" s="215" t="s">
        <v>65</v>
      </c>
      <c r="H136" s="240">
        <f t="shared" ref="H136:H137" si="75">$C$47/12</f>
        <v>2.0416666666666669E-3</v>
      </c>
      <c r="I136" s="230">
        <f>(SUM('1.  LRAMVA Summary'!D$54:D$77)+SUM('1.  LRAMVA Summary'!D$78:D$79)*(MONTH($E136)-1)/12)*$H136</f>
        <v>527.70270646954953</v>
      </c>
      <c r="J136" s="230">
        <f>(SUM('1.  LRAMVA Summary'!E$54:E$77)+SUM('1.  LRAMVA Summary'!E$78:E$79)*(MONTH($E136)-1)/12)*$H136</f>
        <v>436.32524750734564</v>
      </c>
      <c r="K136" s="230">
        <f>(SUM('1.  LRAMVA Summary'!F$54:F$77)+SUM('1.  LRAMVA Summary'!F$78:F$79)*(MONTH($E136)-1)/12)*$H136</f>
        <v>200.77751639185712</v>
      </c>
      <c r="L136" s="230">
        <f>(SUM('1.  LRAMVA Summary'!G$54:G$77)+SUM('1.  LRAMVA Summary'!G$78:G$79)*(MONTH($E136)-1)/12)*$H136</f>
        <v>78.24798229458267</v>
      </c>
      <c r="M136" s="230">
        <f>(SUM('1.  LRAMVA Summary'!H$54:H$77)+SUM('1.  LRAMVA Summary'!H$78:H$79)*(MONTH($E136)-1)/12)*$H136</f>
        <v>118.01673338247654</v>
      </c>
      <c r="N136" s="230">
        <f>(SUM('1.  LRAMVA Summary'!I$54:I$77)+SUM('1.  LRAMVA Summary'!I$78:I$79)*(MONTH($E136)-1)/12)*$H136</f>
        <v>0</v>
      </c>
      <c r="O136" s="230">
        <f>(SUM('1.  LRAMVA Summary'!J$54:J$77)+SUM('1.  LRAMVA Summary'!J$78:J$79)*(MONTH($E136)-1)/12)*$H136</f>
        <v>0</v>
      </c>
      <c r="P136" s="230">
        <f>(SUM('1.  LRAMVA Summary'!K$54:K$77)+SUM('1.  LRAMVA Summary'!K$78:K$79)*(MONTH($E136)-1)/12)*$H136</f>
        <v>4.7500146260336429</v>
      </c>
      <c r="Q136" s="230">
        <f>(SUM('1.  LRAMVA Summary'!L$54:L$77)+SUM('1.  LRAMVA Summary'!L$78:L$79)*(MONTH($E136)-1)/12)*$H136</f>
        <v>0</v>
      </c>
      <c r="R136" s="230">
        <f>(SUM('1.  LRAMVA Summary'!M$54:M$77)+SUM('1.  LRAMVA Summary'!M$78:M$79)*(MONTH($E136)-1)/12)*$H136</f>
        <v>0</v>
      </c>
      <c r="S136" s="230">
        <f>(SUM('1.  LRAMVA Summary'!N$54:N$77)+SUM('1.  LRAMVA Summary'!N$78:N$79)*(MONTH($E136)-1)/12)*$H136</f>
        <v>0</v>
      </c>
      <c r="T136" s="230">
        <f>(SUM('1.  LRAMVA Summary'!O$54:O$77)+SUM('1.  LRAMVA Summary'!O$78:O$79)*(MONTH($E136)-1)/12)*$H136</f>
        <v>0</v>
      </c>
      <c r="U136" s="230">
        <f>(SUM('1.  LRAMVA Summary'!P$54:P$77)+SUM('1.  LRAMVA Summary'!P$78:P$79)*(MONTH($E136)-1)/12)*$H136</f>
        <v>0</v>
      </c>
      <c r="V136" s="230">
        <f>(SUM('1.  LRAMVA Summary'!Q$54:Q$77)+SUM('1.  LRAMVA Summary'!Q$78:Q$79)*(MONTH($E136)-1)/12)*$H136</f>
        <v>0</v>
      </c>
      <c r="W136" s="231">
        <f t="shared" ref="W136:W146" si="76">SUM(I136:V136)</f>
        <v>1365.820200671845</v>
      </c>
    </row>
    <row r="137" spans="2:23" s="9" customFormat="1">
      <c r="B137" s="66"/>
      <c r="E137" s="214">
        <v>43525</v>
      </c>
      <c r="F137" s="214" t="s">
        <v>186</v>
      </c>
      <c r="G137" s="215" t="s">
        <v>65</v>
      </c>
      <c r="H137" s="240">
        <f t="shared" si="75"/>
        <v>2.0416666666666669E-3</v>
      </c>
      <c r="I137" s="230">
        <f>(SUM('1.  LRAMVA Summary'!D$54:D$77)+SUM('1.  LRAMVA Summary'!D$78:D$79)*(MONTH($E137)-1)/12)*$H137</f>
        <v>530.35352516855789</v>
      </c>
      <c r="J137" s="230">
        <f>(SUM('1.  LRAMVA Summary'!E$54:E$77)+SUM('1.  LRAMVA Summary'!E$78:E$79)*(MONTH($E137)-1)/12)*$H137</f>
        <v>451.62393417406281</v>
      </c>
      <c r="K137" s="230">
        <f>(SUM('1.  LRAMVA Summary'!F$54:F$77)+SUM('1.  LRAMVA Summary'!F$78:F$79)*(MONTH($E137)-1)/12)*$H137</f>
        <v>209.14071872885035</v>
      </c>
      <c r="L137" s="230">
        <f>(SUM('1.  LRAMVA Summary'!G$54:G$77)+SUM('1.  LRAMVA Summary'!G$78:G$79)*(MONTH($E137)-1)/12)*$H137</f>
        <v>82.438748395586941</v>
      </c>
      <c r="M137" s="230">
        <f>(SUM('1.  LRAMVA Summary'!H$54:H$77)+SUM('1.  LRAMVA Summary'!H$78:H$79)*(MONTH($E137)-1)/12)*$H137</f>
        <v>120.10294408135448</v>
      </c>
      <c r="N137" s="230">
        <f>(SUM('1.  LRAMVA Summary'!I$54:I$77)+SUM('1.  LRAMVA Summary'!I$78:I$79)*(MONTH($E137)-1)/12)*$H137</f>
        <v>0</v>
      </c>
      <c r="O137" s="230">
        <f>(SUM('1.  LRAMVA Summary'!J$54:J$77)+SUM('1.  LRAMVA Summary'!J$78:J$79)*(MONTH($E137)-1)/12)*$H137</f>
        <v>0</v>
      </c>
      <c r="P137" s="230">
        <f>(SUM('1.  LRAMVA Summary'!K$54:K$77)+SUM('1.  LRAMVA Summary'!K$78:K$79)*(MONTH($E137)-1)/12)*$H137</f>
        <v>9.5000292520672858</v>
      </c>
      <c r="Q137" s="230">
        <f>(SUM('1.  LRAMVA Summary'!L$54:L$77)+SUM('1.  LRAMVA Summary'!L$78:L$79)*(MONTH($E137)-1)/12)*$H137</f>
        <v>0</v>
      </c>
      <c r="R137" s="230">
        <f>(SUM('1.  LRAMVA Summary'!M$54:M$77)+SUM('1.  LRAMVA Summary'!M$78:M$79)*(MONTH($E137)-1)/12)*$H137</f>
        <v>0</v>
      </c>
      <c r="S137" s="230">
        <f>(SUM('1.  LRAMVA Summary'!N$54:N$77)+SUM('1.  LRAMVA Summary'!N$78:N$79)*(MONTH($E137)-1)/12)*$H137</f>
        <v>0</v>
      </c>
      <c r="T137" s="230">
        <f>(SUM('1.  LRAMVA Summary'!O$54:O$77)+SUM('1.  LRAMVA Summary'!O$78:O$79)*(MONTH($E137)-1)/12)*$H137</f>
        <v>0</v>
      </c>
      <c r="U137" s="230">
        <f>(SUM('1.  LRAMVA Summary'!P$54:P$77)+SUM('1.  LRAMVA Summary'!P$78:P$79)*(MONTH($E137)-1)/12)*$H137</f>
        <v>0</v>
      </c>
      <c r="V137" s="230">
        <f>(SUM('1.  LRAMVA Summary'!Q$54:Q$77)+SUM('1.  LRAMVA Summary'!Q$78:Q$79)*(MONTH($E137)-1)/12)*$H137</f>
        <v>0</v>
      </c>
      <c r="W137" s="231">
        <f t="shared" si="76"/>
        <v>1403.1598998004797</v>
      </c>
    </row>
    <row r="138" spans="2:23" s="8" customFormat="1">
      <c r="B138" s="239"/>
      <c r="E138" s="214">
        <v>43556</v>
      </c>
      <c r="F138" s="214" t="s">
        <v>186</v>
      </c>
      <c r="G138" s="215" t="s">
        <v>66</v>
      </c>
      <c r="H138" s="240">
        <f>$C$48/12</f>
        <v>1.8166666666666667E-3</v>
      </c>
      <c r="I138" s="230">
        <f>(SUM('1.  LRAMVA Summary'!D$54:D$77)+SUM('1.  LRAMVA Summary'!D$78:D$79)*(MONTH($E138)-1)/12)*$H138</f>
        <v>474.26508964542631</v>
      </c>
      <c r="J138" s="230">
        <f>(SUM('1.  LRAMVA Summary'!E$54:E$77)+SUM('1.  LRAMVA Summary'!E$78:E$79)*(MONTH($E138)-1)/12)*$H138</f>
        <v>415.46584221751027</v>
      </c>
      <c r="K138" s="230">
        <f>(SUM('1.  LRAMVA Summary'!F$54:F$77)+SUM('1.  LRAMVA Summary'!F$78:F$79)*(MONTH($E138)-1)/12)*$H138</f>
        <v>193.53410119328123</v>
      </c>
      <c r="L138" s="230">
        <f>(SUM('1.  LRAMVA Summary'!G$54:G$77)+SUM('1.  LRAMVA Summary'!G$78:G$79)*(MONTH($E138)-1)/12)*$H138</f>
        <v>77.08258840921178</v>
      </c>
      <c r="M138" s="230">
        <f>(SUM('1.  LRAMVA Summary'!H$54:H$77)+SUM('1.  LRAMVA Summary'!H$78:H$79)*(MONTH($E138)-1)/12)*$H138</f>
        <v>108.7234111922068</v>
      </c>
      <c r="N138" s="230">
        <f>(SUM('1.  LRAMVA Summary'!I$54:I$77)+SUM('1.  LRAMVA Summary'!I$78:I$79)*(MONTH($E138)-1)/12)*$H138</f>
        <v>0</v>
      </c>
      <c r="O138" s="230">
        <f>(SUM('1.  LRAMVA Summary'!J$54:J$77)+SUM('1.  LRAMVA Summary'!J$78:J$79)*(MONTH($E138)-1)/12)*$H138</f>
        <v>0</v>
      </c>
      <c r="P138" s="230">
        <f>(SUM('1.  LRAMVA Summary'!K$54:K$77)+SUM('1.  LRAMVA Summary'!K$78:K$79)*(MONTH($E138)-1)/12)*$H138</f>
        <v>12.679630879289805</v>
      </c>
      <c r="Q138" s="230">
        <f>(SUM('1.  LRAMVA Summary'!L$54:L$77)+SUM('1.  LRAMVA Summary'!L$78:L$79)*(MONTH($E138)-1)/12)*$H138</f>
        <v>0</v>
      </c>
      <c r="R138" s="230">
        <f>(SUM('1.  LRAMVA Summary'!M$54:M$77)+SUM('1.  LRAMVA Summary'!M$78:M$79)*(MONTH($E138)-1)/12)*$H138</f>
        <v>0</v>
      </c>
      <c r="S138" s="230">
        <f>(SUM('1.  LRAMVA Summary'!N$54:N$77)+SUM('1.  LRAMVA Summary'!N$78:N$79)*(MONTH($E138)-1)/12)*$H138</f>
        <v>0</v>
      </c>
      <c r="T138" s="230">
        <f>(SUM('1.  LRAMVA Summary'!O$54:O$77)+SUM('1.  LRAMVA Summary'!O$78:O$79)*(MONTH($E138)-1)/12)*$H138</f>
        <v>0</v>
      </c>
      <c r="U138" s="230">
        <f>(SUM('1.  LRAMVA Summary'!P$54:P$77)+SUM('1.  LRAMVA Summary'!P$78:P$79)*(MONTH($E138)-1)/12)*$H138</f>
        <v>0</v>
      </c>
      <c r="V138" s="230">
        <f>(SUM('1.  LRAMVA Summary'!Q$54:Q$77)+SUM('1.  LRAMVA Summary'!Q$78:Q$79)*(MONTH($E138)-1)/12)*$H138</f>
        <v>0</v>
      </c>
      <c r="W138" s="231">
        <f t="shared" si="76"/>
        <v>1281.7506635369264</v>
      </c>
    </row>
    <row r="139" spans="2:23" s="9" customFormat="1">
      <c r="B139" s="66"/>
      <c r="E139" s="214">
        <v>43586</v>
      </c>
      <c r="F139" s="214" t="s">
        <v>186</v>
      </c>
      <c r="G139" s="215" t="s">
        <v>66</v>
      </c>
      <c r="H139" s="240">
        <f>$C$48/12</f>
        <v>1.8166666666666667E-3</v>
      </c>
      <c r="I139" s="230">
        <f>(SUM('1.  LRAMVA Summary'!D$54:D$77)+SUM('1.  LRAMVA Summary'!D$78:D$79)*(MONTH($E139)-1)/12)*$H139</f>
        <v>476.62377730413584</v>
      </c>
      <c r="J139" s="230">
        <f>(SUM('1.  LRAMVA Summary'!E$54:E$77)+SUM('1.  LRAMVA Summary'!E$78:E$79)*(MONTH($E139)-1)/12)*$H139</f>
        <v>429.07855116993613</v>
      </c>
      <c r="K139" s="230">
        <f>(SUM('1.  LRAMVA Summary'!F$54:F$77)+SUM('1.  LRAMVA Summary'!F$78:F$79)*(MONTH($E139)-1)/12)*$H139</f>
        <v>200.9756444972181</v>
      </c>
      <c r="L139" s="230">
        <f>(SUM('1.  LRAMVA Summary'!G$54:G$77)+SUM('1.  LRAMVA Summary'!G$78:G$79)*(MONTH($E139)-1)/12)*$H139</f>
        <v>80.811514980717646</v>
      </c>
      <c r="M139" s="230">
        <f>(SUM('1.  LRAMVA Summary'!H$54:H$77)+SUM('1.  LRAMVA Summary'!H$78:H$79)*(MONTH($E139)-1)/12)*$H139</f>
        <v>110.57971295692266</v>
      </c>
      <c r="N139" s="230">
        <f>(SUM('1.  LRAMVA Summary'!I$54:I$77)+SUM('1.  LRAMVA Summary'!I$78:I$79)*(MONTH($E139)-1)/12)*$H139</f>
        <v>0</v>
      </c>
      <c r="O139" s="230">
        <f>(SUM('1.  LRAMVA Summary'!J$54:J$77)+SUM('1.  LRAMVA Summary'!J$78:J$79)*(MONTH($E139)-1)/12)*$H139</f>
        <v>0</v>
      </c>
      <c r="P139" s="230">
        <f>(SUM('1.  LRAMVA Summary'!K$54:K$77)+SUM('1.  LRAMVA Summary'!K$78:K$79)*(MONTH($E139)-1)/12)*$H139</f>
        <v>16.90617450571974</v>
      </c>
      <c r="Q139" s="230">
        <f>(SUM('1.  LRAMVA Summary'!L$54:L$77)+SUM('1.  LRAMVA Summary'!L$78:L$79)*(MONTH($E139)-1)/12)*$H139</f>
        <v>0</v>
      </c>
      <c r="R139" s="230">
        <f>(SUM('1.  LRAMVA Summary'!M$54:M$77)+SUM('1.  LRAMVA Summary'!M$78:M$79)*(MONTH($E139)-1)/12)*$H139</f>
        <v>0</v>
      </c>
      <c r="S139" s="230">
        <f>(SUM('1.  LRAMVA Summary'!N$54:N$77)+SUM('1.  LRAMVA Summary'!N$78:N$79)*(MONTH($E139)-1)/12)*$H139</f>
        <v>0</v>
      </c>
      <c r="T139" s="230">
        <f>(SUM('1.  LRAMVA Summary'!O$54:O$77)+SUM('1.  LRAMVA Summary'!O$78:O$79)*(MONTH($E139)-1)/12)*$H139</f>
        <v>0</v>
      </c>
      <c r="U139" s="230">
        <f>(SUM('1.  LRAMVA Summary'!P$54:P$77)+SUM('1.  LRAMVA Summary'!P$78:P$79)*(MONTH($E139)-1)/12)*$H139</f>
        <v>0</v>
      </c>
      <c r="V139" s="230">
        <f>(SUM('1.  LRAMVA Summary'!Q$54:Q$77)+SUM('1.  LRAMVA Summary'!Q$78:Q$79)*(MONTH($E139)-1)/12)*$H139</f>
        <v>0</v>
      </c>
      <c r="W139" s="231">
        <f t="shared" si="76"/>
        <v>1314.97537541465</v>
      </c>
    </row>
    <row r="140" spans="2:23" s="9" customFormat="1">
      <c r="B140" s="66"/>
      <c r="E140" s="214">
        <v>43617</v>
      </c>
      <c r="F140" s="214" t="s">
        <v>186</v>
      </c>
      <c r="G140" s="215" t="s">
        <v>66</v>
      </c>
      <c r="H140" s="240">
        <f t="shared" ref="H140" si="77">$C$48/12</f>
        <v>1.8166666666666667E-3</v>
      </c>
      <c r="I140" s="230">
        <f>(SUM('1.  LRAMVA Summary'!D$54:D$77)+SUM('1.  LRAMVA Summary'!D$78:D$79)*(MONTH($E140)-1)/12)*$H140</f>
        <v>478.98246496284531</v>
      </c>
      <c r="J140" s="230">
        <f>(SUM('1.  LRAMVA Summary'!E$54:E$77)+SUM('1.  LRAMVA Summary'!E$78:E$79)*(MONTH($E140)-1)/12)*$H140</f>
        <v>442.691260122362</v>
      </c>
      <c r="K140" s="230">
        <f>(SUM('1.  LRAMVA Summary'!F$54:F$77)+SUM('1.  LRAMVA Summary'!F$78:F$79)*(MONTH($E140)-1)/12)*$H140</f>
        <v>208.41718780115494</v>
      </c>
      <c r="L140" s="230">
        <f>(SUM('1.  LRAMVA Summary'!G$54:G$77)+SUM('1.  LRAMVA Summary'!G$78:G$79)*(MONTH($E140)-1)/12)*$H140</f>
        <v>84.540441552223498</v>
      </c>
      <c r="M140" s="230">
        <f>(SUM('1.  LRAMVA Summary'!H$54:H$77)+SUM('1.  LRAMVA Summary'!H$78:H$79)*(MONTH($E140)-1)/12)*$H140</f>
        <v>112.43601472163854</v>
      </c>
      <c r="N140" s="230">
        <f>(SUM('1.  LRAMVA Summary'!I$54:I$77)+SUM('1.  LRAMVA Summary'!I$78:I$79)*(MONTH($E140)-1)/12)*$H140</f>
        <v>0</v>
      </c>
      <c r="O140" s="230">
        <f>(SUM('1.  LRAMVA Summary'!J$54:J$77)+SUM('1.  LRAMVA Summary'!J$78:J$79)*(MONTH($E140)-1)/12)*$H140</f>
        <v>0</v>
      </c>
      <c r="P140" s="230">
        <f>(SUM('1.  LRAMVA Summary'!K$54:K$77)+SUM('1.  LRAMVA Summary'!K$78:K$79)*(MONTH($E140)-1)/12)*$H140</f>
        <v>21.132718132149673</v>
      </c>
      <c r="Q140" s="230">
        <f>(SUM('1.  LRAMVA Summary'!L$54:L$77)+SUM('1.  LRAMVA Summary'!L$78:L$79)*(MONTH($E140)-1)/12)*$H140</f>
        <v>0</v>
      </c>
      <c r="R140" s="230">
        <f>(SUM('1.  LRAMVA Summary'!M$54:M$77)+SUM('1.  LRAMVA Summary'!M$78:M$79)*(MONTH($E140)-1)/12)*$H140</f>
        <v>0</v>
      </c>
      <c r="S140" s="230">
        <f>(SUM('1.  LRAMVA Summary'!N$54:N$77)+SUM('1.  LRAMVA Summary'!N$78:N$79)*(MONTH($E140)-1)/12)*$H140</f>
        <v>0</v>
      </c>
      <c r="T140" s="230">
        <f>(SUM('1.  LRAMVA Summary'!O$54:O$77)+SUM('1.  LRAMVA Summary'!O$78:O$79)*(MONTH($E140)-1)/12)*$H140</f>
        <v>0</v>
      </c>
      <c r="U140" s="230">
        <f>(SUM('1.  LRAMVA Summary'!P$54:P$77)+SUM('1.  LRAMVA Summary'!P$78:P$79)*(MONTH($E140)-1)/12)*$H140</f>
        <v>0</v>
      </c>
      <c r="V140" s="230">
        <f>(SUM('1.  LRAMVA Summary'!Q$54:Q$77)+SUM('1.  LRAMVA Summary'!Q$78:Q$79)*(MONTH($E140)-1)/12)*$H140</f>
        <v>0</v>
      </c>
      <c r="W140" s="231">
        <f t="shared" si="76"/>
        <v>1348.2000872923738</v>
      </c>
    </row>
    <row r="141" spans="2:23" s="9" customFormat="1">
      <c r="B141" s="66"/>
      <c r="E141" s="214">
        <v>43647</v>
      </c>
      <c r="F141" s="214" t="s">
        <v>186</v>
      </c>
      <c r="G141" s="215" t="s">
        <v>68</v>
      </c>
      <c r="H141" s="240">
        <f>$C$49/12</f>
        <v>1.8166666666666667E-3</v>
      </c>
      <c r="I141" s="230">
        <f>(SUM('1.  LRAMVA Summary'!D$54:D$77)+SUM('1.  LRAMVA Summary'!D$78:D$79)*(MONTH($E141)-1)/12)*$H141</f>
        <v>481.34115262155484</v>
      </c>
      <c r="J141" s="230">
        <f>(SUM('1.  LRAMVA Summary'!E$54:E$77)+SUM('1.  LRAMVA Summary'!E$78:E$79)*(MONTH($E141)-1)/12)*$H141</f>
        <v>456.30396907478786</v>
      </c>
      <c r="K141" s="230">
        <f>(SUM('1.  LRAMVA Summary'!F$54:F$77)+SUM('1.  LRAMVA Summary'!F$78:F$79)*(MONTH($E141)-1)/12)*$H141</f>
        <v>215.85873110509181</v>
      </c>
      <c r="L141" s="230">
        <f>(SUM('1.  LRAMVA Summary'!G$54:G$77)+SUM('1.  LRAMVA Summary'!G$78:G$79)*(MONTH($E141)-1)/12)*$H141</f>
        <v>88.26936812372935</v>
      </c>
      <c r="M141" s="230">
        <f>(SUM('1.  LRAMVA Summary'!H$54:H$77)+SUM('1.  LRAMVA Summary'!H$78:H$79)*(MONTH($E141)-1)/12)*$H141</f>
        <v>114.29231648635441</v>
      </c>
      <c r="N141" s="230">
        <f>(SUM('1.  LRAMVA Summary'!I$54:I$77)+SUM('1.  LRAMVA Summary'!I$78:I$79)*(MONTH($E141)-1)/12)*$H141</f>
        <v>0</v>
      </c>
      <c r="O141" s="230">
        <f>(SUM('1.  LRAMVA Summary'!J$54:J$77)+SUM('1.  LRAMVA Summary'!J$78:J$79)*(MONTH($E141)-1)/12)*$H141</f>
        <v>0</v>
      </c>
      <c r="P141" s="230">
        <f>(SUM('1.  LRAMVA Summary'!K$54:K$77)+SUM('1.  LRAMVA Summary'!K$78:K$79)*(MONTH($E141)-1)/12)*$H141</f>
        <v>25.35926175857961</v>
      </c>
      <c r="Q141" s="230">
        <f>(SUM('1.  LRAMVA Summary'!L$54:L$77)+SUM('1.  LRAMVA Summary'!L$78:L$79)*(MONTH($E141)-1)/12)*$H141</f>
        <v>0</v>
      </c>
      <c r="R141" s="230">
        <f>(SUM('1.  LRAMVA Summary'!M$54:M$77)+SUM('1.  LRAMVA Summary'!M$78:M$79)*(MONTH($E141)-1)/12)*$H141</f>
        <v>0</v>
      </c>
      <c r="S141" s="230">
        <f>(SUM('1.  LRAMVA Summary'!N$54:N$77)+SUM('1.  LRAMVA Summary'!N$78:N$79)*(MONTH($E141)-1)/12)*$H141</f>
        <v>0</v>
      </c>
      <c r="T141" s="230">
        <f>(SUM('1.  LRAMVA Summary'!O$54:O$77)+SUM('1.  LRAMVA Summary'!O$78:O$79)*(MONTH($E141)-1)/12)*$H141</f>
        <v>0</v>
      </c>
      <c r="U141" s="230">
        <f>(SUM('1.  LRAMVA Summary'!P$54:P$77)+SUM('1.  LRAMVA Summary'!P$78:P$79)*(MONTH($E141)-1)/12)*$H141</f>
        <v>0</v>
      </c>
      <c r="V141" s="230">
        <f>(SUM('1.  LRAMVA Summary'!Q$54:Q$77)+SUM('1.  LRAMVA Summary'!Q$78:Q$79)*(MONTH($E141)-1)/12)*$H141</f>
        <v>0</v>
      </c>
      <c r="W141" s="231">
        <f t="shared" si="76"/>
        <v>1381.4247991700979</v>
      </c>
    </row>
    <row r="142" spans="2:23" s="9" customFormat="1">
      <c r="B142" s="66"/>
      <c r="E142" s="214">
        <v>43678</v>
      </c>
      <c r="F142" s="214" t="s">
        <v>186</v>
      </c>
      <c r="G142" s="215" t="s">
        <v>68</v>
      </c>
      <c r="H142" s="240">
        <f t="shared" ref="H142" si="78">$C$49/12</f>
        <v>1.8166666666666667E-3</v>
      </c>
      <c r="I142" s="230">
        <f>(SUM('1.  LRAMVA Summary'!D$54:D$77)+SUM('1.  LRAMVA Summary'!D$78:D$79)*(MONTH($E142)-1)/12)*$H142</f>
        <v>483.69984028026431</v>
      </c>
      <c r="J142" s="230">
        <f>(SUM('1.  LRAMVA Summary'!E$54:E$77)+SUM('1.  LRAMVA Summary'!E$78:E$79)*(MONTH($E142)-1)/12)*$H142</f>
        <v>469.91667802721372</v>
      </c>
      <c r="K142" s="230">
        <f>(SUM('1.  LRAMVA Summary'!F$54:F$77)+SUM('1.  LRAMVA Summary'!F$78:F$79)*(MONTH($E142)-1)/12)*$H142</f>
        <v>223.30027440902865</v>
      </c>
      <c r="L142" s="230">
        <f>(SUM('1.  LRAMVA Summary'!G$54:G$77)+SUM('1.  LRAMVA Summary'!G$78:G$79)*(MONTH($E142)-1)/12)*$H142</f>
        <v>91.998294695235202</v>
      </c>
      <c r="M142" s="230">
        <f>(SUM('1.  LRAMVA Summary'!H$54:H$77)+SUM('1.  LRAMVA Summary'!H$78:H$79)*(MONTH($E142)-1)/12)*$H142</f>
        <v>116.14861825107029</v>
      </c>
      <c r="N142" s="230">
        <f>(SUM('1.  LRAMVA Summary'!I$54:I$77)+SUM('1.  LRAMVA Summary'!I$78:I$79)*(MONTH($E142)-1)/12)*$H142</f>
        <v>0</v>
      </c>
      <c r="O142" s="230">
        <f>(SUM('1.  LRAMVA Summary'!J$54:J$77)+SUM('1.  LRAMVA Summary'!J$78:J$79)*(MONTH($E142)-1)/12)*$H142</f>
        <v>0</v>
      </c>
      <c r="P142" s="230">
        <f>(SUM('1.  LRAMVA Summary'!K$54:K$77)+SUM('1.  LRAMVA Summary'!K$78:K$79)*(MONTH($E142)-1)/12)*$H142</f>
        <v>29.585805385009543</v>
      </c>
      <c r="Q142" s="230">
        <f>(SUM('1.  LRAMVA Summary'!L$54:L$77)+SUM('1.  LRAMVA Summary'!L$78:L$79)*(MONTH($E142)-1)/12)*$H142</f>
        <v>0</v>
      </c>
      <c r="R142" s="230">
        <f>(SUM('1.  LRAMVA Summary'!M$54:M$77)+SUM('1.  LRAMVA Summary'!M$78:M$79)*(MONTH($E142)-1)/12)*$H142</f>
        <v>0</v>
      </c>
      <c r="S142" s="230">
        <f>(SUM('1.  LRAMVA Summary'!N$54:N$77)+SUM('1.  LRAMVA Summary'!N$78:N$79)*(MONTH($E142)-1)/12)*$H142</f>
        <v>0</v>
      </c>
      <c r="T142" s="230">
        <f>(SUM('1.  LRAMVA Summary'!O$54:O$77)+SUM('1.  LRAMVA Summary'!O$78:O$79)*(MONTH($E142)-1)/12)*$H142</f>
        <v>0</v>
      </c>
      <c r="U142" s="230">
        <f>(SUM('1.  LRAMVA Summary'!P$54:P$77)+SUM('1.  LRAMVA Summary'!P$78:P$79)*(MONTH($E142)-1)/12)*$H142</f>
        <v>0</v>
      </c>
      <c r="V142" s="230">
        <f>(SUM('1.  LRAMVA Summary'!Q$54:Q$77)+SUM('1.  LRAMVA Summary'!Q$78:Q$79)*(MONTH($E142)-1)/12)*$H142</f>
        <v>0</v>
      </c>
      <c r="W142" s="231">
        <f t="shared" si="76"/>
        <v>1414.6495110478218</v>
      </c>
    </row>
    <row r="143" spans="2:23" s="9" customFormat="1">
      <c r="B143" s="66"/>
      <c r="E143" s="214">
        <v>43709</v>
      </c>
      <c r="F143" s="214" t="s">
        <v>186</v>
      </c>
      <c r="G143" s="215" t="s">
        <v>68</v>
      </c>
      <c r="H143" s="240">
        <f>$C$49/12</f>
        <v>1.8166666666666667E-3</v>
      </c>
      <c r="I143" s="230">
        <f>(SUM('1.  LRAMVA Summary'!D$54:D$77)+SUM('1.  LRAMVA Summary'!D$78:D$79)*(MONTH($E143)-1)/12)*$H143</f>
        <v>486.0585279389739</v>
      </c>
      <c r="J143" s="230">
        <f>(SUM('1.  LRAMVA Summary'!E$54:E$77)+SUM('1.  LRAMVA Summary'!E$78:E$79)*(MONTH($E143)-1)/12)*$H143</f>
        <v>483.52938697963953</v>
      </c>
      <c r="K143" s="230">
        <f>(SUM('1.  LRAMVA Summary'!F$54:F$77)+SUM('1.  LRAMVA Summary'!F$78:F$79)*(MONTH($E143)-1)/12)*$H143</f>
        <v>230.74181771296549</v>
      </c>
      <c r="L143" s="230">
        <f>(SUM('1.  LRAMVA Summary'!G$54:G$77)+SUM('1.  LRAMVA Summary'!G$78:G$79)*(MONTH($E143)-1)/12)*$H143</f>
        <v>95.727221266741068</v>
      </c>
      <c r="M143" s="230">
        <f>(SUM('1.  LRAMVA Summary'!H$54:H$77)+SUM('1.  LRAMVA Summary'!H$78:H$79)*(MONTH($E143)-1)/12)*$H143</f>
        <v>118.00492001578617</v>
      </c>
      <c r="N143" s="230">
        <f>(SUM('1.  LRAMVA Summary'!I$54:I$77)+SUM('1.  LRAMVA Summary'!I$78:I$79)*(MONTH($E143)-1)/12)*$H143</f>
        <v>0</v>
      </c>
      <c r="O143" s="230">
        <f>(SUM('1.  LRAMVA Summary'!J$54:J$77)+SUM('1.  LRAMVA Summary'!J$78:J$79)*(MONTH($E143)-1)/12)*$H143</f>
        <v>0</v>
      </c>
      <c r="P143" s="230">
        <f>(SUM('1.  LRAMVA Summary'!K$54:K$77)+SUM('1.  LRAMVA Summary'!K$78:K$79)*(MONTH($E143)-1)/12)*$H143</f>
        <v>33.81234901143948</v>
      </c>
      <c r="Q143" s="230">
        <f>(SUM('1.  LRAMVA Summary'!L$54:L$77)+SUM('1.  LRAMVA Summary'!L$78:L$79)*(MONTH($E143)-1)/12)*$H143</f>
        <v>0</v>
      </c>
      <c r="R143" s="230">
        <f>(SUM('1.  LRAMVA Summary'!M$54:M$77)+SUM('1.  LRAMVA Summary'!M$78:M$79)*(MONTH($E143)-1)/12)*$H143</f>
        <v>0</v>
      </c>
      <c r="S143" s="230">
        <f>(SUM('1.  LRAMVA Summary'!N$54:N$77)+SUM('1.  LRAMVA Summary'!N$78:N$79)*(MONTH($E143)-1)/12)*$H143</f>
        <v>0</v>
      </c>
      <c r="T143" s="230">
        <f>(SUM('1.  LRAMVA Summary'!O$54:O$77)+SUM('1.  LRAMVA Summary'!O$78:O$79)*(MONTH($E143)-1)/12)*$H143</f>
        <v>0</v>
      </c>
      <c r="U143" s="230">
        <f>(SUM('1.  LRAMVA Summary'!P$54:P$77)+SUM('1.  LRAMVA Summary'!P$78:P$79)*(MONTH($E143)-1)/12)*$H143</f>
        <v>0</v>
      </c>
      <c r="V143" s="230">
        <f>(SUM('1.  LRAMVA Summary'!Q$54:Q$77)+SUM('1.  LRAMVA Summary'!Q$78:Q$79)*(MONTH($E143)-1)/12)*$H143</f>
        <v>0</v>
      </c>
      <c r="W143" s="231">
        <f t="shared" si="76"/>
        <v>1447.8742229255456</v>
      </c>
    </row>
    <row r="144" spans="2:23" s="9" customFormat="1">
      <c r="B144" s="66"/>
      <c r="E144" s="214">
        <v>43739</v>
      </c>
      <c r="F144" s="214" t="s">
        <v>186</v>
      </c>
      <c r="G144" s="215" t="s">
        <v>69</v>
      </c>
      <c r="H144" s="240">
        <f>$C$50/12</f>
        <v>1.8166666666666667E-3</v>
      </c>
      <c r="I144" s="230">
        <f>(SUM('1.  LRAMVA Summary'!D$54:D$77)+SUM('1.  LRAMVA Summary'!D$78:D$79)*(MONTH($E144)-1)/12)*$H144</f>
        <v>488.41721559768331</v>
      </c>
      <c r="J144" s="230">
        <f>(SUM('1.  LRAMVA Summary'!E$54:E$77)+SUM('1.  LRAMVA Summary'!E$78:E$79)*(MONTH($E144)-1)/12)*$H144</f>
        <v>497.14209593206539</v>
      </c>
      <c r="K144" s="230">
        <f>(SUM('1.  LRAMVA Summary'!F$54:F$77)+SUM('1.  LRAMVA Summary'!F$78:F$79)*(MONTH($E144)-1)/12)*$H144</f>
        <v>238.18336101690235</v>
      </c>
      <c r="L144" s="230">
        <f>(SUM('1.  LRAMVA Summary'!G$54:G$77)+SUM('1.  LRAMVA Summary'!G$78:G$79)*(MONTH($E144)-1)/12)*$H144</f>
        <v>99.45614783824692</v>
      </c>
      <c r="M144" s="230">
        <f>(SUM('1.  LRAMVA Summary'!H$54:H$77)+SUM('1.  LRAMVA Summary'!H$78:H$79)*(MONTH($E144)-1)/12)*$H144</f>
        <v>119.86122178050205</v>
      </c>
      <c r="N144" s="230">
        <f>(SUM('1.  LRAMVA Summary'!I$54:I$77)+SUM('1.  LRAMVA Summary'!I$78:I$79)*(MONTH($E144)-1)/12)*$H144</f>
        <v>0</v>
      </c>
      <c r="O144" s="230">
        <f>(SUM('1.  LRAMVA Summary'!J$54:J$77)+SUM('1.  LRAMVA Summary'!J$78:J$79)*(MONTH($E144)-1)/12)*$H144</f>
        <v>0</v>
      </c>
      <c r="P144" s="230">
        <f>(SUM('1.  LRAMVA Summary'!K$54:K$77)+SUM('1.  LRAMVA Summary'!K$78:K$79)*(MONTH($E144)-1)/12)*$H144</f>
        <v>38.038892637869417</v>
      </c>
      <c r="Q144" s="230">
        <f>(SUM('1.  LRAMVA Summary'!L$54:L$77)+SUM('1.  LRAMVA Summary'!L$78:L$79)*(MONTH($E144)-1)/12)*$H144</f>
        <v>0</v>
      </c>
      <c r="R144" s="230">
        <f>(SUM('1.  LRAMVA Summary'!M$54:M$77)+SUM('1.  LRAMVA Summary'!M$78:M$79)*(MONTH($E144)-1)/12)*$H144</f>
        <v>0</v>
      </c>
      <c r="S144" s="230">
        <f>(SUM('1.  LRAMVA Summary'!N$54:N$77)+SUM('1.  LRAMVA Summary'!N$78:N$79)*(MONTH($E144)-1)/12)*$H144</f>
        <v>0</v>
      </c>
      <c r="T144" s="230">
        <f>(SUM('1.  LRAMVA Summary'!O$54:O$77)+SUM('1.  LRAMVA Summary'!O$78:O$79)*(MONTH($E144)-1)/12)*$H144</f>
        <v>0</v>
      </c>
      <c r="U144" s="230">
        <f>(SUM('1.  LRAMVA Summary'!P$54:P$77)+SUM('1.  LRAMVA Summary'!P$78:P$79)*(MONTH($E144)-1)/12)*$H144</f>
        <v>0</v>
      </c>
      <c r="V144" s="230">
        <f>(SUM('1.  LRAMVA Summary'!Q$54:Q$77)+SUM('1.  LRAMVA Summary'!Q$78:Q$79)*(MONTH($E144)-1)/12)*$H144</f>
        <v>0</v>
      </c>
      <c r="W144" s="231">
        <f t="shared" si="76"/>
        <v>1481.0989348032692</v>
      </c>
    </row>
    <row r="145" spans="2:23" s="9" customFormat="1">
      <c r="B145" s="66"/>
      <c r="E145" s="214">
        <v>43770</v>
      </c>
      <c r="F145" s="214" t="s">
        <v>186</v>
      </c>
      <c r="G145" s="215" t="s">
        <v>69</v>
      </c>
      <c r="H145" s="240">
        <f t="shared" ref="H145:H146" si="79">$C$50/12</f>
        <v>1.8166666666666667E-3</v>
      </c>
      <c r="I145" s="230">
        <f>(SUM('1.  LRAMVA Summary'!D$54:D$77)+SUM('1.  LRAMVA Summary'!D$78:D$79)*(MONTH($E145)-1)/12)*$H145</f>
        <v>490.77590325639289</v>
      </c>
      <c r="J145" s="230">
        <f>(SUM('1.  LRAMVA Summary'!E$54:E$77)+SUM('1.  LRAMVA Summary'!E$78:E$79)*(MONTH($E145)-1)/12)*$H145</f>
        <v>510.75480488449131</v>
      </c>
      <c r="K145" s="230">
        <f>(SUM('1.  LRAMVA Summary'!F$54:F$77)+SUM('1.  LRAMVA Summary'!F$78:F$79)*(MONTH($E145)-1)/12)*$H145</f>
        <v>245.62490432083922</v>
      </c>
      <c r="L145" s="230">
        <f>(SUM('1.  LRAMVA Summary'!G$54:G$77)+SUM('1.  LRAMVA Summary'!G$78:G$79)*(MONTH($E145)-1)/12)*$H145</f>
        <v>103.18507440975277</v>
      </c>
      <c r="M145" s="230">
        <f>(SUM('1.  LRAMVA Summary'!H$54:H$77)+SUM('1.  LRAMVA Summary'!H$78:H$79)*(MONTH($E145)-1)/12)*$H145</f>
        <v>121.71752354521792</v>
      </c>
      <c r="N145" s="230">
        <f>(SUM('1.  LRAMVA Summary'!I$54:I$77)+SUM('1.  LRAMVA Summary'!I$78:I$79)*(MONTH($E145)-1)/12)*$H145</f>
        <v>0</v>
      </c>
      <c r="O145" s="230">
        <f>(SUM('1.  LRAMVA Summary'!J$54:J$77)+SUM('1.  LRAMVA Summary'!J$78:J$79)*(MONTH($E145)-1)/12)*$H145</f>
        <v>0</v>
      </c>
      <c r="P145" s="230">
        <f>(SUM('1.  LRAMVA Summary'!K$54:K$77)+SUM('1.  LRAMVA Summary'!K$78:K$79)*(MONTH($E145)-1)/12)*$H145</f>
        <v>42.265436264299346</v>
      </c>
      <c r="Q145" s="230">
        <f>(SUM('1.  LRAMVA Summary'!L$54:L$77)+SUM('1.  LRAMVA Summary'!L$78:L$79)*(MONTH($E145)-1)/12)*$H145</f>
        <v>0</v>
      </c>
      <c r="R145" s="230">
        <f>(SUM('1.  LRAMVA Summary'!M$54:M$77)+SUM('1.  LRAMVA Summary'!M$78:M$79)*(MONTH($E145)-1)/12)*$H145</f>
        <v>0</v>
      </c>
      <c r="S145" s="230">
        <f>(SUM('1.  LRAMVA Summary'!N$54:N$77)+SUM('1.  LRAMVA Summary'!N$78:N$79)*(MONTH($E145)-1)/12)*$H145</f>
        <v>0</v>
      </c>
      <c r="T145" s="230">
        <f>(SUM('1.  LRAMVA Summary'!O$54:O$77)+SUM('1.  LRAMVA Summary'!O$78:O$79)*(MONTH($E145)-1)/12)*$H145</f>
        <v>0</v>
      </c>
      <c r="U145" s="230">
        <f>(SUM('1.  LRAMVA Summary'!P$54:P$77)+SUM('1.  LRAMVA Summary'!P$78:P$79)*(MONTH($E145)-1)/12)*$H145</f>
        <v>0</v>
      </c>
      <c r="V145" s="230">
        <f>(SUM('1.  LRAMVA Summary'!Q$54:Q$77)+SUM('1.  LRAMVA Summary'!Q$78:Q$79)*(MONTH($E145)-1)/12)*$H145</f>
        <v>0</v>
      </c>
      <c r="W145" s="231">
        <f t="shared" si="76"/>
        <v>1514.3236466809935</v>
      </c>
    </row>
    <row r="146" spans="2:23" s="9" customFormat="1">
      <c r="B146" s="66"/>
      <c r="E146" s="214">
        <v>43800</v>
      </c>
      <c r="F146" s="214" t="s">
        <v>186</v>
      </c>
      <c r="G146" s="215" t="s">
        <v>69</v>
      </c>
      <c r="H146" s="240">
        <f t="shared" si="79"/>
        <v>1.8166666666666667E-3</v>
      </c>
      <c r="I146" s="230">
        <f>(SUM('1.  LRAMVA Summary'!D$54:D$77)+SUM('1.  LRAMVA Summary'!D$78:D$79)*(MONTH($E146)-1)/12)*$H146</f>
        <v>493.13459091510236</v>
      </c>
      <c r="J146" s="230">
        <f>(SUM('1.  LRAMVA Summary'!E$54:E$77)+SUM('1.  LRAMVA Summary'!E$78:E$79)*(MONTH($E146)-1)/12)*$H146</f>
        <v>524.36751383691706</v>
      </c>
      <c r="K146" s="230">
        <f>(SUM('1.  LRAMVA Summary'!F$54:F$77)+SUM('1.  LRAMVA Summary'!F$78:F$79)*(MONTH($E146)-1)/12)*$H146</f>
        <v>253.06644762477609</v>
      </c>
      <c r="L146" s="230">
        <f>(SUM('1.  LRAMVA Summary'!G$54:G$77)+SUM('1.  LRAMVA Summary'!G$78:G$79)*(MONTH($E146)-1)/12)*$H146</f>
        <v>106.91400098125862</v>
      </c>
      <c r="M146" s="230">
        <f>(SUM('1.  LRAMVA Summary'!H$54:H$77)+SUM('1.  LRAMVA Summary'!H$78:H$79)*(MONTH($E146)-1)/12)*$H146</f>
        <v>123.5738253099338</v>
      </c>
      <c r="N146" s="230">
        <f>(SUM('1.  LRAMVA Summary'!I$54:I$77)+SUM('1.  LRAMVA Summary'!I$78:I$79)*(MONTH($E146)-1)/12)*$H146</f>
        <v>0</v>
      </c>
      <c r="O146" s="230">
        <f>(SUM('1.  LRAMVA Summary'!J$54:J$77)+SUM('1.  LRAMVA Summary'!J$78:J$79)*(MONTH($E146)-1)/12)*$H146</f>
        <v>0</v>
      </c>
      <c r="P146" s="230">
        <f>(SUM('1.  LRAMVA Summary'!K$54:K$77)+SUM('1.  LRAMVA Summary'!K$78:K$79)*(MONTH($E146)-1)/12)*$H146</f>
        <v>46.491979890729283</v>
      </c>
      <c r="Q146" s="230">
        <f>(SUM('1.  LRAMVA Summary'!L$54:L$77)+SUM('1.  LRAMVA Summary'!L$78:L$79)*(MONTH($E146)-1)/12)*$H146</f>
        <v>0</v>
      </c>
      <c r="R146" s="230">
        <f>(SUM('1.  LRAMVA Summary'!M$54:M$77)+SUM('1.  LRAMVA Summary'!M$78:M$79)*(MONTH($E146)-1)/12)*$H146</f>
        <v>0</v>
      </c>
      <c r="S146" s="230">
        <f>(SUM('1.  LRAMVA Summary'!N$54:N$77)+SUM('1.  LRAMVA Summary'!N$78:N$79)*(MONTH($E146)-1)/12)*$H146</f>
        <v>0</v>
      </c>
      <c r="T146" s="230">
        <f>(SUM('1.  LRAMVA Summary'!O$54:O$77)+SUM('1.  LRAMVA Summary'!O$78:O$79)*(MONTH($E146)-1)/12)*$H146</f>
        <v>0</v>
      </c>
      <c r="U146" s="230">
        <f>(SUM('1.  LRAMVA Summary'!P$54:P$77)+SUM('1.  LRAMVA Summary'!P$78:P$79)*(MONTH($E146)-1)/12)*$H146</f>
        <v>0</v>
      </c>
      <c r="V146" s="230">
        <f>(SUM('1.  LRAMVA Summary'!Q$54:Q$77)+SUM('1.  LRAMVA Summary'!Q$78:Q$79)*(MONTH($E146)-1)/12)*$H146</f>
        <v>0</v>
      </c>
      <c r="W146" s="231">
        <f t="shared" si="76"/>
        <v>1547.5483585587174</v>
      </c>
    </row>
    <row r="147" spans="2:23" s="9" customFormat="1" ht="15" thickBot="1">
      <c r="B147" s="66"/>
      <c r="E147" s="216" t="s">
        <v>468</v>
      </c>
      <c r="F147" s="216"/>
      <c r="G147" s="217"/>
      <c r="H147" s="218"/>
      <c r="I147" s="219">
        <f>SUM(I134:I146)</f>
        <v>12880.951456040493</v>
      </c>
      <c r="J147" s="219">
        <f>SUM(J134:J146)</f>
        <v>10789.804402863514</v>
      </c>
      <c r="K147" s="219">
        <f t="shared" ref="K147:O147" si="80">SUM(K134:K146)</f>
        <v>4899.5886632717738</v>
      </c>
      <c r="L147" s="219">
        <f t="shared" si="80"/>
        <v>1872.9069842223566</v>
      </c>
      <c r="M147" s="219">
        <f t="shared" si="80"/>
        <v>3183.6333116506066</v>
      </c>
      <c r="N147" s="219">
        <f t="shared" si="80"/>
        <v>0</v>
      </c>
      <c r="O147" s="219">
        <f t="shared" si="80"/>
        <v>0</v>
      </c>
      <c r="P147" s="219">
        <f t="shared" ref="P147:V147" si="81">SUM(P134:P146)</f>
        <v>280.52229234318685</v>
      </c>
      <c r="Q147" s="219">
        <f t="shared" si="81"/>
        <v>0</v>
      </c>
      <c r="R147" s="219">
        <f t="shared" si="81"/>
        <v>0</v>
      </c>
      <c r="S147" s="219">
        <f t="shared" si="81"/>
        <v>0</v>
      </c>
      <c r="T147" s="219">
        <f t="shared" si="81"/>
        <v>0</v>
      </c>
      <c r="U147" s="219">
        <f t="shared" si="81"/>
        <v>0</v>
      </c>
      <c r="V147" s="219">
        <f t="shared" si="81"/>
        <v>0</v>
      </c>
      <c r="W147" s="219">
        <f>SUM(W134:W146)</f>
        <v>33907.407110391941</v>
      </c>
    </row>
    <row r="148" spans="2:23" s="9" customFormat="1" ht="15" thickTop="1">
      <c r="B148" s="66"/>
      <c r="E148" s="220" t="s">
        <v>67</v>
      </c>
      <c r="F148" s="220"/>
      <c r="G148" s="221"/>
      <c r="H148" s="222"/>
      <c r="I148" s="223"/>
      <c r="J148" s="223"/>
      <c r="K148" s="223"/>
      <c r="L148" s="223"/>
      <c r="M148" s="223"/>
      <c r="N148" s="223"/>
      <c r="O148" s="223"/>
      <c r="P148" s="223"/>
      <c r="Q148" s="223"/>
      <c r="R148" s="223"/>
      <c r="S148" s="223"/>
      <c r="T148" s="223"/>
      <c r="U148" s="223"/>
      <c r="V148" s="223"/>
      <c r="W148" s="224"/>
    </row>
    <row r="149" spans="2:23" s="9" customFormat="1">
      <c r="B149" s="66"/>
      <c r="E149" s="225" t="s">
        <v>432</v>
      </c>
      <c r="F149" s="225"/>
      <c r="G149" s="226"/>
      <c r="H149" s="227"/>
      <c r="I149" s="228">
        <f>I147+I148</f>
        <v>12880.951456040493</v>
      </c>
      <c r="J149" s="228">
        <f t="shared" ref="J149" si="82">J147+J148</f>
        <v>10789.804402863514</v>
      </c>
      <c r="K149" s="228">
        <f t="shared" ref="K149" si="83">K147+K148</f>
        <v>4899.5886632717738</v>
      </c>
      <c r="L149" s="228">
        <f t="shared" ref="L149" si="84">L147+L148</f>
        <v>1872.9069842223566</v>
      </c>
      <c r="M149" s="228">
        <f t="shared" ref="M149" si="85">M147+M148</f>
        <v>3183.6333116506066</v>
      </c>
      <c r="N149" s="228">
        <f t="shared" ref="N149" si="86">N147+N148</f>
        <v>0</v>
      </c>
      <c r="O149" s="228">
        <f t="shared" ref="O149:V149" si="87">O147+O148</f>
        <v>0</v>
      </c>
      <c r="P149" s="228">
        <f t="shared" si="87"/>
        <v>280.52229234318685</v>
      </c>
      <c r="Q149" s="228">
        <f t="shared" si="87"/>
        <v>0</v>
      </c>
      <c r="R149" s="228">
        <f t="shared" si="87"/>
        <v>0</v>
      </c>
      <c r="S149" s="228">
        <f t="shared" si="87"/>
        <v>0</v>
      </c>
      <c r="T149" s="228">
        <f t="shared" si="87"/>
        <v>0</v>
      </c>
      <c r="U149" s="228">
        <f t="shared" si="87"/>
        <v>0</v>
      </c>
      <c r="V149" s="228">
        <f t="shared" si="87"/>
        <v>0</v>
      </c>
      <c r="W149" s="228">
        <f>W147+W148</f>
        <v>33907.407110391941</v>
      </c>
    </row>
    <row r="150" spans="2:23" s="9" customFormat="1">
      <c r="B150" s="66"/>
      <c r="E150" s="214">
        <v>43831</v>
      </c>
      <c r="F150" s="214" t="s">
        <v>187</v>
      </c>
      <c r="G150" s="215" t="s">
        <v>65</v>
      </c>
      <c r="H150" s="240">
        <f>$C$51/12</f>
        <v>1.8166666666666667E-3</v>
      </c>
      <c r="I150" s="230">
        <f>(SUM('1.  LRAMVA Summary'!D$54:D$80)+SUM('1.  LRAMVA Summary'!D$81:D$82)*(MONTH($E150)-1)/12)*$H150</f>
        <v>495.49327857381189</v>
      </c>
      <c r="J150" s="230">
        <f>(SUM('1.  LRAMVA Summary'!E$54:E$80)+SUM('1.  LRAMVA Summary'!E$81:E$82)*(MONTH($E150)-1)/12)*$H150</f>
        <v>537.98022278934297</v>
      </c>
      <c r="K150" s="230">
        <f>(SUM('1.  LRAMVA Summary'!F$54:F$80)+SUM('1.  LRAMVA Summary'!F$81:F$82)*(MONTH($E150)-1)/12)*$H150</f>
        <v>260.5079909287129</v>
      </c>
      <c r="L150" s="230">
        <f>(SUM('1.  LRAMVA Summary'!G$54:G$80)+SUM('1.  LRAMVA Summary'!G$81:G$82)*(MONTH($E150)-1)/12)*$H150</f>
        <v>110.64292755276449</v>
      </c>
      <c r="M150" s="230">
        <f>(SUM('1.  LRAMVA Summary'!H$54:H$80)+SUM('1.  LRAMVA Summary'!H$81:H$82)*(MONTH($E150)-1)/12)*$H150</f>
        <v>125.43012707464968</v>
      </c>
      <c r="N150" s="230">
        <f>(SUM('1.  LRAMVA Summary'!I$54:I$80)+SUM('1.  LRAMVA Summary'!I$81:I$82)*(MONTH($E150)-1)/12)*$H150</f>
        <v>0</v>
      </c>
      <c r="O150" s="230">
        <f>(SUM('1.  LRAMVA Summary'!J$54:J$80)+SUM('1.  LRAMVA Summary'!J$81:J$82)*(MONTH($E150)-1)/12)*$H150</f>
        <v>0</v>
      </c>
      <c r="P150" s="230">
        <f>(SUM('1.  LRAMVA Summary'!K$54:K$80)+SUM('1.  LRAMVA Summary'!K$81:K$82)*(MONTH($E150)-1)/12)*$H150</f>
        <v>50.71852351715922</v>
      </c>
      <c r="Q150" s="230">
        <f>(SUM('1.  LRAMVA Summary'!L$54:L$80)+SUM('1.  LRAMVA Summary'!L$81:L$82)*(MONTH($E150)-1)/12)*$H150</f>
        <v>0</v>
      </c>
      <c r="R150" s="230">
        <f>(SUM('1.  LRAMVA Summary'!M$54:M$80)+SUM('1.  LRAMVA Summary'!M$81:M$82)*(MONTH($E150)-1)/12)*$H150</f>
        <v>0</v>
      </c>
      <c r="S150" s="230">
        <f>(SUM('1.  LRAMVA Summary'!N$54:N$80)+SUM('1.  LRAMVA Summary'!N$81:N$82)*(MONTH($E150)-1)/12)*$H150</f>
        <v>0</v>
      </c>
      <c r="T150" s="230">
        <f>(SUM('1.  LRAMVA Summary'!O$54:O$80)+SUM('1.  LRAMVA Summary'!O$81:O$82)*(MONTH($E150)-1)/12)*$H150</f>
        <v>0</v>
      </c>
      <c r="U150" s="230">
        <f>(SUM('1.  LRAMVA Summary'!P$54:P$80)+SUM('1.  LRAMVA Summary'!P$81:P$82)*(MONTH($E150)-1)/12)*$H150</f>
        <v>0</v>
      </c>
      <c r="V150" s="230">
        <f>(SUM('1.  LRAMVA Summary'!Q$54:Q$80)+SUM('1.  LRAMVA Summary'!Q$81:Q$82)*(MONTH($E150)-1)/12)*$H150</f>
        <v>0</v>
      </c>
      <c r="W150" s="231">
        <f>SUM(I150:V150)</f>
        <v>1580.7730704364408</v>
      </c>
    </row>
    <row r="151" spans="2:23" s="9" customFormat="1">
      <c r="B151" s="66"/>
      <c r="E151" s="214">
        <v>43862</v>
      </c>
      <c r="F151" s="214" t="s">
        <v>187</v>
      </c>
      <c r="G151" s="215" t="s">
        <v>65</v>
      </c>
      <c r="H151" s="240">
        <f t="shared" ref="H151:H152" si="88">$C$51/12</f>
        <v>1.8166666666666667E-3</v>
      </c>
      <c r="I151" s="230">
        <f>(SUM('1.  LRAMVA Summary'!D$54:D$80)+SUM('1.  LRAMVA Summary'!D$81:D$82)*(MONTH($E151)-1)/12)*$H151</f>
        <v>495.49327857381189</v>
      </c>
      <c r="J151" s="230">
        <f>(SUM('1.  LRAMVA Summary'!E$54:E$80)+SUM('1.  LRAMVA Summary'!E$81:E$82)*(MONTH($E151)-1)/12)*$H151</f>
        <v>552.09049484748334</v>
      </c>
      <c r="K151" s="230">
        <f>(SUM('1.  LRAMVA Summary'!F$54:F$80)+SUM('1.  LRAMVA Summary'!F$81:F$82)*(MONTH($E151)-1)/12)*$H151</f>
        <v>268.06221742704923</v>
      </c>
      <c r="L151" s="230">
        <f>(SUM('1.  LRAMVA Summary'!G$54:G$80)+SUM('1.  LRAMVA Summary'!G$81:G$82)*(MONTH($E151)-1)/12)*$H151</f>
        <v>114.42595043766833</v>
      </c>
      <c r="M151" s="230">
        <f>(SUM('1.  LRAMVA Summary'!H$54:H$80)+SUM('1.  LRAMVA Summary'!H$81:H$82)*(MONTH($E151)-1)/12)*$H151</f>
        <v>127.30771483967962</v>
      </c>
      <c r="N151" s="230">
        <f>(SUM('1.  LRAMVA Summary'!I$54:I$80)+SUM('1.  LRAMVA Summary'!I$81:I$82)*(MONTH($E151)-1)/12)*$H151</f>
        <v>0</v>
      </c>
      <c r="O151" s="230">
        <f>(SUM('1.  LRAMVA Summary'!J$54:J$80)+SUM('1.  LRAMVA Summary'!J$81:J$82)*(MONTH($E151)-1)/12)*$H151</f>
        <v>0</v>
      </c>
      <c r="P151" s="230">
        <f>(SUM('1.  LRAMVA Summary'!K$54:K$80)+SUM('1.  LRAMVA Summary'!K$81:K$82)*(MONTH($E151)-1)/12)*$H151</f>
        <v>57.828223370583338</v>
      </c>
      <c r="Q151" s="230">
        <f>(SUM('1.  LRAMVA Summary'!L$54:L$80)+SUM('1.  LRAMVA Summary'!L$81:L$82)*(MONTH($E151)-1)/12)*$H151</f>
        <v>0</v>
      </c>
      <c r="R151" s="230">
        <f>(SUM('1.  LRAMVA Summary'!M$54:M$80)+SUM('1.  LRAMVA Summary'!M$81:M$82)*(MONTH($E151)-1)/12)*$H151</f>
        <v>0</v>
      </c>
      <c r="S151" s="230">
        <f>(SUM('1.  LRAMVA Summary'!N$54:N$80)+SUM('1.  LRAMVA Summary'!N$81:N$82)*(MONTH($E151)-1)/12)*$H151</f>
        <v>0</v>
      </c>
      <c r="T151" s="230">
        <f>(SUM('1.  LRAMVA Summary'!O$54:O$80)+SUM('1.  LRAMVA Summary'!O$81:O$82)*(MONTH($E151)-1)/12)*$H151</f>
        <v>0</v>
      </c>
      <c r="U151" s="230">
        <f>(SUM('1.  LRAMVA Summary'!P$54:P$80)+SUM('1.  LRAMVA Summary'!P$81:P$82)*(MONTH($E151)-1)/12)*$H151</f>
        <v>0</v>
      </c>
      <c r="V151" s="230">
        <f>(SUM('1.  LRAMVA Summary'!Q$54:Q$80)+SUM('1.  LRAMVA Summary'!Q$81:Q$82)*(MONTH($E151)-1)/12)*$H151</f>
        <v>0</v>
      </c>
      <c r="W151" s="231">
        <f t="shared" ref="W151:W160" si="89">SUM(I151:V151)</f>
        <v>1615.2078794962758</v>
      </c>
    </row>
    <row r="152" spans="2:23" s="9" customFormat="1">
      <c r="B152" s="66"/>
      <c r="E152" s="214">
        <v>43891</v>
      </c>
      <c r="F152" s="214" t="s">
        <v>187</v>
      </c>
      <c r="G152" s="215" t="s">
        <v>65</v>
      </c>
      <c r="H152" s="240">
        <f t="shared" si="88"/>
        <v>1.8166666666666667E-3</v>
      </c>
      <c r="I152" s="230">
        <f>(SUM('1.  LRAMVA Summary'!D$54:D$80)+SUM('1.  LRAMVA Summary'!D$81:D$82)*(MONTH($E152)-1)/12)*$H152</f>
        <v>495.49327857381189</v>
      </c>
      <c r="J152" s="230">
        <f>(SUM('1.  LRAMVA Summary'!E$54:E$80)+SUM('1.  LRAMVA Summary'!E$81:E$82)*(MONTH($E152)-1)/12)*$H152</f>
        <v>566.20076690562371</v>
      </c>
      <c r="K152" s="230">
        <f>(SUM('1.  LRAMVA Summary'!F$54:F$80)+SUM('1.  LRAMVA Summary'!F$81:F$82)*(MONTH($E152)-1)/12)*$H152</f>
        <v>275.61644392538557</v>
      </c>
      <c r="L152" s="230">
        <f>(SUM('1.  LRAMVA Summary'!G$54:G$80)+SUM('1.  LRAMVA Summary'!G$81:G$82)*(MONTH($E152)-1)/12)*$H152</f>
        <v>118.20897332257219</v>
      </c>
      <c r="M152" s="230">
        <f>(SUM('1.  LRAMVA Summary'!H$54:H$80)+SUM('1.  LRAMVA Summary'!H$81:H$82)*(MONTH($E152)-1)/12)*$H152</f>
        <v>129.18530260470953</v>
      </c>
      <c r="N152" s="230">
        <f>(SUM('1.  LRAMVA Summary'!I$54:I$80)+SUM('1.  LRAMVA Summary'!I$81:I$82)*(MONTH($E152)-1)/12)*$H152</f>
        <v>0</v>
      </c>
      <c r="O152" s="230">
        <f>(SUM('1.  LRAMVA Summary'!J$54:J$80)+SUM('1.  LRAMVA Summary'!J$81:J$82)*(MONTH($E152)-1)/12)*$H152</f>
        <v>0</v>
      </c>
      <c r="P152" s="230">
        <f>(SUM('1.  LRAMVA Summary'!K$54:K$80)+SUM('1.  LRAMVA Summary'!K$81:K$82)*(MONTH($E152)-1)/12)*$H152</f>
        <v>64.937923224007477</v>
      </c>
      <c r="Q152" s="230">
        <f>(SUM('1.  LRAMVA Summary'!L$54:L$80)+SUM('1.  LRAMVA Summary'!L$81:L$82)*(MONTH($E152)-1)/12)*$H152</f>
        <v>0</v>
      </c>
      <c r="R152" s="230">
        <f>(SUM('1.  LRAMVA Summary'!M$54:M$80)+SUM('1.  LRAMVA Summary'!M$81:M$82)*(MONTH($E152)-1)/12)*$H152</f>
        <v>0</v>
      </c>
      <c r="S152" s="230">
        <f>(SUM('1.  LRAMVA Summary'!N$54:N$80)+SUM('1.  LRAMVA Summary'!N$81:N$82)*(MONTH($E152)-1)/12)*$H152</f>
        <v>0</v>
      </c>
      <c r="T152" s="230">
        <f>(SUM('1.  LRAMVA Summary'!O$54:O$80)+SUM('1.  LRAMVA Summary'!O$81:O$82)*(MONTH($E152)-1)/12)*$H152</f>
        <v>0</v>
      </c>
      <c r="U152" s="230">
        <f>(SUM('1.  LRAMVA Summary'!P$54:P$80)+SUM('1.  LRAMVA Summary'!P$81:P$82)*(MONTH($E152)-1)/12)*$H152</f>
        <v>0</v>
      </c>
      <c r="V152" s="230">
        <f>(SUM('1.  LRAMVA Summary'!Q$54:Q$80)+SUM('1.  LRAMVA Summary'!Q$81:Q$82)*(MONTH($E152)-1)/12)*$H152</f>
        <v>0</v>
      </c>
      <c r="W152" s="231">
        <f t="shared" si="89"/>
        <v>1649.64268855611</v>
      </c>
    </row>
    <row r="153" spans="2:23" s="9" customFormat="1">
      <c r="B153" s="66"/>
      <c r="E153" s="214">
        <v>43922</v>
      </c>
      <c r="F153" s="214" t="s">
        <v>187</v>
      </c>
      <c r="G153" s="215" t="s">
        <v>66</v>
      </c>
      <c r="H153" s="240">
        <f>$C$52/12</f>
        <v>1.8166666666666667E-3</v>
      </c>
      <c r="I153" s="230">
        <f>(SUM('1.  LRAMVA Summary'!D$54:D$80)+SUM('1.  LRAMVA Summary'!D$81:D$82)*(MONTH($E153)-1)/12)*$H153</f>
        <v>495.49327857381189</v>
      </c>
      <c r="J153" s="230">
        <f>(SUM('1.  LRAMVA Summary'!E$54:E$80)+SUM('1.  LRAMVA Summary'!E$81:E$82)*(MONTH($E153)-1)/12)*$H153</f>
        <v>580.31103896376408</v>
      </c>
      <c r="K153" s="230">
        <f>(SUM('1.  LRAMVA Summary'!F$54:F$80)+SUM('1.  LRAMVA Summary'!F$81:F$82)*(MONTH($E153)-1)/12)*$H153</f>
        <v>283.17067042372196</v>
      </c>
      <c r="L153" s="230">
        <f>(SUM('1.  LRAMVA Summary'!G$54:G$80)+SUM('1.  LRAMVA Summary'!G$81:G$82)*(MONTH($E153)-1)/12)*$H153</f>
        <v>121.99199620747602</v>
      </c>
      <c r="M153" s="230">
        <f>(SUM('1.  LRAMVA Summary'!H$54:H$80)+SUM('1.  LRAMVA Summary'!H$81:H$82)*(MONTH($E153)-1)/12)*$H153</f>
        <v>131.06289036973945</v>
      </c>
      <c r="N153" s="230">
        <f>(SUM('1.  LRAMVA Summary'!I$54:I$80)+SUM('1.  LRAMVA Summary'!I$81:I$82)*(MONTH($E153)-1)/12)*$H153</f>
        <v>0</v>
      </c>
      <c r="O153" s="230">
        <f>(SUM('1.  LRAMVA Summary'!J$54:J$80)+SUM('1.  LRAMVA Summary'!J$81:J$82)*(MONTH($E153)-1)/12)*$H153</f>
        <v>0</v>
      </c>
      <c r="P153" s="230">
        <f>(SUM('1.  LRAMVA Summary'!K$54:K$80)+SUM('1.  LRAMVA Summary'!K$81:K$82)*(MONTH($E153)-1)/12)*$H153</f>
        <v>72.047623077431595</v>
      </c>
      <c r="Q153" s="230">
        <f>(SUM('1.  LRAMVA Summary'!L$54:L$80)+SUM('1.  LRAMVA Summary'!L$81:L$82)*(MONTH($E153)-1)/12)*$H153</f>
        <v>0</v>
      </c>
      <c r="R153" s="230">
        <f>(SUM('1.  LRAMVA Summary'!M$54:M$80)+SUM('1.  LRAMVA Summary'!M$81:M$82)*(MONTH($E153)-1)/12)*$H153</f>
        <v>0</v>
      </c>
      <c r="S153" s="230">
        <f>(SUM('1.  LRAMVA Summary'!N$54:N$80)+SUM('1.  LRAMVA Summary'!N$81:N$82)*(MONTH($E153)-1)/12)*$H153</f>
        <v>0</v>
      </c>
      <c r="T153" s="230">
        <f>(SUM('1.  LRAMVA Summary'!O$54:O$80)+SUM('1.  LRAMVA Summary'!O$81:O$82)*(MONTH($E153)-1)/12)*$H153</f>
        <v>0</v>
      </c>
      <c r="U153" s="230">
        <f>(SUM('1.  LRAMVA Summary'!P$54:P$80)+SUM('1.  LRAMVA Summary'!P$81:P$82)*(MONTH($E153)-1)/12)*$H153</f>
        <v>0</v>
      </c>
      <c r="V153" s="230">
        <f>(SUM('1.  LRAMVA Summary'!Q$54:Q$80)+SUM('1.  LRAMVA Summary'!Q$81:Q$82)*(MONTH($E153)-1)/12)*$H153</f>
        <v>0</v>
      </c>
      <c r="W153" s="231">
        <f t="shared" si="89"/>
        <v>1684.077497615945</v>
      </c>
    </row>
    <row r="154" spans="2:23" s="9" customFormat="1">
      <c r="B154" s="66"/>
      <c r="E154" s="214">
        <v>43952</v>
      </c>
      <c r="F154" s="214" t="s">
        <v>187</v>
      </c>
      <c r="G154" s="215" t="s">
        <v>66</v>
      </c>
      <c r="H154" s="240">
        <f>$C$52/12</f>
        <v>1.8166666666666667E-3</v>
      </c>
      <c r="I154" s="230">
        <f>(SUM('1.  LRAMVA Summary'!D$54:D$80)+SUM('1.  LRAMVA Summary'!D$81:D$82)*(MONTH($E154)-1)/12)*$H154</f>
        <v>495.49327857381189</v>
      </c>
      <c r="J154" s="230">
        <f>(SUM('1.  LRAMVA Summary'!E$54:E$80)+SUM('1.  LRAMVA Summary'!E$81:E$82)*(MONTH($E154)-1)/12)*$H154</f>
        <v>594.42131102190444</v>
      </c>
      <c r="K154" s="230">
        <f>(SUM('1.  LRAMVA Summary'!F$54:F$80)+SUM('1.  LRAMVA Summary'!F$81:F$82)*(MONTH($E154)-1)/12)*$H154</f>
        <v>290.72489692205829</v>
      </c>
      <c r="L154" s="230">
        <f>(SUM('1.  LRAMVA Summary'!G$54:G$80)+SUM('1.  LRAMVA Summary'!G$81:G$82)*(MONTH($E154)-1)/12)*$H154</f>
        <v>125.77501909237988</v>
      </c>
      <c r="M154" s="230">
        <f>(SUM('1.  LRAMVA Summary'!H$54:H$80)+SUM('1.  LRAMVA Summary'!H$81:H$82)*(MONTH($E154)-1)/12)*$H154</f>
        <v>132.94047813476936</v>
      </c>
      <c r="N154" s="230">
        <f>(SUM('1.  LRAMVA Summary'!I$54:I$80)+SUM('1.  LRAMVA Summary'!I$81:I$82)*(MONTH($E154)-1)/12)*$H154</f>
        <v>0</v>
      </c>
      <c r="O154" s="230">
        <f>(SUM('1.  LRAMVA Summary'!J$54:J$80)+SUM('1.  LRAMVA Summary'!J$81:J$82)*(MONTH($E154)-1)/12)*$H154</f>
        <v>0</v>
      </c>
      <c r="P154" s="230">
        <f>(SUM('1.  LRAMVA Summary'!K$54:K$80)+SUM('1.  LRAMVA Summary'!K$81:K$82)*(MONTH($E154)-1)/12)*$H154</f>
        <v>79.157322930855713</v>
      </c>
      <c r="Q154" s="230">
        <f>(SUM('1.  LRAMVA Summary'!L$54:L$80)+SUM('1.  LRAMVA Summary'!L$81:L$82)*(MONTH($E154)-1)/12)*$H154</f>
        <v>0</v>
      </c>
      <c r="R154" s="230">
        <f>(SUM('1.  LRAMVA Summary'!M$54:M$80)+SUM('1.  LRAMVA Summary'!M$81:M$82)*(MONTH($E154)-1)/12)*$H154</f>
        <v>0</v>
      </c>
      <c r="S154" s="230">
        <f>(SUM('1.  LRAMVA Summary'!N$54:N$80)+SUM('1.  LRAMVA Summary'!N$81:N$82)*(MONTH($E154)-1)/12)*$H154</f>
        <v>0</v>
      </c>
      <c r="T154" s="230">
        <f>(SUM('1.  LRAMVA Summary'!O$54:O$80)+SUM('1.  LRAMVA Summary'!O$81:O$82)*(MONTH($E154)-1)/12)*$H154</f>
        <v>0</v>
      </c>
      <c r="U154" s="230">
        <f>(SUM('1.  LRAMVA Summary'!P$54:P$80)+SUM('1.  LRAMVA Summary'!P$81:P$82)*(MONTH($E154)-1)/12)*$H154</f>
        <v>0</v>
      </c>
      <c r="V154" s="230">
        <f>(SUM('1.  LRAMVA Summary'!Q$54:Q$80)+SUM('1.  LRAMVA Summary'!Q$81:Q$82)*(MONTH($E154)-1)/12)*$H154</f>
        <v>0</v>
      </c>
      <c r="W154" s="231">
        <f t="shared" si="89"/>
        <v>1718.5123066757794</v>
      </c>
    </row>
    <row r="155" spans="2:23" s="9" customFormat="1">
      <c r="B155" s="66"/>
      <c r="E155" s="214">
        <v>43983</v>
      </c>
      <c r="F155" s="214" t="s">
        <v>187</v>
      </c>
      <c r="G155" s="215" t="s">
        <v>66</v>
      </c>
      <c r="H155" s="240">
        <f>$C$52/12</f>
        <v>1.8166666666666667E-3</v>
      </c>
      <c r="I155" s="230">
        <f>(SUM('1.  LRAMVA Summary'!D$54:D$80)+SUM('1.  LRAMVA Summary'!D$81:D$82)*(MONTH($E155)-1)/12)*$H155</f>
        <v>495.49327857381189</v>
      </c>
      <c r="J155" s="230">
        <f>(SUM('1.  LRAMVA Summary'!E$54:E$80)+SUM('1.  LRAMVA Summary'!E$81:E$82)*(MONTH($E155)-1)/12)*$H155</f>
        <v>608.53158308004492</v>
      </c>
      <c r="K155" s="230">
        <f>(SUM('1.  LRAMVA Summary'!F$54:F$80)+SUM('1.  LRAMVA Summary'!F$81:F$82)*(MONTH($E155)-1)/12)*$H155</f>
        <v>298.27912342039468</v>
      </c>
      <c r="L155" s="230">
        <f>(SUM('1.  LRAMVA Summary'!G$54:G$80)+SUM('1.  LRAMVA Summary'!G$81:G$82)*(MONTH($E155)-1)/12)*$H155</f>
        <v>129.55804197728372</v>
      </c>
      <c r="M155" s="230">
        <f>(SUM('1.  LRAMVA Summary'!H$54:H$80)+SUM('1.  LRAMVA Summary'!H$81:H$82)*(MONTH($E155)-1)/12)*$H155</f>
        <v>134.81806589979931</v>
      </c>
      <c r="N155" s="230">
        <f>(SUM('1.  LRAMVA Summary'!I$54:I$80)+SUM('1.  LRAMVA Summary'!I$81:I$82)*(MONTH($E155)-1)/12)*$H155</f>
        <v>0</v>
      </c>
      <c r="O155" s="230">
        <f>(SUM('1.  LRAMVA Summary'!J$54:J$80)+SUM('1.  LRAMVA Summary'!J$81:J$82)*(MONTH($E155)-1)/12)*$H155</f>
        <v>0</v>
      </c>
      <c r="P155" s="230">
        <f>(SUM('1.  LRAMVA Summary'!K$54:K$80)+SUM('1.  LRAMVA Summary'!K$81:K$82)*(MONTH($E155)-1)/12)*$H155</f>
        <v>86.267022784279845</v>
      </c>
      <c r="Q155" s="230">
        <f>(SUM('1.  LRAMVA Summary'!L$54:L$80)+SUM('1.  LRAMVA Summary'!L$81:L$82)*(MONTH($E155)-1)/12)*$H155</f>
        <v>0</v>
      </c>
      <c r="R155" s="230">
        <f>(SUM('1.  LRAMVA Summary'!M$54:M$80)+SUM('1.  LRAMVA Summary'!M$81:M$82)*(MONTH($E155)-1)/12)*$H155</f>
        <v>0</v>
      </c>
      <c r="S155" s="230">
        <f>(SUM('1.  LRAMVA Summary'!N$54:N$80)+SUM('1.  LRAMVA Summary'!N$81:N$82)*(MONTH($E155)-1)/12)*$H155</f>
        <v>0</v>
      </c>
      <c r="T155" s="230">
        <f>(SUM('1.  LRAMVA Summary'!O$54:O$80)+SUM('1.  LRAMVA Summary'!O$81:O$82)*(MONTH($E155)-1)/12)*$H155</f>
        <v>0</v>
      </c>
      <c r="U155" s="230">
        <f>(SUM('1.  LRAMVA Summary'!P$54:P$80)+SUM('1.  LRAMVA Summary'!P$81:P$82)*(MONTH($E155)-1)/12)*$H155</f>
        <v>0</v>
      </c>
      <c r="V155" s="230">
        <f>(SUM('1.  LRAMVA Summary'!Q$54:Q$80)+SUM('1.  LRAMVA Summary'!Q$81:Q$82)*(MONTH($E155)-1)/12)*$H155</f>
        <v>0</v>
      </c>
      <c r="W155" s="231">
        <f t="shared" si="89"/>
        <v>1752.947115735614</v>
      </c>
    </row>
    <row r="156" spans="2:23" s="9" customFormat="1">
      <c r="B156" s="66"/>
      <c r="E156" s="214">
        <v>44013</v>
      </c>
      <c r="F156" s="214" t="s">
        <v>187</v>
      </c>
      <c r="G156" s="215" t="s">
        <v>68</v>
      </c>
      <c r="H156" s="240">
        <f>$C$53/12</f>
        <v>4.75E-4</v>
      </c>
      <c r="I156" s="230">
        <f>(SUM('1.  LRAMVA Summary'!D$54:D$80)+SUM('1.  LRAMVA Summary'!D$81:D$82)*(MONTH($E156)-1)/12)*$H156</f>
        <v>129.55558201241871</v>
      </c>
      <c r="J156" s="230">
        <f>(SUM('1.  LRAMVA Summary'!E$54:E$80)+SUM('1.  LRAMVA Summary'!E$81:E$82)*(MONTH($E156)-1)/12)*$H156</f>
        <v>162.80085203154385</v>
      </c>
      <c r="K156" s="230">
        <f>(SUM('1.  LRAMVA Summary'!F$54:F$80)+SUM('1.  LRAMVA Summary'!F$81:F$82)*(MONTH($E156)-1)/12)*$H156</f>
        <v>79.965600666824173</v>
      </c>
      <c r="L156" s="230">
        <f>(SUM('1.  LRAMVA Summary'!G$54:G$80)+SUM('1.  LRAMVA Summary'!G$81:G$82)*(MONTH($E156)-1)/12)*$H156</f>
        <v>34.864406867636198</v>
      </c>
      <c r="M156" s="230">
        <f>(SUM('1.  LRAMVA Summary'!H$54:H$80)+SUM('1.  LRAMVA Summary'!H$81:H$82)*(MONTH($E156)-1)/12)*$H156</f>
        <v>35.741524123372777</v>
      </c>
      <c r="N156" s="230">
        <f>(SUM('1.  LRAMVA Summary'!I$54:I$80)+SUM('1.  LRAMVA Summary'!I$81:I$82)*(MONTH($E156)-1)/12)*$H156</f>
        <v>0</v>
      </c>
      <c r="O156" s="230">
        <f>(SUM('1.  LRAMVA Summary'!J$54:J$80)+SUM('1.  LRAMVA Summary'!J$81:J$82)*(MONTH($E156)-1)/12)*$H156</f>
        <v>0</v>
      </c>
      <c r="P156" s="230">
        <f>(SUM('1.  LRAMVA Summary'!K$54:K$80)+SUM('1.  LRAMVA Summary'!K$81:K$82)*(MONTH($E156)-1)/12)*$H156</f>
        <v>24.415014634629017</v>
      </c>
      <c r="Q156" s="230">
        <f>(SUM('1.  LRAMVA Summary'!L$54:L$80)+SUM('1.  LRAMVA Summary'!L$81:L$82)*(MONTH($E156)-1)/12)*$H156</f>
        <v>0</v>
      </c>
      <c r="R156" s="230">
        <f>(SUM('1.  LRAMVA Summary'!M$54:M$80)+SUM('1.  LRAMVA Summary'!M$81:M$82)*(MONTH($E156)-1)/12)*$H156</f>
        <v>0</v>
      </c>
      <c r="S156" s="230">
        <f>(SUM('1.  LRAMVA Summary'!N$54:N$80)+SUM('1.  LRAMVA Summary'!N$81:N$82)*(MONTH($E156)-1)/12)*$H156</f>
        <v>0</v>
      </c>
      <c r="T156" s="230">
        <f>(SUM('1.  LRAMVA Summary'!O$54:O$80)+SUM('1.  LRAMVA Summary'!O$81:O$82)*(MONTH($E156)-1)/12)*$H156</f>
        <v>0</v>
      </c>
      <c r="U156" s="230">
        <f>(SUM('1.  LRAMVA Summary'!P$54:P$80)+SUM('1.  LRAMVA Summary'!P$81:P$82)*(MONTH($E156)-1)/12)*$H156</f>
        <v>0</v>
      </c>
      <c r="V156" s="230">
        <f>(SUM('1.  LRAMVA Summary'!Q$54:Q$80)+SUM('1.  LRAMVA Summary'!Q$81:Q$82)*(MONTH($E156)-1)/12)*$H156</f>
        <v>0</v>
      </c>
      <c r="W156" s="231">
        <f t="shared" si="89"/>
        <v>467.34298033642472</v>
      </c>
    </row>
    <row r="157" spans="2:23" s="9" customFormat="1">
      <c r="B157" s="66"/>
      <c r="E157" s="214">
        <v>44044</v>
      </c>
      <c r="F157" s="214" t="s">
        <v>187</v>
      </c>
      <c r="G157" s="215" t="s">
        <v>68</v>
      </c>
      <c r="H157" s="240">
        <f>$C$53/12</f>
        <v>4.75E-4</v>
      </c>
      <c r="I157" s="230">
        <f>(SUM('1.  LRAMVA Summary'!D$54:D$80)+SUM('1.  LRAMVA Summary'!D$81:D$82)*(MONTH($E157)-1)/12)*$H157</f>
        <v>129.55558201241871</v>
      </c>
      <c r="J157" s="230">
        <f>(SUM('1.  LRAMVA Summary'!E$54:E$80)+SUM('1.  LRAMVA Summary'!E$81:E$82)*(MONTH($E157)-1)/12)*$H157</f>
        <v>166.49023509261724</v>
      </c>
      <c r="K157" s="230">
        <f>(SUM('1.  LRAMVA Summary'!F$54:F$80)+SUM('1.  LRAMVA Summary'!F$81:F$82)*(MONTH($E157)-1)/12)*$H157</f>
        <v>81.940788329233214</v>
      </c>
      <c r="L157" s="230">
        <f>(SUM('1.  LRAMVA Summary'!G$54:G$80)+SUM('1.  LRAMVA Summary'!G$81:G$82)*(MONTH($E157)-1)/12)*$H157</f>
        <v>35.853545878826658</v>
      </c>
      <c r="M157" s="230">
        <f>(SUM('1.  LRAMVA Summary'!H$54:H$80)+SUM('1.  LRAMVA Summary'!H$81:H$82)*(MONTH($E157)-1)/12)*$H157</f>
        <v>36.232453034412707</v>
      </c>
      <c r="N157" s="230">
        <f>(SUM('1.  LRAMVA Summary'!I$54:I$80)+SUM('1.  LRAMVA Summary'!I$81:I$82)*(MONTH($E157)-1)/12)*$H157</f>
        <v>0</v>
      </c>
      <c r="O157" s="230">
        <f>(SUM('1.  LRAMVA Summary'!J$54:J$80)+SUM('1.  LRAMVA Summary'!J$81:J$82)*(MONTH($E157)-1)/12)*$H157</f>
        <v>0</v>
      </c>
      <c r="P157" s="230">
        <f>(SUM('1.  LRAMVA Summary'!K$54:K$80)+SUM('1.  LRAMVA Summary'!K$81:K$82)*(MONTH($E157)-1)/12)*$H157</f>
        <v>26.273972853184866</v>
      </c>
      <c r="Q157" s="230">
        <f>(SUM('1.  LRAMVA Summary'!L$54:L$80)+SUM('1.  LRAMVA Summary'!L$81:L$82)*(MONTH($E157)-1)/12)*$H157</f>
        <v>0</v>
      </c>
      <c r="R157" s="230">
        <f>(SUM('1.  LRAMVA Summary'!M$54:M$80)+SUM('1.  LRAMVA Summary'!M$81:M$82)*(MONTH($E157)-1)/12)*$H157</f>
        <v>0</v>
      </c>
      <c r="S157" s="230">
        <f>(SUM('1.  LRAMVA Summary'!N$54:N$80)+SUM('1.  LRAMVA Summary'!N$81:N$82)*(MONTH($E157)-1)/12)*$H157</f>
        <v>0</v>
      </c>
      <c r="T157" s="230">
        <f>(SUM('1.  LRAMVA Summary'!O$54:O$80)+SUM('1.  LRAMVA Summary'!O$81:O$82)*(MONTH($E157)-1)/12)*$H157</f>
        <v>0</v>
      </c>
      <c r="U157" s="230">
        <f>(SUM('1.  LRAMVA Summary'!P$54:P$80)+SUM('1.  LRAMVA Summary'!P$81:P$82)*(MONTH($E157)-1)/12)*$H157</f>
        <v>0</v>
      </c>
      <c r="V157" s="230">
        <f>(SUM('1.  LRAMVA Summary'!Q$54:Q$80)+SUM('1.  LRAMVA Summary'!Q$81:Q$82)*(MONTH($E157)-1)/12)*$H157</f>
        <v>0</v>
      </c>
      <c r="W157" s="231">
        <f t="shared" si="89"/>
        <v>476.34657720069339</v>
      </c>
    </row>
    <row r="158" spans="2:23" s="9" customFormat="1">
      <c r="B158" s="66"/>
      <c r="E158" s="214">
        <v>44075</v>
      </c>
      <c r="F158" s="214" t="s">
        <v>187</v>
      </c>
      <c r="G158" s="215" t="s">
        <v>68</v>
      </c>
      <c r="H158" s="240">
        <f>$C$53/12</f>
        <v>4.75E-4</v>
      </c>
      <c r="I158" s="230">
        <f>(SUM('1.  LRAMVA Summary'!D$54:D$80)+SUM('1.  LRAMVA Summary'!D$81:D$82)*(MONTH($E158)-1)/12)*$H158</f>
        <v>129.55558201241871</v>
      </c>
      <c r="J158" s="230">
        <f>(SUM('1.  LRAMVA Summary'!E$54:E$80)+SUM('1.  LRAMVA Summary'!E$81:E$82)*(MONTH($E158)-1)/12)*$H158</f>
        <v>170.17961815369065</v>
      </c>
      <c r="K158" s="230">
        <f>(SUM('1.  LRAMVA Summary'!F$54:F$80)+SUM('1.  LRAMVA Summary'!F$81:F$82)*(MONTH($E158)-1)/12)*$H158</f>
        <v>83.91597599164227</v>
      </c>
      <c r="L158" s="230">
        <f>(SUM('1.  LRAMVA Summary'!G$54:G$80)+SUM('1.  LRAMVA Summary'!G$81:G$82)*(MONTH($E158)-1)/12)*$H158</f>
        <v>36.842684890017111</v>
      </c>
      <c r="M158" s="230">
        <f>(SUM('1.  LRAMVA Summary'!H$54:H$80)+SUM('1.  LRAMVA Summary'!H$81:H$82)*(MONTH($E158)-1)/12)*$H158</f>
        <v>36.723381945452644</v>
      </c>
      <c r="N158" s="230">
        <f>(SUM('1.  LRAMVA Summary'!I$54:I$80)+SUM('1.  LRAMVA Summary'!I$81:I$82)*(MONTH($E158)-1)/12)*$H158</f>
        <v>0</v>
      </c>
      <c r="O158" s="230">
        <f>(SUM('1.  LRAMVA Summary'!J$54:J$80)+SUM('1.  LRAMVA Summary'!J$81:J$82)*(MONTH($E158)-1)/12)*$H158</f>
        <v>0</v>
      </c>
      <c r="P158" s="230">
        <f>(SUM('1.  LRAMVA Summary'!K$54:K$80)+SUM('1.  LRAMVA Summary'!K$81:K$82)*(MONTH($E158)-1)/12)*$H158</f>
        <v>28.132931071740721</v>
      </c>
      <c r="Q158" s="230">
        <f>(SUM('1.  LRAMVA Summary'!L$54:L$80)+SUM('1.  LRAMVA Summary'!L$81:L$82)*(MONTH($E158)-1)/12)*$H158</f>
        <v>0</v>
      </c>
      <c r="R158" s="230">
        <f>(SUM('1.  LRAMVA Summary'!M$54:M$80)+SUM('1.  LRAMVA Summary'!M$81:M$82)*(MONTH($E158)-1)/12)*$H158</f>
        <v>0</v>
      </c>
      <c r="S158" s="230">
        <f>(SUM('1.  LRAMVA Summary'!N$54:N$80)+SUM('1.  LRAMVA Summary'!N$81:N$82)*(MONTH($E158)-1)/12)*$H158</f>
        <v>0</v>
      </c>
      <c r="T158" s="230">
        <f>(SUM('1.  LRAMVA Summary'!O$54:O$80)+SUM('1.  LRAMVA Summary'!O$81:O$82)*(MONTH($E158)-1)/12)*$H158</f>
        <v>0</v>
      </c>
      <c r="U158" s="230">
        <f>(SUM('1.  LRAMVA Summary'!P$54:P$80)+SUM('1.  LRAMVA Summary'!P$81:P$82)*(MONTH($E158)-1)/12)*$H158</f>
        <v>0</v>
      </c>
      <c r="V158" s="230">
        <f>(SUM('1.  LRAMVA Summary'!Q$54:Q$80)+SUM('1.  LRAMVA Summary'!Q$81:Q$82)*(MONTH($E158)-1)/12)*$H158</f>
        <v>0</v>
      </c>
      <c r="W158" s="231">
        <f t="shared" si="89"/>
        <v>485.35017406496206</v>
      </c>
    </row>
    <row r="159" spans="2:23" s="9" customFormat="1">
      <c r="B159" s="66"/>
      <c r="E159" s="214">
        <v>44105</v>
      </c>
      <c r="F159" s="214" t="s">
        <v>187</v>
      </c>
      <c r="G159" s="215" t="s">
        <v>69</v>
      </c>
      <c r="H159" s="240">
        <f>$C$54/12</f>
        <v>4.75E-4</v>
      </c>
      <c r="I159" s="230">
        <f>(SUM('1.  LRAMVA Summary'!D$54:D$80)+SUM('1.  LRAMVA Summary'!D$81:D$82)*(MONTH($E159)-1)/12)*$H159</f>
        <v>129.55558201241871</v>
      </c>
      <c r="J159" s="230">
        <f>(SUM('1.  LRAMVA Summary'!E$54:E$80)+SUM('1.  LRAMVA Summary'!E$81:E$82)*(MONTH($E159)-1)/12)*$H159</f>
        <v>173.86900121476407</v>
      </c>
      <c r="K159" s="230">
        <f>(SUM('1.  LRAMVA Summary'!F$54:F$80)+SUM('1.  LRAMVA Summary'!F$81:F$82)*(MONTH($E159)-1)/12)*$H159</f>
        <v>85.891163654051311</v>
      </c>
      <c r="L159" s="230">
        <f>(SUM('1.  LRAMVA Summary'!G$54:G$80)+SUM('1.  LRAMVA Summary'!G$81:G$82)*(MONTH($E159)-1)/12)*$H159</f>
        <v>37.831823901207571</v>
      </c>
      <c r="M159" s="230">
        <f>(SUM('1.  LRAMVA Summary'!H$54:H$80)+SUM('1.  LRAMVA Summary'!H$81:H$82)*(MONTH($E159)-1)/12)*$H159</f>
        <v>37.214310856492581</v>
      </c>
      <c r="N159" s="230">
        <f>(SUM('1.  LRAMVA Summary'!I$54:I$80)+SUM('1.  LRAMVA Summary'!I$81:I$82)*(MONTH($E159)-1)/12)*$H159</f>
        <v>0</v>
      </c>
      <c r="O159" s="230">
        <f>(SUM('1.  LRAMVA Summary'!J$54:J$80)+SUM('1.  LRAMVA Summary'!J$81:J$82)*(MONTH($E159)-1)/12)*$H159</f>
        <v>0</v>
      </c>
      <c r="P159" s="230">
        <f>(SUM('1.  LRAMVA Summary'!K$54:K$80)+SUM('1.  LRAMVA Summary'!K$81:K$82)*(MONTH($E159)-1)/12)*$H159</f>
        <v>29.991889290296573</v>
      </c>
      <c r="Q159" s="230">
        <f>(SUM('1.  LRAMVA Summary'!L$54:L$80)+SUM('1.  LRAMVA Summary'!L$81:L$82)*(MONTH($E159)-1)/12)*$H159</f>
        <v>0</v>
      </c>
      <c r="R159" s="230">
        <f>(SUM('1.  LRAMVA Summary'!M$54:M$80)+SUM('1.  LRAMVA Summary'!M$81:M$82)*(MONTH($E159)-1)/12)*$H159</f>
        <v>0</v>
      </c>
      <c r="S159" s="230">
        <f>(SUM('1.  LRAMVA Summary'!N$54:N$80)+SUM('1.  LRAMVA Summary'!N$81:N$82)*(MONTH($E159)-1)/12)*$H159</f>
        <v>0</v>
      </c>
      <c r="T159" s="230">
        <f>(SUM('1.  LRAMVA Summary'!O$54:O$80)+SUM('1.  LRAMVA Summary'!O$81:O$82)*(MONTH($E159)-1)/12)*$H159</f>
        <v>0</v>
      </c>
      <c r="U159" s="230">
        <f>(SUM('1.  LRAMVA Summary'!P$54:P$80)+SUM('1.  LRAMVA Summary'!P$81:P$82)*(MONTH($E159)-1)/12)*$H159</f>
        <v>0</v>
      </c>
      <c r="V159" s="230">
        <f>(SUM('1.  LRAMVA Summary'!Q$54:Q$80)+SUM('1.  LRAMVA Summary'!Q$81:Q$82)*(MONTH($E159)-1)/12)*$H159</f>
        <v>0</v>
      </c>
      <c r="W159" s="231">
        <f t="shared" si="89"/>
        <v>494.35377092923085</v>
      </c>
    </row>
    <row r="160" spans="2:23" s="9" customFormat="1">
      <c r="B160" s="66"/>
      <c r="E160" s="214">
        <v>44136</v>
      </c>
      <c r="F160" s="214" t="s">
        <v>187</v>
      </c>
      <c r="G160" s="215" t="s">
        <v>69</v>
      </c>
      <c r="H160" s="240">
        <f>$C$54/12</f>
        <v>4.75E-4</v>
      </c>
      <c r="I160" s="230">
        <f>(SUM('1.  LRAMVA Summary'!D$54:D$80)+SUM('1.  LRAMVA Summary'!D$81:D$82)*(MONTH($E160)-1)/12)*$H160</f>
        <v>129.55558201241871</v>
      </c>
      <c r="J160" s="230">
        <f>(SUM('1.  LRAMVA Summary'!E$54:E$80)+SUM('1.  LRAMVA Summary'!E$81:E$82)*(MONTH($E160)-1)/12)*$H160</f>
        <v>177.55838427583745</v>
      </c>
      <c r="K160" s="230">
        <f>(SUM('1.  LRAMVA Summary'!F$54:F$80)+SUM('1.  LRAMVA Summary'!F$81:F$82)*(MONTH($E160)-1)/12)*$H160</f>
        <v>87.866351316460367</v>
      </c>
      <c r="L160" s="230">
        <f>(SUM('1.  LRAMVA Summary'!G$54:G$80)+SUM('1.  LRAMVA Summary'!G$81:G$82)*(MONTH($E160)-1)/12)*$H160</f>
        <v>38.820962912398024</v>
      </c>
      <c r="M160" s="230">
        <f>(SUM('1.  LRAMVA Summary'!H$54:H$80)+SUM('1.  LRAMVA Summary'!H$81:H$82)*(MONTH($E160)-1)/12)*$H160</f>
        <v>37.705239767532518</v>
      </c>
      <c r="N160" s="230">
        <f>(SUM('1.  LRAMVA Summary'!I$54:I$80)+SUM('1.  LRAMVA Summary'!I$81:I$82)*(MONTH($E160)-1)/12)*$H160</f>
        <v>0</v>
      </c>
      <c r="O160" s="230">
        <f>(SUM('1.  LRAMVA Summary'!J$54:J$80)+SUM('1.  LRAMVA Summary'!J$81:J$82)*(MONTH($E160)-1)/12)*$H160</f>
        <v>0</v>
      </c>
      <c r="P160" s="230">
        <f>(SUM('1.  LRAMVA Summary'!K$54:K$80)+SUM('1.  LRAMVA Summary'!K$81:K$82)*(MONTH($E160)-1)/12)*$H160</f>
        <v>31.850847508852418</v>
      </c>
      <c r="Q160" s="230">
        <f>(SUM('1.  LRAMVA Summary'!L$54:L$80)+SUM('1.  LRAMVA Summary'!L$81:L$82)*(MONTH($E160)-1)/12)*$H160</f>
        <v>0</v>
      </c>
      <c r="R160" s="230">
        <f>(SUM('1.  LRAMVA Summary'!M$54:M$80)+SUM('1.  LRAMVA Summary'!M$81:M$82)*(MONTH($E160)-1)/12)*$H160</f>
        <v>0</v>
      </c>
      <c r="S160" s="230">
        <f>(SUM('1.  LRAMVA Summary'!N$54:N$80)+SUM('1.  LRAMVA Summary'!N$81:N$82)*(MONTH($E160)-1)/12)*$H160</f>
        <v>0</v>
      </c>
      <c r="T160" s="230">
        <f>(SUM('1.  LRAMVA Summary'!O$54:O$80)+SUM('1.  LRAMVA Summary'!O$81:O$82)*(MONTH($E160)-1)/12)*$H160</f>
        <v>0</v>
      </c>
      <c r="U160" s="230">
        <f>(SUM('1.  LRAMVA Summary'!P$54:P$80)+SUM('1.  LRAMVA Summary'!P$81:P$82)*(MONTH($E160)-1)/12)*$H160</f>
        <v>0</v>
      </c>
      <c r="V160" s="230">
        <f>(SUM('1.  LRAMVA Summary'!Q$54:Q$80)+SUM('1.  LRAMVA Summary'!Q$81:Q$82)*(MONTH($E160)-1)/12)*$H160</f>
        <v>0</v>
      </c>
      <c r="W160" s="231">
        <f t="shared" si="89"/>
        <v>503.35736779349958</v>
      </c>
    </row>
    <row r="161" spans="2:23" s="9" customFormat="1">
      <c r="B161" s="66"/>
      <c r="E161" s="214">
        <v>44166</v>
      </c>
      <c r="F161" s="214" t="s">
        <v>187</v>
      </c>
      <c r="G161" s="215" t="s">
        <v>69</v>
      </c>
      <c r="H161" s="240">
        <f>$C$54/12</f>
        <v>4.75E-4</v>
      </c>
      <c r="I161" s="230">
        <f>(SUM('1.  LRAMVA Summary'!D$54:D$80)+SUM('1.  LRAMVA Summary'!D$81:D$82)*(MONTH($E161)-1)/12)*$H161</f>
        <v>129.55558201241871</v>
      </c>
      <c r="J161" s="230">
        <f>(SUM('1.  LRAMVA Summary'!E$54:E$80)+SUM('1.  LRAMVA Summary'!E$81:E$82)*(MONTH($E161)-1)/12)*$H161</f>
        <v>181.24776733691087</v>
      </c>
      <c r="K161" s="230">
        <f>(SUM('1.  LRAMVA Summary'!F$54:F$80)+SUM('1.  LRAMVA Summary'!F$81:F$82)*(MONTH($E161)-1)/12)*$H161</f>
        <v>89.841538978869409</v>
      </c>
      <c r="L161" s="230">
        <f>(SUM('1.  LRAMVA Summary'!G$54:G$80)+SUM('1.  LRAMVA Summary'!G$81:G$82)*(MONTH($E161)-1)/12)*$H161</f>
        <v>39.810101923588483</v>
      </c>
      <c r="M161" s="230">
        <f>(SUM('1.  LRAMVA Summary'!H$54:H$80)+SUM('1.  LRAMVA Summary'!H$81:H$82)*(MONTH($E161)-1)/12)*$H161</f>
        <v>38.196168678572448</v>
      </c>
      <c r="N161" s="230">
        <f>(SUM('1.  LRAMVA Summary'!I$54:I$80)+SUM('1.  LRAMVA Summary'!I$81:I$82)*(MONTH($E161)-1)/12)*$H161</f>
        <v>0</v>
      </c>
      <c r="O161" s="230">
        <f>(SUM('1.  LRAMVA Summary'!J$54:J$80)+SUM('1.  LRAMVA Summary'!J$81:J$82)*(MONTH($E161)-1)/12)*$H161</f>
        <v>0</v>
      </c>
      <c r="P161" s="230">
        <f>(SUM('1.  LRAMVA Summary'!K$54:K$80)+SUM('1.  LRAMVA Summary'!K$81:K$82)*(MONTH($E161)-1)/12)*$H161</f>
        <v>33.709805727408266</v>
      </c>
      <c r="Q161" s="230">
        <f>(SUM('1.  LRAMVA Summary'!L$54:L$80)+SUM('1.  LRAMVA Summary'!L$81:L$82)*(MONTH($E161)-1)/12)*$H161</f>
        <v>0</v>
      </c>
      <c r="R161" s="230">
        <f>(SUM('1.  LRAMVA Summary'!M$54:M$80)+SUM('1.  LRAMVA Summary'!M$81:M$82)*(MONTH($E161)-1)/12)*$H161</f>
        <v>0</v>
      </c>
      <c r="S161" s="230">
        <f>(SUM('1.  LRAMVA Summary'!N$54:N$80)+SUM('1.  LRAMVA Summary'!N$81:N$82)*(MONTH($E161)-1)/12)*$H161</f>
        <v>0</v>
      </c>
      <c r="T161" s="230">
        <f>(SUM('1.  LRAMVA Summary'!O$54:O$80)+SUM('1.  LRAMVA Summary'!O$81:O$82)*(MONTH($E161)-1)/12)*$H161</f>
        <v>0</v>
      </c>
      <c r="U161" s="230">
        <f>(SUM('1.  LRAMVA Summary'!P$54:P$80)+SUM('1.  LRAMVA Summary'!P$81:P$82)*(MONTH($E161)-1)/12)*$H161</f>
        <v>0</v>
      </c>
      <c r="V161" s="230">
        <f>(SUM('1.  LRAMVA Summary'!Q$54:Q$80)+SUM('1.  LRAMVA Summary'!Q$81:Q$82)*(MONTH($E161)-1)/12)*$H161</f>
        <v>0</v>
      </c>
      <c r="W161" s="231">
        <f>SUM(I161:V161)</f>
        <v>512.36096465776814</v>
      </c>
    </row>
    <row r="162" spans="2:23" s="9" customFormat="1" ht="15" thickBot="1">
      <c r="B162" s="66"/>
      <c r="E162" s="216" t="s">
        <v>469</v>
      </c>
      <c r="F162" s="216"/>
      <c r="G162" s="217"/>
      <c r="H162" s="218"/>
      <c r="I162" s="219">
        <f>SUM(I149:I161)</f>
        <v>16631.24461955787</v>
      </c>
      <c r="J162" s="219">
        <f>SUM(J149:J161)</f>
        <v>15261.485678577039</v>
      </c>
      <c r="K162" s="219">
        <f t="shared" ref="K162:O162" si="90">SUM(K149:K161)</f>
        <v>7085.3714252561776</v>
      </c>
      <c r="L162" s="219">
        <f t="shared" si="90"/>
        <v>2817.5334191861743</v>
      </c>
      <c r="M162" s="219">
        <f t="shared" si="90"/>
        <v>4186.1909689797894</v>
      </c>
      <c r="N162" s="219">
        <f t="shared" si="90"/>
        <v>0</v>
      </c>
      <c r="O162" s="219">
        <f t="shared" si="90"/>
        <v>0</v>
      </c>
      <c r="P162" s="219">
        <f t="shared" ref="P162:V162" si="91">SUM(P149:P161)</f>
        <v>865.85339233361594</v>
      </c>
      <c r="Q162" s="219">
        <f t="shared" si="91"/>
        <v>0</v>
      </c>
      <c r="R162" s="219">
        <f t="shared" si="91"/>
        <v>0</v>
      </c>
      <c r="S162" s="219">
        <f t="shared" si="91"/>
        <v>0</v>
      </c>
      <c r="T162" s="219">
        <f t="shared" si="91"/>
        <v>0</v>
      </c>
      <c r="U162" s="219">
        <f t="shared" si="91"/>
        <v>0</v>
      </c>
      <c r="V162" s="219">
        <f t="shared" si="91"/>
        <v>0</v>
      </c>
      <c r="W162" s="219">
        <f>SUM(W149:W161)</f>
        <v>46847.679503890686</v>
      </c>
    </row>
    <row r="163" spans="2:23" s="9" customFormat="1" ht="15" thickTop="1">
      <c r="B163" s="66"/>
      <c r="E163" s="220" t="s">
        <v>67</v>
      </c>
      <c r="F163" s="220"/>
      <c r="G163" s="221"/>
      <c r="H163" s="222"/>
      <c r="I163" s="223"/>
      <c r="J163" s="223"/>
      <c r="K163" s="223"/>
      <c r="L163" s="223"/>
      <c r="M163" s="223"/>
      <c r="N163" s="223"/>
      <c r="O163" s="223"/>
      <c r="P163" s="223"/>
      <c r="Q163" s="223"/>
      <c r="R163" s="223"/>
      <c r="S163" s="223"/>
      <c r="T163" s="223"/>
      <c r="U163" s="223"/>
      <c r="V163" s="223"/>
      <c r="W163" s="224"/>
    </row>
    <row r="164" spans="2:23" s="9" customFormat="1">
      <c r="B164" s="66"/>
      <c r="E164" s="225" t="s">
        <v>683</v>
      </c>
      <c r="F164" s="225"/>
      <c r="G164" s="226"/>
      <c r="H164" s="227"/>
      <c r="I164" s="228">
        <f>I162+I163</f>
        <v>16631.24461955787</v>
      </c>
      <c r="J164" s="228">
        <f t="shared" ref="J164:U164" si="92">J162+J163</f>
        <v>15261.485678577039</v>
      </c>
      <c r="K164" s="228">
        <f t="shared" si="92"/>
        <v>7085.3714252561776</v>
      </c>
      <c r="L164" s="228">
        <f t="shared" si="92"/>
        <v>2817.5334191861743</v>
      </c>
      <c r="M164" s="228">
        <f t="shared" si="92"/>
        <v>4186.1909689797894</v>
      </c>
      <c r="N164" s="228">
        <f t="shared" si="92"/>
        <v>0</v>
      </c>
      <c r="O164" s="228">
        <f t="shared" si="92"/>
        <v>0</v>
      </c>
      <c r="P164" s="228">
        <f t="shared" si="92"/>
        <v>865.85339233361594</v>
      </c>
      <c r="Q164" s="228">
        <f t="shared" si="92"/>
        <v>0</v>
      </c>
      <c r="R164" s="228">
        <f t="shared" si="92"/>
        <v>0</v>
      </c>
      <c r="S164" s="228">
        <f t="shared" si="92"/>
        <v>0</v>
      </c>
      <c r="T164" s="228">
        <f t="shared" si="92"/>
        <v>0</v>
      </c>
      <c r="U164" s="228">
        <f t="shared" si="92"/>
        <v>0</v>
      </c>
      <c r="V164" s="228">
        <f>V162+V163</f>
        <v>0</v>
      </c>
      <c r="W164" s="228">
        <f>W162+W163</f>
        <v>46847.679503890686</v>
      </c>
    </row>
    <row r="165" spans="2:23">
      <c r="E165" s="214">
        <v>44197</v>
      </c>
      <c r="F165" s="214" t="s">
        <v>689</v>
      </c>
      <c r="G165" s="215" t="s">
        <v>65</v>
      </c>
      <c r="H165" s="240">
        <f>$C$55/12</f>
        <v>4.75E-4</v>
      </c>
      <c r="I165" s="230">
        <f>(SUM('1.  LRAMVA Summary'!D$54:D$80)+SUM('1.  LRAMVA Summary'!D$81:D$82)*(MONTH($E165)-1)/12)*$H165</f>
        <v>129.55558201241871</v>
      </c>
      <c r="J165" s="230">
        <f>(SUM('1.  LRAMVA Summary'!E$54:E$80)+SUM('1.  LRAMVA Summary'!E$81:E$82)*(MONTH($E165)-1)/12)*$H165</f>
        <v>140.66455366510343</v>
      </c>
      <c r="K165" s="230">
        <f>(SUM('1.  LRAMVA Summary'!F$54:F$80)+SUM('1.  LRAMVA Summary'!F$81:F$82)*(MONTH($E165)-1)/12)*$H165</f>
        <v>68.114474692369882</v>
      </c>
      <c r="L165" s="230">
        <f>(SUM('1.  LRAMVA Summary'!G$54:G$80)+SUM('1.  LRAMVA Summary'!G$81:G$82)*(MONTH($E165)-1)/12)*$H165</f>
        <v>28.929572800493464</v>
      </c>
      <c r="M165" s="230">
        <f>(SUM('1.  LRAMVA Summary'!H$54:H$80)+SUM('1.  LRAMVA Summary'!H$81:H$82)*(MONTH($E165)-1)/12)*$H165</f>
        <v>32.795950657133169</v>
      </c>
      <c r="N165" s="230">
        <f>(SUM('1.  LRAMVA Summary'!I$54:I$80)+SUM('1.  LRAMVA Summary'!I$81:I$82)*(MONTH($E165)-1)/12)*$H165</f>
        <v>0</v>
      </c>
      <c r="O165" s="230">
        <f>(SUM('1.  LRAMVA Summary'!J$54:J$80)+SUM('1.  LRAMVA Summary'!J$81:J$82)*(MONTH($E165)-1)/12)*$H165</f>
        <v>0</v>
      </c>
      <c r="P165" s="230">
        <f>(SUM('1.  LRAMVA Summary'!K$54:K$80)+SUM('1.  LRAMVA Summary'!K$81:K$82)*(MONTH($E165)-1)/12)*$H165</f>
        <v>13.261265323293923</v>
      </c>
      <c r="Q165" s="230">
        <f>(SUM('1.  LRAMVA Summary'!L$54:L$80)+SUM('1.  LRAMVA Summary'!L$81:L$82)*(MONTH($E165)-1)/12)*$H165</f>
        <v>0</v>
      </c>
      <c r="R165" s="230">
        <f>(SUM('1.  LRAMVA Summary'!M$54:M$80)+SUM('1.  LRAMVA Summary'!M$81:M$82)*(MONTH($E165)-1)/12)*$H165</f>
        <v>0</v>
      </c>
      <c r="S165" s="230">
        <f>(SUM('1.  LRAMVA Summary'!N$54:N$80)+SUM('1.  LRAMVA Summary'!N$81:N$82)*(MONTH($E165)-1)/12)*$H165</f>
        <v>0</v>
      </c>
      <c r="T165" s="230">
        <f>(SUM('1.  LRAMVA Summary'!O$54:O$80)+SUM('1.  LRAMVA Summary'!O$81:O$82)*(MONTH($E165)-1)/12)*$H165</f>
        <v>0</v>
      </c>
      <c r="U165" s="230">
        <f>(SUM('1.  LRAMVA Summary'!P$54:P$80)+SUM('1.  LRAMVA Summary'!P$81:P$82)*(MONTH($E165)-1)/12)*$H165</f>
        <v>0</v>
      </c>
      <c r="V165" s="230">
        <f>(SUM('1.  LRAMVA Summary'!Q$54:Q$80)+SUM('1.  LRAMVA Summary'!Q$81:Q$82)*(MONTH($E165)-1)/12)*$H165</f>
        <v>0</v>
      </c>
      <c r="W165" s="231">
        <f>SUM(I165:V165)</f>
        <v>413.32139915081257</v>
      </c>
    </row>
    <row r="166" spans="2:23">
      <c r="E166" s="214">
        <v>44228</v>
      </c>
      <c r="F166" s="214" t="s">
        <v>689</v>
      </c>
      <c r="G166" s="215" t="s">
        <v>65</v>
      </c>
      <c r="H166" s="240">
        <f t="shared" ref="H166:H167" si="93">$C$55/12</f>
        <v>4.75E-4</v>
      </c>
      <c r="I166" s="230">
        <f>(SUM('1.  LRAMVA Summary'!D$54:D$80)+SUM('1.  LRAMVA Summary'!D$81:D$82)*(MONTH($E166)-1)/12)*$H166</f>
        <v>129.55558201241871</v>
      </c>
      <c r="J166" s="230">
        <f>(SUM('1.  LRAMVA Summary'!E$54:E$80)+SUM('1.  LRAMVA Summary'!E$81:E$82)*(MONTH($E166)-1)/12)*$H166</f>
        <v>144.35393672617684</v>
      </c>
      <c r="K166" s="230">
        <f>(SUM('1.  LRAMVA Summary'!F$54:F$80)+SUM('1.  LRAMVA Summary'!F$81:F$82)*(MONTH($E166)-1)/12)*$H166</f>
        <v>70.089662354778923</v>
      </c>
      <c r="L166" s="230">
        <f>(SUM('1.  LRAMVA Summary'!G$54:G$80)+SUM('1.  LRAMVA Summary'!G$81:G$82)*(MONTH($E166)-1)/12)*$H166</f>
        <v>29.91871181168392</v>
      </c>
      <c r="M166" s="230">
        <f>(SUM('1.  LRAMVA Summary'!H$54:H$80)+SUM('1.  LRAMVA Summary'!H$81:H$82)*(MONTH($E166)-1)/12)*$H166</f>
        <v>33.286879568173106</v>
      </c>
      <c r="N166" s="230">
        <f>(SUM('1.  LRAMVA Summary'!I$54:I$80)+SUM('1.  LRAMVA Summary'!I$81:I$82)*(MONTH($E166)-1)/12)*$H166</f>
        <v>0</v>
      </c>
      <c r="O166" s="230">
        <f>(SUM('1.  LRAMVA Summary'!J$54:J$80)+SUM('1.  LRAMVA Summary'!J$81:J$82)*(MONTH($E166)-1)/12)*$H166</f>
        <v>0</v>
      </c>
      <c r="P166" s="230">
        <f>(SUM('1.  LRAMVA Summary'!K$54:K$80)+SUM('1.  LRAMVA Summary'!K$81:K$82)*(MONTH($E166)-1)/12)*$H166</f>
        <v>15.120223541849771</v>
      </c>
      <c r="Q166" s="230">
        <f>(SUM('1.  LRAMVA Summary'!L$54:L$80)+SUM('1.  LRAMVA Summary'!L$81:L$82)*(MONTH($E166)-1)/12)*$H166</f>
        <v>0</v>
      </c>
      <c r="R166" s="230">
        <f>(SUM('1.  LRAMVA Summary'!M$54:M$80)+SUM('1.  LRAMVA Summary'!M$81:M$82)*(MONTH($E166)-1)/12)*$H166</f>
        <v>0</v>
      </c>
      <c r="S166" s="230">
        <f>(SUM('1.  LRAMVA Summary'!N$54:N$80)+SUM('1.  LRAMVA Summary'!N$81:N$82)*(MONTH($E166)-1)/12)*$H166</f>
        <v>0</v>
      </c>
      <c r="T166" s="230">
        <f>(SUM('1.  LRAMVA Summary'!O$54:O$80)+SUM('1.  LRAMVA Summary'!O$81:O$82)*(MONTH($E166)-1)/12)*$H166</f>
        <v>0</v>
      </c>
      <c r="U166" s="230">
        <f>(SUM('1.  LRAMVA Summary'!P$54:P$80)+SUM('1.  LRAMVA Summary'!P$81:P$82)*(MONTH($E166)-1)/12)*$H166</f>
        <v>0</v>
      </c>
      <c r="V166" s="230">
        <f>(SUM('1.  LRAMVA Summary'!Q$54:Q$80)+SUM('1.  LRAMVA Summary'!Q$81:Q$82)*(MONTH($E166)-1)/12)*$H166</f>
        <v>0</v>
      </c>
      <c r="W166" s="231">
        <f t="shared" ref="W166:W175" si="94">SUM(I166:V166)</f>
        <v>422.3249960150813</v>
      </c>
    </row>
    <row r="167" spans="2:23">
      <c r="E167" s="214">
        <v>44256</v>
      </c>
      <c r="F167" s="214" t="s">
        <v>689</v>
      </c>
      <c r="G167" s="215" t="s">
        <v>65</v>
      </c>
      <c r="H167" s="240">
        <f t="shared" si="93"/>
        <v>4.75E-4</v>
      </c>
      <c r="I167" s="230">
        <f>(SUM('1.  LRAMVA Summary'!D$54:D$80)+SUM('1.  LRAMVA Summary'!D$81:D$82)*(MONTH($E167)-1)/12)*$H167</f>
        <v>129.55558201241871</v>
      </c>
      <c r="J167" s="230">
        <f>(SUM('1.  LRAMVA Summary'!E$54:E$80)+SUM('1.  LRAMVA Summary'!E$81:E$82)*(MONTH($E167)-1)/12)*$H167</f>
        <v>148.04331978725023</v>
      </c>
      <c r="K167" s="230">
        <f>(SUM('1.  LRAMVA Summary'!F$54:F$80)+SUM('1.  LRAMVA Summary'!F$81:F$82)*(MONTH($E167)-1)/12)*$H167</f>
        <v>72.064850017187979</v>
      </c>
      <c r="L167" s="230">
        <f>(SUM('1.  LRAMVA Summary'!G$54:G$80)+SUM('1.  LRAMVA Summary'!G$81:G$82)*(MONTH($E167)-1)/12)*$H167</f>
        <v>30.907850822874376</v>
      </c>
      <c r="M167" s="230">
        <f>(SUM('1.  LRAMVA Summary'!H$54:H$80)+SUM('1.  LRAMVA Summary'!H$81:H$82)*(MONTH($E167)-1)/12)*$H167</f>
        <v>33.777808479213043</v>
      </c>
      <c r="N167" s="230">
        <f>(SUM('1.  LRAMVA Summary'!I$54:I$80)+SUM('1.  LRAMVA Summary'!I$81:I$82)*(MONTH($E167)-1)/12)*$H167</f>
        <v>0</v>
      </c>
      <c r="O167" s="230">
        <f>(SUM('1.  LRAMVA Summary'!J$54:J$80)+SUM('1.  LRAMVA Summary'!J$81:J$82)*(MONTH($E167)-1)/12)*$H167</f>
        <v>0</v>
      </c>
      <c r="P167" s="230">
        <f>(SUM('1.  LRAMVA Summary'!K$54:K$80)+SUM('1.  LRAMVA Summary'!K$81:K$82)*(MONTH($E167)-1)/12)*$H167</f>
        <v>16.979181760405623</v>
      </c>
      <c r="Q167" s="230">
        <f>(SUM('1.  LRAMVA Summary'!L$54:L$80)+SUM('1.  LRAMVA Summary'!L$81:L$82)*(MONTH($E167)-1)/12)*$H167</f>
        <v>0</v>
      </c>
      <c r="R167" s="230">
        <f>(SUM('1.  LRAMVA Summary'!M$54:M$80)+SUM('1.  LRAMVA Summary'!M$81:M$82)*(MONTH($E167)-1)/12)*$H167</f>
        <v>0</v>
      </c>
      <c r="S167" s="230">
        <f>(SUM('1.  LRAMVA Summary'!N$54:N$80)+SUM('1.  LRAMVA Summary'!N$81:N$82)*(MONTH($E167)-1)/12)*$H167</f>
        <v>0</v>
      </c>
      <c r="T167" s="230">
        <f>(SUM('1.  LRAMVA Summary'!O$54:O$80)+SUM('1.  LRAMVA Summary'!O$81:O$82)*(MONTH($E167)-1)/12)*$H167</f>
        <v>0</v>
      </c>
      <c r="U167" s="230">
        <f>(SUM('1.  LRAMVA Summary'!P$54:P$80)+SUM('1.  LRAMVA Summary'!P$81:P$82)*(MONTH($E167)-1)/12)*$H167</f>
        <v>0</v>
      </c>
      <c r="V167" s="230">
        <f>(SUM('1.  LRAMVA Summary'!Q$54:Q$80)+SUM('1.  LRAMVA Summary'!Q$81:Q$82)*(MONTH($E167)-1)/12)*$H167</f>
        <v>0</v>
      </c>
      <c r="W167" s="231">
        <f t="shared" si="94"/>
        <v>431.32859287934991</v>
      </c>
    </row>
    <row r="168" spans="2:23">
      <c r="E168" s="214">
        <v>44287</v>
      </c>
      <c r="F168" s="214" t="s">
        <v>689</v>
      </c>
      <c r="G168" s="215" t="s">
        <v>66</v>
      </c>
      <c r="H168" s="240">
        <f>$C$56/12</f>
        <v>4.75E-4</v>
      </c>
      <c r="I168" s="230">
        <f>(SUM('1.  LRAMVA Summary'!D$54:D$80)+SUM('1.  LRAMVA Summary'!D$81:D$82)*(MONTH($E168)-1)/12)*$H168</f>
        <v>129.55558201241871</v>
      </c>
      <c r="J168" s="230">
        <f>(SUM('1.  LRAMVA Summary'!E$54:E$80)+SUM('1.  LRAMVA Summary'!E$81:E$82)*(MONTH($E168)-1)/12)*$H168</f>
        <v>151.73270284832361</v>
      </c>
      <c r="K168" s="230">
        <f>(SUM('1.  LRAMVA Summary'!F$54:F$80)+SUM('1.  LRAMVA Summary'!F$81:F$82)*(MONTH($E168)-1)/12)*$H168</f>
        <v>74.04003767959702</v>
      </c>
      <c r="L168" s="230">
        <f>(SUM('1.  LRAMVA Summary'!G$54:G$80)+SUM('1.  LRAMVA Summary'!G$81:G$82)*(MONTH($E168)-1)/12)*$H168</f>
        <v>31.896989834064829</v>
      </c>
      <c r="M168" s="230">
        <f>(SUM('1.  LRAMVA Summary'!H$54:H$80)+SUM('1.  LRAMVA Summary'!H$81:H$82)*(MONTH($E168)-1)/12)*$H168</f>
        <v>34.268737390252973</v>
      </c>
      <c r="N168" s="230">
        <f>(SUM('1.  LRAMVA Summary'!I$54:I$80)+SUM('1.  LRAMVA Summary'!I$81:I$82)*(MONTH($E168)-1)/12)*$H168</f>
        <v>0</v>
      </c>
      <c r="O168" s="230">
        <f>(SUM('1.  LRAMVA Summary'!J$54:J$80)+SUM('1.  LRAMVA Summary'!J$81:J$82)*(MONTH($E168)-1)/12)*$H168</f>
        <v>0</v>
      </c>
      <c r="P168" s="230">
        <f>(SUM('1.  LRAMVA Summary'!K$54:K$80)+SUM('1.  LRAMVA Summary'!K$81:K$82)*(MONTH($E168)-1)/12)*$H168</f>
        <v>18.838139978961472</v>
      </c>
      <c r="Q168" s="230">
        <f>(SUM('1.  LRAMVA Summary'!L$54:L$80)+SUM('1.  LRAMVA Summary'!L$81:L$82)*(MONTH($E168)-1)/12)*$H168</f>
        <v>0</v>
      </c>
      <c r="R168" s="230">
        <f>(SUM('1.  LRAMVA Summary'!M$54:M$80)+SUM('1.  LRAMVA Summary'!M$81:M$82)*(MONTH($E168)-1)/12)*$H168</f>
        <v>0</v>
      </c>
      <c r="S168" s="230">
        <f>(SUM('1.  LRAMVA Summary'!N$54:N$80)+SUM('1.  LRAMVA Summary'!N$81:N$82)*(MONTH($E168)-1)/12)*$H168</f>
        <v>0</v>
      </c>
      <c r="T168" s="230">
        <f>(SUM('1.  LRAMVA Summary'!O$54:O$80)+SUM('1.  LRAMVA Summary'!O$81:O$82)*(MONTH($E168)-1)/12)*$H168</f>
        <v>0</v>
      </c>
      <c r="U168" s="230">
        <f>(SUM('1.  LRAMVA Summary'!P$54:P$80)+SUM('1.  LRAMVA Summary'!P$81:P$82)*(MONTH($E168)-1)/12)*$H168</f>
        <v>0</v>
      </c>
      <c r="V168" s="230">
        <f>(SUM('1.  LRAMVA Summary'!Q$54:Q$80)+SUM('1.  LRAMVA Summary'!Q$81:Q$82)*(MONTH($E168)-1)/12)*$H168</f>
        <v>0</v>
      </c>
      <c r="W168" s="231">
        <f t="shared" si="94"/>
        <v>440.33218974361864</v>
      </c>
    </row>
    <row r="169" spans="2:23">
      <c r="E169" s="214">
        <v>44317</v>
      </c>
      <c r="F169" s="214" t="s">
        <v>689</v>
      </c>
      <c r="G169" s="215" t="s">
        <v>66</v>
      </c>
      <c r="H169" s="240">
        <f t="shared" ref="H169:H170" si="95">$C$56/12</f>
        <v>4.75E-4</v>
      </c>
      <c r="I169" s="230">
        <f>(SUM('1.  LRAMVA Summary'!D$54:D$80)+SUM('1.  LRAMVA Summary'!D$81:D$82)*(MONTH($E169)-1)/12)*$H169</f>
        <v>129.55558201241871</v>
      </c>
      <c r="J169" s="230">
        <f>(SUM('1.  LRAMVA Summary'!E$54:E$80)+SUM('1.  LRAMVA Summary'!E$81:E$82)*(MONTH($E169)-1)/12)*$H169</f>
        <v>155.42208590939705</v>
      </c>
      <c r="K169" s="230">
        <f>(SUM('1.  LRAMVA Summary'!F$54:F$80)+SUM('1.  LRAMVA Summary'!F$81:F$82)*(MONTH($E169)-1)/12)*$H169</f>
        <v>76.015225342006062</v>
      </c>
      <c r="L169" s="230">
        <f>(SUM('1.  LRAMVA Summary'!G$54:G$80)+SUM('1.  LRAMVA Summary'!G$81:G$82)*(MONTH($E169)-1)/12)*$H169</f>
        <v>32.886128845255286</v>
      </c>
      <c r="M169" s="230">
        <f>(SUM('1.  LRAMVA Summary'!H$54:H$80)+SUM('1.  LRAMVA Summary'!H$81:H$82)*(MONTH($E169)-1)/12)*$H169</f>
        <v>34.75966630129291</v>
      </c>
      <c r="N169" s="230">
        <f>(SUM('1.  LRAMVA Summary'!I$54:I$80)+SUM('1.  LRAMVA Summary'!I$81:I$82)*(MONTH($E169)-1)/12)*$H169</f>
        <v>0</v>
      </c>
      <c r="O169" s="230">
        <f>(SUM('1.  LRAMVA Summary'!J$54:J$80)+SUM('1.  LRAMVA Summary'!J$81:J$82)*(MONTH($E169)-1)/12)*$H169</f>
        <v>0</v>
      </c>
      <c r="P169" s="230">
        <f>(SUM('1.  LRAMVA Summary'!K$54:K$80)+SUM('1.  LRAMVA Summary'!K$81:K$82)*(MONTH($E169)-1)/12)*$H169</f>
        <v>20.69709819751732</v>
      </c>
      <c r="Q169" s="230">
        <f>(SUM('1.  LRAMVA Summary'!L$54:L$80)+SUM('1.  LRAMVA Summary'!L$81:L$82)*(MONTH($E169)-1)/12)*$H169</f>
        <v>0</v>
      </c>
      <c r="R169" s="230">
        <f>(SUM('1.  LRAMVA Summary'!M$54:M$80)+SUM('1.  LRAMVA Summary'!M$81:M$82)*(MONTH($E169)-1)/12)*$H169</f>
        <v>0</v>
      </c>
      <c r="S169" s="230">
        <f>(SUM('1.  LRAMVA Summary'!N$54:N$80)+SUM('1.  LRAMVA Summary'!N$81:N$82)*(MONTH($E169)-1)/12)*$H169</f>
        <v>0</v>
      </c>
      <c r="T169" s="230">
        <f>(SUM('1.  LRAMVA Summary'!O$54:O$80)+SUM('1.  LRAMVA Summary'!O$81:O$82)*(MONTH($E169)-1)/12)*$H169</f>
        <v>0</v>
      </c>
      <c r="U169" s="230">
        <f>(SUM('1.  LRAMVA Summary'!P$54:P$80)+SUM('1.  LRAMVA Summary'!P$81:P$82)*(MONTH($E169)-1)/12)*$H169</f>
        <v>0</v>
      </c>
      <c r="V169" s="230">
        <f>(SUM('1.  LRAMVA Summary'!Q$54:Q$80)+SUM('1.  LRAMVA Summary'!Q$81:Q$82)*(MONTH($E169)-1)/12)*$H169</f>
        <v>0</v>
      </c>
      <c r="W169" s="231">
        <f t="shared" si="94"/>
        <v>449.33578660788726</v>
      </c>
    </row>
    <row r="170" spans="2:23">
      <c r="E170" s="214">
        <v>44348</v>
      </c>
      <c r="F170" s="214" t="s">
        <v>689</v>
      </c>
      <c r="G170" s="215" t="s">
        <v>66</v>
      </c>
      <c r="H170" s="240">
        <f t="shared" si="95"/>
        <v>4.75E-4</v>
      </c>
      <c r="I170" s="230">
        <f>(SUM('1.  LRAMVA Summary'!D$54:D$80)+SUM('1.  LRAMVA Summary'!D$81:D$82)*(MONTH($E170)-1)/12)*$H170</f>
        <v>129.55558201241871</v>
      </c>
      <c r="J170" s="230">
        <f>(SUM('1.  LRAMVA Summary'!E$54:E$80)+SUM('1.  LRAMVA Summary'!E$81:E$82)*(MONTH($E170)-1)/12)*$H170</f>
        <v>159.11146897047047</v>
      </c>
      <c r="K170" s="230">
        <f>(SUM('1.  LRAMVA Summary'!F$54:F$80)+SUM('1.  LRAMVA Summary'!F$81:F$82)*(MONTH($E170)-1)/12)*$H170</f>
        <v>77.990413004415117</v>
      </c>
      <c r="L170" s="230">
        <f>(SUM('1.  LRAMVA Summary'!G$54:G$80)+SUM('1.  LRAMVA Summary'!G$81:G$82)*(MONTH($E170)-1)/12)*$H170</f>
        <v>33.875267856445745</v>
      </c>
      <c r="M170" s="230">
        <f>(SUM('1.  LRAMVA Summary'!H$54:H$80)+SUM('1.  LRAMVA Summary'!H$81:H$82)*(MONTH($E170)-1)/12)*$H170</f>
        <v>35.250595212332847</v>
      </c>
      <c r="N170" s="230">
        <f>(SUM('1.  LRAMVA Summary'!I$54:I$80)+SUM('1.  LRAMVA Summary'!I$81:I$82)*(MONTH($E170)-1)/12)*$H170</f>
        <v>0</v>
      </c>
      <c r="O170" s="230">
        <f>(SUM('1.  LRAMVA Summary'!J$54:J$80)+SUM('1.  LRAMVA Summary'!J$81:J$82)*(MONTH($E170)-1)/12)*$H170</f>
        <v>0</v>
      </c>
      <c r="P170" s="230">
        <f>(SUM('1.  LRAMVA Summary'!K$54:K$80)+SUM('1.  LRAMVA Summary'!K$81:K$82)*(MONTH($E170)-1)/12)*$H170</f>
        <v>22.556056416073169</v>
      </c>
      <c r="Q170" s="230">
        <f>(SUM('1.  LRAMVA Summary'!L$54:L$80)+SUM('1.  LRAMVA Summary'!L$81:L$82)*(MONTH($E170)-1)/12)*$H170</f>
        <v>0</v>
      </c>
      <c r="R170" s="230">
        <f>(SUM('1.  LRAMVA Summary'!M$54:M$80)+SUM('1.  LRAMVA Summary'!M$81:M$82)*(MONTH($E170)-1)/12)*$H170</f>
        <v>0</v>
      </c>
      <c r="S170" s="230">
        <f>(SUM('1.  LRAMVA Summary'!N$54:N$80)+SUM('1.  LRAMVA Summary'!N$81:N$82)*(MONTH($E170)-1)/12)*$H170</f>
        <v>0</v>
      </c>
      <c r="T170" s="230">
        <f>(SUM('1.  LRAMVA Summary'!O$54:O$80)+SUM('1.  LRAMVA Summary'!O$81:O$82)*(MONTH($E170)-1)/12)*$H170</f>
        <v>0</v>
      </c>
      <c r="U170" s="230">
        <f>(SUM('1.  LRAMVA Summary'!P$54:P$80)+SUM('1.  LRAMVA Summary'!P$81:P$82)*(MONTH($E170)-1)/12)*$H170</f>
        <v>0</v>
      </c>
      <c r="V170" s="230">
        <f>(SUM('1.  LRAMVA Summary'!Q$54:Q$80)+SUM('1.  LRAMVA Summary'!Q$81:Q$82)*(MONTH($E170)-1)/12)*$H170</f>
        <v>0</v>
      </c>
      <c r="W170" s="231">
        <f t="shared" si="94"/>
        <v>458.33938347215604</v>
      </c>
    </row>
    <row r="171" spans="2:23">
      <c r="E171" s="214">
        <v>44378</v>
      </c>
      <c r="F171" s="214" t="s">
        <v>689</v>
      </c>
      <c r="G171" s="215" t="s">
        <v>68</v>
      </c>
      <c r="H171" s="240">
        <f>$C$57/12</f>
        <v>4.75E-4</v>
      </c>
      <c r="I171" s="230">
        <f>(SUM('1.  LRAMVA Summary'!D$54:D$80)+SUM('1.  LRAMVA Summary'!D$81:D$82)*(MONTH($E171)-1)/12)*$H171</f>
        <v>129.55558201241871</v>
      </c>
      <c r="J171" s="230">
        <f>(SUM('1.  LRAMVA Summary'!E$54:E$80)+SUM('1.  LRAMVA Summary'!E$81:E$82)*(MONTH($E171)-1)/12)*$H171</f>
        <v>162.80085203154385</v>
      </c>
      <c r="K171" s="230">
        <f>(SUM('1.  LRAMVA Summary'!F$54:F$80)+SUM('1.  LRAMVA Summary'!F$81:F$82)*(MONTH($E171)-1)/12)*$H171</f>
        <v>79.965600666824173</v>
      </c>
      <c r="L171" s="230">
        <f>(SUM('1.  LRAMVA Summary'!G$54:G$80)+SUM('1.  LRAMVA Summary'!G$81:G$82)*(MONTH($E171)-1)/12)*$H171</f>
        <v>34.864406867636198</v>
      </c>
      <c r="M171" s="230">
        <f>(SUM('1.  LRAMVA Summary'!H$54:H$80)+SUM('1.  LRAMVA Summary'!H$81:H$82)*(MONTH($E171)-1)/12)*$H171</f>
        <v>35.741524123372777</v>
      </c>
      <c r="N171" s="230">
        <f>(SUM('1.  LRAMVA Summary'!I$54:I$80)+SUM('1.  LRAMVA Summary'!I$81:I$82)*(MONTH($E171)-1)/12)*$H171</f>
        <v>0</v>
      </c>
      <c r="O171" s="230">
        <f>(SUM('1.  LRAMVA Summary'!J$54:J$80)+SUM('1.  LRAMVA Summary'!J$81:J$82)*(MONTH($E171)-1)/12)*$H171</f>
        <v>0</v>
      </c>
      <c r="P171" s="230">
        <f>(SUM('1.  LRAMVA Summary'!K$54:K$80)+SUM('1.  LRAMVA Summary'!K$81:K$82)*(MONTH($E171)-1)/12)*$H171</f>
        <v>24.415014634629017</v>
      </c>
      <c r="Q171" s="230">
        <f>(SUM('1.  LRAMVA Summary'!L$54:L$80)+SUM('1.  LRAMVA Summary'!L$81:L$82)*(MONTH($E171)-1)/12)*$H171</f>
        <v>0</v>
      </c>
      <c r="R171" s="230">
        <f>(SUM('1.  LRAMVA Summary'!M$54:M$80)+SUM('1.  LRAMVA Summary'!M$81:M$82)*(MONTH($E171)-1)/12)*$H171</f>
        <v>0</v>
      </c>
      <c r="S171" s="230">
        <f>(SUM('1.  LRAMVA Summary'!N$54:N$80)+SUM('1.  LRAMVA Summary'!N$81:N$82)*(MONTH($E171)-1)/12)*$H171</f>
        <v>0</v>
      </c>
      <c r="T171" s="230">
        <f>(SUM('1.  LRAMVA Summary'!O$54:O$80)+SUM('1.  LRAMVA Summary'!O$81:O$82)*(MONTH($E171)-1)/12)*$H171</f>
        <v>0</v>
      </c>
      <c r="U171" s="230">
        <f>(SUM('1.  LRAMVA Summary'!P$54:P$80)+SUM('1.  LRAMVA Summary'!P$81:P$82)*(MONTH($E171)-1)/12)*$H171</f>
        <v>0</v>
      </c>
      <c r="V171" s="230">
        <f>(SUM('1.  LRAMVA Summary'!Q$54:Q$80)+SUM('1.  LRAMVA Summary'!Q$81:Q$82)*(MONTH($E171)-1)/12)*$H171</f>
        <v>0</v>
      </c>
      <c r="W171" s="231">
        <f t="shared" si="94"/>
        <v>467.34298033642472</v>
      </c>
    </row>
    <row r="172" spans="2:23">
      <c r="E172" s="214">
        <v>44409</v>
      </c>
      <c r="F172" s="214" t="s">
        <v>689</v>
      </c>
      <c r="G172" s="215" t="s">
        <v>68</v>
      </c>
      <c r="H172" s="240">
        <f>$C$57/12</f>
        <v>4.75E-4</v>
      </c>
      <c r="I172" s="230">
        <f>(SUM('1.  LRAMVA Summary'!D$54:D$80)+SUM('1.  LRAMVA Summary'!D$81:D$82)*(MONTH($E172)-1)/12)*$H172</f>
        <v>129.55558201241871</v>
      </c>
      <c r="J172" s="230">
        <f>(SUM('1.  LRAMVA Summary'!E$54:E$80)+SUM('1.  LRAMVA Summary'!E$81:E$82)*(MONTH($E172)-1)/12)*$H172</f>
        <v>166.49023509261724</v>
      </c>
      <c r="K172" s="230">
        <f>(SUM('1.  LRAMVA Summary'!F$54:F$80)+SUM('1.  LRAMVA Summary'!F$81:F$82)*(MONTH($E172)-1)/12)*$H172</f>
        <v>81.940788329233214</v>
      </c>
      <c r="L172" s="230">
        <f>(SUM('1.  LRAMVA Summary'!G$54:G$80)+SUM('1.  LRAMVA Summary'!G$81:G$82)*(MONTH($E172)-1)/12)*$H172</f>
        <v>35.853545878826658</v>
      </c>
      <c r="M172" s="230">
        <f>(SUM('1.  LRAMVA Summary'!H$54:H$80)+SUM('1.  LRAMVA Summary'!H$81:H$82)*(MONTH($E172)-1)/12)*$H172</f>
        <v>36.232453034412707</v>
      </c>
      <c r="N172" s="230">
        <f>(SUM('1.  LRAMVA Summary'!I$54:I$80)+SUM('1.  LRAMVA Summary'!I$81:I$82)*(MONTH($E172)-1)/12)*$H172</f>
        <v>0</v>
      </c>
      <c r="O172" s="230">
        <f>(SUM('1.  LRAMVA Summary'!J$54:J$80)+SUM('1.  LRAMVA Summary'!J$81:J$82)*(MONTH($E172)-1)/12)*$H172</f>
        <v>0</v>
      </c>
      <c r="P172" s="230">
        <f>(SUM('1.  LRAMVA Summary'!K$54:K$80)+SUM('1.  LRAMVA Summary'!K$81:K$82)*(MONTH($E172)-1)/12)*$H172</f>
        <v>26.273972853184866</v>
      </c>
      <c r="Q172" s="230">
        <f>(SUM('1.  LRAMVA Summary'!L$54:L$80)+SUM('1.  LRAMVA Summary'!L$81:L$82)*(MONTH($E172)-1)/12)*$H172</f>
        <v>0</v>
      </c>
      <c r="R172" s="230">
        <f>(SUM('1.  LRAMVA Summary'!M$54:M$80)+SUM('1.  LRAMVA Summary'!M$81:M$82)*(MONTH($E172)-1)/12)*$H172</f>
        <v>0</v>
      </c>
      <c r="S172" s="230">
        <f>(SUM('1.  LRAMVA Summary'!N$54:N$80)+SUM('1.  LRAMVA Summary'!N$81:N$82)*(MONTH($E172)-1)/12)*$H172</f>
        <v>0</v>
      </c>
      <c r="T172" s="230">
        <f>(SUM('1.  LRAMVA Summary'!O$54:O$80)+SUM('1.  LRAMVA Summary'!O$81:O$82)*(MONTH($E172)-1)/12)*$H172</f>
        <v>0</v>
      </c>
      <c r="U172" s="230">
        <f>(SUM('1.  LRAMVA Summary'!P$54:P$80)+SUM('1.  LRAMVA Summary'!P$81:P$82)*(MONTH($E172)-1)/12)*$H172</f>
        <v>0</v>
      </c>
      <c r="V172" s="230">
        <f>(SUM('1.  LRAMVA Summary'!Q$54:Q$80)+SUM('1.  LRAMVA Summary'!Q$81:Q$82)*(MONTH($E172)-1)/12)*$H172</f>
        <v>0</v>
      </c>
      <c r="W172" s="231">
        <f t="shared" si="94"/>
        <v>476.34657720069339</v>
      </c>
    </row>
    <row r="173" spans="2:23">
      <c r="E173" s="214">
        <v>44440</v>
      </c>
      <c r="F173" s="214" t="s">
        <v>689</v>
      </c>
      <c r="G173" s="215" t="s">
        <v>68</v>
      </c>
      <c r="H173" s="240">
        <f>$C$57/12</f>
        <v>4.75E-4</v>
      </c>
      <c r="I173" s="230">
        <f>(SUM('1.  LRAMVA Summary'!D$54:D$80)+SUM('1.  LRAMVA Summary'!D$81:D$82)*(MONTH($E173)-1)/12)*$H173</f>
        <v>129.55558201241871</v>
      </c>
      <c r="J173" s="230">
        <f>(SUM('1.  LRAMVA Summary'!E$54:E$80)+SUM('1.  LRAMVA Summary'!E$81:E$82)*(MONTH($E173)-1)/12)*$H173</f>
        <v>170.17961815369065</v>
      </c>
      <c r="K173" s="230">
        <f>(SUM('1.  LRAMVA Summary'!F$54:F$80)+SUM('1.  LRAMVA Summary'!F$81:F$82)*(MONTH($E173)-1)/12)*$H173</f>
        <v>83.91597599164227</v>
      </c>
      <c r="L173" s="230">
        <f>(SUM('1.  LRAMVA Summary'!G$54:G$80)+SUM('1.  LRAMVA Summary'!G$81:G$82)*(MONTH($E173)-1)/12)*$H173</f>
        <v>36.842684890017111</v>
      </c>
      <c r="M173" s="230">
        <f>(SUM('1.  LRAMVA Summary'!H$54:H$80)+SUM('1.  LRAMVA Summary'!H$81:H$82)*(MONTH($E173)-1)/12)*$H173</f>
        <v>36.723381945452644</v>
      </c>
      <c r="N173" s="230">
        <f>(SUM('1.  LRAMVA Summary'!I$54:I$80)+SUM('1.  LRAMVA Summary'!I$81:I$82)*(MONTH($E173)-1)/12)*$H173</f>
        <v>0</v>
      </c>
      <c r="O173" s="230">
        <f>(SUM('1.  LRAMVA Summary'!J$54:J$80)+SUM('1.  LRAMVA Summary'!J$81:J$82)*(MONTH($E173)-1)/12)*$H173</f>
        <v>0</v>
      </c>
      <c r="P173" s="230">
        <f>(SUM('1.  LRAMVA Summary'!K$54:K$80)+SUM('1.  LRAMVA Summary'!K$81:K$82)*(MONTH($E173)-1)/12)*$H173</f>
        <v>28.132931071740721</v>
      </c>
      <c r="Q173" s="230">
        <f>(SUM('1.  LRAMVA Summary'!L$54:L$80)+SUM('1.  LRAMVA Summary'!L$81:L$82)*(MONTH($E173)-1)/12)*$H173</f>
        <v>0</v>
      </c>
      <c r="R173" s="230">
        <f>(SUM('1.  LRAMVA Summary'!M$54:M$80)+SUM('1.  LRAMVA Summary'!M$81:M$82)*(MONTH($E173)-1)/12)*$H173</f>
        <v>0</v>
      </c>
      <c r="S173" s="230">
        <f>(SUM('1.  LRAMVA Summary'!N$54:N$80)+SUM('1.  LRAMVA Summary'!N$81:N$82)*(MONTH($E173)-1)/12)*$H173</f>
        <v>0</v>
      </c>
      <c r="T173" s="230">
        <f>(SUM('1.  LRAMVA Summary'!O$54:O$80)+SUM('1.  LRAMVA Summary'!O$81:O$82)*(MONTH($E173)-1)/12)*$H173</f>
        <v>0</v>
      </c>
      <c r="U173" s="230">
        <f>(SUM('1.  LRAMVA Summary'!P$54:P$80)+SUM('1.  LRAMVA Summary'!P$81:P$82)*(MONTH($E173)-1)/12)*$H173</f>
        <v>0</v>
      </c>
      <c r="V173" s="230">
        <f>(SUM('1.  LRAMVA Summary'!Q$54:Q$80)+SUM('1.  LRAMVA Summary'!Q$81:Q$82)*(MONTH($E173)-1)/12)*$H173</f>
        <v>0</v>
      </c>
      <c r="W173" s="231">
        <f t="shared" si="94"/>
        <v>485.35017406496206</v>
      </c>
    </row>
    <row r="174" spans="2:23">
      <c r="E174" s="214">
        <v>44470</v>
      </c>
      <c r="F174" s="214" t="s">
        <v>689</v>
      </c>
      <c r="G174" s="215" t="s">
        <v>69</v>
      </c>
      <c r="H174" s="240">
        <f>$C$58/12</f>
        <v>4.75E-4</v>
      </c>
      <c r="I174" s="230">
        <f>(SUM('1.  LRAMVA Summary'!D$54:D$80)+SUM('1.  LRAMVA Summary'!D$81:D$82)*(MONTH($E174)-1)/12)*$H174</f>
        <v>129.55558201241871</v>
      </c>
      <c r="J174" s="230">
        <f>(SUM('1.  LRAMVA Summary'!E$54:E$80)+SUM('1.  LRAMVA Summary'!E$81:E$82)*(MONTH($E174)-1)/12)*$H174</f>
        <v>173.86900121476407</v>
      </c>
      <c r="K174" s="230">
        <f>(SUM('1.  LRAMVA Summary'!F$54:F$80)+SUM('1.  LRAMVA Summary'!F$81:F$82)*(MONTH($E174)-1)/12)*$H174</f>
        <v>85.891163654051311</v>
      </c>
      <c r="L174" s="230">
        <f>(SUM('1.  LRAMVA Summary'!G$54:G$80)+SUM('1.  LRAMVA Summary'!G$81:G$82)*(MONTH($E174)-1)/12)*$H174</f>
        <v>37.831823901207571</v>
      </c>
      <c r="M174" s="230">
        <f>(SUM('1.  LRAMVA Summary'!H$54:H$80)+SUM('1.  LRAMVA Summary'!H$81:H$82)*(MONTH($E174)-1)/12)*$H174</f>
        <v>37.214310856492581</v>
      </c>
      <c r="N174" s="230">
        <f>(SUM('1.  LRAMVA Summary'!I$54:I$80)+SUM('1.  LRAMVA Summary'!I$81:I$82)*(MONTH($E174)-1)/12)*$H174</f>
        <v>0</v>
      </c>
      <c r="O174" s="230">
        <f>(SUM('1.  LRAMVA Summary'!J$54:J$80)+SUM('1.  LRAMVA Summary'!J$81:J$82)*(MONTH($E174)-1)/12)*$H174</f>
        <v>0</v>
      </c>
      <c r="P174" s="230">
        <f>(SUM('1.  LRAMVA Summary'!K$54:K$80)+SUM('1.  LRAMVA Summary'!K$81:K$82)*(MONTH($E174)-1)/12)*$H174</f>
        <v>29.991889290296573</v>
      </c>
      <c r="Q174" s="230">
        <f>(SUM('1.  LRAMVA Summary'!L$54:L$80)+SUM('1.  LRAMVA Summary'!L$81:L$82)*(MONTH($E174)-1)/12)*$H174</f>
        <v>0</v>
      </c>
      <c r="R174" s="230">
        <f>(SUM('1.  LRAMVA Summary'!M$54:M$80)+SUM('1.  LRAMVA Summary'!M$81:M$82)*(MONTH($E174)-1)/12)*$H174</f>
        <v>0</v>
      </c>
      <c r="S174" s="230">
        <f>(SUM('1.  LRAMVA Summary'!N$54:N$80)+SUM('1.  LRAMVA Summary'!N$81:N$82)*(MONTH($E174)-1)/12)*$H174</f>
        <v>0</v>
      </c>
      <c r="T174" s="230">
        <f>(SUM('1.  LRAMVA Summary'!O$54:O$80)+SUM('1.  LRAMVA Summary'!O$81:O$82)*(MONTH($E174)-1)/12)*$H174</f>
        <v>0</v>
      </c>
      <c r="U174" s="230">
        <f>(SUM('1.  LRAMVA Summary'!P$54:P$80)+SUM('1.  LRAMVA Summary'!P$81:P$82)*(MONTH($E174)-1)/12)*$H174</f>
        <v>0</v>
      </c>
      <c r="V174" s="230">
        <f>(SUM('1.  LRAMVA Summary'!Q$54:Q$80)+SUM('1.  LRAMVA Summary'!Q$81:Q$82)*(MONTH($E174)-1)/12)*$H174</f>
        <v>0</v>
      </c>
      <c r="W174" s="231">
        <f t="shared" si="94"/>
        <v>494.35377092923085</v>
      </c>
    </row>
    <row r="175" spans="2:23">
      <c r="E175" s="214">
        <v>44501</v>
      </c>
      <c r="F175" s="214" t="s">
        <v>689</v>
      </c>
      <c r="G175" s="215" t="s">
        <v>69</v>
      </c>
      <c r="H175" s="240">
        <f>$C$58/12</f>
        <v>4.75E-4</v>
      </c>
      <c r="I175" s="230">
        <f>(SUM('1.  LRAMVA Summary'!D$54:D$80)+SUM('1.  LRAMVA Summary'!D$81:D$82)*(MONTH($E175)-1)/12)*$H175</f>
        <v>129.55558201241871</v>
      </c>
      <c r="J175" s="230">
        <f>(SUM('1.  LRAMVA Summary'!E$54:E$80)+SUM('1.  LRAMVA Summary'!E$81:E$82)*(MONTH($E175)-1)/12)*$H175</f>
        <v>177.55838427583745</v>
      </c>
      <c r="K175" s="230">
        <f>(SUM('1.  LRAMVA Summary'!F$54:F$80)+SUM('1.  LRAMVA Summary'!F$81:F$82)*(MONTH($E175)-1)/12)*$H175</f>
        <v>87.866351316460367</v>
      </c>
      <c r="L175" s="230">
        <f>(SUM('1.  LRAMVA Summary'!G$54:G$80)+SUM('1.  LRAMVA Summary'!G$81:G$82)*(MONTH($E175)-1)/12)*$H175</f>
        <v>38.820962912398024</v>
      </c>
      <c r="M175" s="230">
        <f>(SUM('1.  LRAMVA Summary'!H$54:H$80)+SUM('1.  LRAMVA Summary'!H$81:H$82)*(MONTH($E175)-1)/12)*$H175</f>
        <v>37.705239767532518</v>
      </c>
      <c r="N175" s="230">
        <f>(SUM('1.  LRAMVA Summary'!I$54:I$80)+SUM('1.  LRAMVA Summary'!I$81:I$82)*(MONTH($E175)-1)/12)*$H175</f>
        <v>0</v>
      </c>
      <c r="O175" s="230">
        <f>(SUM('1.  LRAMVA Summary'!J$54:J$80)+SUM('1.  LRAMVA Summary'!J$81:J$82)*(MONTH($E175)-1)/12)*$H175</f>
        <v>0</v>
      </c>
      <c r="P175" s="230">
        <f>(SUM('1.  LRAMVA Summary'!K$54:K$80)+SUM('1.  LRAMVA Summary'!K$81:K$82)*(MONTH($E175)-1)/12)*$H175</f>
        <v>31.850847508852418</v>
      </c>
      <c r="Q175" s="230">
        <f>(SUM('1.  LRAMVA Summary'!L$54:L$80)+SUM('1.  LRAMVA Summary'!L$81:L$82)*(MONTH($E175)-1)/12)*$H175</f>
        <v>0</v>
      </c>
      <c r="R175" s="230">
        <f>(SUM('1.  LRAMVA Summary'!M$54:M$80)+SUM('1.  LRAMVA Summary'!M$81:M$82)*(MONTH($E175)-1)/12)*$H175</f>
        <v>0</v>
      </c>
      <c r="S175" s="230">
        <f>(SUM('1.  LRAMVA Summary'!N$54:N$80)+SUM('1.  LRAMVA Summary'!N$81:N$82)*(MONTH($E175)-1)/12)*$H175</f>
        <v>0</v>
      </c>
      <c r="T175" s="230">
        <f>(SUM('1.  LRAMVA Summary'!O$54:O$80)+SUM('1.  LRAMVA Summary'!O$81:O$82)*(MONTH($E175)-1)/12)*$H175</f>
        <v>0</v>
      </c>
      <c r="U175" s="230">
        <f>(SUM('1.  LRAMVA Summary'!P$54:P$80)+SUM('1.  LRAMVA Summary'!P$81:P$82)*(MONTH($E175)-1)/12)*$H175</f>
        <v>0</v>
      </c>
      <c r="V175" s="230">
        <f>(SUM('1.  LRAMVA Summary'!Q$54:Q$80)+SUM('1.  LRAMVA Summary'!Q$81:Q$82)*(MONTH($E175)-1)/12)*$H175</f>
        <v>0</v>
      </c>
      <c r="W175" s="231">
        <f t="shared" si="94"/>
        <v>503.35736779349958</v>
      </c>
    </row>
    <row r="176" spans="2:23">
      <c r="E176" s="214">
        <v>44531</v>
      </c>
      <c r="F176" s="214" t="s">
        <v>689</v>
      </c>
      <c r="G176" s="215" t="s">
        <v>69</v>
      </c>
      <c r="H176" s="240">
        <f>$C$58/12</f>
        <v>4.75E-4</v>
      </c>
      <c r="I176" s="230">
        <f>(SUM('1.  LRAMVA Summary'!D$54:D$80)+SUM('1.  LRAMVA Summary'!D$81:D$82)*(MONTH($E176)-1)/12)*$H176</f>
        <v>129.55558201241871</v>
      </c>
      <c r="J176" s="230">
        <f>(SUM('1.  LRAMVA Summary'!E$54:E$80)+SUM('1.  LRAMVA Summary'!E$81:E$82)*(MONTH($E176)-1)/12)*$H176</f>
        <v>181.24776733691087</v>
      </c>
      <c r="K176" s="230">
        <f>(SUM('1.  LRAMVA Summary'!F$54:F$80)+SUM('1.  LRAMVA Summary'!F$81:F$82)*(MONTH($E176)-1)/12)*$H176</f>
        <v>89.841538978869409</v>
      </c>
      <c r="L176" s="230">
        <f>(SUM('1.  LRAMVA Summary'!G$54:G$80)+SUM('1.  LRAMVA Summary'!G$81:G$82)*(MONTH($E176)-1)/12)*$H176</f>
        <v>39.810101923588483</v>
      </c>
      <c r="M176" s="230">
        <f>(SUM('1.  LRAMVA Summary'!H$54:H$80)+SUM('1.  LRAMVA Summary'!H$81:H$82)*(MONTH($E176)-1)/12)*$H176</f>
        <v>38.196168678572448</v>
      </c>
      <c r="N176" s="230">
        <f>(SUM('1.  LRAMVA Summary'!I$54:I$80)+SUM('1.  LRAMVA Summary'!I$81:I$82)*(MONTH($E176)-1)/12)*$H176</f>
        <v>0</v>
      </c>
      <c r="O176" s="230">
        <f>(SUM('1.  LRAMVA Summary'!J$54:J$80)+SUM('1.  LRAMVA Summary'!J$81:J$82)*(MONTH($E176)-1)/12)*$H176</f>
        <v>0</v>
      </c>
      <c r="P176" s="230">
        <f>(SUM('1.  LRAMVA Summary'!K$54:K$80)+SUM('1.  LRAMVA Summary'!K$81:K$82)*(MONTH($E176)-1)/12)*$H176</f>
        <v>33.709805727408266</v>
      </c>
      <c r="Q176" s="230">
        <f>(SUM('1.  LRAMVA Summary'!L$54:L$80)+SUM('1.  LRAMVA Summary'!L$81:L$82)*(MONTH($E176)-1)/12)*$H176</f>
        <v>0</v>
      </c>
      <c r="R176" s="230">
        <f>(SUM('1.  LRAMVA Summary'!M$54:M$80)+SUM('1.  LRAMVA Summary'!M$81:M$82)*(MONTH($E176)-1)/12)*$H176</f>
        <v>0</v>
      </c>
      <c r="S176" s="230">
        <f>(SUM('1.  LRAMVA Summary'!N$54:N$80)+SUM('1.  LRAMVA Summary'!N$81:N$82)*(MONTH($E176)-1)/12)*$H176</f>
        <v>0</v>
      </c>
      <c r="T176" s="230">
        <f>(SUM('1.  LRAMVA Summary'!O$54:O$80)+SUM('1.  LRAMVA Summary'!O$81:O$82)*(MONTH($E176)-1)/12)*$H176</f>
        <v>0</v>
      </c>
      <c r="U176" s="230">
        <f>(SUM('1.  LRAMVA Summary'!P$54:P$80)+SUM('1.  LRAMVA Summary'!P$81:P$82)*(MONTH($E176)-1)/12)*$H176</f>
        <v>0</v>
      </c>
      <c r="V176" s="230">
        <f>(SUM('1.  LRAMVA Summary'!Q$54:Q$80)+SUM('1.  LRAMVA Summary'!Q$81:Q$82)*(MONTH($E176)-1)/12)*$H176</f>
        <v>0</v>
      </c>
      <c r="W176" s="231">
        <f>SUM(I176:V176)</f>
        <v>512.36096465776814</v>
      </c>
    </row>
    <row r="177" spans="5:23" ht="15" thickBot="1">
      <c r="E177" s="216" t="s">
        <v>684</v>
      </c>
      <c r="F177" s="216"/>
      <c r="G177" s="217"/>
      <c r="H177" s="218"/>
      <c r="I177" s="219">
        <f>SUM(I164:I176)</f>
        <v>18185.911603706878</v>
      </c>
      <c r="J177" s="219">
        <f>SUM(J164:J176)</f>
        <v>17192.959604589123</v>
      </c>
      <c r="K177" s="219">
        <f t="shared" ref="K177:V177" si="96">SUM(K164:K176)</f>
        <v>8033.1075072836138</v>
      </c>
      <c r="L177" s="219">
        <f t="shared" si="96"/>
        <v>3229.9714675306654</v>
      </c>
      <c r="M177" s="219">
        <f t="shared" si="96"/>
        <v>4612.1436849940237</v>
      </c>
      <c r="N177" s="219">
        <f t="shared" si="96"/>
        <v>0</v>
      </c>
      <c r="O177" s="219">
        <f t="shared" si="96"/>
        <v>0</v>
      </c>
      <c r="P177" s="219">
        <f t="shared" si="96"/>
        <v>1147.6798186378294</v>
      </c>
      <c r="Q177" s="219">
        <f t="shared" si="96"/>
        <v>0</v>
      </c>
      <c r="R177" s="219">
        <f t="shared" si="96"/>
        <v>0</v>
      </c>
      <c r="S177" s="219">
        <f t="shared" si="96"/>
        <v>0</v>
      </c>
      <c r="T177" s="219">
        <f t="shared" si="96"/>
        <v>0</v>
      </c>
      <c r="U177" s="219">
        <f t="shared" si="96"/>
        <v>0</v>
      </c>
      <c r="V177" s="219">
        <f t="shared" si="96"/>
        <v>0</v>
      </c>
      <c r="W177" s="219">
        <f>SUM(W164:W176)</f>
        <v>52401.773686742163</v>
      </c>
    </row>
    <row r="178" spans="5:23" ht="15" thickTop="1">
      <c r="E178" s="220" t="s">
        <v>67</v>
      </c>
      <c r="F178" s="220"/>
      <c r="G178" s="221"/>
      <c r="H178" s="222"/>
      <c r="I178" s="223"/>
      <c r="J178" s="223"/>
      <c r="K178" s="223"/>
      <c r="L178" s="223"/>
      <c r="M178" s="223"/>
      <c r="N178" s="223"/>
      <c r="O178" s="223"/>
      <c r="P178" s="223"/>
      <c r="Q178" s="223"/>
      <c r="R178" s="223"/>
      <c r="S178" s="223"/>
      <c r="T178" s="223"/>
      <c r="U178" s="223"/>
      <c r="V178" s="223"/>
      <c r="W178" s="224"/>
    </row>
    <row r="179" spans="5:23">
      <c r="E179" s="225" t="s">
        <v>685</v>
      </c>
      <c r="F179" s="225"/>
      <c r="G179" s="226"/>
      <c r="H179" s="227"/>
      <c r="I179" s="228">
        <f>I177+I178</f>
        <v>18185.911603706878</v>
      </c>
      <c r="J179" s="228">
        <f t="shared" ref="J179:U179" si="97">J177+J178</f>
        <v>17192.959604589123</v>
      </c>
      <c r="K179" s="228">
        <f t="shared" si="97"/>
        <v>8033.1075072836138</v>
      </c>
      <c r="L179" s="228">
        <f t="shared" si="97"/>
        <v>3229.9714675306654</v>
      </c>
      <c r="M179" s="228">
        <f t="shared" si="97"/>
        <v>4612.1436849940237</v>
      </c>
      <c r="N179" s="228">
        <f t="shared" si="97"/>
        <v>0</v>
      </c>
      <c r="O179" s="228">
        <f t="shared" si="97"/>
        <v>0</v>
      </c>
      <c r="P179" s="228">
        <f t="shared" si="97"/>
        <v>1147.6798186378294</v>
      </c>
      <c r="Q179" s="228">
        <f t="shared" si="97"/>
        <v>0</v>
      </c>
      <c r="R179" s="228">
        <f t="shared" si="97"/>
        <v>0</v>
      </c>
      <c r="S179" s="228">
        <f t="shared" si="97"/>
        <v>0</v>
      </c>
      <c r="T179" s="228">
        <f t="shared" si="97"/>
        <v>0</v>
      </c>
      <c r="U179" s="228">
        <f t="shared" si="97"/>
        <v>0</v>
      </c>
      <c r="V179" s="228">
        <f>V177+V178</f>
        <v>0</v>
      </c>
      <c r="W179" s="228">
        <f>W177+W178</f>
        <v>52401.773686742163</v>
      </c>
    </row>
    <row r="180" spans="5:23">
      <c r="E180" s="214">
        <v>44562</v>
      </c>
      <c r="F180" s="214" t="s">
        <v>690</v>
      </c>
      <c r="G180" s="215" t="s">
        <v>65</v>
      </c>
      <c r="H180" s="240">
        <f>$C$59/12</f>
        <v>0</v>
      </c>
      <c r="I180" s="230">
        <f>(SUM('1.  LRAMVA Summary'!D$54:D$80)+SUM('1.  LRAMVA Summary'!D$81:D$82)*(MONTH($E180)-1)/12)*$H180</f>
        <v>0</v>
      </c>
      <c r="J180" s="230">
        <f>(SUM('1.  LRAMVA Summary'!E$54:E$80)+SUM('1.  LRAMVA Summary'!E$81:E$82)*(MONTH($E180)-1)/12)*$H180</f>
        <v>0</v>
      </c>
      <c r="K180" s="230">
        <f>(SUM('1.  LRAMVA Summary'!F$54:F$80)+SUM('1.  LRAMVA Summary'!F$81:F$82)*(MONTH($E180)-1)/12)*$H180</f>
        <v>0</v>
      </c>
      <c r="L180" s="230">
        <f>(SUM('1.  LRAMVA Summary'!G$54:G$80)+SUM('1.  LRAMVA Summary'!G$81:G$82)*(MONTH($E180)-1)/12)*$H180</f>
        <v>0</v>
      </c>
      <c r="M180" s="230">
        <f>(SUM('1.  LRAMVA Summary'!H$54:H$80)+SUM('1.  LRAMVA Summary'!H$81:H$82)*(MONTH($E180)-1)/12)*$H180</f>
        <v>0</v>
      </c>
      <c r="N180" s="230">
        <f>(SUM('1.  LRAMVA Summary'!I$54:I$80)+SUM('1.  LRAMVA Summary'!I$81:I$82)*(MONTH($E180)-1)/12)*$H180</f>
        <v>0</v>
      </c>
      <c r="O180" s="230">
        <f>(SUM('1.  LRAMVA Summary'!J$54:J$80)+SUM('1.  LRAMVA Summary'!J$81:J$82)*(MONTH($E180)-1)/12)*$H180</f>
        <v>0</v>
      </c>
      <c r="P180" s="230">
        <f>(SUM('1.  LRAMVA Summary'!K$54:K$80)+SUM('1.  LRAMVA Summary'!K$81:K$82)*(MONTH($E180)-1)/12)*$H180</f>
        <v>0</v>
      </c>
      <c r="Q180" s="230">
        <f>(SUM('1.  LRAMVA Summary'!L$54:L$80)+SUM('1.  LRAMVA Summary'!L$81:L$82)*(MONTH($E180)-1)/12)*$H180</f>
        <v>0</v>
      </c>
      <c r="R180" s="230">
        <f>(SUM('1.  LRAMVA Summary'!M$54:M$80)+SUM('1.  LRAMVA Summary'!M$81:M$82)*(MONTH($E180)-1)/12)*$H180</f>
        <v>0</v>
      </c>
      <c r="S180" s="230">
        <f>(SUM('1.  LRAMVA Summary'!N$54:N$80)+SUM('1.  LRAMVA Summary'!N$81:N$82)*(MONTH($E180)-1)/12)*$H180</f>
        <v>0</v>
      </c>
      <c r="T180" s="230">
        <f>(SUM('1.  LRAMVA Summary'!O$54:O$80)+SUM('1.  LRAMVA Summary'!O$81:O$82)*(MONTH($E180)-1)/12)*$H180</f>
        <v>0</v>
      </c>
      <c r="U180" s="230">
        <f>(SUM('1.  LRAMVA Summary'!P$54:P$80)+SUM('1.  LRAMVA Summary'!P$81:P$82)*(MONTH($E180)-1)/12)*$H180</f>
        <v>0</v>
      </c>
      <c r="V180" s="230">
        <f>(SUM('1.  LRAMVA Summary'!Q$54:Q$80)+SUM('1.  LRAMVA Summary'!Q$81:Q$82)*(MONTH($E180)-1)/12)*$H180</f>
        <v>0</v>
      </c>
      <c r="W180" s="231">
        <f>SUM(I180:V180)</f>
        <v>0</v>
      </c>
    </row>
    <row r="181" spans="5:23">
      <c r="E181" s="214">
        <v>44593</v>
      </c>
      <c r="F181" s="214" t="s">
        <v>690</v>
      </c>
      <c r="G181" s="215" t="s">
        <v>65</v>
      </c>
      <c r="H181" s="240">
        <f>$C$59/12</f>
        <v>0</v>
      </c>
      <c r="I181" s="230">
        <f>(SUM('1.  LRAMVA Summary'!D$54:D$80)+SUM('1.  LRAMVA Summary'!D$81:D$82)*(MONTH($E181)-1)/12)*$H181</f>
        <v>0</v>
      </c>
      <c r="J181" s="230">
        <f>(SUM('1.  LRAMVA Summary'!E$54:E$80)+SUM('1.  LRAMVA Summary'!E$81:E$82)*(MONTH($E181)-1)/12)*$H181</f>
        <v>0</v>
      </c>
      <c r="K181" s="230">
        <f>(SUM('1.  LRAMVA Summary'!F$54:F$80)+SUM('1.  LRAMVA Summary'!F$81:F$82)*(MONTH($E181)-1)/12)*$H181</f>
        <v>0</v>
      </c>
      <c r="L181" s="230">
        <f>(SUM('1.  LRAMVA Summary'!G$54:G$80)+SUM('1.  LRAMVA Summary'!G$81:G$82)*(MONTH($E181)-1)/12)*$H181</f>
        <v>0</v>
      </c>
      <c r="M181" s="230">
        <f>(SUM('1.  LRAMVA Summary'!H$54:H$80)+SUM('1.  LRAMVA Summary'!H$81:H$82)*(MONTH($E181)-1)/12)*$H181</f>
        <v>0</v>
      </c>
      <c r="N181" s="230">
        <f>(SUM('1.  LRAMVA Summary'!I$54:I$80)+SUM('1.  LRAMVA Summary'!I$81:I$82)*(MONTH($E181)-1)/12)*$H181</f>
        <v>0</v>
      </c>
      <c r="O181" s="230">
        <f>(SUM('1.  LRAMVA Summary'!J$54:J$80)+SUM('1.  LRAMVA Summary'!J$81:J$82)*(MONTH($E181)-1)/12)*$H181</f>
        <v>0</v>
      </c>
      <c r="P181" s="230">
        <f>(SUM('1.  LRAMVA Summary'!K$54:K$80)+SUM('1.  LRAMVA Summary'!K$81:K$82)*(MONTH($E181)-1)/12)*$H181</f>
        <v>0</v>
      </c>
      <c r="Q181" s="230">
        <f>(SUM('1.  LRAMVA Summary'!L$54:L$80)+SUM('1.  LRAMVA Summary'!L$81:L$82)*(MONTH($E181)-1)/12)*$H181</f>
        <v>0</v>
      </c>
      <c r="R181" s="230">
        <f>(SUM('1.  LRAMVA Summary'!M$54:M$80)+SUM('1.  LRAMVA Summary'!M$81:M$82)*(MONTH($E181)-1)/12)*$H181</f>
        <v>0</v>
      </c>
      <c r="S181" s="230">
        <f>(SUM('1.  LRAMVA Summary'!N$54:N$80)+SUM('1.  LRAMVA Summary'!N$81:N$82)*(MONTH($E181)-1)/12)*$H181</f>
        <v>0</v>
      </c>
      <c r="T181" s="230">
        <f>(SUM('1.  LRAMVA Summary'!O$54:O$80)+SUM('1.  LRAMVA Summary'!O$81:O$82)*(MONTH($E181)-1)/12)*$H181</f>
        <v>0</v>
      </c>
      <c r="U181" s="230">
        <f>(SUM('1.  LRAMVA Summary'!P$54:P$80)+SUM('1.  LRAMVA Summary'!P$81:P$82)*(MONTH($E181)-1)/12)*$H181</f>
        <v>0</v>
      </c>
      <c r="V181" s="230">
        <f>(SUM('1.  LRAMVA Summary'!Q$54:Q$80)+SUM('1.  LRAMVA Summary'!Q$81:Q$82)*(MONTH($E181)-1)/12)*$H181</f>
        <v>0</v>
      </c>
      <c r="W181" s="231">
        <f t="shared" ref="W181:W190" si="98">SUM(I181:V181)</f>
        <v>0</v>
      </c>
    </row>
    <row r="182" spans="5:23">
      <c r="E182" s="214">
        <v>44621</v>
      </c>
      <c r="F182" s="214" t="s">
        <v>690</v>
      </c>
      <c r="G182" s="215" t="s">
        <v>65</v>
      </c>
      <c r="H182" s="240">
        <f>$C$59/12</f>
        <v>0</v>
      </c>
      <c r="I182" s="230">
        <f>(SUM('1.  LRAMVA Summary'!D$54:D$80)+SUM('1.  LRAMVA Summary'!D$81:D$82)*(MONTH($E182)-1)/12)*$H182</f>
        <v>0</v>
      </c>
      <c r="J182" s="230">
        <f>(SUM('1.  LRAMVA Summary'!E$54:E$80)+SUM('1.  LRAMVA Summary'!E$81:E$82)*(MONTH($E182)-1)/12)*$H182</f>
        <v>0</v>
      </c>
      <c r="K182" s="230">
        <f>(SUM('1.  LRAMVA Summary'!F$54:F$80)+SUM('1.  LRAMVA Summary'!F$81:F$82)*(MONTH($E182)-1)/12)*$H182</f>
        <v>0</v>
      </c>
      <c r="L182" s="230">
        <f>(SUM('1.  LRAMVA Summary'!G$54:G$80)+SUM('1.  LRAMVA Summary'!G$81:G$82)*(MONTH($E182)-1)/12)*$H182</f>
        <v>0</v>
      </c>
      <c r="M182" s="230">
        <f>(SUM('1.  LRAMVA Summary'!H$54:H$80)+SUM('1.  LRAMVA Summary'!H$81:H$82)*(MONTH($E182)-1)/12)*$H182</f>
        <v>0</v>
      </c>
      <c r="N182" s="230">
        <f>(SUM('1.  LRAMVA Summary'!I$54:I$80)+SUM('1.  LRAMVA Summary'!I$81:I$82)*(MONTH($E182)-1)/12)*$H182</f>
        <v>0</v>
      </c>
      <c r="O182" s="230">
        <f>(SUM('1.  LRAMVA Summary'!J$54:J$80)+SUM('1.  LRAMVA Summary'!J$81:J$82)*(MONTH($E182)-1)/12)*$H182</f>
        <v>0</v>
      </c>
      <c r="P182" s="230">
        <f>(SUM('1.  LRAMVA Summary'!K$54:K$80)+SUM('1.  LRAMVA Summary'!K$81:K$82)*(MONTH($E182)-1)/12)*$H182</f>
        <v>0</v>
      </c>
      <c r="Q182" s="230">
        <f>(SUM('1.  LRAMVA Summary'!L$54:L$80)+SUM('1.  LRAMVA Summary'!L$81:L$82)*(MONTH($E182)-1)/12)*$H182</f>
        <v>0</v>
      </c>
      <c r="R182" s="230">
        <f>(SUM('1.  LRAMVA Summary'!M$54:M$80)+SUM('1.  LRAMVA Summary'!M$81:M$82)*(MONTH($E182)-1)/12)*$H182</f>
        <v>0</v>
      </c>
      <c r="S182" s="230">
        <f>(SUM('1.  LRAMVA Summary'!N$54:N$80)+SUM('1.  LRAMVA Summary'!N$81:N$82)*(MONTH($E182)-1)/12)*$H182</f>
        <v>0</v>
      </c>
      <c r="T182" s="230">
        <f>(SUM('1.  LRAMVA Summary'!O$54:O$80)+SUM('1.  LRAMVA Summary'!O$81:O$82)*(MONTH($E182)-1)/12)*$H182</f>
        <v>0</v>
      </c>
      <c r="U182" s="230">
        <f>(SUM('1.  LRAMVA Summary'!P$54:P$80)+SUM('1.  LRAMVA Summary'!P$81:P$82)*(MONTH($E182)-1)/12)*$H182</f>
        <v>0</v>
      </c>
      <c r="V182" s="230">
        <f>(SUM('1.  LRAMVA Summary'!Q$54:Q$80)+SUM('1.  LRAMVA Summary'!Q$81:Q$82)*(MONTH($E182)-1)/12)*$H182</f>
        <v>0</v>
      </c>
      <c r="W182" s="231">
        <f t="shared" si="98"/>
        <v>0</v>
      </c>
    </row>
    <row r="183" spans="5:23">
      <c r="E183" s="214">
        <v>44652</v>
      </c>
      <c r="F183" s="214" t="s">
        <v>690</v>
      </c>
      <c r="G183" s="215" t="s">
        <v>66</v>
      </c>
      <c r="H183" s="240">
        <f>$C$60/12</f>
        <v>0</v>
      </c>
      <c r="I183" s="230">
        <f>(SUM('1.  LRAMVA Summary'!D$54:D$80)+SUM('1.  LRAMVA Summary'!D$81:D$82)*(MONTH($E183)-1)/12)*$H183</f>
        <v>0</v>
      </c>
      <c r="J183" s="230">
        <f>(SUM('1.  LRAMVA Summary'!E$54:E$80)+SUM('1.  LRAMVA Summary'!E$81:E$82)*(MONTH($E183)-1)/12)*$H183</f>
        <v>0</v>
      </c>
      <c r="K183" s="230">
        <f>(SUM('1.  LRAMVA Summary'!F$54:F$80)+SUM('1.  LRAMVA Summary'!F$81:F$82)*(MONTH($E183)-1)/12)*$H183</f>
        <v>0</v>
      </c>
      <c r="L183" s="230">
        <f>(SUM('1.  LRAMVA Summary'!G$54:G$80)+SUM('1.  LRAMVA Summary'!G$81:G$82)*(MONTH($E183)-1)/12)*$H183</f>
        <v>0</v>
      </c>
      <c r="M183" s="230">
        <f>(SUM('1.  LRAMVA Summary'!H$54:H$80)+SUM('1.  LRAMVA Summary'!H$81:H$82)*(MONTH($E183)-1)/12)*$H183</f>
        <v>0</v>
      </c>
      <c r="N183" s="230">
        <f>(SUM('1.  LRAMVA Summary'!I$54:I$80)+SUM('1.  LRAMVA Summary'!I$81:I$82)*(MONTH($E183)-1)/12)*$H183</f>
        <v>0</v>
      </c>
      <c r="O183" s="230">
        <f>(SUM('1.  LRAMVA Summary'!J$54:J$80)+SUM('1.  LRAMVA Summary'!J$81:J$82)*(MONTH($E183)-1)/12)*$H183</f>
        <v>0</v>
      </c>
      <c r="P183" s="230">
        <f>(SUM('1.  LRAMVA Summary'!K$54:K$80)+SUM('1.  LRAMVA Summary'!K$81:K$82)*(MONTH($E183)-1)/12)*$H183</f>
        <v>0</v>
      </c>
      <c r="Q183" s="230">
        <f>(SUM('1.  LRAMVA Summary'!L$54:L$80)+SUM('1.  LRAMVA Summary'!L$81:L$82)*(MONTH($E183)-1)/12)*$H183</f>
        <v>0</v>
      </c>
      <c r="R183" s="230">
        <f>(SUM('1.  LRAMVA Summary'!M$54:M$80)+SUM('1.  LRAMVA Summary'!M$81:M$82)*(MONTH($E183)-1)/12)*$H183</f>
        <v>0</v>
      </c>
      <c r="S183" s="230">
        <f>(SUM('1.  LRAMVA Summary'!N$54:N$80)+SUM('1.  LRAMVA Summary'!N$81:N$82)*(MONTH($E183)-1)/12)*$H183</f>
        <v>0</v>
      </c>
      <c r="T183" s="230">
        <f>(SUM('1.  LRAMVA Summary'!O$54:O$80)+SUM('1.  LRAMVA Summary'!O$81:O$82)*(MONTH($E183)-1)/12)*$H183</f>
        <v>0</v>
      </c>
      <c r="U183" s="230">
        <f>(SUM('1.  LRAMVA Summary'!P$54:P$80)+SUM('1.  LRAMVA Summary'!P$81:P$82)*(MONTH($E183)-1)/12)*$H183</f>
        <v>0</v>
      </c>
      <c r="V183" s="230">
        <f>(SUM('1.  LRAMVA Summary'!Q$54:Q$80)+SUM('1.  LRAMVA Summary'!Q$81:Q$82)*(MONTH($E183)-1)/12)*$H183</f>
        <v>0</v>
      </c>
      <c r="W183" s="231">
        <f t="shared" si="98"/>
        <v>0</v>
      </c>
    </row>
    <row r="184" spans="5:23">
      <c r="E184" s="214">
        <v>44682</v>
      </c>
      <c r="F184" s="214" t="s">
        <v>690</v>
      </c>
      <c r="G184" s="215" t="s">
        <v>66</v>
      </c>
      <c r="H184" s="240"/>
      <c r="I184" s="230">
        <f>(SUM('1.  LRAMVA Summary'!D$54:D$80)+SUM('1.  LRAMVA Summary'!D$81:D$82)*(MONTH($E184)-1)/12)*$H184</f>
        <v>0</v>
      </c>
      <c r="J184" s="230">
        <f>(SUM('1.  LRAMVA Summary'!E$54:E$80)+SUM('1.  LRAMVA Summary'!E$81:E$82)*(MONTH($E184)-1)/12)*$H184</f>
        <v>0</v>
      </c>
      <c r="K184" s="230">
        <f>(SUM('1.  LRAMVA Summary'!F$54:F$80)+SUM('1.  LRAMVA Summary'!F$81:F$82)*(MONTH($E184)-1)/12)*$H184</f>
        <v>0</v>
      </c>
      <c r="L184" s="230">
        <f>(SUM('1.  LRAMVA Summary'!G$54:G$80)+SUM('1.  LRAMVA Summary'!G$81:G$82)*(MONTH($E184)-1)/12)*$H184</f>
        <v>0</v>
      </c>
      <c r="M184" s="230">
        <f>(SUM('1.  LRAMVA Summary'!H$54:H$80)+SUM('1.  LRAMVA Summary'!H$81:H$82)*(MONTH($E184)-1)/12)*$H184</f>
        <v>0</v>
      </c>
      <c r="N184" s="230">
        <f>(SUM('1.  LRAMVA Summary'!I$54:I$80)+SUM('1.  LRAMVA Summary'!I$81:I$82)*(MONTH($E184)-1)/12)*$H184</f>
        <v>0</v>
      </c>
      <c r="O184" s="230">
        <f>(SUM('1.  LRAMVA Summary'!J$54:J$80)+SUM('1.  LRAMVA Summary'!J$81:J$82)*(MONTH($E184)-1)/12)*$H184</f>
        <v>0</v>
      </c>
      <c r="P184" s="230">
        <f>(SUM('1.  LRAMVA Summary'!K$54:K$80)+SUM('1.  LRAMVA Summary'!K$81:K$82)*(MONTH($E184)-1)/12)*$H184</f>
        <v>0</v>
      </c>
      <c r="Q184" s="230">
        <f>(SUM('1.  LRAMVA Summary'!L$54:L$80)+SUM('1.  LRAMVA Summary'!L$81:L$82)*(MONTH($E184)-1)/12)*$H184</f>
        <v>0</v>
      </c>
      <c r="R184" s="230">
        <f>(SUM('1.  LRAMVA Summary'!M$54:M$80)+SUM('1.  LRAMVA Summary'!M$81:M$82)*(MONTH($E184)-1)/12)*$H184</f>
        <v>0</v>
      </c>
      <c r="S184" s="230">
        <f>(SUM('1.  LRAMVA Summary'!N$54:N$80)+SUM('1.  LRAMVA Summary'!N$81:N$82)*(MONTH($E184)-1)/12)*$H184</f>
        <v>0</v>
      </c>
      <c r="T184" s="230">
        <f>(SUM('1.  LRAMVA Summary'!O$54:O$80)+SUM('1.  LRAMVA Summary'!O$81:O$82)*(MONTH($E184)-1)/12)*$H184</f>
        <v>0</v>
      </c>
      <c r="U184" s="230">
        <f>(SUM('1.  LRAMVA Summary'!P$54:P$80)+SUM('1.  LRAMVA Summary'!P$81:P$82)*(MONTH($E184)-1)/12)*$H184</f>
        <v>0</v>
      </c>
      <c r="V184" s="230">
        <f>(SUM('1.  LRAMVA Summary'!Q$54:Q$80)+SUM('1.  LRAMVA Summary'!Q$81:Q$82)*(MONTH($E184)-1)/12)*$H184</f>
        <v>0</v>
      </c>
      <c r="W184" s="231">
        <f t="shared" si="98"/>
        <v>0</v>
      </c>
    </row>
    <row r="185" spans="5:23">
      <c r="E185" s="214">
        <v>44713</v>
      </c>
      <c r="F185" s="214" t="s">
        <v>690</v>
      </c>
      <c r="G185" s="215" t="s">
        <v>66</v>
      </c>
      <c r="H185" s="240"/>
      <c r="I185" s="230">
        <f>(SUM('1.  LRAMVA Summary'!D$54:D$80)+SUM('1.  LRAMVA Summary'!D$81:D$82)*(MONTH($E185)-1)/12)*$H185</f>
        <v>0</v>
      </c>
      <c r="J185" s="230">
        <f>(SUM('1.  LRAMVA Summary'!E$54:E$80)+SUM('1.  LRAMVA Summary'!E$81:E$82)*(MONTH($E185)-1)/12)*$H185</f>
        <v>0</v>
      </c>
      <c r="K185" s="230">
        <f>(SUM('1.  LRAMVA Summary'!F$54:F$80)+SUM('1.  LRAMVA Summary'!F$81:F$82)*(MONTH($E185)-1)/12)*$H185</f>
        <v>0</v>
      </c>
      <c r="L185" s="230">
        <f>(SUM('1.  LRAMVA Summary'!G$54:G$80)+SUM('1.  LRAMVA Summary'!G$81:G$82)*(MONTH($E185)-1)/12)*$H185</f>
        <v>0</v>
      </c>
      <c r="M185" s="230">
        <f>(SUM('1.  LRAMVA Summary'!H$54:H$80)+SUM('1.  LRAMVA Summary'!H$81:H$82)*(MONTH($E185)-1)/12)*$H185</f>
        <v>0</v>
      </c>
      <c r="N185" s="230">
        <f>(SUM('1.  LRAMVA Summary'!I$54:I$80)+SUM('1.  LRAMVA Summary'!I$81:I$82)*(MONTH($E185)-1)/12)*$H185</f>
        <v>0</v>
      </c>
      <c r="O185" s="230">
        <f>(SUM('1.  LRAMVA Summary'!J$54:J$80)+SUM('1.  LRAMVA Summary'!J$81:J$82)*(MONTH($E185)-1)/12)*$H185</f>
        <v>0</v>
      </c>
      <c r="P185" s="230">
        <f>(SUM('1.  LRAMVA Summary'!K$54:K$80)+SUM('1.  LRAMVA Summary'!K$81:K$82)*(MONTH($E185)-1)/12)*$H185</f>
        <v>0</v>
      </c>
      <c r="Q185" s="230">
        <f>(SUM('1.  LRAMVA Summary'!L$54:L$80)+SUM('1.  LRAMVA Summary'!L$81:L$82)*(MONTH($E185)-1)/12)*$H185</f>
        <v>0</v>
      </c>
      <c r="R185" s="230">
        <f>(SUM('1.  LRAMVA Summary'!M$54:M$80)+SUM('1.  LRAMVA Summary'!M$81:M$82)*(MONTH($E185)-1)/12)*$H185</f>
        <v>0</v>
      </c>
      <c r="S185" s="230">
        <f>(SUM('1.  LRAMVA Summary'!N$54:N$80)+SUM('1.  LRAMVA Summary'!N$81:N$82)*(MONTH($E185)-1)/12)*$H185</f>
        <v>0</v>
      </c>
      <c r="T185" s="230">
        <f>(SUM('1.  LRAMVA Summary'!O$54:O$80)+SUM('1.  LRAMVA Summary'!O$81:O$82)*(MONTH($E185)-1)/12)*$H185</f>
        <v>0</v>
      </c>
      <c r="U185" s="230">
        <f>(SUM('1.  LRAMVA Summary'!P$54:P$80)+SUM('1.  LRAMVA Summary'!P$81:P$82)*(MONTH($E185)-1)/12)*$H185</f>
        <v>0</v>
      </c>
      <c r="V185" s="230">
        <f>(SUM('1.  LRAMVA Summary'!Q$54:Q$80)+SUM('1.  LRAMVA Summary'!Q$81:Q$82)*(MONTH($E185)-1)/12)*$H185</f>
        <v>0</v>
      </c>
      <c r="W185" s="231">
        <f t="shared" si="98"/>
        <v>0</v>
      </c>
    </row>
    <row r="186" spans="5:23">
      <c r="E186" s="214">
        <v>44743</v>
      </c>
      <c r="F186" s="214" t="s">
        <v>690</v>
      </c>
      <c r="G186" s="215" t="s">
        <v>68</v>
      </c>
      <c r="H186" s="240"/>
      <c r="I186" s="230">
        <f>(SUM('1.  LRAMVA Summary'!D$54:D$80)+SUM('1.  LRAMVA Summary'!D$81:D$82)*(MONTH($E186)-1)/12)*$H186</f>
        <v>0</v>
      </c>
      <c r="J186" s="230">
        <f>(SUM('1.  LRAMVA Summary'!E$54:E$80)+SUM('1.  LRAMVA Summary'!E$81:E$82)*(MONTH($E186)-1)/12)*$H186</f>
        <v>0</v>
      </c>
      <c r="K186" s="230">
        <f>(SUM('1.  LRAMVA Summary'!F$54:F$80)+SUM('1.  LRAMVA Summary'!F$81:F$82)*(MONTH($E186)-1)/12)*$H186</f>
        <v>0</v>
      </c>
      <c r="L186" s="230">
        <f>(SUM('1.  LRAMVA Summary'!G$54:G$80)+SUM('1.  LRAMVA Summary'!G$81:G$82)*(MONTH($E186)-1)/12)*$H186</f>
        <v>0</v>
      </c>
      <c r="M186" s="230">
        <f>(SUM('1.  LRAMVA Summary'!H$54:H$80)+SUM('1.  LRAMVA Summary'!H$81:H$82)*(MONTH($E186)-1)/12)*$H186</f>
        <v>0</v>
      </c>
      <c r="N186" s="230">
        <f>(SUM('1.  LRAMVA Summary'!I$54:I$80)+SUM('1.  LRAMVA Summary'!I$81:I$82)*(MONTH($E186)-1)/12)*$H186</f>
        <v>0</v>
      </c>
      <c r="O186" s="230">
        <f>(SUM('1.  LRAMVA Summary'!J$54:J$80)+SUM('1.  LRAMVA Summary'!J$81:J$82)*(MONTH($E186)-1)/12)*$H186</f>
        <v>0</v>
      </c>
      <c r="P186" s="230">
        <f>(SUM('1.  LRAMVA Summary'!K$54:K$80)+SUM('1.  LRAMVA Summary'!K$81:K$82)*(MONTH($E186)-1)/12)*$H186</f>
        <v>0</v>
      </c>
      <c r="Q186" s="230">
        <f>(SUM('1.  LRAMVA Summary'!L$54:L$80)+SUM('1.  LRAMVA Summary'!L$81:L$82)*(MONTH($E186)-1)/12)*$H186</f>
        <v>0</v>
      </c>
      <c r="R186" s="230">
        <f>(SUM('1.  LRAMVA Summary'!M$54:M$80)+SUM('1.  LRAMVA Summary'!M$81:M$82)*(MONTH($E186)-1)/12)*$H186</f>
        <v>0</v>
      </c>
      <c r="S186" s="230">
        <f>(SUM('1.  LRAMVA Summary'!N$54:N$80)+SUM('1.  LRAMVA Summary'!N$81:N$82)*(MONTH($E186)-1)/12)*$H186</f>
        <v>0</v>
      </c>
      <c r="T186" s="230">
        <f>(SUM('1.  LRAMVA Summary'!O$54:O$80)+SUM('1.  LRAMVA Summary'!O$81:O$82)*(MONTH($E186)-1)/12)*$H186</f>
        <v>0</v>
      </c>
      <c r="U186" s="230">
        <f>(SUM('1.  LRAMVA Summary'!P$54:P$80)+SUM('1.  LRAMVA Summary'!P$81:P$82)*(MONTH($E186)-1)/12)*$H186</f>
        <v>0</v>
      </c>
      <c r="V186" s="230">
        <f>(SUM('1.  LRAMVA Summary'!Q$54:Q$80)+SUM('1.  LRAMVA Summary'!Q$81:Q$82)*(MONTH($E186)-1)/12)*$H186</f>
        <v>0</v>
      </c>
      <c r="W186" s="231">
        <f t="shared" si="98"/>
        <v>0</v>
      </c>
    </row>
    <row r="187" spans="5:23">
      <c r="E187" s="214">
        <v>44774</v>
      </c>
      <c r="F187" s="214" t="s">
        <v>690</v>
      </c>
      <c r="G187" s="215" t="s">
        <v>68</v>
      </c>
      <c r="H187" s="240"/>
      <c r="I187" s="230">
        <f>(SUM('1.  LRAMVA Summary'!D$54:D$80)+SUM('1.  LRAMVA Summary'!D$81:D$82)*(MONTH($E187)-1)/12)*$H187</f>
        <v>0</v>
      </c>
      <c r="J187" s="230">
        <f>(SUM('1.  LRAMVA Summary'!E$54:E$80)+SUM('1.  LRAMVA Summary'!E$81:E$82)*(MONTH($E187)-1)/12)*$H187</f>
        <v>0</v>
      </c>
      <c r="K187" s="230">
        <f>(SUM('1.  LRAMVA Summary'!F$54:F$80)+SUM('1.  LRAMVA Summary'!F$81:F$82)*(MONTH($E187)-1)/12)*$H187</f>
        <v>0</v>
      </c>
      <c r="L187" s="230">
        <f>(SUM('1.  LRAMVA Summary'!G$54:G$80)+SUM('1.  LRAMVA Summary'!G$81:G$82)*(MONTH($E187)-1)/12)*$H187</f>
        <v>0</v>
      </c>
      <c r="M187" s="230">
        <f>(SUM('1.  LRAMVA Summary'!H$54:H$80)+SUM('1.  LRAMVA Summary'!H$81:H$82)*(MONTH($E187)-1)/12)*$H187</f>
        <v>0</v>
      </c>
      <c r="N187" s="230">
        <f>(SUM('1.  LRAMVA Summary'!I$54:I$80)+SUM('1.  LRAMVA Summary'!I$81:I$82)*(MONTH($E187)-1)/12)*$H187</f>
        <v>0</v>
      </c>
      <c r="O187" s="230">
        <f>(SUM('1.  LRAMVA Summary'!J$54:J$80)+SUM('1.  LRAMVA Summary'!J$81:J$82)*(MONTH($E187)-1)/12)*$H187</f>
        <v>0</v>
      </c>
      <c r="P187" s="230">
        <f>(SUM('1.  LRAMVA Summary'!K$54:K$80)+SUM('1.  LRAMVA Summary'!K$81:K$82)*(MONTH($E187)-1)/12)*$H187</f>
        <v>0</v>
      </c>
      <c r="Q187" s="230">
        <f>(SUM('1.  LRAMVA Summary'!L$54:L$80)+SUM('1.  LRAMVA Summary'!L$81:L$82)*(MONTH($E187)-1)/12)*$H187</f>
        <v>0</v>
      </c>
      <c r="R187" s="230">
        <f>(SUM('1.  LRAMVA Summary'!M$54:M$80)+SUM('1.  LRAMVA Summary'!M$81:M$82)*(MONTH($E187)-1)/12)*$H187</f>
        <v>0</v>
      </c>
      <c r="S187" s="230">
        <f>(SUM('1.  LRAMVA Summary'!N$54:N$80)+SUM('1.  LRAMVA Summary'!N$81:N$82)*(MONTH($E187)-1)/12)*$H187</f>
        <v>0</v>
      </c>
      <c r="T187" s="230">
        <f>(SUM('1.  LRAMVA Summary'!O$54:O$80)+SUM('1.  LRAMVA Summary'!O$81:O$82)*(MONTH($E187)-1)/12)*$H187</f>
        <v>0</v>
      </c>
      <c r="U187" s="230">
        <f>(SUM('1.  LRAMVA Summary'!P$54:P$80)+SUM('1.  LRAMVA Summary'!P$81:P$82)*(MONTH($E187)-1)/12)*$H187</f>
        <v>0</v>
      </c>
      <c r="V187" s="230">
        <f>(SUM('1.  LRAMVA Summary'!Q$54:Q$80)+SUM('1.  LRAMVA Summary'!Q$81:Q$82)*(MONTH($E187)-1)/12)*$H187</f>
        <v>0</v>
      </c>
      <c r="W187" s="231">
        <f t="shared" si="98"/>
        <v>0</v>
      </c>
    </row>
    <row r="188" spans="5:23">
      <c r="E188" s="214">
        <v>44805</v>
      </c>
      <c r="F188" s="214" t="s">
        <v>690</v>
      </c>
      <c r="G188" s="215" t="s">
        <v>68</v>
      </c>
      <c r="H188" s="240"/>
      <c r="I188" s="230">
        <f>(SUM('1.  LRAMVA Summary'!D$54:D$80)+SUM('1.  LRAMVA Summary'!D$81:D$82)*(MONTH($E188)-1)/12)*$H188</f>
        <v>0</v>
      </c>
      <c r="J188" s="230">
        <f>(SUM('1.  LRAMVA Summary'!E$54:E$80)+SUM('1.  LRAMVA Summary'!E$81:E$82)*(MONTH($E188)-1)/12)*$H188</f>
        <v>0</v>
      </c>
      <c r="K188" s="230">
        <f>(SUM('1.  LRAMVA Summary'!F$54:F$80)+SUM('1.  LRAMVA Summary'!F$81:F$82)*(MONTH($E188)-1)/12)*$H188</f>
        <v>0</v>
      </c>
      <c r="L188" s="230">
        <f>(SUM('1.  LRAMVA Summary'!G$54:G$80)+SUM('1.  LRAMVA Summary'!G$81:G$82)*(MONTH($E188)-1)/12)*$H188</f>
        <v>0</v>
      </c>
      <c r="M188" s="230">
        <f>(SUM('1.  LRAMVA Summary'!H$54:H$80)+SUM('1.  LRAMVA Summary'!H$81:H$82)*(MONTH($E188)-1)/12)*$H188</f>
        <v>0</v>
      </c>
      <c r="N188" s="230">
        <f>(SUM('1.  LRAMVA Summary'!I$54:I$80)+SUM('1.  LRAMVA Summary'!I$81:I$82)*(MONTH($E188)-1)/12)*$H188</f>
        <v>0</v>
      </c>
      <c r="O188" s="230">
        <f>(SUM('1.  LRAMVA Summary'!J$54:J$80)+SUM('1.  LRAMVA Summary'!J$81:J$82)*(MONTH($E188)-1)/12)*$H188</f>
        <v>0</v>
      </c>
      <c r="P188" s="230">
        <f>(SUM('1.  LRAMVA Summary'!K$54:K$80)+SUM('1.  LRAMVA Summary'!K$81:K$82)*(MONTH($E188)-1)/12)*$H188</f>
        <v>0</v>
      </c>
      <c r="Q188" s="230">
        <f>(SUM('1.  LRAMVA Summary'!L$54:L$80)+SUM('1.  LRAMVA Summary'!L$81:L$82)*(MONTH($E188)-1)/12)*$H188</f>
        <v>0</v>
      </c>
      <c r="R188" s="230">
        <f>(SUM('1.  LRAMVA Summary'!M$54:M$80)+SUM('1.  LRAMVA Summary'!M$81:M$82)*(MONTH($E188)-1)/12)*$H188</f>
        <v>0</v>
      </c>
      <c r="S188" s="230">
        <f>(SUM('1.  LRAMVA Summary'!N$54:N$80)+SUM('1.  LRAMVA Summary'!N$81:N$82)*(MONTH($E188)-1)/12)*$H188</f>
        <v>0</v>
      </c>
      <c r="T188" s="230">
        <f>(SUM('1.  LRAMVA Summary'!O$54:O$80)+SUM('1.  LRAMVA Summary'!O$81:O$82)*(MONTH($E188)-1)/12)*$H188</f>
        <v>0</v>
      </c>
      <c r="U188" s="230">
        <f>(SUM('1.  LRAMVA Summary'!P$54:P$80)+SUM('1.  LRAMVA Summary'!P$81:P$82)*(MONTH($E188)-1)/12)*$H188</f>
        <v>0</v>
      </c>
      <c r="V188" s="230">
        <f>(SUM('1.  LRAMVA Summary'!Q$54:Q$80)+SUM('1.  LRAMVA Summary'!Q$81:Q$82)*(MONTH($E188)-1)/12)*$H188</f>
        <v>0</v>
      </c>
      <c r="W188" s="231">
        <f t="shared" si="98"/>
        <v>0</v>
      </c>
    </row>
    <row r="189" spans="5:23">
      <c r="E189" s="214">
        <v>44835</v>
      </c>
      <c r="F189" s="214" t="s">
        <v>690</v>
      </c>
      <c r="G189" s="215" t="s">
        <v>69</v>
      </c>
      <c r="H189" s="240"/>
      <c r="I189" s="230">
        <f>(SUM('1.  LRAMVA Summary'!D$54:D$80)+SUM('1.  LRAMVA Summary'!D$81:D$82)*(MONTH($E189)-1)/12)*$H189</f>
        <v>0</v>
      </c>
      <c r="J189" s="230">
        <f>(SUM('1.  LRAMVA Summary'!E$54:E$80)+SUM('1.  LRAMVA Summary'!E$81:E$82)*(MONTH($E189)-1)/12)*$H189</f>
        <v>0</v>
      </c>
      <c r="K189" s="230">
        <f>(SUM('1.  LRAMVA Summary'!F$54:F$80)+SUM('1.  LRAMVA Summary'!F$81:F$82)*(MONTH($E189)-1)/12)*$H189</f>
        <v>0</v>
      </c>
      <c r="L189" s="230">
        <f>(SUM('1.  LRAMVA Summary'!G$54:G$80)+SUM('1.  LRAMVA Summary'!G$81:G$82)*(MONTH($E189)-1)/12)*$H189</f>
        <v>0</v>
      </c>
      <c r="M189" s="230">
        <f>(SUM('1.  LRAMVA Summary'!H$54:H$80)+SUM('1.  LRAMVA Summary'!H$81:H$82)*(MONTH($E189)-1)/12)*$H189</f>
        <v>0</v>
      </c>
      <c r="N189" s="230">
        <f>(SUM('1.  LRAMVA Summary'!I$54:I$80)+SUM('1.  LRAMVA Summary'!I$81:I$82)*(MONTH($E189)-1)/12)*$H189</f>
        <v>0</v>
      </c>
      <c r="O189" s="230">
        <f>(SUM('1.  LRAMVA Summary'!J$54:J$80)+SUM('1.  LRAMVA Summary'!J$81:J$82)*(MONTH($E189)-1)/12)*$H189</f>
        <v>0</v>
      </c>
      <c r="P189" s="230">
        <f>(SUM('1.  LRAMVA Summary'!K$54:K$80)+SUM('1.  LRAMVA Summary'!K$81:K$82)*(MONTH($E189)-1)/12)*$H189</f>
        <v>0</v>
      </c>
      <c r="Q189" s="230">
        <f>(SUM('1.  LRAMVA Summary'!L$54:L$80)+SUM('1.  LRAMVA Summary'!L$81:L$82)*(MONTH($E189)-1)/12)*$H189</f>
        <v>0</v>
      </c>
      <c r="R189" s="230">
        <f>(SUM('1.  LRAMVA Summary'!M$54:M$80)+SUM('1.  LRAMVA Summary'!M$81:M$82)*(MONTH($E189)-1)/12)*$H189</f>
        <v>0</v>
      </c>
      <c r="S189" s="230">
        <f>(SUM('1.  LRAMVA Summary'!N$54:N$80)+SUM('1.  LRAMVA Summary'!N$81:N$82)*(MONTH($E189)-1)/12)*$H189</f>
        <v>0</v>
      </c>
      <c r="T189" s="230">
        <f>(SUM('1.  LRAMVA Summary'!O$54:O$80)+SUM('1.  LRAMVA Summary'!O$81:O$82)*(MONTH($E189)-1)/12)*$H189</f>
        <v>0</v>
      </c>
      <c r="U189" s="230">
        <f>(SUM('1.  LRAMVA Summary'!P$54:P$80)+SUM('1.  LRAMVA Summary'!P$81:P$82)*(MONTH($E189)-1)/12)*$H189</f>
        <v>0</v>
      </c>
      <c r="V189" s="230">
        <f>(SUM('1.  LRAMVA Summary'!Q$54:Q$80)+SUM('1.  LRAMVA Summary'!Q$81:Q$82)*(MONTH($E189)-1)/12)*$H189</f>
        <v>0</v>
      </c>
      <c r="W189" s="231">
        <f t="shared" si="98"/>
        <v>0</v>
      </c>
    </row>
    <row r="190" spans="5:23">
      <c r="E190" s="214">
        <v>44866</v>
      </c>
      <c r="F190" s="214" t="s">
        <v>690</v>
      </c>
      <c r="G190" s="215" t="s">
        <v>69</v>
      </c>
      <c r="H190" s="240"/>
      <c r="I190" s="230">
        <f>(SUM('1.  LRAMVA Summary'!D$54:D$80)+SUM('1.  LRAMVA Summary'!D$81:D$82)*(MONTH($E190)-1)/12)*$H190</f>
        <v>0</v>
      </c>
      <c r="J190" s="230">
        <f>(SUM('1.  LRAMVA Summary'!E$54:E$80)+SUM('1.  LRAMVA Summary'!E$81:E$82)*(MONTH($E190)-1)/12)*$H190</f>
        <v>0</v>
      </c>
      <c r="K190" s="230">
        <f>(SUM('1.  LRAMVA Summary'!F$54:F$80)+SUM('1.  LRAMVA Summary'!F$81:F$82)*(MONTH($E190)-1)/12)*$H190</f>
        <v>0</v>
      </c>
      <c r="L190" s="230">
        <f>(SUM('1.  LRAMVA Summary'!G$54:G$80)+SUM('1.  LRAMVA Summary'!G$81:G$82)*(MONTH($E190)-1)/12)*$H190</f>
        <v>0</v>
      </c>
      <c r="M190" s="230">
        <f>(SUM('1.  LRAMVA Summary'!H$54:H$80)+SUM('1.  LRAMVA Summary'!H$81:H$82)*(MONTH($E190)-1)/12)*$H190</f>
        <v>0</v>
      </c>
      <c r="N190" s="230">
        <f>(SUM('1.  LRAMVA Summary'!I$54:I$80)+SUM('1.  LRAMVA Summary'!I$81:I$82)*(MONTH($E190)-1)/12)*$H190</f>
        <v>0</v>
      </c>
      <c r="O190" s="230">
        <f>(SUM('1.  LRAMVA Summary'!J$54:J$80)+SUM('1.  LRAMVA Summary'!J$81:J$82)*(MONTH($E190)-1)/12)*$H190</f>
        <v>0</v>
      </c>
      <c r="P190" s="230">
        <f>(SUM('1.  LRAMVA Summary'!K$54:K$80)+SUM('1.  LRAMVA Summary'!K$81:K$82)*(MONTH($E190)-1)/12)*$H190</f>
        <v>0</v>
      </c>
      <c r="Q190" s="230">
        <f>(SUM('1.  LRAMVA Summary'!L$54:L$80)+SUM('1.  LRAMVA Summary'!L$81:L$82)*(MONTH($E190)-1)/12)*$H190</f>
        <v>0</v>
      </c>
      <c r="R190" s="230">
        <f>(SUM('1.  LRAMVA Summary'!M$54:M$80)+SUM('1.  LRAMVA Summary'!M$81:M$82)*(MONTH($E190)-1)/12)*$H190</f>
        <v>0</v>
      </c>
      <c r="S190" s="230">
        <f>(SUM('1.  LRAMVA Summary'!N$54:N$80)+SUM('1.  LRAMVA Summary'!N$81:N$82)*(MONTH($E190)-1)/12)*$H190</f>
        <v>0</v>
      </c>
      <c r="T190" s="230">
        <f>(SUM('1.  LRAMVA Summary'!O$54:O$80)+SUM('1.  LRAMVA Summary'!O$81:O$82)*(MONTH($E190)-1)/12)*$H190</f>
        <v>0</v>
      </c>
      <c r="U190" s="230">
        <f>(SUM('1.  LRAMVA Summary'!P$54:P$80)+SUM('1.  LRAMVA Summary'!P$81:P$82)*(MONTH($E190)-1)/12)*$H190</f>
        <v>0</v>
      </c>
      <c r="V190" s="230">
        <f>(SUM('1.  LRAMVA Summary'!Q$54:Q$80)+SUM('1.  LRAMVA Summary'!Q$81:Q$82)*(MONTH($E190)-1)/12)*$H190</f>
        <v>0</v>
      </c>
      <c r="W190" s="231">
        <f t="shared" si="98"/>
        <v>0</v>
      </c>
    </row>
    <row r="191" spans="5:23">
      <c r="E191" s="214">
        <v>44896</v>
      </c>
      <c r="F191" s="214" t="s">
        <v>690</v>
      </c>
      <c r="G191" s="215" t="s">
        <v>69</v>
      </c>
      <c r="H191" s="240"/>
      <c r="I191" s="230">
        <f>(SUM('1.  LRAMVA Summary'!D$54:D$80)+SUM('1.  LRAMVA Summary'!D$81:D$82)*(MONTH($E191)-1)/12)*$H191</f>
        <v>0</v>
      </c>
      <c r="J191" s="230">
        <f>(SUM('1.  LRAMVA Summary'!E$54:E$80)+SUM('1.  LRAMVA Summary'!E$81:E$82)*(MONTH($E191)-1)/12)*$H191</f>
        <v>0</v>
      </c>
      <c r="K191" s="230">
        <f>(SUM('1.  LRAMVA Summary'!F$54:F$80)+SUM('1.  LRAMVA Summary'!F$81:F$82)*(MONTH($E191)-1)/12)*$H191</f>
        <v>0</v>
      </c>
      <c r="L191" s="230">
        <f>(SUM('1.  LRAMVA Summary'!G$54:G$80)+SUM('1.  LRAMVA Summary'!G$81:G$82)*(MONTH($E191)-1)/12)*$H191</f>
        <v>0</v>
      </c>
      <c r="M191" s="230">
        <f>(SUM('1.  LRAMVA Summary'!H$54:H$80)+SUM('1.  LRAMVA Summary'!H$81:H$82)*(MONTH($E191)-1)/12)*$H191</f>
        <v>0</v>
      </c>
      <c r="N191" s="230">
        <f>(SUM('1.  LRAMVA Summary'!I$54:I$80)+SUM('1.  LRAMVA Summary'!I$81:I$82)*(MONTH($E191)-1)/12)*$H191</f>
        <v>0</v>
      </c>
      <c r="O191" s="230">
        <f>(SUM('1.  LRAMVA Summary'!J$54:J$80)+SUM('1.  LRAMVA Summary'!J$81:J$82)*(MONTH($E191)-1)/12)*$H191</f>
        <v>0</v>
      </c>
      <c r="P191" s="230">
        <f>(SUM('1.  LRAMVA Summary'!K$54:K$80)+SUM('1.  LRAMVA Summary'!K$81:K$82)*(MONTH($E191)-1)/12)*$H191</f>
        <v>0</v>
      </c>
      <c r="Q191" s="230">
        <f>(SUM('1.  LRAMVA Summary'!L$54:L$80)+SUM('1.  LRAMVA Summary'!L$81:L$82)*(MONTH($E191)-1)/12)*$H191</f>
        <v>0</v>
      </c>
      <c r="R191" s="230">
        <f>(SUM('1.  LRAMVA Summary'!M$54:M$80)+SUM('1.  LRAMVA Summary'!M$81:M$82)*(MONTH($E191)-1)/12)*$H191</f>
        <v>0</v>
      </c>
      <c r="S191" s="230">
        <f>(SUM('1.  LRAMVA Summary'!N$54:N$80)+SUM('1.  LRAMVA Summary'!N$81:N$82)*(MONTH($E191)-1)/12)*$H191</f>
        <v>0</v>
      </c>
      <c r="T191" s="230">
        <f>(SUM('1.  LRAMVA Summary'!O$54:O$80)+SUM('1.  LRAMVA Summary'!O$81:O$82)*(MONTH($E191)-1)/12)*$H191</f>
        <v>0</v>
      </c>
      <c r="U191" s="230">
        <f>(SUM('1.  LRAMVA Summary'!P$54:P$80)+SUM('1.  LRAMVA Summary'!P$81:P$82)*(MONTH($E191)-1)/12)*$H191</f>
        <v>0</v>
      </c>
      <c r="V191" s="230">
        <f>(SUM('1.  LRAMVA Summary'!Q$54:Q$80)+SUM('1.  LRAMVA Summary'!Q$81:Q$82)*(MONTH($E191)-1)/12)*$H191</f>
        <v>0</v>
      </c>
      <c r="W191" s="231">
        <f>SUM(I191:V191)</f>
        <v>0</v>
      </c>
    </row>
    <row r="192" spans="5:23" ht="15" thickBot="1">
      <c r="E192" s="216" t="s">
        <v>686</v>
      </c>
      <c r="F192" s="216"/>
      <c r="G192" s="217"/>
      <c r="H192" s="218"/>
      <c r="I192" s="219">
        <f>SUM(I179:I191)</f>
        <v>18185.911603706878</v>
      </c>
      <c r="J192" s="219">
        <f>SUM(J179:J191)</f>
        <v>17192.959604589123</v>
      </c>
      <c r="K192" s="219">
        <f t="shared" ref="K192:V192" si="99">SUM(K179:K191)</f>
        <v>8033.1075072836138</v>
      </c>
      <c r="L192" s="219">
        <f t="shared" si="99"/>
        <v>3229.9714675306654</v>
      </c>
      <c r="M192" s="219">
        <f t="shared" si="99"/>
        <v>4612.1436849940237</v>
      </c>
      <c r="N192" s="219">
        <f t="shared" si="99"/>
        <v>0</v>
      </c>
      <c r="O192" s="219">
        <f t="shared" si="99"/>
        <v>0</v>
      </c>
      <c r="P192" s="219">
        <f t="shared" si="99"/>
        <v>1147.6798186378294</v>
      </c>
      <c r="Q192" s="219">
        <f t="shared" si="99"/>
        <v>0</v>
      </c>
      <c r="R192" s="219">
        <f t="shared" si="99"/>
        <v>0</v>
      </c>
      <c r="S192" s="219">
        <f t="shared" si="99"/>
        <v>0</v>
      </c>
      <c r="T192" s="219">
        <f t="shared" si="99"/>
        <v>0</v>
      </c>
      <c r="U192" s="219">
        <f t="shared" si="99"/>
        <v>0</v>
      </c>
      <c r="V192" s="219">
        <f t="shared" si="99"/>
        <v>0</v>
      </c>
      <c r="W192" s="219">
        <f>SUM(W179:W191)</f>
        <v>52401.773686742163</v>
      </c>
    </row>
    <row r="193" spans="5:23" ht="15" thickTop="1">
      <c r="E193" s="220" t="s">
        <v>67</v>
      </c>
      <c r="F193" s="220"/>
      <c r="G193" s="221"/>
      <c r="H193" s="222"/>
      <c r="I193" s="223"/>
      <c r="J193" s="223"/>
      <c r="K193" s="223"/>
      <c r="L193" s="223"/>
      <c r="M193" s="223"/>
      <c r="N193" s="223"/>
      <c r="O193" s="223"/>
      <c r="P193" s="223"/>
      <c r="Q193" s="223"/>
      <c r="R193" s="223"/>
      <c r="S193" s="223"/>
      <c r="T193" s="223"/>
      <c r="U193" s="223"/>
      <c r="V193" s="223"/>
      <c r="W193" s="224"/>
    </row>
    <row r="194" spans="5:23">
      <c r="E194" s="225" t="s">
        <v>687</v>
      </c>
      <c r="F194" s="225"/>
      <c r="G194" s="226"/>
      <c r="H194" s="227"/>
      <c r="I194" s="228">
        <f>I192+I193</f>
        <v>18185.911603706878</v>
      </c>
      <c r="J194" s="228">
        <f t="shared" ref="J194:U194" si="100">J192+J193</f>
        <v>17192.959604589123</v>
      </c>
      <c r="K194" s="228">
        <f t="shared" si="100"/>
        <v>8033.1075072836138</v>
      </c>
      <c r="L194" s="228">
        <f t="shared" si="100"/>
        <v>3229.9714675306654</v>
      </c>
      <c r="M194" s="228">
        <f t="shared" si="100"/>
        <v>4612.1436849940237</v>
      </c>
      <c r="N194" s="228">
        <f t="shared" si="100"/>
        <v>0</v>
      </c>
      <c r="O194" s="228">
        <f t="shared" si="100"/>
        <v>0</v>
      </c>
      <c r="P194" s="228">
        <f t="shared" si="100"/>
        <v>1147.6798186378294</v>
      </c>
      <c r="Q194" s="228">
        <f t="shared" si="100"/>
        <v>0</v>
      </c>
      <c r="R194" s="228">
        <f t="shared" si="100"/>
        <v>0</v>
      </c>
      <c r="S194" s="228">
        <f t="shared" si="100"/>
        <v>0</v>
      </c>
      <c r="T194" s="228">
        <f t="shared" si="100"/>
        <v>0</v>
      </c>
      <c r="U194" s="228">
        <f t="shared" si="100"/>
        <v>0</v>
      </c>
      <c r="V194" s="228">
        <f>V192+V193</f>
        <v>0</v>
      </c>
      <c r="W194" s="228">
        <f>W192+W193</f>
        <v>52401.773686742163</v>
      </c>
    </row>
    <row r="195" spans="5:23">
      <c r="E195" s="214">
        <v>44927</v>
      </c>
      <c r="F195" s="214" t="s">
        <v>691</v>
      </c>
      <c r="G195" s="215" t="s">
        <v>65</v>
      </c>
      <c r="H195" s="240"/>
      <c r="I195" s="230">
        <f>(SUM('1.  LRAMVA Summary'!D$54:D$80)+SUM('1.  LRAMVA Summary'!D$81:D$82)*(MONTH($E195)-1)/12)*$H195</f>
        <v>0</v>
      </c>
      <c r="J195" s="230">
        <f>(SUM('1.  LRAMVA Summary'!E$54:E$80)+SUM('1.  LRAMVA Summary'!E$81:E$82)*(MONTH($E195)-1)/12)*$H195</f>
        <v>0</v>
      </c>
      <c r="K195" s="230">
        <f>(SUM('1.  LRAMVA Summary'!F$54:F$80)+SUM('1.  LRAMVA Summary'!F$81:F$82)*(MONTH($E195)-1)/12)*$H195</f>
        <v>0</v>
      </c>
      <c r="L195" s="230">
        <f>(SUM('1.  LRAMVA Summary'!G$54:G$80)+SUM('1.  LRAMVA Summary'!G$81:G$82)*(MONTH($E195)-1)/12)*$H195</f>
        <v>0</v>
      </c>
      <c r="M195" s="230">
        <f>(SUM('1.  LRAMVA Summary'!H$54:H$80)+SUM('1.  LRAMVA Summary'!H$81:H$82)*(MONTH($E195)-1)/12)*$H195</f>
        <v>0</v>
      </c>
      <c r="N195" s="230">
        <f>(SUM('1.  LRAMVA Summary'!I$54:I$80)+SUM('1.  LRAMVA Summary'!I$81:I$82)*(MONTH($E195)-1)/12)*$H195</f>
        <v>0</v>
      </c>
      <c r="O195" s="230">
        <f>(SUM('1.  LRAMVA Summary'!J$54:J$80)+SUM('1.  LRAMVA Summary'!J$81:J$82)*(MONTH($E195)-1)/12)*$H195</f>
        <v>0</v>
      </c>
      <c r="P195" s="230">
        <f>(SUM('1.  LRAMVA Summary'!K$54:K$80)+SUM('1.  LRAMVA Summary'!K$81:K$82)*(MONTH($E195)-1)/12)*$H195</f>
        <v>0</v>
      </c>
      <c r="Q195" s="230">
        <f>(SUM('1.  LRAMVA Summary'!L$54:L$80)+SUM('1.  LRAMVA Summary'!L$81:L$82)*(MONTH($E195)-1)/12)*$H195</f>
        <v>0</v>
      </c>
      <c r="R195" s="230">
        <f>(SUM('1.  LRAMVA Summary'!M$54:M$80)+SUM('1.  LRAMVA Summary'!M$81:M$82)*(MONTH($E195)-1)/12)*$H195</f>
        <v>0</v>
      </c>
      <c r="S195" s="230">
        <f>(SUM('1.  LRAMVA Summary'!N$54:N$80)+SUM('1.  LRAMVA Summary'!N$81:N$82)*(MONTH($E195)-1)/12)*$H195</f>
        <v>0</v>
      </c>
      <c r="T195" s="230">
        <f>(SUM('1.  LRAMVA Summary'!O$54:O$80)+SUM('1.  LRAMVA Summary'!O$81:O$82)*(MONTH($E195)-1)/12)*$H195</f>
        <v>0</v>
      </c>
      <c r="U195" s="230">
        <f>(SUM('1.  LRAMVA Summary'!P$54:P$80)+SUM('1.  LRAMVA Summary'!P$81:P$82)*(MONTH($E195)-1)/12)*$H195</f>
        <v>0</v>
      </c>
      <c r="V195" s="230">
        <f>(SUM('1.  LRAMVA Summary'!Q$54:Q$80)+SUM('1.  LRAMVA Summary'!Q$81:Q$82)*(MONTH($E195)-1)/12)*$H195</f>
        <v>0</v>
      </c>
      <c r="W195" s="231">
        <f>SUM(I195:V195)</f>
        <v>0</v>
      </c>
    </row>
    <row r="196" spans="5:23">
      <c r="E196" s="214">
        <v>44958</v>
      </c>
      <c r="F196" s="214" t="s">
        <v>691</v>
      </c>
      <c r="G196" s="215" t="s">
        <v>65</v>
      </c>
      <c r="H196" s="240"/>
      <c r="I196" s="230">
        <f>(SUM('1.  LRAMVA Summary'!D$54:D$80)+SUM('1.  LRAMVA Summary'!D$81:D$82)*(MONTH($E196)-1)/12)*$H196</f>
        <v>0</v>
      </c>
      <c r="J196" s="230">
        <f>(SUM('1.  LRAMVA Summary'!E$54:E$80)+SUM('1.  LRAMVA Summary'!E$81:E$82)*(MONTH($E196)-1)/12)*$H196</f>
        <v>0</v>
      </c>
      <c r="K196" s="230">
        <f>(SUM('1.  LRAMVA Summary'!F$54:F$80)+SUM('1.  LRAMVA Summary'!F$81:F$82)*(MONTH($E196)-1)/12)*$H196</f>
        <v>0</v>
      </c>
      <c r="L196" s="230">
        <f>(SUM('1.  LRAMVA Summary'!G$54:G$80)+SUM('1.  LRAMVA Summary'!G$81:G$82)*(MONTH($E196)-1)/12)*$H196</f>
        <v>0</v>
      </c>
      <c r="M196" s="230">
        <f>(SUM('1.  LRAMVA Summary'!H$54:H$80)+SUM('1.  LRAMVA Summary'!H$81:H$82)*(MONTH($E196)-1)/12)*$H196</f>
        <v>0</v>
      </c>
      <c r="N196" s="230">
        <f>(SUM('1.  LRAMVA Summary'!I$54:I$80)+SUM('1.  LRAMVA Summary'!I$81:I$82)*(MONTH($E196)-1)/12)*$H196</f>
        <v>0</v>
      </c>
      <c r="O196" s="230">
        <f>(SUM('1.  LRAMVA Summary'!J$54:J$80)+SUM('1.  LRAMVA Summary'!J$81:J$82)*(MONTH($E196)-1)/12)*$H196</f>
        <v>0</v>
      </c>
      <c r="P196" s="230">
        <f>(SUM('1.  LRAMVA Summary'!K$54:K$80)+SUM('1.  LRAMVA Summary'!K$81:K$82)*(MONTH($E196)-1)/12)*$H196</f>
        <v>0</v>
      </c>
      <c r="Q196" s="230">
        <f>(SUM('1.  LRAMVA Summary'!L$54:L$80)+SUM('1.  LRAMVA Summary'!L$81:L$82)*(MONTH($E196)-1)/12)*$H196</f>
        <v>0</v>
      </c>
      <c r="R196" s="230">
        <f>(SUM('1.  LRAMVA Summary'!M$54:M$80)+SUM('1.  LRAMVA Summary'!M$81:M$82)*(MONTH($E196)-1)/12)*$H196</f>
        <v>0</v>
      </c>
      <c r="S196" s="230">
        <f>(SUM('1.  LRAMVA Summary'!N$54:N$80)+SUM('1.  LRAMVA Summary'!N$81:N$82)*(MONTH($E196)-1)/12)*$H196</f>
        <v>0</v>
      </c>
      <c r="T196" s="230">
        <f>(SUM('1.  LRAMVA Summary'!O$54:O$80)+SUM('1.  LRAMVA Summary'!O$81:O$82)*(MONTH($E196)-1)/12)*$H196</f>
        <v>0</v>
      </c>
      <c r="U196" s="230">
        <f>(SUM('1.  LRAMVA Summary'!P$54:P$80)+SUM('1.  LRAMVA Summary'!P$81:P$82)*(MONTH($E196)-1)/12)*$H196</f>
        <v>0</v>
      </c>
      <c r="V196" s="230">
        <f>(SUM('1.  LRAMVA Summary'!Q$54:Q$80)+SUM('1.  LRAMVA Summary'!Q$81:Q$82)*(MONTH($E196)-1)/12)*$H196</f>
        <v>0</v>
      </c>
      <c r="W196" s="231">
        <f t="shared" ref="W196:W205" si="101">SUM(I196:V196)</f>
        <v>0</v>
      </c>
    </row>
    <row r="197" spans="5:23">
      <c r="E197" s="214">
        <v>44986</v>
      </c>
      <c r="F197" s="214" t="s">
        <v>691</v>
      </c>
      <c r="G197" s="215" t="s">
        <v>65</v>
      </c>
      <c r="H197" s="240"/>
      <c r="I197" s="230">
        <f>(SUM('1.  LRAMVA Summary'!D$54:D$80)+SUM('1.  LRAMVA Summary'!D$81:D$82)*(MONTH($E197)-1)/12)*$H197</f>
        <v>0</v>
      </c>
      <c r="J197" s="230">
        <f>(SUM('1.  LRAMVA Summary'!E$54:E$80)+SUM('1.  LRAMVA Summary'!E$81:E$82)*(MONTH($E197)-1)/12)*$H197</f>
        <v>0</v>
      </c>
      <c r="K197" s="230">
        <f>(SUM('1.  LRAMVA Summary'!F$54:F$80)+SUM('1.  LRAMVA Summary'!F$81:F$82)*(MONTH($E197)-1)/12)*$H197</f>
        <v>0</v>
      </c>
      <c r="L197" s="230">
        <f>(SUM('1.  LRAMVA Summary'!G$54:G$80)+SUM('1.  LRAMVA Summary'!G$81:G$82)*(MONTH($E197)-1)/12)*$H197</f>
        <v>0</v>
      </c>
      <c r="M197" s="230">
        <f>(SUM('1.  LRAMVA Summary'!H$54:H$80)+SUM('1.  LRAMVA Summary'!H$81:H$82)*(MONTH($E197)-1)/12)*$H197</f>
        <v>0</v>
      </c>
      <c r="N197" s="230">
        <f>(SUM('1.  LRAMVA Summary'!I$54:I$80)+SUM('1.  LRAMVA Summary'!I$81:I$82)*(MONTH($E197)-1)/12)*$H197</f>
        <v>0</v>
      </c>
      <c r="O197" s="230">
        <f>(SUM('1.  LRAMVA Summary'!J$54:J$80)+SUM('1.  LRAMVA Summary'!J$81:J$82)*(MONTH($E197)-1)/12)*$H197</f>
        <v>0</v>
      </c>
      <c r="P197" s="230">
        <f>(SUM('1.  LRAMVA Summary'!K$54:K$80)+SUM('1.  LRAMVA Summary'!K$81:K$82)*(MONTH($E197)-1)/12)*$H197</f>
        <v>0</v>
      </c>
      <c r="Q197" s="230">
        <f>(SUM('1.  LRAMVA Summary'!L$54:L$80)+SUM('1.  LRAMVA Summary'!L$81:L$82)*(MONTH($E197)-1)/12)*$H197</f>
        <v>0</v>
      </c>
      <c r="R197" s="230">
        <f>(SUM('1.  LRAMVA Summary'!M$54:M$80)+SUM('1.  LRAMVA Summary'!M$81:M$82)*(MONTH($E197)-1)/12)*$H197</f>
        <v>0</v>
      </c>
      <c r="S197" s="230">
        <f>(SUM('1.  LRAMVA Summary'!N$54:N$80)+SUM('1.  LRAMVA Summary'!N$81:N$82)*(MONTH($E197)-1)/12)*$H197</f>
        <v>0</v>
      </c>
      <c r="T197" s="230">
        <f>(SUM('1.  LRAMVA Summary'!O$54:O$80)+SUM('1.  LRAMVA Summary'!O$81:O$82)*(MONTH($E197)-1)/12)*$H197</f>
        <v>0</v>
      </c>
      <c r="U197" s="230">
        <f>(SUM('1.  LRAMVA Summary'!P$54:P$80)+SUM('1.  LRAMVA Summary'!P$81:P$82)*(MONTH($E197)-1)/12)*$H197</f>
        <v>0</v>
      </c>
      <c r="V197" s="230">
        <f>(SUM('1.  LRAMVA Summary'!Q$54:Q$80)+SUM('1.  LRAMVA Summary'!Q$81:Q$82)*(MONTH($E197)-1)/12)*$H197</f>
        <v>0</v>
      </c>
      <c r="W197" s="231">
        <f t="shared" si="101"/>
        <v>0</v>
      </c>
    </row>
    <row r="198" spans="5:23">
      <c r="E198" s="214">
        <v>45017</v>
      </c>
      <c r="F198" s="214" t="s">
        <v>691</v>
      </c>
      <c r="G198" s="215" t="s">
        <v>66</v>
      </c>
      <c r="H198" s="240"/>
      <c r="I198" s="230">
        <f>(SUM('1.  LRAMVA Summary'!D$54:D$80)+SUM('1.  LRAMVA Summary'!D$81:D$82)*(MONTH($E198)-1)/12)*$H198</f>
        <v>0</v>
      </c>
      <c r="J198" s="230">
        <f>(SUM('1.  LRAMVA Summary'!E$54:E$80)+SUM('1.  LRAMVA Summary'!E$81:E$82)*(MONTH($E198)-1)/12)*$H198</f>
        <v>0</v>
      </c>
      <c r="K198" s="230">
        <f>(SUM('1.  LRAMVA Summary'!F$54:F$80)+SUM('1.  LRAMVA Summary'!F$81:F$82)*(MONTH($E198)-1)/12)*$H198</f>
        <v>0</v>
      </c>
      <c r="L198" s="230">
        <f>(SUM('1.  LRAMVA Summary'!G$54:G$80)+SUM('1.  LRAMVA Summary'!G$81:G$82)*(MONTH($E198)-1)/12)*$H198</f>
        <v>0</v>
      </c>
      <c r="M198" s="230">
        <f>(SUM('1.  LRAMVA Summary'!H$54:H$80)+SUM('1.  LRAMVA Summary'!H$81:H$82)*(MONTH($E198)-1)/12)*$H198</f>
        <v>0</v>
      </c>
      <c r="N198" s="230">
        <f>(SUM('1.  LRAMVA Summary'!I$54:I$80)+SUM('1.  LRAMVA Summary'!I$81:I$82)*(MONTH($E198)-1)/12)*$H198</f>
        <v>0</v>
      </c>
      <c r="O198" s="230">
        <f>(SUM('1.  LRAMVA Summary'!J$54:J$80)+SUM('1.  LRAMVA Summary'!J$81:J$82)*(MONTH($E198)-1)/12)*$H198</f>
        <v>0</v>
      </c>
      <c r="P198" s="230">
        <f>(SUM('1.  LRAMVA Summary'!K$54:K$80)+SUM('1.  LRAMVA Summary'!K$81:K$82)*(MONTH($E198)-1)/12)*$H198</f>
        <v>0</v>
      </c>
      <c r="Q198" s="230">
        <f>(SUM('1.  LRAMVA Summary'!L$54:L$80)+SUM('1.  LRAMVA Summary'!L$81:L$82)*(MONTH($E198)-1)/12)*$H198</f>
        <v>0</v>
      </c>
      <c r="R198" s="230">
        <f>(SUM('1.  LRAMVA Summary'!M$54:M$80)+SUM('1.  LRAMVA Summary'!M$81:M$82)*(MONTH($E198)-1)/12)*$H198</f>
        <v>0</v>
      </c>
      <c r="S198" s="230">
        <f>(SUM('1.  LRAMVA Summary'!N$54:N$80)+SUM('1.  LRAMVA Summary'!N$81:N$82)*(MONTH($E198)-1)/12)*$H198</f>
        <v>0</v>
      </c>
      <c r="T198" s="230">
        <f>(SUM('1.  LRAMVA Summary'!O$54:O$80)+SUM('1.  LRAMVA Summary'!O$81:O$82)*(MONTH($E198)-1)/12)*$H198</f>
        <v>0</v>
      </c>
      <c r="U198" s="230">
        <f>(SUM('1.  LRAMVA Summary'!P$54:P$80)+SUM('1.  LRAMVA Summary'!P$81:P$82)*(MONTH($E198)-1)/12)*$H198</f>
        <v>0</v>
      </c>
      <c r="V198" s="230">
        <f>(SUM('1.  LRAMVA Summary'!Q$54:Q$80)+SUM('1.  LRAMVA Summary'!Q$81:Q$82)*(MONTH($E198)-1)/12)*$H198</f>
        <v>0</v>
      </c>
      <c r="W198" s="231">
        <f t="shared" si="101"/>
        <v>0</v>
      </c>
    </row>
    <row r="199" spans="5:23">
      <c r="E199" s="214">
        <v>45047</v>
      </c>
      <c r="F199" s="214" t="s">
        <v>691</v>
      </c>
      <c r="G199" s="215" t="s">
        <v>66</v>
      </c>
      <c r="H199" s="240"/>
      <c r="I199" s="230">
        <f>(SUM('1.  LRAMVA Summary'!D$54:D$80)+SUM('1.  LRAMVA Summary'!D$81:D$82)*(MONTH($E199)-1)/12)*$H199</f>
        <v>0</v>
      </c>
      <c r="J199" s="230">
        <f>(SUM('1.  LRAMVA Summary'!E$54:E$80)+SUM('1.  LRAMVA Summary'!E$81:E$82)*(MONTH($E199)-1)/12)*$H199</f>
        <v>0</v>
      </c>
      <c r="K199" s="230">
        <f>(SUM('1.  LRAMVA Summary'!F$54:F$80)+SUM('1.  LRAMVA Summary'!F$81:F$82)*(MONTH($E199)-1)/12)*$H199</f>
        <v>0</v>
      </c>
      <c r="L199" s="230">
        <f>(SUM('1.  LRAMVA Summary'!G$54:G$80)+SUM('1.  LRAMVA Summary'!G$81:G$82)*(MONTH($E199)-1)/12)*$H199</f>
        <v>0</v>
      </c>
      <c r="M199" s="230">
        <f>(SUM('1.  LRAMVA Summary'!H$54:H$80)+SUM('1.  LRAMVA Summary'!H$81:H$82)*(MONTH($E199)-1)/12)*$H199</f>
        <v>0</v>
      </c>
      <c r="N199" s="230">
        <f>(SUM('1.  LRAMVA Summary'!I$54:I$80)+SUM('1.  LRAMVA Summary'!I$81:I$82)*(MONTH($E199)-1)/12)*$H199</f>
        <v>0</v>
      </c>
      <c r="O199" s="230">
        <f>(SUM('1.  LRAMVA Summary'!J$54:J$80)+SUM('1.  LRAMVA Summary'!J$81:J$82)*(MONTH($E199)-1)/12)*$H199</f>
        <v>0</v>
      </c>
      <c r="P199" s="230">
        <f>(SUM('1.  LRAMVA Summary'!K$54:K$80)+SUM('1.  LRAMVA Summary'!K$81:K$82)*(MONTH($E199)-1)/12)*$H199</f>
        <v>0</v>
      </c>
      <c r="Q199" s="230">
        <f>(SUM('1.  LRAMVA Summary'!L$54:L$80)+SUM('1.  LRAMVA Summary'!L$81:L$82)*(MONTH($E199)-1)/12)*$H199</f>
        <v>0</v>
      </c>
      <c r="R199" s="230">
        <f>(SUM('1.  LRAMVA Summary'!M$54:M$80)+SUM('1.  LRAMVA Summary'!M$81:M$82)*(MONTH($E199)-1)/12)*$H199</f>
        <v>0</v>
      </c>
      <c r="S199" s="230">
        <f>(SUM('1.  LRAMVA Summary'!N$54:N$80)+SUM('1.  LRAMVA Summary'!N$81:N$82)*(MONTH($E199)-1)/12)*$H199</f>
        <v>0</v>
      </c>
      <c r="T199" s="230">
        <f>(SUM('1.  LRAMVA Summary'!O$54:O$80)+SUM('1.  LRAMVA Summary'!O$81:O$82)*(MONTH($E199)-1)/12)*$H199</f>
        <v>0</v>
      </c>
      <c r="U199" s="230">
        <f>(SUM('1.  LRAMVA Summary'!P$54:P$80)+SUM('1.  LRAMVA Summary'!P$81:P$82)*(MONTH($E199)-1)/12)*$H199</f>
        <v>0</v>
      </c>
      <c r="V199" s="230">
        <f>(SUM('1.  LRAMVA Summary'!Q$54:Q$80)+SUM('1.  LRAMVA Summary'!Q$81:Q$82)*(MONTH($E199)-1)/12)*$H199</f>
        <v>0</v>
      </c>
      <c r="W199" s="231">
        <f t="shared" si="101"/>
        <v>0</v>
      </c>
    </row>
    <row r="200" spans="5:23">
      <c r="E200" s="214">
        <v>45078</v>
      </c>
      <c r="F200" s="214" t="s">
        <v>691</v>
      </c>
      <c r="G200" s="215" t="s">
        <v>66</v>
      </c>
      <c r="H200" s="240"/>
      <c r="I200" s="230">
        <f>(SUM('1.  LRAMVA Summary'!D$54:D$80)+SUM('1.  LRAMVA Summary'!D$81:D$82)*(MONTH($E200)-1)/12)*$H200</f>
        <v>0</v>
      </c>
      <c r="J200" s="230">
        <f>(SUM('1.  LRAMVA Summary'!E$54:E$80)+SUM('1.  LRAMVA Summary'!E$81:E$82)*(MONTH($E200)-1)/12)*$H200</f>
        <v>0</v>
      </c>
      <c r="K200" s="230">
        <f>(SUM('1.  LRAMVA Summary'!F$54:F$80)+SUM('1.  LRAMVA Summary'!F$81:F$82)*(MONTH($E200)-1)/12)*$H200</f>
        <v>0</v>
      </c>
      <c r="L200" s="230">
        <f>(SUM('1.  LRAMVA Summary'!G$54:G$80)+SUM('1.  LRAMVA Summary'!G$81:G$82)*(MONTH($E200)-1)/12)*$H200</f>
        <v>0</v>
      </c>
      <c r="M200" s="230">
        <f>(SUM('1.  LRAMVA Summary'!H$54:H$80)+SUM('1.  LRAMVA Summary'!H$81:H$82)*(MONTH($E200)-1)/12)*$H200</f>
        <v>0</v>
      </c>
      <c r="N200" s="230">
        <f>(SUM('1.  LRAMVA Summary'!I$54:I$80)+SUM('1.  LRAMVA Summary'!I$81:I$82)*(MONTH($E200)-1)/12)*$H200</f>
        <v>0</v>
      </c>
      <c r="O200" s="230">
        <f>(SUM('1.  LRAMVA Summary'!J$54:J$80)+SUM('1.  LRAMVA Summary'!J$81:J$82)*(MONTH($E200)-1)/12)*$H200</f>
        <v>0</v>
      </c>
      <c r="P200" s="230">
        <f>(SUM('1.  LRAMVA Summary'!K$54:K$80)+SUM('1.  LRAMVA Summary'!K$81:K$82)*(MONTH($E200)-1)/12)*$H200</f>
        <v>0</v>
      </c>
      <c r="Q200" s="230">
        <f>(SUM('1.  LRAMVA Summary'!L$54:L$80)+SUM('1.  LRAMVA Summary'!L$81:L$82)*(MONTH($E200)-1)/12)*$H200</f>
        <v>0</v>
      </c>
      <c r="R200" s="230">
        <f>(SUM('1.  LRAMVA Summary'!M$54:M$80)+SUM('1.  LRAMVA Summary'!M$81:M$82)*(MONTH($E200)-1)/12)*$H200</f>
        <v>0</v>
      </c>
      <c r="S200" s="230">
        <f>(SUM('1.  LRAMVA Summary'!N$54:N$80)+SUM('1.  LRAMVA Summary'!N$81:N$82)*(MONTH($E200)-1)/12)*$H200</f>
        <v>0</v>
      </c>
      <c r="T200" s="230">
        <f>(SUM('1.  LRAMVA Summary'!O$54:O$80)+SUM('1.  LRAMVA Summary'!O$81:O$82)*(MONTH($E200)-1)/12)*$H200</f>
        <v>0</v>
      </c>
      <c r="U200" s="230">
        <f>(SUM('1.  LRAMVA Summary'!P$54:P$80)+SUM('1.  LRAMVA Summary'!P$81:P$82)*(MONTH($E200)-1)/12)*$H200</f>
        <v>0</v>
      </c>
      <c r="V200" s="230">
        <f>(SUM('1.  LRAMVA Summary'!Q$54:Q$80)+SUM('1.  LRAMVA Summary'!Q$81:Q$82)*(MONTH($E200)-1)/12)*$H200</f>
        <v>0</v>
      </c>
      <c r="W200" s="231">
        <f t="shared" si="101"/>
        <v>0</v>
      </c>
    </row>
    <row r="201" spans="5:23">
      <c r="E201" s="214">
        <v>45108</v>
      </c>
      <c r="F201" s="214" t="s">
        <v>691</v>
      </c>
      <c r="G201" s="215" t="s">
        <v>68</v>
      </c>
      <c r="H201" s="240"/>
      <c r="I201" s="230">
        <f>(SUM('1.  LRAMVA Summary'!D$54:D$80)+SUM('1.  LRAMVA Summary'!D$81:D$82)*(MONTH($E201)-1)/12)*$H201</f>
        <v>0</v>
      </c>
      <c r="J201" s="230">
        <f>(SUM('1.  LRAMVA Summary'!E$54:E$80)+SUM('1.  LRAMVA Summary'!E$81:E$82)*(MONTH($E201)-1)/12)*$H201</f>
        <v>0</v>
      </c>
      <c r="K201" s="230">
        <f>(SUM('1.  LRAMVA Summary'!F$54:F$80)+SUM('1.  LRAMVA Summary'!F$81:F$82)*(MONTH($E201)-1)/12)*$H201</f>
        <v>0</v>
      </c>
      <c r="L201" s="230">
        <f>(SUM('1.  LRAMVA Summary'!G$54:G$80)+SUM('1.  LRAMVA Summary'!G$81:G$82)*(MONTH($E201)-1)/12)*$H201</f>
        <v>0</v>
      </c>
      <c r="M201" s="230">
        <f>(SUM('1.  LRAMVA Summary'!H$54:H$80)+SUM('1.  LRAMVA Summary'!H$81:H$82)*(MONTH($E201)-1)/12)*$H201</f>
        <v>0</v>
      </c>
      <c r="N201" s="230">
        <f>(SUM('1.  LRAMVA Summary'!I$54:I$80)+SUM('1.  LRAMVA Summary'!I$81:I$82)*(MONTH($E201)-1)/12)*$H201</f>
        <v>0</v>
      </c>
      <c r="O201" s="230">
        <f>(SUM('1.  LRAMVA Summary'!J$54:J$80)+SUM('1.  LRAMVA Summary'!J$81:J$82)*(MONTH($E201)-1)/12)*$H201</f>
        <v>0</v>
      </c>
      <c r="P201" s="230">
        <f>(SUM('1.  LRAMVA Summary'!K$54:K$80)+SUM('1.  LRAMVA Summary'!K$81:K$82)*(MONTH($E201)-1)/12)*$H201</f>
        <v>0</v>
      </c>
      <c r="Q201" s="230">
        <f>(SUM('1.  LRAMVA Summary'!L$54:L$80)+SUM('1.  LRAMVA Summary'!L$81:L$82)*(MONTH($E201)-1)/12)*$H201</f>
        <v>0</v>
      </c>
      <c r="R201" s="230">
        <f>(SUM('1.  LRAMVA Summary'!M$54:M$80)+SUM('1.  LRAMVA Summary'!M$81:M$82)*(MONTH($E201)-1)/12)*$H201</f>
        <v>0</v>
      </c>
      <c r="S201" s="230">
        <f>(SUM('1.  LRAMVA Summary'!N$54:N$80)+SUM('1.  LRAMVA Summary'!N$81:N$82)*(MONTH($E201)-1)/12)*$H201</f>
        <v>0</v>
      </c>
      <c r="T201" s="230">
        <f>(SUM('1.  LRAMVA Summary'!O$54:O$80)+SUM('1.  LRAMVA Summary'!O$81:O$82)*(MONTH($E201)-1)/12)*$H201</f>
        <v>0</v>
      </c>
      <c r="U201" s="230">
        <f>(SUM('1.  LRAMVA Summary'!P$54:P$80)+SUM('1.  LRAMVA Summary'!P$81:P$82)*(MONTH($E201)-1)/12)*$H201</f>
        <v>0</v>
      </c>
      <c r="V201" s="230">
        <f>(SUM('1.  LRAMVA Summary'!Q$54:Q$80)+SUM('1.  LRAMVA Summary'!Q$81:Q$82)*(MONTH($E201)-1)/12)*$H201</f>
        <v>0</v>
      </c>
      <c r="W201" s="231">
        <f t="shared" si="101"/>
        <v>0</v>
      </c>
    </row>
    <row r="202" spans="5:23">
      <c r="E202" s="214">
        <v>45139</v>
      </c>
      <c r="F202" s="214" t="s">
        <v>691</v>
      </c>
      <c r="G202" s="215" t="s">
        <v>68</v>
      </c>
      <c r="H202" s="240"/>
      <c r="I202" s="230">
        <f>(SUM('1.  LRAMVA Summary'!D$54:D$80)+SUM('1.  LRAMVA Summary'!D$81:D$82)*(MONTH($E202)-1)/12)*$H202</f>
        <v>0</v>
      </c>
      <c r="J202" s="230">
        <f>(SUM('1.  LRAMVA Summary'!E$54:E$80)+SUM('1.  LRAMVA Summary'!E$81:E$82)*(MONTH($E202)-1)/12)*$H202</f>
        <v>0</v>
      </c>
      <c r="K202" s="230">
        <f>(SUM('1.  LRAMVA Summary'!F$54:F$80)+SUM('1.  LRAMVA Summary'!F$81:F$82)*(MONTH($E202)-1)/12)*$H202</f>
        <v>0</v>
      </c>
      <c r="L202" s="230">
        <f>(SUM('1.  LRAMVA Summary'!G$54:G$80)+SUM('1.  LRAMVA Summary'!G$81:G$82)*(MONTH($E202)-1)/12)*$H202</f>
        <v>0</v>
      </c>
      <c r="M202" s="230">
        <f>(SUM('1.  LRAMVA Summary'!H$54:H$80)+SUM('1.  LRAMVA Summary'!H$81:H$82)*(MONTH($E202)-1)/12)*$H202</f>
        <v>0</v>
      </c>
      <c r="N202" s="230">
        <f>(SUM('1.  LRAMVA Summary'!I$54:I$80)+SUM('1.  LRAMVA Summary'!I$81:I$82)*(MONTH($E202)-1)/12)*$H202</f>
        <v>0</v>
      </c>
      <c r="O202" s="230">
        <f>(SUM('1.  LRAMVA Summary'!J$54:J$80)+SUM('1.  LRAMVA Summary'!J$81:J$82)*(MONTH($E202)-1)/12)*$H202</f>
        <v>0</v>
      </c>
      <c r="P202" s="230">
        <f>(SUM('1.  LRAMVA Summary'!K$54:K$80)+SUM('1.  LRAMVA Summary'!K$81:K$82)*(MONTH($E202)-1)/12)*$H202</f>
        <v>0</v>
      </c>
      <c r="Q202" s="230">
        <f>(SUM('1.  LRAMVA Summary'!L$54:L$80)+SUM('1.  LRAMVA Summary'!L$81:L$82)*(MONTH($E202)-1)/12)*$H202</f>
        <v>0</v>
      </c>
      <c r="R202" s="230">
        <f>(SUM('1.  LRAMVA Summary'!M$54:M$80)+SUM('1.  LRAMVA Summary'!M$81:M$82)*(MONTH($E202)-1)/12)*$H202</f>
        <v>0</v>
      </c>
      <c r="S202" s="230">
        <f>(SUM('1.  LRAMVA Summary'!N$54:N$80)+SUM('1.  LRAMVA Summary'!N$81:N$82)*(MONTH($E202)-1)/12)*$H202</f>
        <v>0</v>
      </c>
      <c r="T202" s="230">
        <f>(SUM('1.  LRAMVA Summary'!O$54:O$80)+SUM('1.  LRAMVA Summary'!O$81:O$82)*(MONTH($E202)-1)/12)*$H202</f>
        <v>0</v>
      </c>
      <c r="U202" s="230">
        <f>(SUM('1.  LRAMVA Summary'!P$54:P$80)+SUM('1.  LRAMVA Summary'!P$81:P$82)*(MONTH($E202)-1)/12)*$H202</f>
        <v>0</v>
      </c>
      <c r="V202" s="230">
        <f>(SUM('1.  LRAMVA Summary'!Q$54:Q$80)+SUM('1.  LRAMVA Summary'!Q$81:Q$82)*(MONTH($E202)-1)/12)*$H202</f>
        <v>0</v>
      </c>
      <c r="W202" s="231">
        <f t="shared" si="101"/>
        <v>0</v>
      </c>
    </row>
    <row r="203" spans="5:23">
      <c r="E203" s="214">
        <v>45170</v>
      </c>
      <c r="F203" s="214" t="s">
        <v>691</v>
      </c>
      <c r="G203" s="215" t="s">
        <v>68</v>
      </c>
      <c r="H203" s="240"/>
      <c r="I203" s="230">
        <f>(SUM('1.  LRAMVA Summary'!D$54:D$80)+SUM('1.  LRAMVA Summary'!D$81:D$82)*(MONTH($E203)-1)/12)*$H203</f>
        <v>0</v>
      </c>
      <c r="J203" s="230">
        <f>(SUM('1.  LRAMVA Summary'!E$54:E$80)+SUM('1.  LRAMVA Summary'!E$81:E$82)*(MONTH($E203)-1)/12)*$H203</f>
        <v>0</v>
      </c>
      <c r="K203" s="230">
        <f>(SUM('1.  LRAMVA Summary'!F$54:F$80)+SUM('1.  LRAMVA Summary'!F$81:F$82)*(MONTH($E203)-1)/12)*$H203</f>
        <v>0</v>
      </c>
      <c r="L203" s="230">
        <f>(SUM('1.  LRAMVA Summary'!G$54:G$80)+SUM('1.  LRAMVA Summary'!G$81:G$82)*(MONTH($E203)-1)/12)*$H203</f>
        <v>0</v>
      </c>
      <c r="M203" s="230">
        <f>(SUM('1.  LRAMVA Summary'!H$54:H$80)+SUM('1.  LRAMVA Summary'!H$81:H$82)*(MONTH($E203)-1)/12)*$H203</f>
        <v>0</v>
      </c>
      <c r="N203" s="230">
        <f>(SUM('1.  LRAMVA Summary'!I$54:I$80)+SUM('1.  LRAMVA Summary'!I$81:I$82)*(MONTH($E203)-1)/12)*$H203</f>
        <v>0</v>
      </c>
      <c r="O203" s="230">
        <f>(SUM('1.  LRAMVA Summary'!J$54:J$80)+SUM('1.  LRAMVA Summary'!J$81:J$82)*(MONTH($E203)-1)/12)*$H203</f>
        <v>0</v>
      </c>
      <c r="P203" s="230">
        <f>(SUM('1.  LRAMVA Summary'!K$54:K$80)+SUM('1.  LRAMVA Summary'!K$81:K$82)*(MONTH($E203)-1)/12)*$H203</f>
        <v>0</v>
      </c>
      <c r="Q203" s="230">
        <f>(SUM('1.  LRAMVA Summary'!L$54:L$80)+SUM('1.  LRAMVA Summary'!L$81:L$82)*(MONTH($E203)-1)/12)*$H203</f>
        <v>0</v>
      </c>
      <c r="R203" s="230">
        <f>(SUM('1.  LRAMVA Summary'!M$54:M$80)+SUM('1.  LRAMVA Summary'!M$81:M$82)*(MONTH($E203)-1)/12)*$H203</f>
        <v>0</v>
      </c>
      <c r="S203" s="230">
        <f>(SUM('1.  LRAMVA Summary'!N$54:N$80)+SUM('1.  LRAMVA Summary'!N$81:N$82)*(MONTH($E203)-1)/12)*$H203</f>
        <v>0</v>
      </c>
      <c r="T203" s="230">
        <f>(SUM('1.  LRAMVA Summary'!O$54:O$80)+SUM('1.  LRAMVA Summary'!O$81:O$82)*(MONTH($E203)-1)/12)*$H203</f>
        <v>0</v>
      </c>
      <c r="U203" s="230">
        <f>(SUM('1.  LRAMVA Summary'!P$54:P$80)+SUM('1.  LRAMVA Summary'!P$81:P$82)*(MONTH($E203)-1)/12)*$H203</f>
        <v>0</v>
      </c>
      <c r="V203" s="230">
        <f>(SUM('1.  LRAMVA Summary'!Q$54:Q$80)+SUM('1.  LRAMVA Summary'!Q$81:Q$82)*(MONTH($E203)-1)/12)*$H203</f>
        <v>0</v>
      </c>
      <c r="W203" s="231">
        <f t="shared" si="101"/>
        <v>0</v>
      </c>
    </row>
    <row r="204" spans="5:23">
      <c r="E204" s="214">
        <v>45200</v>
      </c>
      <c r="F204" s="214" t="s">
        <v>691</v>
      </c>
      <c r="G204" s="215" t="s">
        <v>69</v>
      </c>
      <c r="H204" s="240"/>
      <c r="I204" s="230">
        <f>(SUM('1.  LRAMVA Summary'!D$54:D$80)+SUM('1.  LRAMVA Summary'!D$81:D$82)*(MONTH($E204)-1)/12)*$H204</f>
        <v>0</v>
      </c>
      <c r="J204" s="230">
        <f>(SUM('1.  LRAMVA Summary'!E$54:E$80)+SUM('1.  LRAMVA Summary'!E$81:E$82)*(MONTH($E204)-1)/12)*$H204</f>
        <v>0</v>
      </c>
      <c r="K204" s="230">
        <f>(SUM('1.  LRAMVA Summary'!F$54:F$80)+SUM('1.  LRAMVA Summary'!F$81:F$82)*(MONTH($E204)-1)/12)*$H204</f>
        <v>0</v>
      </c>
      <c r="L204" s="230">
        <f>(SUM('1.  LRAMVA Summary'!G$54:G$80)+SUM('1.  LRAMVA Summary'!G$81:G$82)*(MONTH($E204)-1)/12)*$H204</f>
        <v>0</v>
      </c>
      <c r="M204" s="230">
        <f>(SUM('1.  LRAMVA Summary'!H$54:H$80)+SUM('1.  LRAMVA Summary'!H$81:H$82)*(MONTH($E204)-1)/12)*$H204</f>
        <v>0</v>
      </c>
      <c r="N204" s="230">
        <f>(SUM('1.  LRAMVA Summary'!I$54:I$80)+SUM('1.  LRAMVA Summary'!I$81:I$82)*(MONTH($E204)-1)/12)*$H204</f>
        <v>0</v>
      </c>
      <c r="O204" s="230">
        <f>(SUM('1.  LRAMVA Summary'!J$54:J$80)+SUM('1.  LRAMVA Summary'!J$81:J$82)*(MONTH($E204)-1)/12)*$H204</f>
        <v>0</v>
      </c>
      <c r="P204" s="230">
        <f>(SUM('1.  LRAMVA Summary'!K$54:K$80)+SUM('1.  LRAMVA Summary'!K$81:K$82)*(MONTH($E204)-1)/12)*$H204</f>
        <v>0</v>
      </c>
      <c r="Q204" s="230">
        <f>(SUM('1.  LRAMVA Summary'!L$54:L$80)+SUM('1.  LRAMVA Summary'!L$81:L$82)*(MONTH($E204)-1)/12)*$H204</f>
        <v>0</v>
      </c>
      <c r="R204" s="230">
        <f>(SUM('1.  LRAMVA Summary'!M$54:M$80)+SUM('1.  LRAMVA Summary'!M$81:M$82)*(MONTH($E204)-1)/12)*$H204</f>
        <v>0</v>
      </c>
      <c r="S204" s="230">
        <f>(SUM('1.  LRAMVA Summary'!N$54:N$80)+SUM('1.  LRAMVA Summary'!N$81:N$82)*(MONTH($E204)-1)/12)*$H204</f>
        <v>0</v>
      </c>
      <c r="T204" s="230">
        <f>(SUM('1.  LRAMVA Summary'!O$54:O$80)+SUM('1.  LRAMVA Summary'!O$81:O$82)*(MONTH($E204)-1)/12)*$H204</f>
        <v>0</v>
      </c>
      <c r="U204" s="230">
        <f>(SUM('1.  LRAMVA Summary'!P$54:P$80)+SUM('1.  LRAMVA Summary'!P$81:P$82)*(MONTH($E204)-1)/12)*$H204</f>
        <v>0</v>
      </c>
      <c r="V204" s="230">
        <f>(SUM('1.  LRAMVA Summary'!Q$54:Q$80)+SUM('1.  LRAMVA Summary'!Q$81:Q$82)*(MONTH($E204)-1)/12)*$H204</f>
        <v>0</v>
      </c>
      <c r="W204" s="231">
        <f t="shared" si="101"/>
        <v>0</v>
      </c>
    </row>
    <row r="205" spans="5:23">
      <c r="E205" s="214">
        <v>45231</v>
      </c>
      <c r="F205" s="214" t="s">
        <v>691</v>
      </c>
      <c r="G205" s="215" t="s">
        <v>69</v>
      </c>
      <c r="H205" s="240"/>
      <c r="I205" s="230">
        <f>(SUM('1.  LRAMVA Summary'!D$54:D$80)+SUM('1.  LRAMVA Summary'!D$81:D$82)*(MONTH($E205)-1)/12)*$H205</f>
        <v>0</v>
      </c>
      <c r="J205" s="230">
        <f>(SUM('1.  LRAMVA Summary'!E$54:E$80)+SUM('1.  LRAMVA Summary'!E$81:E$82)*(MONTH($E205)-1)/12)*$H205</f>
        <v>0</v>
      </c>
      <c r="K205" s="230">
        <f>(SUM('1.  LRAMVA Summary'!F$54:F$80)+SUM('1.  LRAMVA Summary'!F$81:F$82)*(MONTH($E205)-1)/12)*$H205</f>
        <v>0</v>
      </c>
      <c r="L205" s="230">
        <f>(SUM('1.  LRAMVA Summary'!G$54:G$80)+SUM('1.  LRAMVA Summary'!G$81:G$82)*(MONTH($E205)-1)/12)*$H205</f>
        <v>0</v>
      </c>
      <c r="M205" s="230">
        <f>(SUM('1.  LRAMVA Summary'!H$54:H$80)+SUM('1.  LRAMVA Summary'!H$81:H$82)*(MONTH($E205)-1)/12)*$H205</f>
        <v>0</v>
      </c>
      <c r="N205" s="230">
        <f>(SUM('1.  LRAMVA Summary'!I$54:I$80)+SUM('1.  LRAMVA Summary'!I$81:I$82)*(MONTH($E205)-1)/12)*$H205</f>
        <v>0</v>
      </c>
      <c r="O205" s="230">
        <f>(SUM('1.  LRAMVA Summary'!J$54:J$80)+SUM('1.  LRAMVA Summary'!J$81:J$82)*(MONTH($E205)-1)/12)*$H205</f>
        <v>0</v>
      </c>
      <c r="P205" s="230">
        <f>(SUM('1.  LRAMVA Summary'!K$54:K$80)+SUM('1.  LRAMVA Summary'!K$81:K$82)*(MONTH($E205)-1)/12)*$H205</f>
        <v>0</v>
      </c>
      <c r="Q205" s="230">
        <f>(SUM('1.  LRAMVA Summary'!L$54:L$80)+SUM('1.  LRAMVA Summary'!L$81:L$82)*(MONTH($E205)-1)/12)*$H205</f>
        <v>0</v>
      </c>
      <c r="R205" s="230">
        <f>(SUM('1.  LRAMVA Summary'!M$54:M$80)+SUM('1.  LRAMVA Summary'!M$81:M$82)*(MONTH($E205)-1)/12)*$H205</f>
        <v>0</v>
      </c>
      <c r="S205" s="230">
        <f>(SUM('1.  LRAMVA Summary'!N$54:N$80)+SUM('1.  LRAMVA Summary'!N$81:N$82)*(MONTH($E205)-1)/12)*$H205</f>
        <v>0</v>
      </c>
      <c r="T205" s="230">
        <f>(SUM('1.  LRAMVA Summary'!O$54:O$80)+SUM('1.  LRAMVA Summary'!O$81:O$82)*(MONTH($E205)-1)/12)*$H205</f>
        <v>0</v>
      </c>
      <c r="U205" s="230">
        <f>(SUM('1.  LRAMVA Summary'!P$54:P$80)+SUM('1.  LRAMVA Summary'!P$81:P$82)*(MONTH($E205)-1)/12)*$H205</f>
        <v>0</v>
      </c>
      <c r="V205" s="230">
        <f>(SUM('1.  LRAMVA Summary'!Q$54:Q$80)+SUM('1.  LRAMVA Summary'!Q$81:Q$82)*(MONTH($E205)-1)/12)*$H205</f>
        <v>0</v>
      </c>
      <c r="W205" s="231">
        <f t="shared" si="101"/>
        <v>0</v>
      </c>
    </row>
    <row r="206" spans="5:23">
      <c r="E206" s="214">
        <v>45261</v>
      </c>
      <c r="F206" s="214" t="s">
        <v>691</v>
      </c>
      <c r="G206" s="215" t="s">
        <v>69</v>
      </c>
      <c r="H206" s="240"/>
      <c r="I206" s="230">
        <f>(SUM('1.  LRAMVA Summary'!D$54:D$80)+SUM('1.  LRAMVA Summary'!D$81:D$82)*(MONTH($E206)-1)/12)*$H206</f>
        <v>0</v>
      </c>
      <c r="J206" s="230">
        <f>(SUM('1.  LRAMVA Summary'!E$54:E$80)+SUM('1.  LRAMVA Summary'!E$81:E$82)*(MONTH($E206)-1)/12)*$H206</f>
        <v>0</v>
      </c>
      <c r="K206" s="230">
        <f>(SUM('1.  LRAMVA Summary'!F$54:F$80)+SUM('1.  LRAMVA Summary'!F$81:F$82)*(MONTH($E206)-1)/12)*$H206</f>
        <v>0</v>
      </c>
      <c r="L206" s="230">
        <f>(SUM('1.  LRAMVA Summary'!G$54:G$80)+SUM('1.  LRAMVA Summary'!G$81:G$82)*(MONTH($E206)-1)/12)*$H206</f>
        <v>0</v>
      </c>
      <c r="M206" s="230">
        <f>(SUM('1.  LRAMVA Summary'!H$54:H$80)+SUM('1.  LRAMVA Summary'!H$81:H$82)*(MONTH($E206)-1)/12)*$H206</f>
        <v>0</v>
      </c>
      <c r="N206" s="230">
        <f>(SUM('1.  LRAMVA Summary'!I$54:I$80)+SUM('1.  LRAMVA Summary'!I$81:I$82)*(MONTH($E206)-1)/12)*$H206</f>
        <v>0</v>
      </c>
      <c r="O206" s="230">
        <f>(SUM('1.  LRAMVA Summary'!J$54:J$80)+SUM('1.  LRAMVA Summary'!J$81:J$82)*(MONTH($E206)-1)/12)*$H206</f>
        <v>0</v>
      </c>
      <c r="P206" s="230">
        <f>(SUM('1.  LRAMVA Summary'!K$54:K$80)+SUM('1.  LRAMVA Summary'!K$81:K$82)*(MONTH($E206)-1)/12)*$H206</f>
        <v>0</v>
      </c>
      <c r="Q206" s="230">
        <f>(SUM('1.  LRAMVA Summary'!L$54:L$80)+SUM('1.  LRAMVA Summary'!L$81:L$82)*(MONTH($E206)-1)/12)*$H206</f>
        <v>0</v>
      </c>
      <c r="R206" s="230">
        <f>(SUM('1.  LRAMVA Summary'!M$54:M$80)+SUM('1.  LRAMVA Summary'!M$81:M$82)*(MONTH($E206)-1)/12)*$H206</f>
        <v>0</v>
      </c>
      <c r="S206" s="230">
        <f>(SUM('1.  LRAMVA Summary'!N$54:N$80)+SUM('1.  LRAMVA Summary'!N$81:N$82)*(MONTH($E206)-1)/12)*$H206</f>
        <v>0</v>
      </c>
      <c r="T206" s="230">
        <f>(SUM('1.  LRAMVA Summary'!O$54:O$80)+SUM('1.  LRAMVA Summary'!O$81:O$82)*(MONTH($E206)-1)/12)*$H206</f>
        <v>0</v>
      </c>
      <c r="U206" s="230">
        <f>(SUM('1.  LRAMVA Summary'!P$54:P$80)+SUM('1.  LRAMVA Summary'!P$81:P$82)*(MONTH($E206)-1)/12)*$H206</f>
        <v>0</v>
      </c>
      <c r="V206" s="230">
        <f>(SUM('1.  LRAMVA Summary'!Q$54:Q$80)+SUM('1.  LRAMVA Summary'!Q$81:Q$82)*(MONTH($E206)-1)/12)*$H206</f>
        <v>0</v>
      </c>
      <c r="W206" s="231">
        <f>SUM(I206:V206)</f>
        <v>0</v>
      </c>
    </row>
    <row r="207" spans="5:23" ht="15" thickBot="1">
      <c r="E207" s="216" t="s">
        <v>688</v>
      </c>
      <c r="F207" s="216"/>
      <c r="G207" s="217"/>
      <c r="H207" s="218"/>
      <c r="I207" s="219">
        <f>SUM(I194:I206)</f>
        <v>18185.911603706878</v>
      </c>
      <c r="J207" s="219">
        <f>SUM(J194:J206)</f>
        <v>17192.959604589123</v>
      </c>
      <c r="K207" s="219">
        <f t="shared" ref="K207:V207" si="102">SUM(K194:K206)</f>
        <v>8033.1075072836138</v>
      </c>
      <c r="L207" s="219">
        <f t="shared" si="102"/>
        <v>3229.9714675306654</v>
      </c>
      <c r="M207" s="219">
        <f t="shared" si="102"/>
        <v>4612.1436849940237</v>
      </c>
      <c r="N207" s="219">
        <f t="shared" si="102"/>
        <v>0</v>
      </c>
      <c r="O207" s="219">
        <f t="shared" si="102"/>
        <v>0</v>
      </c>
      <c r="P207" s="219">
        <f t="shared" si="102"/>
        <v>1147.6798186378294</v>
      </c>
      <c r="Q207" s="219">
        <f t="shared" si="102"/>
        <v>0</v>
      </c>
      <c r="R207" s="219">
        <f t="shared" si="102"/>
        <v>0</v>
      </c>
      <c r="S207" s="219">
        <f t="shared" si="102"/>
        <v>0</v>
      </c>
      <c r="T207" s="219">
        <f t="shared" si="102"/>
        <v>0</v>
      </c>
      <c r="U207" s="219">
        <f t="shared" si="102"/>
        <v>0</v>
      </c>
      <c r="V207" s="219">
        <f t="shared" si="102"/>
        <v>0</v>
      </c>
      <c r="W207" s="219">
        <f>SUM(W194:W206)</f>
        <v>52401.773686742163</v>
      </c>
    </row>
    <row r="208" spans="5:23" ht="15" thickTop="1">
      <c r="E208" s="220" t="s">
        <v>67</v>
      </c>
      <c r="F208" s="220"/>
      <c r="G208" s="221"/>
      <c r="H208" s="222"/>
      <c r="I208" s="223"/>
      <c r="J208" s="223"/>
      <c r="K208" s="223"/>
      <c r="L208" s="223"/>
      <c r="M208" s="223"/>
      <c r="N208" s="223"/>
      <c r="O208" s="223"/>
      <c r="P208" s="223"/>
      <c r="Q208" s="223"/>
      <c r="R208" s="223"/>
      <c r="S208" s="223"/>
      <c r="T208" s="223"/>
      <c r="U208" s="223"/>
      <c r="V208" s="223"/>
      <c r="W208" s="224"/>
    </row>
    <row r="209" spans="5:23">
      <c r="E209" s="225" t="s">
        <v>706</v>
      </c>
      <c r="F209" s="225"/>
      <c r="G209" s="226"/>
      <c r="H209" s="227"/>
      <c r="I209" s="228">
        <f>I207+I208</f>
        <v>18185.911603706878</v>
      </c>
      <c r="J209" s="228">
        <f t="shared" ref="J209:U209" si="103">J207+J208</f>
        <v>17192.959604589123</v>
      </c>
      <c r="K209" s="228">
        <f t="shared" si="103"/>
        <v>8033.1075072836138</v>
      </c>
      <c r="L209" s="228">
        <f t="shared" si="103"/>
        <v>3229.9714675306654</v>
      </c>
      <c r="M209" s="228">
        <f t="shared" si="103"/>
        <v>4612.1436849940237</v>
      </c>
      <c r="N209" s="228">
        <f t="shared" si="103"/>
        <v>0</v>
      </c>
      <c r="O209" s="228">
        <f t="shared" si="103"/>
        <v>0</v>
      </c>
      <c r="P209" s="228">
        <f t="shared" si="103"/>
        <v>1147.6798186378294</v>
      </c>
      <c r="Q209" s="228">
        <f t="shared" si="103"/>
        <v>0</v>
      </c>
      <c r="R209" s="228">
        <f t="shared" si="103"/>
        <v>0</v>
      </c>
      <c r="S209" s="228">
        <f t="shared" si="103"/>
        <v>0</v>
      </c>
      <c r="T209" s="228">
        <f t="shared" si="103"/>
        <v>0</v>
      </c>
      <c r="U209" s="228">
        <f t="shared" si="103"/>
        <v>0</v>
      </c>
      <c r="V209" s="228">
        <f>V207+V208</f>
        <v>0</v>
      </c>
      <c r="W209" s="228">
        <f>W207+W208</f>
        <v>52401.773686742163</v>
      </c>
    </row>
    <row r="210" spans="5:23">
      <c r="E210" s="214">
        <v>45292</v>
      </c>
      <c r="F210" s="214" t="s">
        <v>710</v>
      </c>
      <c r="G210" s="215" t="s">
        <v>65</v>
      </c>
      <c r="H210" s="240"/>
      <c r="I210" s="230">
        <f>(SUM('1.  LRAMVA Summary'!D$54:D$80)+SUM('1.  LRAMVA Summary'!D$81:D$82)*(MONTH($E210)-1)/12)*$H210</f>
        <v>0</v>
      </c>
      <c r="J210" s="230">
        <f>(SUM('1.  LRAMVA Summary'!E$54:E$80)+SUM('1.  LRAMVA Summary'!E$81:E$82)*(MONTH($E210)-1)/12)*$H210</f>
        <v>0</v>
      </c>
      <c r="K210" s="230">
        <f>(SUM('1.  LRAMVA Summary'!F$54:F$80)+SUM('1.  LRAMVA Summary'!F$81:F$82)*(MONTH($E210)-1)/12)*$H210</f>
        <v>0</v>
      </c>
      <c r="L210" s="230">
        <f>(SUM('1.  LRAMVA Summary'!G$54:G$80)+SUM('1.  LRAMVA Summary'!G$81:G$82)*(MONTH($E210)-1)/12)*$H210</f>
        <v>0</v>
      </c>
      <c r="M210" s="230">
        <f>(SUM('1.  LRAMVA Summary'!H$54:H$80)+SUM('1.  LRAMVA Summary'!H$81:H$82)*(MONTH($E210)-1)/12)*$H210</f>
        <v>0</v>
      </c>
      <c r="N210" s="230">
        <f>(SUM('1.  LRAMVA Summary'!I$54:I$80)+SUM('1.  LRAMVA Summary'!I$81:I$82)*(MONTH($E210)-1)/12)*$H210</f>
        <v>0</v>
      </c>
      <c r="O210" s="230">
        <f>(SUM('1.  LRAMVA Summary'!J$54:J$80)+SUM('1.  LRAMVA Summary'!J$81:J$82)*(MONTH($E210)-1)/12)*$H210</f>
        <v>0</v>
      </c>
      <c r="P210" s="230">
        <f>(SUM('1.  LRAMVA Summary'!K$54:K$80)+SUM('1.  LRAMVA Summary'!K$81:K$82)*(MONTH($E210)-1)/12)*$H210</f>
        <v>0</v>
      </c>
      <c r="Q210" s="230">
        <f>(SUM('1.  LRAMVA Summary'!L$54:L$80)+SUM('1.  LRAMVA Summary'!L$81:L$82)*(MONTH($E210)-1)/12)*$H210</f>
        <v>0</v>
      </c>
      <c r="R210" s="230">
        <f>(SUM('1.  LRAMVA Summary'!M$54:M$80)+SUM('1.  LRAMVA Summary'!M$81:M$82)*(MONTH($E210)-1)/12)*$H210</f>
        <v>0</v>
      </c>
      <c r="S210" s="230">
        <f>(SUM('1.  LRAMVA Summary'!N$54:N$80)+SUM('1.  LRAMVA Summary'!N$81:N$82)*(MONTH($E210)-1)/12)*$H210</f>
        <v>0</v>
      </c>
      <c r="T210" s="230">
        <f>(SUM('1.  LRAMVA Summary'!O$54:O$80)+SUM('1.  LRAMVA Summary'!O$81:O$82)*(MONTH($E210)-1)/12)*$H210</f>
        <v>0</v>
      </c>
      <c r="U210" s="230">
        <f>(SUM('1.  LRAMVA Summary'!P$54:P$80)+SUM('1.  LRAMVA Summary'!P$81:P$82)*(MONTH($E210)-1)/12)*$H210</f>
        <v>0</v>
      </c>
      <c r="V210" s="230">
        <f>(SUM('1.  LRAMVA Summary'!Q$54:Q$80)+SUM('1.  LRAMVA Summary'!Q$81:Q$82)*(MONTH($E210)-1)/12)*$H210</f>
        <v>0</v>
      </c>
      <c r="W210" s="231">
        <f>SUM(I210:V210)</f>
        <v>0</v>
      </c>
    </row>
    <row r="211" spans="5:23">
      <c r="E211" s="214">
        <v>45323</v>
      </c>
      <c r="F211" s="214" t="s">
        <v>710</v>
      </c>
      <c r="G211" s="215" t="s">
        <v>65</v>
      </c>
      <c r="H211" s="240"/>
      <c r="I211" s="230">
        <f>(SUM('1.  LRAMVA Summary'!D$54:D$80)+SUM('1.  LRAMVA Summary'!D$81:D$82)*(MONTH($E211)-1)/12)*$H211</f>
        <v>0</v>
      </c>
      <c r="J211" s="230">
        <f>(SUM('1.  LRAMVA Summary'!E$54:E$80)+SUM('1.  LRAMVA Summary'!E$81:E$82)*(MONTH($E211)-1)/12)*$H211</f>
        <v>0</v>
      </c>
      <c r="K211" s="230">
        <f>(SUM('1.  LRAMVA Summary'!F$54:F$80)+SUM('1.  LRAMVA Summary'!F$81:F$82)*(MONTH($E211)-1)/12)*$H211</f>
        <v>0</v>
      </c>
      <c r="L211" s="230">
        <f>(SUM('1.  LRAMVA Summary'!G$54:G$80)+SUM('1.  LRAMVA Summary'!G$81:G$82)*(MONTH($E211)-1)/12)*$H211</f>
        <v>0</v>
      </c>
      <c r="M211" s="230">
        <f>(SUM('1.  LRAMVA Summary'!H$54:H$80)+SUM('1.  LRAMVA Summary'!H$81:H$82)*(MONTH($E211)-1)/12)*$H211</f>
        <v>0</v>
      </c>
      <c r="N211" s="230">
        <f>(SUM('1.  LRAMVA Summary'!I$54:I$80)+SUM('1.  LRAMVA Summary'!I$81:I$82)*(MONTH($E211)-1)/12)*$H211</f>
        <v>0</v>
      </c>
      <c r="O211" s="230">
        <f>(SUM('1.  LRAMVA Summary'!J$54:J$80)+SUM('1.  LRAMVA Summary'!J$81:J$82)*(MONTH($E211)-1)/12)*$H211</f>
        <v>0</v>
      </c>
      <c r="P211" s="230">
        <f>(SUM('1.  LRAMVA Summary'!K$54:K$80)+SUM('1.  LRAMVA Summary'!K$81:K$82)*(MONTH($E211)-1)/12)*$H211</f>
        <v>0</v>
      </c>
      <c r="Q211" s="230">
        <f>(SUM('1.  LRAMVA Summary'!L$54:L$80)+SUM('1.  LRAMVA Summary'!L$81:L$82)*(MONTH($E211)-1)/12)*$H211</f>
        <v>0</v>
      </c>
      <c r="R211" s="230">
        <f>(SUM('1.  LRAMVA Summary'!M$54:M$80)+SUM('1.  LRAMVA Summary'!M$81:M$82)*(MONTH($E211)-1)/12)*$H211</f>
        <v>0</v>
      </c>
      <c r="S211" s="230">
        <f>(SUM('1.  LRAMVA Summary'!N$54:N$80)+SUM('1.  LRAMVA Summary'!N$81:N$82)*(MONTH($E211)-1)/12)*$H211</f>
        <v>0</v>
      </c>
      <c r="T211" s="230">
        <f>(SUM('1.  LRAMVA Summary'!O$54:O$80)+SUM('1.  LRAMVA Summary'!O$81:O$82)*(MONTH($E211)-1)/12)*$H211</f>
        <v>0</v>
      </c>
      <c r="U211" s="230">
        <f>(SUM('1.  LRAMVA Summary'!P$54:P$80)+SUM('1.  LRAMVA Summary'!P$81:P$82)*(MONTH($E211)-1)/12)*$H211</f>
        <v>0</v>
      </c>
      <c r="V211" s="230">
        <f>(SUM('1.  LRAMVA Summary'!Q$54:Q$80)+SUM('1.  LRAMVA Summary'!Q$81:Q$82)*(MONTH($E211)-1)/12)*$H211</f>
        <v>0</v>
      </c>
      <c r="W211" s="231">
        <f t="shared" ref="W211:W220" si="104">SUM(I211:V211)</f>
        <v>0</v>
      </c>
    </row>
    <row r="212" spans="5:23">
      <c r="E212" s="214">
        <v>45352</v>
      </c>
      <c r="F212" s="214" t="s">
        <v>710</v>
      </c>
      <c r="G212" s="215" t="s">
        <v>65</v>
      </c>
      <c r="H212" s="240"/>
      <c r="I212" s="230">
        <f>(SUM('1.  LRAMVA Summary'!D$54:D$80)+SUM('1.  LRAMVA Summary'!D$81:D$82)*(MONTH($E212)-1)/12)*$H212</f>
        <v>0</v>
      </c>
      <c r="J212" s="230">
        <f>(SUM('1.  LRAMVA Summary'!E$54:E$80)+SUM('1.  LRAMVA Summary'!E$81:E$82)*(MONTH($E212)-1)/12)*$H212</f>
        <v>0</v>
      </c>
      <c r="K212" s="230">
        <f>(SUM('1.  LRAMVA Summary'!F$54:F$80)+SUM('1.  LRAMVA Summary'!F$81:F$82)*(MONTH($E212)-1)/12)*$H212</f>
        <v>0</v>
      </c>
      <c r="L212" s="230">
        <f>(SUM('1.  LRAMVA Summary'!G$54:G$80)+SUM('1.  LRAMVA Summary'!G$81:G$82)*(MONTH($E212)-1)/12)*$H212</f>
        <v>0</v>
      </c>
      <c r="M212" s="230">
        <f>(SUM('1.  LRAMVA Summary'!H$54:H$80)+SUM('1.  LRAMVA Summary'!H$81:H$82)*(MONTH($E212)-1)/12)*$H212</f>
        <v>0</v>
      </c>
      <c r="N212" s="230">
        <f>(SUM('1.  LRAMVA Summary'!I$54:I$80)+SUM('1.  LRAMVA Summary'!I$81:I$82)*(MONTH($E212)-1)/12)*$H212</f>
        <v>0</v>
      </c>
      <c r="O212" s="230">
        <f>(SUM('1.  LRAMVA Summary'!J$54:J$80)+SUM('1.  LRAMVA Summary'!J$81:J$82)*(MONTH($E212)-1)/12)*$H212</f>
        <v>0</v>
      </c>
      <c r="P212" s="230">
        <f>(SUM('1.  LRAMVA Summary'!K$54:K$80)+SUM('1.  LRAMVA Summary'!K$81:K$82)*(MONTH($E212)-1)/12)*$H212</f>
        <v>0</v>
      </c>
      <c r="Q212" s="230">
        <f>(SUM('1.  LRAMVA Summary'!L$54:L$80)+SUM('1.  LRAMVA Summary'!L$81:L$82)*(MONTH($E212)-1)/12)*$H212</f>
        <v>0</v>
      </c>
      <c r="R212" s="230">
        <f>(SUM('1.  LRAMVA Summary'!M$54:M$80)+SUM('1.  LRAMVA Summary'!M$81:M$82)*(MONTH($E212)-1)/12)*$H212</f>
        <v>0</v>
      </c>
      <c r="S212" s="230">
        <f>(SUM('1.  LRAMVA Summary'!N$54:N$80)+SUM('1.  LRAMVA Summary'!N$81:N$82)*(MONTH($E212)-1)/12)*$H212</f>
        <v>0</v>
      </c>
      <c r="T212" s="230">
        <f>(SUM('1.  LRAMVA Summary'!O$54:O$80)+SUM('1.  LRAMVA Summary'!O$81:O$82)*(MONTH($E212)-1)/12)*$H212</f>
        <v>0</v>
      </c>
      <c r="U212" s="230">
        <f>(SUM('1.  LRAMVA Summary'!P$54:P$80)+SUM('1.  LRAMVA Summary'!P$81:P$82)*(MONTH($E212)-1)/12)*$H212</f>
        <v>0</v>
      </c>
      <c r="V212" s="230">
        <f>(SUM('1.  LRAMVA Summary'!Q$54:Q$80)+SUM('1.  LRAMVA Summary'!Q$81:Q$82)*(MONTH($E212)-1)/12)*$H212</f>
        <v>0</v>
      </c>
      <c r="W212" s="231">
        <f t="shared" si="104"/>
        <v>0</v>
      </c>
    </row>
    <row r="213" spans="5:23">
      <c r="E213" s="214">
        <v>45383</v>
      </c>
      <c r="F213" s="214" t="s">
        <v>710</v>
      </c>
      <c r="G213" s="215" t="s">
        <v>66</v>
      </c>
      <c r="H213" s="240"/>
      <c r="I213" s="230">
        <f>(SUM('1.  LRAMVA Summary'!D$54:D$80)+SUM('1.  LRAMVA Summary'!D$81:D$82)*(MONTH($E213)-1)/12)*$H213</f>
        <v>0</v>
      </c>
      <c r="J213" s="230">
        <f>(SUM('1.  LRAMVA Summary'!E$54:E$80)+SUM('1.  LRAMVA Summary'!E$81:E$82)*(MONTH($E213)-1)/12)*$H213</f>
        <v>0</v>
      </c>
      <c r="K213" s="230">
        <f>(SUM('1.  LRAMVA Summary'!F$54:F$80)+SUM('1.  LRAMVA Summary'!F$81:F$82)*(MONTH($E213)-1)/12)*$H213</f>
        <v>0</v>
      </c>
      <c r="L213" s="230">
        <f>(SUM('1.  LRAMVA Summary'!G$54:G$80)+SUM('1.  LRAMVA Summary'!G$81:G$82)*(MONTH($E213)-1)/12)*$H213</f>
        <v>0</v>
      </c>
      <c r="M213" s="230">
        <f>(SUM('1.  LRAMVA Summary'!H$54:H$80)+SUM('1.  LRAMVA Summary'!H$81:H$82)*(MONTH($E213)-1)/12)*$H213</f>
        <v>0</v>
      </c>
      <c r="N213" s="230">
        <f>(SUM('1.  LRAMVA Summary'!I$54:I$80)+SUM('1.  LRAMVA Summary'!I$81:I$82)*(MONTH($E213)-1)/12)*$H213</f>
        <v>0</v>
      </c>
      <c r="O213" s="230">
        <f>(SUM('1.  LRAMVA Summary'!J$54:J$80)+SUM('1.  LRAMVA Summary'!J$81:J$82)*(MONTH($E213)-1)/12)*$H213</f>
        <v>0</v>
      </c>
      <c r="P213" s="230">
        <f>(SUM('1.  LRAMVA Summary'!K$54:K$80)+SUM('1.  LRAMVA Summary'!K$81:K$82)*(MONTH($E213)-1)/12)*$H213</f>
        <v>0</v>
      </c>
      <c r="Q213" s="230">
        <f>(SUM('1.  LRAMVA Summary'!L$54:L$80)+SUM('1.  LRAMVA Summary'!L$81:L$82)*(MONTH($E213)-1)/12)*$H213</f>
        <v>0</v>
      </c>
      <c r="R213" s="230">
        <f>(SUM('1.  LRAMVA Summary'!M$54:M$80)+SUM('1.  LRAMVA Summary'!M$81:M$82)*(MONTH($E213)-1)/12)*$H213</f>
        <v>0</v>
      </c>
      <c r="S213" s="230">
        <f>(SUM('1.  LRAMVA Summary'!N$54:N$80)+SUM('1.  LRAMVA Summary'!N$81:N$82)*(MONTH($E213)-1)/12)*$H213</f>
        <v>0</v>
      </c>
      <c r="T213" s="230">
        <f>(SUM('1.  LRAMVA Summary'!O$54:O$80)+SUM('1.  LRAMVA Summary'!O$81:O$82)*(MONTH($E213)-1)/12)*$H213</f>
        <v>0</v>
      </c>
      <c r="U213" s="230">
        <f>(SUM('1.  LRAMVA Summary'!P$54:P$80)+SUM('1.  LRAMVA Summary'!P$81:P$82)*(MONTH($E213)-1)/12)*$H213</f>
        <v>0</v>
      </c>
      <c r="V213" s="230">
        <f>(SUM('1.  LRAMVA Summary'!Q$54:Q$80)+SUM('1.  LRAMVA Summary'!Q$81:Q$82)*(MONTH($E213)-1)/12)*$H213</f>
        <v>0</v>
      </c>
      <c r="W213" s="231">
        <f t="shared" si="104"/>
        <v>0</v>
      </c>
    </row>
    <row r="214" spans="5:23">
      <c r="E214" s="214">
        <v>45413</v>
      </c>
      <c r="F214" s="214" t="s">
        <v>710</v>
      </c>
      <c r="G214" s="215" t="s">
        <v>66</v>
      </c>
      <c r="H214" s="240"/>
      <c r="I214" s="230">
        <f>(SUM('1.  LRAMVA Summary'!D$54:D$80)+SUM('1.  LRAMVA Summary'!D$81:D$82)*(MONTH($E214)-1)/12)*$H214</f>
        <v>0</v>
      </c>
      <c r="J214" s="230">
        <f>(SUM('1.  LRAMVA Summary'!E$54:E$80)+SUM('1.  LRAMVA Summary'!E$81:E$82)*(MONTH($E214)-1)/12)*$H214</f>
        <v>0</v>
      </c>
      <c r="K214" s="230">
        <f>(SUM('1.  LRAMVA Summary'!F$54:F$80)+SUM('1.  LRAMVA Summary'!F$81:F$82)*(MONTH($E214)-1)/12)*$H214</f>
        <v>0</v>
      </c>
      <c r="L214" s="230">
        <f>(SUM('1.  LRAMVA Summary'!G$54:G$80)+SUM('1.  LRAMVA Summary'!G$81:G$82)*(MONTH($E214)-1)/12)*$H214</f>
        <v>0</v>
      </c>
      <c r="M214" s="230">
        <f>(SUM('1.  LRAMVA Summary'!H$54:H$80)+SUM('1.  LRAMVA Summary'!H$81:H$82)*(MONTH($E214)-1)/12)*$H214</f>
        <v>0</v>
      </c>
      <c r="N214" s="230">
        <f>(SUM('1.  LRAMVA Summary'!I$54:I$80)+SUM('1.  LRAMVA Summary'!I$81:I$82)*(MONTH($E214)-1)/12)*$H214</f>
        <v>0</v>
      </c>
      <c r="O214" s="230">
        <f>(SUM('1.  LRAMVA Summary'!J$54:J$80)+SUM('1.  LRAMVA Summary'!J$81:J$82)*(MONTH($E214)-1)/12)*$H214</f>
        <v>0</v>
      </c>
      <c r="P214" s="230">
        <f>(SUM('1.  LRAMVA Summary'!K$54:K$80)+SUM('1.  LRAMVA Summary'!K$81:K$82)*(MONTH($E214)-1)/12)*$H214</f>
        <v>0</v>
      </c>
      <c r="Q214" s="230">
        <f>(SUM('1.  LRAMVA Summary'!L$54:L$80)+SUM('1.  LRAMVA Summary'!L$81:L$82)*(MONTH($E214)-1)/12)*$H214</f>
        <v>0</v>
      </c>
      <c r="R214" s="230">
        <f>(SUM('1.  LRAMVA Summary'!M$54:M$80)+SUM('1.  LRAMVA Summary'!M$81:M$82)*(MONTH($E214)-1)/12)*$H214</f>
        <v>0</v>
      </c>
      <c r="S214" s="230">
        <f>(SUM('1.  LRAMVA Summary'!N$54:N$80)+SUM('1.  LRAMVA Summary'!N$81:N$82)*(MONTH($E214)-1)/12)*$H214</f>
        <v>0</v>
      </c>
      <c r="T214" s="230">
        <f>(SUM('1.  LRAMVA Summary'!O$54:O$80)+SUM('1.  LRAMVA Summary'!O$81:O$82)*(MONTH($E214)-1)/12)*$H214</f>
        <v>0</v>
      </c>
      <c r="U214" s="230">
        <f>(SUM('1.  LRAMVA Summary'!P$54:P$80)+SUM('1.  LRAMVA Summary'!P$81:P$82)*(MONTH($E214)-1)/12)*$H214</f>
        <v>0</v>
      </c>
      <c r="V214" s="230">
        <f>(SUM('1.  LRAMVA Summary'!Q$54:Q$80)+SUM('1.  LRAMVA Summary'!Q$81:Q$82)*(MONTH($E214)-1)/12)*$H214</f>
        <v>0</v>
      </c>
      <c r="W214" s="231">
        <f t="shared" si="104"/>
        <v>0</v>
      </c>
    </row>
    <row r="215" spans="5:23">
      <c r="E215" s="214">
        <v>45444</v>
      </c>
      <c r="F215" s="214" t="s">
        <v>710</v>
      </c>
      <c r="G215" s="215" t="s">
        <v>66</v>
      </c>
      <c r="H215" s="240"/>
      <c r="I215" s="230">
        <f>(SUM('1.  LRAMVA Summary'!D$54:D$80)+SUM('1.  LRAMVA Summary'!D$81:D$82)*(MONTH($E215)-1)/12)*$H215</f>
        <v>0</v>
      </c>
      <c r="J215" s="230">
        <f>(SUM('1.  LRAMVA Summary'!E$54:E$80)+SUM('1.  LRAMVA Summary'!E$81:E$82)*(MONTH($E215)-1)/12)*$H215</f>
        <v>0</v>
      </c>
      <c r="K215" s="230">
        <f>(SUM('1.  LRAMVA Summary'!F$54:F$80)+SUM('1.  LRAMVA Summary'!F$81:F$82)*(MONTH($E215)-1)/12)*$H215</f>
        <v>0</v>
      </c>
      <c r="L215" s="230">
        <f>(SUM('1.  LRAMVA Summary'!G$54:G$80)+SUM('1.  LRAMVA Summary'!G$81:G$82)*(MONTH($E215)-1)/12)*$H215</f>
        <v>0</v>
      </c>
      <c r="M215" s="230">
        <f>(SUM('1.  LRAMVA Summary'!H$54:H$80)+SUM('1.  LRAMVA Summary'!H$81:H$82)*(MONTH($E215)-1)/12)*$H215</f>
        <v>0</v>
      </c>
      <c r="N215" s="230">
        <f>(SUM('1.  LRAMVA Summary'!I$54:I$80)+SUM('1.  LRAMVA Summary'!I$81:I$82)*(MONTH($E215)-1)/12)*$H215</f>
        <v>0</v>
      </c>
      <c r="O215" s="230">
        <f>(SUM('1.  LRAMVA Summary'!J$54:J$80)+SUM('1.  LRAMVA Summary'!J$81:J$82)*(MONTH($E215)-1)/12)*$H215</f>
        <v>0</v>
      </c>
      <c r="P215" s="230">
        <f>(SUM('1.  LRAMVA Summary'!K$54:K$80)+SUM('1.  LRAMVA Summary'!K$81:K$82)*(MONTH($E215)-1)/12)*$H215</f>
        <v>0</v>
      </c>
      <c r="Q215" s="230">
        <f>(SUM('1.  LRAMVA Summary'!L$54:L$80)+SUM('1.  LRAMVA Summary'!L$81:L$82)*(MONTH($E215)-1)/12)*$H215</f>
        <v>0</v>
      </c>
      <c r="R215" s="230">
        <f>(SUM('1.  LRAMVA Summary'!M$54:M$80)+SUM('1.  LRAMVA Summary'!M$81:M$82)*(MONTH($E215)-1)/12)*$H215</f>
        <v>0</v>
      </c>
      <c r="S215" s="230">
        <f>(SUM('1.  LRAMVA Summary'!N$54:N$80)+SUM('1.  LRAMVA Summary'!N$81:N$82)*(MONTH($E215)-1)/12)*$H215</f>
        <v>0</v>
      </c>
      <c r="T215" s="230">
        <f>(SUM('1.  LRAMVA Summary'!O$54:O$80)+SUM('1.  LRAMVA Summary'!O$81:O$82)*(MONTH($E215)-1)/12)*$H215</f>
        <v>0</v>
      </c>
      <c r="U215" s="230">
        <f>(SUM('1.  LRAMVA Summary'!P$54:P$80)+SUM('1.  LRAMVA Summary'!P$81:P$82)*(MONTH($E215)-1)/12)*$H215</f>
        <v>0</v>
      </c>
      <c r="V215" s="230">
        <f>(SUM('1.  LRAMVA Summary'!Q$54:Q$80)+SUM('1.  LRAMVA Summary'!Q$81:Q$82)*(MONTH($E215)-1)/12)*$H215</f>
        <v>0</v>
      </c>
      <c r="W215" s="231">
        <f t="shared" si="104"/>
        <v>0</v>
      </c>
    </row>
    <row r="216" spans="5:23">
      <c r="E216" s="214">
        <v>45474</v>
      </c>
      <c r="F216" s="214" t="s">
        <v>710</v>
      </c>
      <c r="G216" s="215" t="s">
        <v>68</v>
      </c>
      <c r="H216" s="240"/>
      <c r="I216" s="230">
        <f>(SUM('1.  LRAMVA Summary'!D$54:D$80)+SUM('1.  LRAMVA Summary'!D$81:D$82)*(MONTH($E216)-1)/12)*$H216</f>
        <v>0</v>
      </c>
      <c r="J216" s="230">
        <f>(SUM('1.  LRAMVA Summary'!E$54:E$80)+SUM('1.  LRAMVA Summary'!E$81:E$82)*(MONTH($E216)-1)/12)*$H216</f>
        <v>0</v>
      </c>
      <c r="K216" s="230">
        <f>(SUM('1.  LRAMVA Summary'!F$54:F$80)+SUM('1.  LRAMVA Summary'!F$81:F$82)*(MONTH($E216)-1)/12)*$H216</f>
        <v>0</v>
      </c>
      <c r="L216" s="230">
        <f>(SUM('1.  LRAMVA Summary'!G$54:G$80)+SUM('1.  LRAMVA Summary'!G$81:G$82)*(MONTH($E216)-1)/12)*$H216</f>
        <v>0</v>
      </c>
      <c r="M216" s="230">
        <f>(SUM('1.  LRAMVA Summary'!H$54:H$80)+SUM('1.  LRAMVA Summary'!H$81:H$82)*(MONTH($E216)-1)/12)*$H216</f>
        <v>0</v>
      </c>
      <c r="N216" s="230">
        <f>(SUM('1.  LRAMVA Summary'!I$54:I$80)+SUM('1.  LRAMVA Summary'!I$81:I$82)*(MONTH($E216)-1)/12)*$H216</f>
        <v>0</v>
      </c>
      <c r="O216" s="230">
        <f>(SUM('1.  LRAMVA Summary'!J$54:J$80)+SUM('1.  LRAMVA Summary'!J$81:J$82)*(MONTH($E216)-1)/12)*$H216</f>
        <v>0</v>
      </c>
      <c r="P216" s="230">
        <f>(SUM('1.  LRAMVA Summary'!K$54:K$80)+SUM('1.  LRAMVA Summary'!K$81:K$82)*(MONTH($E216)-1)/12)*$H216</f>
        <v>0</v>
      </c>
      <c r="Q216" s="230">
        <f>(SUM('1.  LRAMVA Summary'!L$54:L$80)+SUM('1.  LRAMVA Summary'!L$81:L$82)*(MONTH($E216)-1)/12)*$H216</f>
        <v>0</v>
      </c>
      <c r="R216" s="230">
        <f>(SUM('1.  LRAMVA Summary'!M$54:M$80)+SUM('1.  LRAMVA Summary'!M$81:M$82)*(MONTH($E216)-1)/12)*$H216</f>
        <v>0</v>
      </c>
      <c r="S216" s="230">
        <f>(SUM('1.  LRAMVA Summary'!N$54:N$80)+SUM('1.  LRAMVA Summary'!N$81:N$82)*(MONTH($E216)-1)/12)*$H216</f>
        <v>0</v>
      </c>
      <c r="T216" s="230">
        <f>(SUM('1.  LRAMVA Summary'!O$54:O$80)+SUM('1.  LRAMVA Summary'!O$81:O$82)*(MONTH($E216)-1)/12)*$H216</f>
        <v>0</v>
      </c>
      <c r="U216" s="230">
        <f>(SUM('1.  LRAMVA Summary'!P$54:P$80)+SUM('1.  LRAMVA Summary'!P$81:P$82)*(MONTH($E216)-1)/12)*$H216</f>
        <v>0</v>
      </c>
      <c r="V216" s="230">
        <f>(SUM('1.  LRAMVA Summary'!Q$54:Q$80)+SUM('1.  LRAMVA Summary'!Q$81:Q$82)*(MONTH($E216)-1)/12)*$H216</f>
        <v>0</v>
      </c>
      <c r="W216" s="231">
        <f t="shared" si="104"/>
        <v>0</v>
      </c>
    </row>
    <row r="217" spans="5:23">
      <c r="E217" s="214">
        <v>45505</v>
      </c>
      <c r="F217" s="214" t="s">
        <v>710</v>
      </c>
      <c r="G217" s="215" t="s">
        <v>68</v>
      </c>
      <c r="H217" s="240"/>
      <c r="I217" s="230">
        <f>(SUM('1.  LRAMVA Summary'!D$54:D$80)+SUM('1.  LRAMVA Summary'!D$81:D$82)*(MONTH($E217)-1)/12)*$H217</f>
        <v>0</v>
      </c>
      <c r="J217" s="230">
        <f>(SUM('1.  LRAMVA Summary'!E$54:E$80)+SUM('1.  LRAMVA Summary'!E$81:E$82)*(MONTH($E217)-1)/12)*$H217</f>
        <v>0</v>
      </c>
      <c r="K217" s="230">
        <f>(SUM('1.  LRAMVA Summary'!F$54:F$80)+SUM('1.  LRAMVA Summary'!F$81:F$82)*(MONTH($E217)-1)/12)*$H217</f>
        <v>0</v>
      </c>
      <c r="L217" s="230">
        <f>(SUM('1.  LRAMVA Summary'!G$54:G$80)+SUM('1.  LRAMVA Summary'!G$81:G$82)*(MONTH($E217)-1)/12)*$H217</f>
        <v>0</v>
      </c>
      <c r="M217" s="230">
        <f>(SUM('1.  LRAMVA Summary'!H$54:H$80)+SUM('1.  LRAMVA Summary'!H$81:H$82)*(MONTH($E217)-1)/12)*$H217</f>
        <v>0</v>
      </c>
      <c r="N217" s="230">
        <f>(SUM('1.  LRAMVA Summary'!I$54:I$80)+SUM('1.  LRAMVA Summary'!I$81:I$82)*(MONTH($E217)-1)/12)*$H217</f>
        <v>0</v>
      </c>
      <c r="O217" s="230">
        <f>(SUM('1.  LRAMVA Summary'!J$54:J$80)+SUM('1.  LRAMVA Summary'!J$81:J$82)*(MONTH($E217)-1)/12)*$H217</f>
        <v>0</v>
      </c>
      <c r="P217" s="230">
        <f>(SUM('1.  LRAMVA Summary'!K$54:K$80)+SUM('1.  LRAMVA Summary'!K$81:K$82)*(MONTH($E217)-1)/12)*$H217</f>
        <v>0</v>
      </c>
      <c r="Q217" s="230">
        <f>(SUM('1.  LRAMVA Summary'!L$54:L$80)+SUM('1.  LRAMVA Summary'!L$81:L$82)*(MONTH($E217)-1)/12)*$H217</f>
        <v>0</v>
      </c>
      <c r="R217" s="230">
        <f>(SUM('1.  LRAMVA Summary'!M$54:M$80)+SUM('1.  LRAMVA Summary'!M$81:M$82)*(MONTH($E217)-1)/12)*$H217</f>
        <v>0</v>
      </c>
      <c r="S217" s="230">
        <f>(SUM('1.  LRAMVA Summary'!N$54:N$80)+SUM('1.  LRAMVA Summary'!N$81:N$82)*(MONTH($E217)-1)/12)*$H217</f>
        <v>0</v>
      </c>
      <c r="T217" s="230">
        <f>(SUM('1.  LRAMVA Summary'!O$54:O$80)+SUM('1.  LRAMVA Summary'!O$81:O$82)*(MONTH($E217)-1)/12)*$H217</f>
        <v>0</v>
      </c>
      <c r="U217" s="230">
        <f>(SUM('1.  LRAMVA Summary'!P$54:P$80)+SUM('1.  LRAMVA Summary'!P$81:P$82)*(MONTH($E217)-1)/12)*$H217</f>
        <v>0</v>
      </c>
      <c r="V217" s="230">
        <f>(SUM('1.  LRAMVA Summary'!Q$54:Q$80)+SUM('1.  LRAMVA Summary'!Q$81:Q$82)*(MONTH($E217)-1)/12)*$H217</f>
        <v>0</v>
      </c>
      <c r="W217" s="231">
        <f t="shared" si="104"/>
        <v>0</v>
      </c>
    </row>
    <row r="218" spans="5:23">
      <c r="E218" s="214">
        <v>45536</v>
      </c>
      <c r="F218" s="214" t="s">
        <v>710</v>
      </c>
      <c r="G218" s="215" t="s">
        <v>68</v>
      </c>
      <c r="H218" s="240"/>
      <c r="I218" s="230">
        <f>(SUM('1.  LRAMVA Summary'!D$54:D$80)+SUM('1.  LRAMVA Summary'!D$81:D$82)*(MONTH($E218)-1)/12)*$H218</f>
        <v>0</v>
      </c>
      <c r="J218" s="230">
        <f>(SUM('1.  LRAMVA Summary'!E$54:E$80)+SUM('1.  LRAMVA Summary'!E$81:E$82)*(MONTH($E218)-1)/12)*$H218</f>
        <v>0</v>
      </c>
      <c r="K218" s="230">
        <f>(SUM('1.  LRAMVA Summary'!F$54:F$80)+SUM('1.  LRAMVA Summary'!F$81:F$82)*(MONTH($E218)-1)/12)*$H218</f>
        <v>0</v>
      </c>
      <c r="L218" s="230">
        <f>(SUM('1.  LRAMVA Summary'!G$54:G$80)+SUM('1.  LRAMVA Summary'!G$81:G$82)*(MONTH($E218)-1)/12)*$H218</f>
        <v>0</v>
      </c>
      <c r="M218" s="230">
        <f>(SUM('1.  LRAMVA Summary'!H$54:H$80)+SUM('1.  LRAMVA Summary'!H$81:H$82)*(MONTH($E218)-1)/12)*$H218</f>
        <v>0</v>
      </c>
      <c r="N218" s="230">
        <f>(SUM('1.  LRAMVA Summary'!I$54:I$80)+SUM('1.  LRAMVA Summary'!I$81:I$82)*(MONTH($E218)-1)/12)*$H218</f>
        <v>0</v>
      </c>
      <c r="O218" s="230">
        <f>(SUM('1.  LRAMVA Summary'!J$54:J$80)+SUM('1.  LRAMVA Summary'!J$81:J$82)*(MONTH($E218)-1)/12)*$H218</f>
        <v>0</v>
      </c>
      <c r="P218" s="230">
        <f>(SUM('1.  LRAMVA Summary'!K$54:K$80)+SUM('1.  LRAMVA Summary'!K$81:K$82)*(MONTH($E218)-1)/12)*$H218</f>
        <v>0</v>
      </c>
      <c r="Q218" s="230">
        <f>(SUM('1.  LRAMVA Summary'!L$54:L$80)+SUM('1.  LRAMVA Summary'!L$81:L$82)*(MONTH($E218)-1)/12)*$H218</f>
        <v>0</v>
      </c>
      <c r="R218" s="230">
        <f>(SUM('1.  LRAMVA Summary'!M$54:M$80)+SUM('1.  LRAMVA Summary'!M$81:M$82)*(MONTH($E218)-1)/12)*$H218</f>
        <v>0</v>
      </c>
      <c r="S218" s="230">
        <f>(SUM('1.  LRAMVA Summary'!N$54:N$80)+SUM('1.  LRAMVA Summary'!N$81:N$82)*(MONTH($E218)-1)/12)*$H218</f>
        <v>0</v>
      </c>
      <c r="T218" s="230">
        <f>(SUM('1.  LRAMVA Summary'!O$54:O$80)+SUM('1.  LRAMVA Summary'!O$81:O$82)*(MONTH($E218)-1)/12)*$H218</f>
        <v>0</v>
      </c>
      <c r="U218" s="230">
        <f>(SUM('1.  LRAMVA Summary'!P$54:P$80)+SUM('1.  LRAMVA Summary'!P$81:P$82)*(MONTH($E218)-1)/12)*$H218</f>
        <v>0</v>
      </c>
      <c r="V218" s="230">
        <f>(SUM('1.  LRAMVA Summary'!Q$54:Q$80)+SUM('1.  LRAMVA Summary'!Q$81:Q$82)*(MONTH($E218)-1)/12)*$H218</f>
        <v>0</v>
      </c>
      <c r="W218" s="231">
        <f t="shared" si="104"/>
        <v>0</v>
      </c>
    </row>
    <row r="219" spans="5:23">
      <c r="E219" s="214">
        <v>45566</v>
      </c>
      <c r="F219" s="214" t="s">
        <v>710</v>
      </c>
      <c r="G219" s="215" t="s">
        <v>69</v>
      </c>
      <c r="H219" s="240"/>
      <c r="I219" s="230">
        <f>(SUM('1.  LRAMVA Summary'!D$54:D$80)+SUM('1.  LRAMVA Summary'!D$81:D$82)*(MONTH($E219)-1)/12)*$H219</f>
        <v>0</v>
      </c>
      <c r="J219" s="230">
        <f>(SUM('1.  LRAMVA Summary'!E$54:E$80)+SUM('1.  LRAMVA Summary'!E$81:E$82)*(MONTH($E219)-1)/12)*$H219</f>
        <v>0</v>
      </c>
      <c r="K219" s="230">
        <f>(SUM('1.  LRAMVA Summary'!F$54:F$80)+SUM('1.  LRAMVA Summary'!F$81:F$82)*(MONTH($E219)-1)/12)*$H219</f>
        <v>0</v>
      </c>
      <c r="L219" s="230">
        <f>(SUM('1.  LRAMVA Summary'!G$54:G$80)+SUM('1.  LRAMVA Summary'!G$81:G$82)*(MONTH($E219)-1)/12)*$H219</f>
        <v>0</v>
      </c>
      <c r="M219" s="230">
        <f>(SUM('1.  LRAMVA Summary'!H$54:H$80)+SUM('1.  LRAMVA Summary'!H$81:H$82)*(MONTH($E219)-1)/12)*$H219</f>
        <v>0</v>
      </c>
      <c r="N219" s="230">
        <f>(SUM('1.  LRAMVA Summary'!I$54:I$80)+SUM('1.  LRAMVA Summary'!I$81:I$82)*(MONTH($E219)-1)/12)*$H219</f>
        <v>0</v>
      </c>
      <c r="O219" s="230">
        <f>(SUM('1.  LRAMVA Summary'!J$54:J$80)+SUM('1.  LRAMVA Summary'!J$81:J$82)*(MONTH($E219)-1)/12)*$H219</f>
        <v>0</v>
      </c>
      <c r="P219" s="230">
        <f>(SUM('1.  LRAMVA Summary'!K$54:K$80)+SUM('1.  LRAMVA Summary'!K$81:K$82)*(MONTH($E219)-1)/12)*$H219</f>
        <v>0</v>
      </c>
      <c r="Q219" s="230">
        <f>(SUM('1.  LRAMVA Summary'!L$54:L$80)+SUM('1.  LRAMVA Summary'!L$81:L$82)*(MONTH($E219)-1)/12)*$H219</f>
        <v>0</v>
      </c>
      <c r="R219" s="230">
        <f>(SUM('1.  LRAMVA Summary'!M$54:M$80)+SUM('1.  LRAMVA Summary'!M$81:M$82)*(MONTH($E219)-1)/12)*$H219</f>
        <v>0</v>
      </c>
      <c r="S219" s="230">
        <f>(SUM('1.  LRAMVA Summary'!N$54:N$80)+SUM('1.  LRAMVA Summary'!N$81:N$82)*(MONTH($E219)-1)/12)*$H219</f>
        <v>0</v>
      </c>
      <c r="T219" s="230">
        <f>(SUM('1.  LRAMVA Summary'!O$54:O$80)+SUM('1.  LRAMVA Summary'!O$81:O$82)*(MONTH($E219)-1)/12)*$H219</f>
        <v>0</v>
      </c>
      <c r="U219" s="230">
        <f>(SUM('1.  LRAMVA Summary'!P$54:P$80)+SUM('1.  LRAMVA Summary'!P$81:P$82)*(MONTH($E219)-1)/12)*$H219</f>
        <v>0</v>
      </c>
      <c r="V219" s="230">
        <f>(SUM('1.  LRAMVA Summary'!Q$54:Q$80)+SUM('1.  LRAMVA Summary'!Q$81:Q$82)*(MONTH($E219)-1)/12)*$H219</f>
        <v>0</v>
      </c>
      <c r="W219" s="231">
        <f t="shared" si="104"/>
        <v>0</v>
      </c>
    </row>
    <row r="220" spans="5:23">
      <c r="E220" s="214">
        <v>45597</v>
      </c>
      <c r="F220" s="214" t="s">
        <v>710</v>
      </c>
      <c r="G220" s="215" t="s">
        <v>69</v>
      </c>
      <c r="H220" s="240"/>
      <c r="I220" s="230">
        <f>(SUM('1.  LRAMVA Summary'!D$54:D$80)+SUM('1.  LRAMVA Summary'!D$81:D$82)*(MONTH($E220)-1)/12)*$H220</f>
        <v>0</v>
      </c>
      <c r="J220" s="230">
        <f>(SUM('1.  LRAMVA Summary'!E$54:E$80)+SUM('1.  LRAMVA Summary'!E$81:E$82)*(MONTH($E220)-1)/12)*$H220</f>
        <v>0</v>
      </c>
      <c r="K220" s="230">
        <f>(SUM('1.  LRAMVA Summary'!F$54:F$80)+SUM('1.  LRAMVA Summary'!F$81:F$82)*(MONTH($E220)-1)/12)*$H220</f>
        <v>0</v>
      </c>
      <c r="L220" s="230">
        <f>(SUM('1.  LRAMVA Summary'!G$54:G$80)+SUM('1.  LRAMVA Summary'!G$81:G$82)*(MONTH($E220)-1)/12)*$H220</f>
        <v>0</v>
      </c>
      <c r="M220" s="230">
        <f>(SUM('1.  LRAMVA Summary'!H$54:H$80)+SUM('1.  LRAMVA Summary'!H$81:H$82)*(MONTH($E220)-1)/12)*$H220</f>
        <v>0</v>
      </c>
      <c r="N220" s="230">
        <f>(SUM('1.  LRAMVA Summary'!I$54:I$80)+SUM('1.  LRAMVA Summary'!I$81:I$82)*(MONTH($E220)-1)/12)*$H220</f>
        <v>0</v>
      </c>
      <c r="O220" s="230">
        <f>(SUM('1.  LRAMVA Summary'!J$54:J$80)+SUM('1.  LRAMVA Summary'!J$81:J$82)*(MONTH($E220)-1)/12)*$H220</f>
        <v>0</v>
      </c>
      <c r="P220" s="230">
        <f>(SUM('1.  LRAMVA Summary'!K$54:K$80)+SUM('1.  LRAMVA Summary'!K$81:K$82)*(MONTH($E220)-1)/12)*$H220</f>
        <v>0</v>
      </c>
      <c r="Q220" s="230">
        <f>(SUM('1.  LRAMVA Summary'!L$54:L$80)+SUM('1.  LRAMVA Summary'!L$81:L$82)*(MONTH($E220)-1)/12)*$H220</f>
        <v>0</v>
      </c>
      <c r="R220" s="230">
        <f>(SUM('1.  LRAMVA Summary'!M$54:M$80)+SUM('1.  LRAMVA Summary'!M$81:M$82)*(MONTH($E220)-1)/12)*$H220</f>
        <v>0</v>
      </c>
      <c r="S220" s="230">
        <f>(SUM('1.  LRAMVA Summary'!N$54:N$80)+SUM('1.  LRAMVA Summary'!N$81:N$82)*(MONTH($E220)-1)/12)*$H220</f>
        <v>0</v>
      </c>
      <c r="T220" s="230">
        <f>(SUM('1.  LRAMVA Summary'!O$54:O$80)+SUM('1.  LRAMVA Summary'!O$81:O$82)*(MONTH($E220)-1)/12)*$H220</f>
        <v>0</v>
      </c>
      <c r="U220" s="230">
        <f>(SUM('1.  LRAMVA Summary'!P$54:P$80)+SUM('1.  LRAMVA Summary'!P$81:P$82)*(MONTH($E220)-1)/12)*$H220</f>
        <v>0</v>
      </c>
      <c r="V220" s="230">
        <f>(SUM('1.  LRAMVA Summary'!Q$54:Q$80)+SUM('1.  LRAMVA Summary'!Q$81:Q$82)*(MONTH($E220)-1)/12)*$H220</f>
        <v>0</v>
      </c>
      <c r="W220" s="231">
        <f t="shared" si="104"/>
        <v>0</v>
      </c>
    </row>
    <row r="221" spans="5:23">
      <c r="E221" s="214">
        <v>45627</v>
      </c>
      <c r="F221" s="214" t="s">
        <v>710</v>
      </c>
      <c r="G221" s="215" t="s">
        <v>69</v>
      </c>
      <c r="H221" s="240"/>
      <c r="I221" s="230">
        <f>(SUM('1.  LRAMVA Summary'!D$54:D$80)+SUM('1.  LRAMVA Summary'!D$81:D$82)*(MONTH($E221)-1)/12)*$H221</f>
        <v>0</v>
      </c>
      <c r="J221" s="230">
        <f>(SUM('1.  LRAMVA Summary'!E$54:E$80)+SUM('1.  LRAMVA Summary'!E$81:E$82)*(MONTH($E221)-1)/12)*$H221</f>
        <v>0</v>
      </c>
      <c r="K221" s="230">
        <f>(SUM('1.  LRAMVA Summary'!F$54:F$80)+SUM('1.  LRAMVA Summary'!F$81:F$82)*(MONTH($E221)-1)/12)*$H221</f>
        <v>0</v>
      </c>
      <c r="L221" s="230">
        <f>(SUM('1.  LRAMVA Summary'!G$54:G$80)+SUM('1.  LRAMVA Summary'!G$81:G$82)*(MONTH($E221)-1)/12)*$H221</f>
        <v>0</v>
      </c>
      <c r="M221" s="230">
        <f>(SUM('1.  LRAMVA Summary'!H$54:H$80)+SUM('1.  LRAMVA Summary'!H$81:H$82)*(MONTH($E221)-1)/12)*$H221</f>
        <v>0</v>
      </c>
      <c r="N221" s="230">
        <f>(SUM('1.  LRAMVA Summary'!I$54:I$80)+SUM('1.  LRAMVA Summary'!I$81:I$82)*(MONTH($E221)-1)/12)*$H221</f>
        <v>0</v>
      </c>
      <c r="O221" s="230">
        <f>(SUM('1.  LRAMVA Summary'!J$54:J$80)+SUM('1.  LRAMVA Summary'!J$81:J$82)*(MONTH($E221)-1)/12)*$H221</f>
        <v>0</v>
      </c>
      <c r="P221" s="230">
        <f>(SUM('1.  LRAMVA Summary'!K$54:K$80)+SUM('1.  LRAMVA Summary'!K$81:K$82)*(MONTH($E221)-1)/12)*$H221</f>
        <v>0</v>
      </c>
      <c r="Q221" s="230">
        <f>(SUM('1.  LRAMVA Summary'!L$54:L$80)+SUM('1.  LRAMVA Summary'!L$81:L$82)*(MONTH($E221)-1)/12)*$H221</f>
        <v>0</v>
      </c>
      <c r="R221" s="230">
        <f>(SUM('1.  LRAMVA Summary'!M$54:M$80)+SUM('1.  LRAMVA Summary'!M$81:M$82)*(MONTH($E221)-1)/12)*$H221</f>
        <v>0</v>
      </c>
      <c r="S221" s="230">
        <f>(SUM('1.  LRAMVA Summary'!N$54:N$80)+SUM('1.  LRAMVA Summary'!N$81:N$82)*(MONTH($E221)-1)/12)*$H221</f>
        <v>0</v>
      </c>
      <c r="T221" s="230">
        <f>(SUM('1.  LRAMVA Summary'!O$54:O$80)+SUM('1.  LRAMVA Summary'!O$81:O$82)*(MONTH($E221)-1)/12)*$H221</f>
        <v>0</v>
      </c>
      <c r="U221" s="230">
        <f>(SUM('1.  LRAMVA Summary'!P$54:P$80)+SUM('1.  LRAMVA Summary'!P$81:P$82)*(MONTH($E221)-1)/12)*$H221</f>
        <v>0</v>
      </c>
      <c r="V221" s="230">
        <f>(SUM('1.  LRAMVA Summary'!Q$54:Q$80)+SUM('1.  LRAMVA Summary'!Q$81:Q$82)*(MONTH($E221)-1)/12)*$H221</f>
        <v>0</v>
      </c>
      <c r="W221" s="231">
        <f>SUM(I221:V221)</f>
        <v>0</v>
      </c>
    </row>
    <row r="222" spans="5:23" ht="15" thickBot="1">
      <c r="E222" s="216" t="s">
        <v>708</v>
      </c>
      <c r="F222" s="216"/>
      <c r="G222" s="217"/>
      <c r="H222" s="218"/>
      <c r="I222" s="219">
        <f>SUM(I209:I221)</f>
        <v>18185.911603706878</v>
      </c>
      <c r="J222" s="219">
        <f>SUM(J209:J221)</f>
        <v>17192.959604589123</v>
      </c>
      <c r="K222" s="219">
        <f t="shared" ref="K222:V222" si="105">SUM(K209:K221)</f>
        <v>8033.1075072836138</v>
      </c>
      <c r="L222" s="219">
        <f t="shared" si="105"/>
        <v>3229.9714675306654</v>
      </c>
      <c r="M222" s="219">
        <f t="shared" si="105"/>
        <v>4612.1436849940237</v>
      </c>
      <c r="N222" s="219">
        <f t="shared" si="105"/>
        <v>0</v>
      </c>
      <c r="O222" s="219">
        <f t="shared" si="105"/>
        <v>0</v>
      </c>
      <c r="P222" s="219">
        <f t="shared" si="105"/>
        <v>1147.6798186378294</v>
      </c>
      <c r="Q222" s="219">
        <f t="shared" si="105"/>
        <v>0</v>
      </c>
      <c r="R222" s="219">
        <f t="shared" si="105"/>
        <v>0</v>
      </c>
      <c r="S222" s="219">
        <f t="shared" si="105"/>
        <v>0</v>
      </c>
      <c r="T222" s="219">
        <f t="shared" si="105"/>
        <v>0</v>
      </c>
      <c r="U222" s="219">
        <f t="shared" si="105"/>
        <v>0</v>
      </c>
      <c r="V222" s="219">
        <f t="shared" si="105"/>
        <v>0</v>
      </c>
      <c r="W222" s="219">
        <f>SUM(W209:W221)</f>
        <v>52401.773686742163</v>
      </c>
    </row>
    <row r="223" spans="5:23" ht="15" thickTop="1">
      <c r="E223" s="220" t="s">
        <v>67</v>
      </c>
      <c r="F223" s="220"/>
      <c r="G223" s="221"/>
      <c r="H223" s="222"/>
      <c r="I223" s="223"/>
      <c r="J223" s="223"/>
      <c r="K223" s="223"/>
      <c r="L223" s="223"/>
      <c r="M223" s="223"/>
      <c r="N223" s="223"/>
      <c r="O223" s="223"/>
      <c r="P223" s="223"/>
      <c r="Q223" s="223"/>
      <c r="R223" s="223"/>
      <c r="S223" s="223"/>
      <c r="T223" s="223"/>
      <c r="U223" s="223"/>
      <c r="V223" s="223"/>
      <c r="W223" s="224"/>
    </row>
    <row r="224" spans="5:23">
      <c r="E224" s="225" t="s">
        <v>707</v>
      </c>
      <c r="F224" s="225"/>
      <c r="G224" s="226"/>
      <c r="H224" s="227"/>
      <c r="I224" s="228">
        <f>I222+I223</f>
        <v>18185.911603706878</v>
      </c>
      <c r="J224" s="228">
        <f t="shared" ref="J224:U224" si="106">J222+J223</f>
        <v>17192.959604589123</v>
      </c>
      <c r="K224" s="228">
        <f t="shared" si="106"/>
        <v>8033.1075072836138</v>
      </c>
      <c r="L224" s="228">
        <f t="shared" si="106"/>
        <v>3229.9714675306654</v>
      </c>
      <c r="M224" s="228">
        <f t="shared" si="106"/>
        <v>4612.1436849940237</v>
      </c>
      <c r="N224" s="228">
        <f t="shared" si="106"/>
        <v>0</v>
      </c>
      <c r="O224" s="228">
        <f t="shared" si="106"/>
        <v>0</v>
      </c>
      <c r="P224" s="228">
        <f t="shared" si="106"/>
        <v>1147.6798186378294</v>
      </c>
      <c r="Q224" s="228">
        <f t="shared" si="106"/>
        <v>0</v>
      </c>
      <c r="R224" s="228">
        <f t="shared" si="106"/>
        <v>0</v>
      </c>
      <c r="S224" s="228">
        <f t="shared" si="106"/>
        <v>0</v>
      </c>
      <c r="T224" s="228">
        <f t="shared" si="106"/>
        <v>0</v>
      </c>
      <c r="U224" s="228">
        <f t="shared" si="106"/>
        <v>0</v>
      </c>
      <c r="V224" s="228">
        <f>V222+V223</f>
        <v>0</v>
      </c>
      <c r="W224" s="228">
        <f>W222+W223</f>
        <v>52401.773686742163</v>
      </c>
    </row>
    <row r="225" spans="5:23">
      <c r="E225" s="214">
        <v>45658</v>
      </c>
      <c r="F225" s="214" t="s">
        <v>711</v>
      </c>
      <c r="G225" s="215" t="s">
        <v>65</v>
      </c>
      <c r="H225" s="240"/>
      <c r="I225" s="230">
        <f>(SUM('1.  LRAMVA Summary'!D$54:D$80)+SUM('1.  LRAMVA Summary'!D$81:D$82)*(MONTH($E225)-1)/12)*$H225</f>
        <v>0</v>
      </c>
      <c r="J225" s="230">
        <f>(SUM('1.  LRAMVA Summary'!E$54:E$80)+SUM('1.  LRAMVA Summary'!E$81:E$82)*(MONTH($E225)-1)/12)*$H225</f>
        <v>0</v>
      </c>
      <c r="K225" s="230">
        <f>(SUM('1.  LRAMVA Summary'!F$54:F$80)+SUM('1.  LRAMVA Summary'!F$81:F$82)*(MONTH($E225)-1)/12)*$H225</f>
        <v>0</v>
      </c>
      <c r="L225" s="230">
        <f>(SUM('1.  LRAMVA Summary'!G$54:G$80)+SUM('1.  LRAMVA Summary'!G$81:G$82)*(MONTH($E225)-1)/12)*$H225</f>
        <v>0</v>
      </c>
      <c r="M225" s="230">
        <f>(SUM('1.  LRAMVA Summary'!H$54:H$80)+SUM('1.  LRAMVA Summary'!H$81:H$82)*(MONTH($E225)-1)/12)*$H225</f>
        <v>0</v>
      </c>
      <c r="N225" s="230">
        <f>(SUM('1.  LRAMVA Summary'!I$54:I$80)+SUM('1.  LRAMVA Summary'!I$81:I$82)*(MONTH($E225)-1)/12)*$H225</f>
        <v>0</v>
      </c>
      <c r="O225" s="230">
        <f>(SUM('1.  LRAMVA Summary'!J$54:J$80)+SUM('1.  LRAMVA Summary'!J$81:J$82)*(MONTH($E225)-1)/12)*$H225</f>
        <v>0</v>
      </c>
      <c r="P225" s="230">
        <f>(SUM('1.  LRAMVA Summary'!K$54:K$80)+SUM('1.  LRAMVA Summary'!K$81:K$82)*(MONTH($E225)-1)/12)*$H225</f>
        <v>0</v>
      </c>
      <c r="Q225" s="230">
        <f>(SUM('1.  LRAMVA Summary'!L$54:L$80)+SUM('1.  LRAMVA Summary'!L$81:L$82)*(MONTH($E225)-1)/12)*$H225</f>
        <v>0</v>
      </c>
      <c r="R225" s="230">
        <f>(SUM('1.  LRAMVA Summary'!M$54:M$80)+SUM('1.  LRAMVA Summary'!M$81:M$82)*(MONTH($E225)-1)/12)*$H225</f>
        <v>0</v>
      </c>
      <c r="S225" s="230">
        <f>(SUM('1.  LRAMVA Summary'!N$54:N$80)+SUM('1.  LRAMVA Summary'!N$81:N$82)*(MONTH($E225)-1)/12)*$H225</f>
        <v>0</v>
      </c>
      <c r="T225" s="230">
        <f>(SUM('1.  LRAMVA Summary'!O$54:O$80)+SUM('1.  LRAMVA Summary'!O$81:O$82)*(MONTH($E225)-1)/12)*$H225</f>
        <v>0</v>
      </c>
      <c r="U225" s="230">
        <f>(SUM('1.  LRAMVA Summary'!P$54:P$80)+SUM('1.  LRAMVA Summary'!P$81:P$82)*(MONTH($E225)-1)/12)*$H225</f>
        <v>0</v>
      </c>
      <c r="V225" s="230">
        <f>(SUM('1.  LRAMVA Summary'!Q$54:Q$80)+SUM('1.  LRAMVA Summary'!Q$81:Q$82)*(MONTH($E225)-1)/12)*$H225</f>
        <v>0</v>
      </c>
      <c r="W225" s="231">
        <f>SUM(I225:V225)</f>
        <v>0</v>
      </c>
    </row>
    <row r="226" spans="5:23">
      <c r="E226" s="214">
        <v>45689</v>
      </c>
      <c r="F226" s="214" t="s">
        <v>711</v>
      </c>
      <c r="G226" s="215" t="s">
        <v>65</v>
      </c>
      <c r="H226" s="240"/>
      <c r="I226" s="230">
        <f>(SUM('1.  LRAMVA Summary'!D$54:D$80)+SUM('1.  LRAMVA Summary'!D$81:D$82)*(MONTH($E226)-1)/12)*$H226</f>
        <v>0</v>
      </c>
      <c r="J226" s="230">
        <f>(SUM('1.  LRAMVA Summary'!E$54:E$80)+SUM('1.  LRAMVA Summary'!E$81:E$82)*(MONTH($E226)-1)/12)*$H226</f>
        <v>0</v>
      </c>
      <c r="K226" s="230">
        <f>(SUM('1.  LRAMVA Summary'!F$54:F$80)+SUM('1.  LRAMVA Summary'!F$81:F$82)*(MONTH($E226)-1)/12)*$H226</f>
        <v>0</v>
      </c>
      <c r="L226" s="230">
        <f>(SUM('1.  LRAMVA Summary'!G$54:G$80)+SUM('1.  LRAMVA Summary'!G$81:G$82)*(MONTH($E226)-1)/12)*$H226</f>
        <v>0</v>
      </c>
      <c r="M226" s="230">
        <f>(SUM('1.  LRAMVA Summary'!H$54:H$80)+SUM('1.  LRAMVA Summary'!H$81:H$82)*(MONTH($E226)-1)/12)*$H226</f>
        <v>0</v>
      </c>
      <c r="N226" s="230">
        <f>(SUM('1.  LRAMVA Summary'!I$54:I$80)+SUM('1.  LRAMVA Summary'!I$81:I$82)*(MONTH($E226)-1)/12)*$H226</f>
        <v>0</v>
      </c>
      <c r="O226" s="230">
        <f>(SUM('1.  LRAMVA Summary'!J$54:J$80)+SUM('1.  LRAMVA Summary'!J$81:J$82)*(MONTH($E226)-1)/12)*$H226</f>
        <v>0</v>
      </c>
      <c r="P226" s="230">
        <f>(SUM('1.  LRAMVA Summary'!K$54:K$80)+SUM('1.  LRAMVA Summary'!K$81:K$82)*(MONTH($E226)-1)/12)*$H226</f>
        <v>0</v>
      </c>
      <c r="Q226" s="230">
        <f>(SUM('1.  LRAMVA Summary'!L$54:L$80)+SUM('1.  LRAMVA Summary'!L$81:L$82)*(MONTH($E226)-1)/12)*$H226</f>
        <v>0</v>
      </c>
      <c r="R226" s="230">
        <f>(SUM('1.  LRAMVA Summary'!M$54:M$80)+SUM('1.  LRAMVA Summary'!M$81:M$82)*(MONTH($E226)-1)/12)*$H226</f>
        <v>0</v>
      </c>
      <c r="S226" s="230">
        <f>(SUM('1.  LRAMVA Summary'!N$54:N$80)+SUM('1.  LRAMVA Summary'!N$81:N$82)*(MONTH($E226)-1)/12)*$H226</f>
        <v>0</v>
      </c>
      <c r="T226" s="230">
        <f>(SUM('1.  LRAMVA Summary'!O$54:O$80)+SUM('1.  LRAMVA Summary'!O$81:O$82)*(MONTH($E226)-1)/12)*$H226</f>
        <v>0</v>
      </c>
      <c r="U226" s="230">
        <f>(SUM('1.  LRAMVA Summary'!P$54:P$80)+SUM('1.  LRAMVA Summary'!P$81:P$82)*(MONTH($E226)-1)/12)*$H226</f>
        <v>0</v>
      </c>
      <c r="V226" s="230">
        <f>(SUM('1.  LRAMVA Summary'!Q$54:Q$80)+SUM('1.  LRAMVA Summary'!Q$81:Q$82)*(MONTH($E226)-1)/12)*$H226</f>
        <v>0</v>
      </c>
      <c r="W226" s="231">
        <f t="shared" ref="W226:W235" si="107">SUM(I226:V226)</f>
        <v>0</v>
      </c>
    </row>
    <row r="227" spans="5:23">
      <c r="E227" s="214">
        <v>45717</v>
      </c>
      <c r="F227" s="214" t="s">
        <v>711</v>
      </c>
      <c r="G227" s="215" t="s">
        <v>65</v>
      </c>
      <c r="H227" s="240"/>
      <c r="I227" s="230">
        <f>(SUM('1.  LRAMVA Summary'!D$54:D$80)+SUM('1.  LRAMVA Summary'!D$81:D$82)*(MONTH($E227)-1)/12)*$H227</f>
        <v>0</v>
      </c>
      <c r="J227" s="230">
        <f>(SUM('1.  LRAMVA Summary'!E$54:E$80)+SUM('1.  LRAMVA Summary'!E$81:E$82)*(MONTH($E227)-1)/12)*$H227</f>
        <v>0</v>
      </c>
      <c r="K227" s="230">
        <f>(SUM('1.  LRAMVA Summary'!F$54:F$80)+SUM('1.  LRAMVA Summary'!F$81:F$82)*(MONTH($E227)-1)/12)*$H227</f>
        <v>0</v>
      </c>
      <c r="L227" s="230">
        <f>(SUM('1.  LRAMVA Summary'!G$54:G$80)+SUM('1.  LRAMVA Summary'!G$81:G$82)*(MONTH($E227)-1)/12)*$H227</f>
        <v>0</v>
      </c>
      <c r="M227" s="230">
        <f>(SUM('1.  LRAMVA Summary'!H$54:H$80)+SUM('1.  LRAMVA Summary'!H$81:H$82)*(MONTH($E227)-1)/12)*$H227</f>
        <v>0</v>
      </c>
      <c r="N227" s="230">
        <f>(SUM('1.  LRAMVA Summary'!I$54:I$80)+SUM('1.  LRAMVA Summary'!I$81:I$82)*(MONTH($E227)-1)/12)*$H227</f>
        <v>0</v>
      </c>
      <c r="O227" s="230">
        <f>(SUM('1.  LRAMVA Summary'!J$54:J$80)+SUM('1.  LRAMVA Summary'!J$81:J$82)*(MONTH($E227)-1)/12)*$H227</f>
        <v>0</v>
      </c>
      <c r="P227" s="230">
        <f>(SUM('1.  LRAMVA Summary'!K$54:K$80)+SUM('1.  LRAMVA Summary'!K$81:K$82)*(MONTH($E227)-1)/12)*$H227</f>
        <v>0</v>
      </c>
      <c r="Q227" s="230">
        <f>(SUM('1.  LRAMVA Summary'!L$54:L$80)+SUM('1.  LRAMVA Summary'!L$81:L$82)*(MONTH($E227)-1)/12)*$H227</f>
        <v>0</v>
      </c>
      <c r="R227" s="230">
        <f>(SUM('1.  LRAMVA Summary'!M$54:M$80)+SUM('1.  LRAMVA Summary'!M$81:M$82)*(MONTH($E227)-1)/12)*$H227</f>
        <v>0</v>
      </c>
      <c r="S227" s="230">
        <f>(SUM('1.  LRAMVA Summary'!N$54:N$80)+SUM('1.  LRAMVA Summary'!N$81:N$82)*(MONTH($E227)-1)/12)*$H227</f>
        <v>0</v>
      </c>
      <c r="T227" s="230">
        <f>(SUM('1.  LRAMVA Summary'!O$54:O$80)+SUM('1.  LRAMVA Summary'!O$81:O$82)*(MONTH($E227)-1)/12)*$H227</f>
        <v>0</v>
      </c>
      <c r="U227" s="230">
        <f>(SUM('1.  LRAMVA Summary'!P$54:P$80)+SUM('1.  LRAMVA Summary'!P$81:P$82)*(MONTH($E227)-1)/12)*$H227</f>
        <v>0</v>
      </c>
      <c r="V227" s="230">
        <f>(SUM('1.  LRAMVA Summary'!Q$54:Q$80)+SUM('1.  LRAMVA Summary'!Q$81:Q$82)*(MONTH($E227)-1)/12)*$H227</f>
        <v>0</v>
      </c>
      <c r="W227" s="231">
        <f t="shared" si="107"/>
        <v>0</v>
      </c>
    </row>
    <row r="228" spans="5:23">
      <c r="E228" s="214">
        <v>45748</v>
      </c>
      <c r="F228" s="214" t="s">
        <v>711</v>
      </c>
      <c r="G228" s="215" t="s">
        <v>66</v>
      </c>
      <c r="H228" s="240"/>
      <c r="I228" s="230">
        <f>(SUM('1.  LRAMVA Summary'!D$54:D$80)+SUM('1.  LRAMVA Summary'!D$81:D$82)*(MONTH($E228)-1)/12)*$H228</f>
        <v>0</v>
      </c>
      <c r="J228" s="230">
        <f>(SUM('1.  LRAMVA Summary'!E$54:E$80)+SUM('1.  LRAMVA Summary'!E$81:E$82)*(MONTH($E228)-1)/12)*$H228</f>
        <v>0</v>
      </c>
      <c r="K228" s="230">
        <f>(SUM('1.  LRAMVA Summary'!F$54:F$80)+SUM('1.  LRAMVA Summary'!F$81:F$82)*(MONTH($E228)-1)/12)*$H228</f>
        <v>0</v>
      </c>
      <c r="L228" s="230">
        <f>(SUM('1.  LRAMVA Summary'!G$54:G$80)+SUM('1.  LRAMVA Summary'!G$81:G$82)*(MONTH($E228)-1)/12)*$H228</f>
        <v>0</v>
      </c>
      <c r="M228" s="230">
        <f>(SUM('1.  LRAMVA Summary'!H$54:H$80)+SUM('1.  LRAMVA Summary'!H$81:H$82)*(MONTH($E228)-1)/12)*$H228</f>
        <v>0</v>
      </c>
      <c r="N228" s="230">
        <f>(SUM('1.  LRAMVA Summary'!I$54:I$80)+SUM('1.  LRAMVA Summary'!I$81:I$82)*(MONTH($E228)-1)/12)*$H228</f>
        <v>0</v>
      </c>
      <c r="O228" s="230">
        <f>(SUM('1.  LRAMVA Summary'!J$54:J$80)+SUM('1.  LRAMVA Summary'!J$81:J$82)*(MONTH($E228)-1)/12)*$H228</f>
        <v>0</v>
      </c>
      <c r="P228" s="230">
        <f>(SUM('1.  LRAMVA Summary'!K$54:K$80)+SUM('1.  LRAMVA Summary'!K$81:K$82)*(MONTH($E228)-1)/12)*$H228</f>
        <v>0</v>
      </c>
      <c r="Q228" s="230">
        <f>(SUM('1.  LRAMVA Summary'!L$54:L$80)+SUM('1.  LRAMVA Summary'!L$81:L$82)*(MONTH($E228)-1)/12)*$H228</f>
        <v>0</v>
      </c>
      <c r="R228" s="230">
        <f>(SUM('1.  LRAMVA Summary'!M$54:M$80)+SUM('1.  LRAMVA Summary'!M$81:M$82)*(MONTH($E228)-1)/12)*$H228</f>
        <v>0</v>
      </c>
      <c r="S228" s="230">
        <f>(SUM('1.  LRAMVA Summary'!N$54:N$80)+SUM('1.  LRAMVA Summary'!N$81:N$82)*(MONTH($E228)-1)/12)*$H228</f>
        <v>0</v>
      </c>
      <c r="T228" s="230">
        <f>(SUM('1.  LRAMVA Summary'!O$54:O$80)+SUM('1.  LRAMVA Summary'!O$81:O$82)*(MONTH($E228)-1)/12)*$H228</f>
        <v>0</v>
      </c>
      <c r="U228" s="230">
        <f>(SUM('1.  LRAMVA Summary'!P$54:P$80)+SUM('1.  LRAMVA Summary'!P$81:P$82)*(MONTH($E228)-1)/12)*$H228</f>
        <v>0</v>
      </c>
      <c r="V228" s="230">
        <f>(SUM('1.  LRAMVA Summary'!Q$54:Q$80)+SUM('1.  LRAMVA Summary'!Q$81:Q$82)*(MONTH($E228)-1)/12)*$H228</f>
        <v>0</v>
      </c>
      <c r="W228" s="231">
        <f t="shared" si="107"/>
        <v>0</v>
      </c>
    </row>
    <row r="229" spans="5:23">
      <c r="E229" s="214">
        <v>45778</v>
      </c>
      <c r="F229" s="214" t="s">
        <v>711</v>
      </c>
      <c r="G229" s="215" t="s">
        <v>66</v>
      </c>
      <c r="H229" s="240"/>
      <c r="I229" s="230">
        <f>(SUM('1.  LRAMVA Summary'!D$54:D$80)+SUM('1.  LRAMVA Summary'!D$81:D$82)*(MONTH($E229)-1)/12)*$H229</f>
        <v>0</v>
      </c>
      <c r="J229" s="230">
        <f>(SUM('1.  LRAMVA Summary'!E$54:E$80)+SUM('1.  LRAMVA Summary'!E$81:E$82)*(MONTH($E229)-1)/12)*$H229</f>
        <v>0</v>
      </c>
      <c r="K229" s="230">
        <f>(SUM('1.  LRAMVA Summary'!F$54:F$80)+SUM('1.  LRAMVA Summary'!F$81:F$82)*(MONTH($E229)-1)/12)*$H229</f>
        <v>0</v>
      </c>
      <c r="L229" s="230">
        <f>(SUM('1.  LRAMVA Summary'!G$54:G$80)+SUM('1.  LRAMVA Summary'!G$81:G$82)*(MONTH($E229)-1)/12)*$H229</f>
        <v>0</v>
      </c>
      <c r="M229" s="230">
        <f>(SUM('1.  LRAMVA Summary'!H$54:H$80)+SUM('1.  LRAMVA Summary'!H$81:H$82)*(MONTH($E229)-1)/12)*$H229</f>
        <v>0</v>
      </c>
      <c r="N229" s="230">
        <f>(SUM('1.  LRAMVA Summary'!I$54:I$80)+SUM('1.  LRAMVA Summary'!I$81:I$82)*(MONTH($E229)-1)/12)*$H229</f>
        <v>0</v>
      </c>
      <c r="O229" s="230">
        <f>(SUM('1.  LRAMVA Summary'!J$54:J$80)+SUM('1.  LRAMVA Summary'!J$81:J$82)*(MONTH($E229)-1)/12)*$H229</f>
        <v>0</v>
      </c>
      <c r="P229" s="230">
        <f>(SUM('1.  LRAMVA Summary'!K$54:K$80)+SUM('1.  LRAMVA Summary'!K$81:K$82)*(MONTH($E229)-1)/12)*$H229</f>
        <v>0</v>
      </c>
      <c r="Q229" s="230">
        <f>(SUM('1.  LRAMVA Summary'!L$54:L$80)+SUM('1.  LRAMVA Summary'!L$81:L$82)*(MONTH($E229)-1)/12)*$H229</f>
        <v>0</v>
      </c>
      <c r="R229" s="230">
        <f>(SUM('1.  LRAMVA Summary'!M$54:M$80)+SUM('1.  LRAMVA Summary'!M$81:M$82)*(MONTH($E229)-1)/12)*$H229</f>
        <v>0</v>
      </c>
      <c r="S229" s="230">
        <f>(SUM('1.  LRAMVA Summary'!N$54:N$80)+SUM('1.  LRAMVA Summary'!N$81:N$82)*(MONTH($E229)-1)/12)*$H229</f>
        <v>0</v>
      </c>
      <c r="T229" s="230">
        <f>(SUM('1.  LRAMVA Summary'!O$54:O$80)+SUM('1.  LRAMVA Summary'!O$81:O$82)*(MONTH($E229)-1)/12)*$H229</f>
        <v>0</v>
      </c>
      <c r="U229" s="230">
        <f>(SUM('1.  LRAMVA Summary'!P$54:P$80)+SUM('1.  LRAMVA Summary'!P$81:P$82)*(MONTH($E229)-1)/12)*$H229</f>
        <v>0</v>
      </c>
      <c r="V229" s="230">
        <f>(SUM('1.  LRAMVA Summary'!Q$54:Q$80)+SUM('1.  LRAMVA Summary'!Q$81:Q$82)*(MONTH($E229)-1)/12)*$H229</f>
        <v>0</v>
      </c>
      <c r="W229" s="231">
        <f t="shared" si="107"/>
        <v>0</v>
      </c>
    </row>
    <row r="230" spans="5:23">
      <c r="E230" s="214">
        <v>45809</v>
      </c>
      <c r="F230" s="214" t="s">
        <v>711</v>
      </c>
      <c r="G230" s="215" t="s">
        <v>66</v>
      </c>
      <c r="H230" s="240"/>
      <c r="I230" s="230">
        <f>(SUM('1.  LRAMVA Summary'!D$54:D$80)+SUM('1.  LRAMVA Summary'!D$81:D$82)*(MONTH($E230)-1)/12)*$H230</f>
        <v>0</v>
      </c>
      <c r="J230" s="230">
        <f>(SUM('1.  LRAMVA Summary'!E$54:E$80)+SUM('1.  LRAMVA Summary'!E$81:E$82)*(MONTH($E230)-1)/12)*$H230</f>
        <v>0</v>
      </c>
      <c r="K230" s="230">
        <f>(SUM('1.  LRAMVA Summary'!F$54:F$80)+SUM('1.  LRAMVA Summary'!F$81:F$82)*(MONTH($E230)-1)/12)*$H230</f>
        <v>0</v>
      </c>
      <c r="L230" s="230">
        <f>(SUM('1.  LRAMVA Summary'!G$54:G$80)+SUM('1.  LRAMVA Summary'!G$81:G$82)*(MONTH($E230)-1)/12)*$H230</f>
        <v>0</v>
      </c>
      <c r="M230" s="230">
        <f>(SUM('1.  LRAMVA Summary'!H$54:H$80)+SUM('1.  LRAMVA Summary'!H$81:H$82)*(MONTH($E230)-1)/12)*$H230</f>
        <v>0</v>
      </c>
      <c r="N230" s="230">
        <f>(SUM('1.  LRAMVA Summary'!I$54:I$80)+SUM('1.  LRAMVA Summary'!I$81:I$82)*(MONTH($E230)-1)/12)*$H230</f>
        <v>0</v>
      </c>
      <c r="O230" s="230">
        <f>(SUM('1.  LRAMVA Summary'!J$54:J$80)+SUM('1.  LRAMVA Summary'!J$81:J$82)*(MONTH($E230)-1)/12)*$H230</f>
        <v>0</v>
      </c>
      <c r="P230" s="230">
        <f>(SUM('1.  LRAMVA Summary'!K$54:K$80)+SUM('1.  LRAMVA Summary'!K$81:K$82)*(MONTH($E230)-1)/12)*$H230</f>
        <v>0</v>
      </c>
      <c r="Q230" s="230">
        <f>(SUM('1.  LRAMVA Summary'!L$54:L$80)+SUM('1.  LRAMVA Summary'!L$81:L$82)*(MONTH($E230)-1)/12)*$H230</f>
        <v>0</v>
      </c>
      <c r="R230" s="230">
        <f>(SUM('1.  LRAMVA Summary'!M$54:M$80)+SUM('1.  LRAMVA Summary'!M$81:M$82)*(MONTH($E230)-1)/12)*$H230</f>
        <v>0</v>
      </c>
      <c r="S230" s="230">
        <f>(SUM('1.  LRAMVA Summary'!N$54:N$80)+SUM('1.  LRAMVA Summary'!N$81:N$82)*(MONTH($E230)-1)/12)*$H230</f>
        <v>0</v>
      </c>
      <c r="T230" s="230">
        <f>(SUM('1.  LRAMVA Summary'!O$54:O$80)+SUM('1.  LRAMVA Summary'!O$81:O$82)*(MONTH($E230)-1)/12)*$H230</f>
        <v>0</v>
      </c>
      <c r="U230" s="230">
        <f>(SUM('1.  LRAMVA Summary'!P$54:P$80)+SUM('1.  LRAMVA Summary'!P$81:P$82)*(MONTH($E230)-1)/12)*$H230</f>
        <v>0</v>
      </c>
      <c r="V230" s="230">
        <f>(SUM('1.  LRAMVA Summary'!Q$54:Q$80)+SUM('1.  LRAMVA Summary'!Q$81:Q$82)*(MONTH($E230)-1)/12)*$H230</f>
        <v>0</v>
      </c>
      <c r="W230" s="231">
        <f t="shared" si="107"/>
        <v>0</v>
      </c>
    </row>
    <row r="231" spans="5:23">
      <c r="E231" s="214">
        <v>45839</v>
      </c>
      <c r="F231" s="214" t="s">
        <v>711</v>
      </c>
      <c r="G231" s="215" t="s">
        <v>68</v>
      </c>
      <c r="H231" s="240"/>
      <c r="I231" s="230">
        <f>(SUM('1.  LRAMVA Summary'!D$54:D$80)+SUM('1.  LRAMVA Summary'!D$81:D$82)*(MONTH($E231)-1)/12)*$H231</f>
        <v>0</v>
      </c>
      <c r="J231" s="230">
        <f>(SUM('1.  LRAMVA Summary'!E$54:E$80)+SUM('1.  LRAMVA Summary'!E$81:E$82)*(MONTH($E231)-1)/12)*$H231</f>
        <v>0</v>
      </c>
      <c r="K231" s="230">
        <f>(SUM('1.  LRAMVA Summary'!F$54:F$80)+SUM('1.  LRAMVA Summary'!F$81:F$82)*(MONTH($E231)-1)/12)*$H231</f>
        <v>0</v>
      </c>
      <c r="L231" s="230">
        <f>(SUM('1.  LRAMVA Summary'!G$54:G$80)+SUM('1.  LRAMVA Summary'!G$81:G$82)*(MONTH($E231)-1)/12)*$H231</f>
        <v>0</v>
      </c>
      <c r="M231" s="230">
        <f>(SUM('1.  LRAMVA Summary'!H$54:H$80)+SUM('1.  LRAMVA Summary'!H$81:H$82)*(MONTH($E231)-1)/12)*$H231</f>
        <v>0</v>
      </c>
      <c r="N231" s="230">
        <f>(SUM('1.  LRAMVA Summary'!I$54:I$80)+SUM('1.  LRAMVA Summary'!I$81:I$82)*(MONTH($E231)-1)/12)*$H231</f>
        <v>0</v>
      </c>
      <c r="O231" s="230">
        <f>(SUM('1.  LRAMVA Summary'!J$54:J$80)+SUM('1.  LRAMVA Summary'!J$81:J$82)*(MONTH($E231)-1)/12)*$H231</f>
        <v>0</v>
      </c>
      <c r="P231" s="230">
        <f>(SUM('1.  LRAMVA Summary'!K$54:K$80)+SUM('1.  LRAMVA Summary'!K$81:K$82)*(MONTH($E231)-1)/12)*$H231</f>
        <v>0</v>
      </c>
      <c r="Q231" s="230">
        <f>(SUM('1.  LRAMVA Summary'!L$54:L$80)+SUM('1.  LRAMVA Summary'!L$81:L$82)*(MONTH($E231)-1)/12)*$H231</f>
        <v>0</v>
      </c>
      <c r="R231" s="230">
        <f>(SUM('1.  LRAMVA Summary'!M$54:M$80)+SUM('1.  LRAMVA Summary'!M$81:M$82)*(MONTH($E231)-1)/12)*$H231</f>
        <v>0</v>
      </c>
      <c r="S231" s="230">
        <f>(SUM('1.  LRAMVA Summary'!N$54:N$80)+SUM('1.  LRAMVA Summary'!N$81:N$82)*(MONTH($E231)-1)/12)*$H231</f>
        <v>0</v>
      </c>
      <c r="T231" s="230">
        <f>(SUM('1.  LRAMVA Summary'!O$54:O$80)+SUM('1.  LRAMVA Summary'!O$81:O$82)*(MONTH($E231)-1)/12)*$H231</f>
        <v>0</v>
      </c>
      <c r="U231" s="230">
        <f>(SUM('1.  LRAMVA Summary'!P$54:P$80)+SUM('1.  LRAMVA Summary'!P$81:P$82)*(MONTH($E231)-1)/12)*$H231</f>
        <v>0</v>
      </c>
      <c r="V231" s="230">
        <f>(SUM('1.  LRAMVA Summary'!Q$54:Q$80)+SUM('1.  LRAMVA Summary'!Q$81:Q$82)*(MONTH($E231)-1)/12)*$H231</f>
        <v>0</v>
      </c>
      <c r="W231" s="231">
        <f t="shared" si="107"/>
        <v>0</v>
      </c>
    </row>
    <row r="232" spans="5:23">
      <c r="E232" s="214">
        <v>45870</v>
      </c>
      <c r="F232" s="214" t="s">
        <v>711</v>
      </c>
      <c r="G232" s="215" t="s">
        <v>68</v>
      </c>
      <c r="H232" s="240"/>
      <c r="I232" s="230">
        <f>(SUM('1.  LRAMVA Summary'!D$54:D$80)+SUM('1.  LRAMVA Summary'!D$81:D$82)*(MONTH($E232)-1)/12)*$H232</f>
        <v>0</v>
      </c>
      <c r="J232" s="230">
        <f>(SUM('1.  LRAMVA Summary'!E$54:E$80)+SUM('1.  LRAMVA Summary'!E$81:E$82)*(MONTH($E232)-1)/12)*$H232</f>
        <v>0</v>
      </c>
      <c r="K232" s="230">
        <f>(SUM('1.  LRAMVA Summary'!F$54:F$80)+SUM('1.  LRAMVA Summary'!F$81:F$82)*(MONTH($E232)-1)/12)*$H232</f>
        <v>0</v>
      </c>
      <c r="L232" s="230">
        <f>(SUM('1.  LRAMVA Summary'!G$54:G$80)+SUM('1.  LRAMVA Summary'!G$81:G$82)*(MONTH($E232)-1)/12)*$H232</f>
        <v>0</v>
      </c>
      <c r="M232" s="230">
        <f>(SUM('1.  LRAMVA Summary'!H$54:H$80)+SUM('1.  LRAMVA Summary'!H$81:H$82)*(MONTH($E232)-1)/12)*$H232</f>
        <v>0</v>
      </c>
      <c r="N232" s="230">
        <f>(SUM('1.  LRAMVA Summary'!I$54:I$80)+SUM('1.  LRAMVA Summary'!I$81:I$82)*(MONTH($E232)-1)/12)*$H232</f>
        <v>0</v>
      </c>
      <c r="O232" s="230">
        <f>(SUM('1.  LRAMVA Summary'!J$54:J$80)+SUM('1.  LRAMVA Summary'!J$81:J$82)*(MONTH($E232)-1)/12)*$H232</f>
        <v>0</v>
      </c>
      <c r="P232" s="230">
        <f>(SUM('1.  LRAMVA Summary'!K$54:K$80)+SUM('1.  LRAMVA Summary'!K$81:K$82)*(MONTH($E232)-1)/12)*$H232</f>
        <v>0</v>
      </c>
      <c r="Q232" s="230">
        <f>(SUM('1.  LRAMVA Summary'!L$54:L$80)+SUM('1.  LRAMVA Summary'!L$81:L$82)*(MONTH($E232)-1)/12)*$H232</f>
        <v>0</v>
      </c>
      <c r="R232" s="230">
        <f>(SUM('1.  LRAMVA Summary'!M$54:M$80)+SUM('1.  LRAMVA Summary'!M$81:M$82)*(MONTH($E232)-1)/12)*$H232</f>
        <v>0</v>
      </c>
      <c r="S232" s="230">
        <f>(SUM('1.  LRAMVA Summary'!N$54:N$80)+SUM('1.  LRAMVA Summary'!N$81:N$82)*(MONTH($E232)-1)/12)*$H232</f>
        <v>0</v>
      </c>
      <c r="T232" s="230">
        <f>(SUM('1.  LRAMVA Summary'!O$54:O$80)+SUM('1.  LRAMVA Summary'!O$81:O$82)*(MONTH($E232)-1)/12)*$H232</f>
        <v>0</v>
      </c>
      <c r="U232" s="230">
        <f>(SUM('1.  LRAMVA Summary'!P$54:P$80)+SUM('1.  LRAMVA Summary'!P$81:P$82)*(MONTH($E232)-1)/12)*$H232</f>
        <v>0</v>
      </c>
      <c r="V232" s="230">
        <f>(SUM('1.  LRAMVA Summary'!Q$54:Q$80)+SUM('1.  LRAMVA Summary'!Q$81:Q$82)*(MONTH($E232)-1)/12)*$H232</f>
        <v>0</v>
      </c>
      <c r="W232" s="231">
        <f t="shared" si="107"/>
        <v>0</v>
      </c>
    </row>
    <row r="233" spans="5:23">
      <c r="E233" s="214">
        <v>45901</v>
      </c>
      <c r="F233" s="214" t="s">
        <v>711</v>
      </c>
      <c r="G233" s="215" t="s">
        <v>68</v>
      </c>
      <c r="H233" s="240"/>
      <c r="I233" s="230">
        <f>(SUM('1.  LRAMVA Summary'!D$54:D$80)+SUM('1.  LRAMVA Summary'!D$81:D$82)*(MONTH($E233)-1)/12)*$H233</f>
        <v>0</v>
      </c>
      <c r="J233" s="230">
        <f>(SUM('1.  LRAMVA Summary'!E$54:E$80)+SUM('1.  LRAMVA Summary'!E$81:E$82)*(MONTH($E233)-1)/12)*$H233</f>
        <v>0</v>
      </c>
      <c r="K233" s="230">
        <f>(SUM('1.  LRAMVA Summary'!F$54:F$80)+SUM('1.  LRAMVA Summary'!F$81:F$82)*(MONTH($E233)-1)/12)*$H233</f>
        <v>0</v>
      </c>
      <c r="L233" s="230">
        <f>(SUM('1.  LRAMVA Summary'!G$54:G$80)+SUM('1.  LRAMVA Summary'!G$81:G$82)*(MONTH($E233)-1)/12)*$H233</f>
        <v>0</v>
      </c>
      <c r="M233" s="230">
        <f>(SUM('1.  LRAMVA Summary'!H$54:H$80)+SUM('1.  LRAMVA Summary'!H$81:H$82)*(MONTH($E233)-1)/12)*$H233</f>
        <v>0</v>
      </c>
      <c r="N233" s="230">
        <f>(SUM('1.  LRAMVA Summary'!I$54:I$80)+SUM('1.  LRAMVA Summary'!I$81:I$82)*(MONTH($E233)-1)/12)*$H233</f>
        <v>0</v>
      </c>
      <c r="O233" s="230">
        <f>(SUM('1.  LRAMVA Summary'!J$54:J$80)+SUM('1.  LRAMVA Summary'!J$81:J$82)*(MONTH($E233)-1)/12)*$H233</f>
        <v>0</v>
      </c>
      <c r="P233" s="230">
        <f>(SUM('1.  LRAMVA Summary'!K$54:K$80)+SUM('1.  LRAMVA Summary'!K$81:K$82)*(MONTH($E233)-1)/12)*$H233</f>
        <v>0</v>
      </c>
      <c r="Q233" s="230">
        <f>(SUM('1.  LRAMVA Summary'!L$54:L$80)+SUM('1.  LRAMVA Summary'!L$81:L$82)*(MONTH($E233)-1)/12)*$H233</f>
        <v>0</v>
      </c>
      <c r="R233" s="230">
        <f>(SUM('1.  LRAMVA Summary'!M$54:M$80)+SUM('1.  LRAMVA Summary'!M$81:M$82)*(MONTH($E233)-1)/12)*$H233</f>
        <v>0</v>
      </c>
      <c r="S233" s="230">
        <f>(SUM('1.  LRAMVA Summary'!N$54:N$80)+SUM('1.  LRAMVA Summary'!N$81:N$82)*(MONTH($E233)-1)/12)*$H233</f>
        <v>0</v>
      </c>
      <c r="T233" s="230">
        <f>(SUM('1.  LRAMVA Summary'!O$54:O$80)+SUM('1.  LRAMVA Summary'!O$81:O$82)*(MONTH($E233)-1)/12)*$H233</f>
        <v>0</v>
      </c>
      <c r="U233" s="230">
        <f>(SUM('1.  LRAMVA Summary'!P$54:P$80)+SUM('1.  LRAMVA Summary'!P$81:P$82)*(MONTH($E233)-1)/12)*$H233</f>
        <v>0</v>
      </c>
      <c r="V233" s="230">
        <f>(SUM('1.  LRAMVA Summary'!Q$54:Q$80)+SUM('1.  LRAMVA Summary'!Q$81:Q$82)*(MONTH($E233)-1)/12)*$H233</f>
        <v>0</v>
      </c>
      <c r="W233" s="231">
        <f t="shared" si="107"/>
        <v>0</v>
      </c>
    </row>
    <row r="234" spans="5:23">
      <c r="E234" s="214">
        <v>45931</v>
      </c>
      <c r="F234" s="214" t="s">
        <v>711</v>
      </c>
      <c r="G234" s="215" t="s">
        <v>69</v>
      </c>
      <c r="H234" s="240"/>
      <c r="I234" s="230">
        <f>(SUM('1.  LRAMVA Summary'!D$54:D$80)+SUM('1.  LRAMVA Summary'!D$81:D$82)*(MONTH($E234)-1)/12)*$H234</f>
        <v>0</v>
      </c>
      <c r="J234" s="230">
        <f>(SUM('1.  LRAMVA Summary'!E$54:E$80)+SUM('1.  LRAMVA Summary'!E$81:E$82)*(MONTH($E234)-1)/12)*$H234</f>
        <v>0</v>
      </c>
      <c r="K234" s="230">
        <f>(SUM('1.  LRAMVA Summary'!F$54:F$80)+SUM('1.  LRAMVA Summary'!F$81:F$82)*(MONTH($E234)-1)/12)*$H234</f>
        <v>0</v>
      </c>
      <c r="L234" s="230">
        <f>(SUM('1.  LRAMVA Summary'!G$54:G$80)+SUM('1.  LRAMVA Summary'!G$81:G$82)*(MONTH($E234)-1)/12)*$H234</f>
        <v>0</v>
      </c>
      <c r="M234" s="230">
        <f>(SUM('1.  LRAMVA Summary'!H$54:H$80)+SUM('1.  LRAMVA Summary'!H$81:H$82)*(MONTH($E234)-1)/12)*$H234</f>
        <v>0</v>
      </c>
      <c r="N234" s="230">
        <f>(SUM('1.  LRAMVA Summary'!I$54:I$80)+SUM('1.  LRAMVA Summary'!I$81:I$82)*(MONTH($E234)-1)/12)*$H234</f>
        <v>0</v>
      </c>
      <c r="O234" s="230">
        <f>(SUM('1.  LRAMVA Summary'!J$54:J$80)+SUM('1.  LRAMVA Summary'!J$81:J$82)*(MONTH($E234)-1)/12)*$H234</f>
        <v>0</v>
      </c>
      <c r="P234" s="230">
        <f>(SUM('1.  LRAMVA Summary'!K$54:K$80)+SUM('1.  LRAMVA Summary'!K$81:K$82)*(MONTH($E234)-1)/12)*$H234</f>
        <v>0</v>
      </c>
      <c r="Q234" s="230">
        <f>(SUM('1.  LRAMVA Summary'!L$54:L$80)+SUM('1.  LRAMVA Summary'!L$81:L$82)*(MONTH($E234)-1)/12)*$H234</f>
        <v>0</v>
      </c>
      <c r="R234" s="230">
        <f>(SUM('1.  LRAMVA Summary'!M$54:M$80)+SUM('1.  LRAMVA Summary'!M$81:M$82)*(MONTH($E234)-1)/12)*$H234</f>
        <v>0</v>
      </c>
      <c r="S234" s="230">
        <f>(SUM('1.  LRAMVA Summary'!N$54:N$80)+SUM('1.  LRAMVA Summary'!N$81:N$82)*(MONTH($E234)-1)/12)*$H234</f>
        <v>0</v>
      </c>
      <c r="T234" s="230">
        <f>(SUM('1.  LRAMVA Summary'!O$54:O$80)+SUM('1.  LRAMVA Summary'!O$81:O$82)*(MONTH($E234)-1)/12)*$H234</f>
        <v>0</v>
      </c>
      <c r="U234" s="230">
        <f>(SUM('1.  LRAMVA Summary'!P$54:P$80)+SUM('1.  LRAMVA Summary'!P$81:P$82)*(MONTH($E234)-1)/12)*$H234</f>
        <v>0</v>
      </c>
      <c r="V234" s="230">
        <f>(SUM('1.  LRAMVA Summary'!Q$54:Q$80)+SUM('1.  LRAMVA Summary'!Q$81:Q$82)*(MONTH($E234)-1)/12)*$H234</f>
        <v>0</v>
      </c>
      <c r="W234" s="231">
        <f t="shared" si="107"/>
        <v>0</v>
      </c>
    </row>
    <row r="235" spans="5:23">
      <c r="E235" s="214">
        <v>45962</v>
      </c>
      <c r="F235" s="214" t="s">
        <v>711</v>
      </c>
      <c r="G235" s="215" t="s">
        <v>69</v>
      </c>
      <c r="H235" s="240"/>
      <c r="I235" s="230">
        <f>(SUM('1.  LRAMVA Summary'!D$54:D$80)+SUM('1.  LRAMVA Summary'!D$81:D$82)*(MONTH($E235)-1)/12)*$H235</f>
        <v>0</v>
      </c>
      <c r="J235" s="230">
        <f>(SUM('1.  LRAMVA Summary'!E$54:E$80)+SUM('1.  LRAMVA Summary'!E$81:E$82)*(MONTH($E235)-1)/12)*$H235</f>
        <v>0</v>
      </c>
      <c r="K235" s="230">
        <f>(SUM('1.  LRAMVA Summary'!F$54:F$80)+SUM('1.  LRAMVA Summary'!F$81:F$82)*(MONTH($E235)-1)/12)*$H235</f>
        <v>0</v>
      </c>
      <c r="L235" s="230">
        <f>(SUM('1.  LRAMVA Summary'!G$54:G$80)+SUM('1.  LRAMVA Summary'!G$81:G$82)*(MONTH($E235)-1)/12)*$H235</f>
        <v>0</v>
      </c>
      <c r="M235" s="230">
        <f>(SUM('1.  LRAMVA Summary'!H$54:H$80)+SUM('1.  LRAMVA Summary'!H$81:H$82)*(MONTH($E235)-1)/12)*$H235</f>
        <v>0</v>
      </c>
      <c r="N235" s="230">
        <f>(SUM('1.  LRAMVA Summary'!I$54:I$80)+SUM('1.  LRAMVA Summary'!I$81:I$82)*(MONTH($E235)-1)/12)*$H235</f>
        <v>0</v>
      </c>
      <c r="O235" s="230">
        <f>(SUM('1.  LRAMVA Summary'!J$54:J$80)+SUM('1.  LRAMVA Summary'!J$81:J$82)*(MONTH($E235)-1)/12)*$H235</f>
        <v>0</v>
      </c>
      <c r="P235" s="230">
        <f>(SUM('1.  LRAMVA Summary'!K$54:K$80)+SUM('1.  LRAMVA Summary'!K$81:K$82)*(MONTH($E235)-1)/12)*$H235</f>
        <v>0</v>
      </c>
      <c r="Q235" s="230">
        <f>(SUM('1.  LRAMVA Summary'!L$54:L$80)+SUM('1.  LRAMVA Summary'!L$81:L$82)*(MONTH($E235)-1)/12)*$H235</f>
        <v>0</v>
      </c>
      <c r="R235" s="230">
        <f>(SUM('1.  LRAMVA Summary'!M$54:M$80)+SUM('1.  LRAMVA Summary'!M$81:M$82)*(MONTH($E235)-1)/12)*$H235</f>
        <v>0</v>
      </c>
      <c r="S235" s="230">
        <f>(SUM('1.  LRAMVA Summary'!N$54:N$80)+SUM('1.  LRAMVA Summary'!N$81:N$82)*(MONTH($E235)-1)/12)*$H235</f>
        <v>0</v>
      </c>
      <c r="T235" s="230">
        <f>(SUM('1.  LRAMVA Summary'!O$54:O$80)+SUM('1.  LRAMVA Summary'!O$81:O$82)*(MONTH($E235)-1)/12)*$H235</f>
        <v>0</v>
      </c>
      <c r="U235" s="230">
        <f>(SUM('1.  LRAMVA Summary'!P$54:P$80)+SUM('1.  LRAMVA Summary'!P$81:P$82)*(MONTH($E235)-1)/12)*$H235</f>
        <v>0</v>
      </c>
      <c r="V235" s="230">
        <f>(SUM('1.  LRAMVA Summary'!Q$54:Q$80)+SUM('1.  LRAMVA Summary'!Q$81:Q$82)*(MONTH($E235)-1)/12)*$H235</f>
        <v>0</v>
      </c>
      <c r="W235" s="231">
        <f t="shared" si="107"/>
        <v>0</v>
      </c>
    </row>
    <row r="236" spans="5:23">
      <c r="E236" s="214">
        <v>45992</v>
      </c>
      <c r="F236" s="214" t="s">
        <v>711</v>
      </c>
      <c r="G236" s="215" t="s">
        <v>69</v>
      </c>
      <c r="H236" s="240"/>
      <c r="I236" s="230">
        <f>(SUM('1.  LRAMVA Summary'!D$54:D$80)+SUM('1.  LRAMVA Summary'!D$81:D$82)*(MONTH($E236)-1)/12)*$H236</f>
        <v>0</v>
      </c>
      <c r="J236" s="230">
        <f>(SUM('1.  LRAMVA Summary'!E$54:E$80)+SUM('1.  LRAMVA Summary'!E$81:E$82)*(MONTH($E236)-1)/12)*$H236</f>
        <v>0</v>
      </c>
      <c r="K236" s="230">
        <f>(SUM('1.  LRAMVA Summary'!F$54:F$80)+SUM('1.  LRAMVA Summary'!F$81:F$82)*(MONTH($E236)-1)/12)*$H236</f>
        <v>0</v>
      </c>
      <c r="L236" s="230">
        <f>(SUM('1.  LRAMVA Summary'!G$54:G$80)+SUM('1.  LRAMVA Summary'!G$81:G$82)*(MONTH($E236)-1)/12)*$H236</f>
        <v>0</v>
      </c>
      <c r="M236" s="230">
        <f>(SUM('1.  LRAMVA Summary'!H$54:H$80)+SUM('1.  LRAMVA Summary'!H$81:H$82)*(MONTH($E236)-1)/12)*$H236</f>
        <v>0</v>
      </c>
      <c r="N236" s="230">
        <f>(SUM('1.  LRAMVA Summary'!I$54:I$80)+SUM('1.  LRAMVA Summary'!I$81:I$82)*(MONTH($E236)-1)/12)*$H236</f>
        <v>0</v>
      </c>
      <c r="O236" s="230">
        <f>(SUM('1.  LRAMVA Summary'!J$54:J$80)+SUM('1.  LRAMVA Summary'!J$81:J$82)*(MONTH($E236)-1)/12)*$H236</f>
        <v>0</v>
      </c>
      <c r="P236" s="230">
        <f>(SUM('1.  LRAMVA Summary'!K$54:K$80)+SUM('1.  LRAMVA Summary'!K$81:K$82)*(MONTH($E236)-1)/12)*$H236</f>
        <v>0</v>
      </c>
      <c r="Q236" s="230">
        <f>(SUM('1.  LRAMVA Summary'!L$54:L$80)+SUM('1.  LRAMVA Summary'!L$81:L$82)*(MONTH($E236)-1)/12)*$H236</f>
        <v>0</v>
      </c>
      <c r="R236" s="230">
        <f>(SUM('1.  LRAMVA Summary'!M$54:M$80)+SUM('1.  LRAMVA Summary'!M$81:M$82)*(MONTH($E236)-1)/12)*$H236</f>
        <v>0</v>
      </c>
      <c r="S236" s="230">
        <f>(SUM('1.  LRAMVA Summary'!N$54:N$80)+SUM('1.  LRAMVA Summary'!N$81:N$82)*(MONTH($E236)-1)/12)*$H236</f>
        <v>0</v>
      </c>
      <c r="T236" s="230">
        <f>(SUM('1.  LRAMVA Summary'!O$54:O$80)+SUM('1.  LRAMVA Summary'!O$81:O$82)*(MONTH($E236)-1)/12)*$H236</f>
        <v>0</v>
      </c>
      <c r="U236" s="230">
        <f>(SUM('1.  LRAMVA Summary'!P$54:P$80)+SUM('1.  LRAMVA Summary'!P$81:P$82)*(MONTH($E236)-1)/12)*$H236</f>
        <v>0</v>
      </c>
      <c r="V236" s="230">
        <f>(SUM('1.  LRAMVA Summary'!Q$54:Q$80)+SUM('1.  LRAMVA Summary'!Q$81:Q$82)*(MONTH($E236)-1)/12)*$H236</f>
        <v>0</v>
      </c>
      <c r="W236" s="231">
        <f>SUM(I236:V236)</f>
        <v>0</v>
      </c>
    </row>
    <row r="237" spans="5:23" ht="15" thickBot="1">
      <c r="E237" s="216" t="s">
        <v>709</v>
      </c>
      <c r="F237" s="216"/>
      <c r="G237" s="217"/>
      <c r="H237" s="218"/>
      <c r="I237" s="219">
        <f>SUM(I224:I236)</f>
        <v>18185.911603706878</v>
      </c>
      <c r="J237" s="219">
        <f>SUM(J224:J236)</f>
        <v>17192.959604589123</v>
      </c>
      <c r="K237" s="219">
        <f t="shared" ref="K237:U237" si="108">SUM(K224:K236)</f>
        <v>8033.1075072836138</v>
      </c>
      <c r="L237" s="219">
        <f t="shared" si="108"/>
        <v>3229.9714675306654</v>
      </c>
      <c r="M237" s="219">
        <f>SUM(M224:M236)</f>
        <v>4612.1436849940237</v>
      </c>
      <c r="N237" s="219">
        <f t="shared" si="108"/>
        <v>0</v>
      </c>
      <c r="O237" s="219">
        <f t="shared" si="108"/>
        <v>0</v>
      </c>
      <c r="P237" s="219">
        <f t="shared" si="108"/>
        <v>1147.6798186378294</v>
      </c>
      <c r="Q237" s="219">
        <f t="shared" si="108"/>
        <v>0</v>
      </c>
      <c r="R237" s="219">
        <f t="shared" si="108"/>
        <v>0</v>
      </c>
      <c r="S237" s="219">
        <f t="shared" si="108"/>
        <v>0</v>
      </c>
      <c r="T237" s="219">
        <f t="shared" si="108"/>
        <v>0</v>
      </c>
      <c r="U237" s="219">
        <f t="shared" si="108"/>
        <v>0</v>
      </c>
      <c r="V237" s="219">
        <f>SUM(V224:V236)</f>
        <v>0</v>
      </c>
      <c r="W237" s="219">
        <f>SUM(W224:W236)</f>
        <v>52401.773686742163</v>
      </c>
    </row>
    <row r="238" spans="5:23" ht="15" thickTop="1">
      <c r="E238" s="220" t="s">
        <v>67</v>
      </c>
      <c r="F238" s="220"/>
      <c r="G238" s="221"/>
      <c r="H238" s="222"/>
      <c r="I238" s="223"/>
      <c r="J238" s="223"/>
      <c r="K238" s="223"/>
      <c r="L238" s="223"/>
      <c r="M238" s="223"/>
      <c r="N238" s="223"/>
      <c r="O238" s="223"/>
      <c r="P238" s="223"/>
      <c r="Q238" s="223"/>
      <c r="R238" s="223"/>
      <c r="S238" s="223"/>
      <c r="T238" s="223"/>
      <c r="U238" s="223"/>
      <c r="V238" s="223"/>
      <c r="W238" s="224"/>
    </row>
  </sheetData>
  <dataConsolidate/>
  <mergeCells count="4">
    <mergeCell ref="B12:C12"/>
    <mergeCell ref="C8:S8"/>
    <mergeCell ref="C9:S9"/>
    <mergeCell ref="C10:S10"/>
  </mergeCells>
  <hyperlinks>
    <hyperlink ref="B77" r:id="rId1" xr:uid="{00000000-0004-0000-0B00-000000000000}"/>
    <hyperlink ref="K12" location="Table_1_b.__Annual_LRAMVA_Breakdown_by_Year_and_Rate_Class" display="Go to Tab 1: Summary" xr:uid="{00000000-0004-0000-0B00-000001000000}"/>
  </hyperlinks>
  <pageMargins left="0.70866141732283472" right="0.70866141732283472" top="0.74803149606299213" bottom="0.74803149606299213" header="0.31496062992125984" footer="0.31496062992125984"/>
  <pageSetup scale="35" fitToHeight="4" orientation="landscape" r:id="rId2"/>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BU122"/>
  <sheetViews>
    <sheetView view="pageBreakPreview" zoomScale="60" zoomScaleNormal="95" workbookViewId="0">
      <selection activeCell="B23" sqref="B23:AK54"/>
    </sheetView>
  </sheetViews>
  <sheetFormatPr defaultColWidth="9" defaultRowHeight="14.6" outlineLevelRow="1"/>
  <cols>
    <col min="1" max="1" width="6" style="12" customWidth="1"/>
    <col min="2" max="2" width="24.3828125" style="12" customWidth="1"/>
    <col min="3" max="3" width="11.3828125" style="12" customWidth="1"/>
    <col min="4" max="4" width="37.3828125" style="12" customWidth="1"/>
    <col min="5" max="5" width="35" style="12" bestFit="1" customWidth="1"/>
    <col min="6" max="6" width="26.3828125" style="12" customWidth="1"/>
    <col min="7" max="7" width="17" style="12" customWidth="1"/>
    <col min="8" max="8" width="19.3828125" style="12" customWidth="1"/>
    <col min="9" max="10" width="23" style="635" customWidth="1"/>
    <col min="11" max="11" width="2" style="16" customWidth="1"/>
    <col min="12" max="12" width="10.69140625" style="12" customWidth="1"/>
    <col min="13" max="41" width="9" style="12"/>
    <col min="42" max="42" width="2" style="12" customWidth="1"/>
    <col min="43" max="43" width="12.3828125" style="12" customWidth="1"/>
    <col min="44" max="64" width="12" style="12" bestFit="1" customWidth="1"/>
    <col min="65" max="72" width="9" style="12"/>
    <col min="73" max="73" width="9" style="16"/>
    <col min="74" max="16384" width="9" style="12"/>
  </cols>
  <sheetData>
    <row r="1" spans="2:73">
      <c r="I1" s="12"/>
      <c r="J1" s="12"/>
    </row>
    <row r="2" spans="2:73">
      <c r="I2" s="12"/>
      <c r="J2" s="12"/>
    </row>
    <row r="3" spans="2:73">
      <c r="I3" s="12"/>
      <c r="J3" s="12"/>
    </row>
    <row r="4" spans="2:73">
      <c r="I4" s="12"/>
      <c r="J4" s="12"/>
    </row>
    <row r="5" spans="2:73">
      <c r="I5" s="12"/>
      <c r="J5" s="12"/>
    </row>
    <row r="6" spans="2:73">
      <c r="I6" s="12"/>
      <c r="J6" s="12"/>
    </row>
    <row r="7" spans="2:73">
      <c r="I7" s="12"/>
      <c r="J7" s="12"/>
    </row>
    <row r="8" spans="2:73">
      <c r="I8" s="12"/>
      <c r="J8" s="12"/>
    </row>
    <row r="9" spans="2:73">
      <c r="I9" s="12"/>
      <c r="J9" s="12"/>
    </row>
    <row r="10" spans="2:73">
      <c r="I10" s="12"/>
      <c r="J10" s="12"/>
    </row>
    <row r="11" spans="2:73" ht="15" thickBot="1">
      <c r="I11" s="12"/>
      <c r="J11" s="12"/>
    </row>
    <row r="12" spans="2:73" s="9" customFormat="1" ht="25.5" customHeight="1" outlineLevel="1" thickBot="1">
      <c r="B12" s="119" t="s">
        <v>171</v>
      </c>
      <c r="D12" s="126" t="s">
        <v>175</v>
      </c>
      <c r="E12" s="17"/>
      <c r="F12" s="177"/>
      <c r="G12" s="178"/>
      <c r="H12" s="179"/>
      <c r="K12" s="179"/>
      <c r="L12" s="177"/>
      <c r="M12" s="177"/>
      <c r="N12" s="177"/>
      <c r="O12" s="177"/>
      <c r="P12" s="177"/>
      <c r="Q12" s="180"/>
    </row>
    <row r="13" spans="2:73" s="9" customFormat="1" ht="25.5" customHeight="1" outlineLevel="1" thickBot="1">
      <c r="B13" s="551"/>
      <c r="D13" s="637" t="s">
        <v>406</v>
      </c>
      <c r="E13" s="17"/>
      <c r="F13" s="177"/>
      <c r="G13" s="178"/>
      <c r="H13" s="179"/>
      <c r="K13" s="179"/>
      <c r="L13" s="177"/>
      <c r="M13" s="177"/>
      <c r="N13" s="177"/>
      <c r="O13" s="177"/>
      <c r="P13" s="177"/>
      <c r="Q13" s="180"/>
    </row>
    <row r="14" spans="2:73" ht="30" customHeight="1" outlineLevel="1" thickBot="1">
      <c r="B14" s="90"/>
      <c r="D14" s="610" t="s">
        <v>550</v>
      </c>
      <c r="I14" s="12"/>
      <c r="J14" s="12"/>
      <c r="BU14" s="12"/>
    </row>
    <row r="15" spans="2:73" ht="26.25" customHeight="1" outlineLevel="1">
      <c r="C15" s="90"/>
      <c r="I15" s="12"/>
      <c r="J15" s="12"/>
    </row>
    <row r="16" spans="2:73" ht="23.25" customHeight="1" outlineLevel="1">
      <c r="B16" s="116" t="s">
        <v>504</v>
      </c>
      <c r="C16" s="90"/>
      <c r="D16" s="615" t="s">
        <v>611</v>
      </c>
      <c r="E16" s="605"/>
      <c r="F16" s="605"/>
      <c r="G16" s="616"/>
      <c r="H16" s="605"/>
      <c r="I16" s="605"/>
      <c r="J16" s="605"/>
      <c r="K16" s="640"/>
      <c r="L16" s="605"/>
      <c r="M16" s="605"/>
      <c r="N16" s="605"/>
      <c r="O16" s="605"/>
      <c r="P16" s="605"/>
      <c r="Q16" s="605"/>
      <c r="R16" s="605"/>
      <c r="S16" s="605"/>
      <c r="T16" s="605"/>
      <c r="U16" s="605"/>
      <c r="V16" s="605"/>
      <c r="W16" s="605"/>
      <c r="X16" s="605"/>
      <c r="Y16" s="605"/>
      <c r="Z16" s="605"/>
      <c r="AA16" s="605"/>
      <c r="AB16" s="605"/>
      <c r="AC16" s="605"/>
      <c r="AD16" s="605"/>
      <c r="AE16" s="605"/>
      <c r="AF16" s="605"/>
      <c r="AG16" s="605"/>
    </row>
    <row r="17" spans="2:73" ht="23.25" customHeight="1" outlineLevel="1">
      <c r="B17" s="690" t="s">
        <v>605</v>
      </c>
      <c r="C17" s="90"/>
      <c r="D17" s="611" t="s">
        <v>585</v>
      </c>
      <c r="E17" s="605"/>
      <c r="F17" s="605"/>
      <c r="G17" s="616"/>
      <c r="H17" s="605"/>
      <c r="I17" s="605"/>
      <c r="J17" s="605"/>
      <c r="K17" s="640"/>
      <c r="L17" s="605"/>
      <c r="M17" s="605"/>
      <c r="N17" s="605"/>
      <c r="O17" s="605"/>
      <c r="P17" s="605"/>
      <c r="Q17" s="605"/>
      <c r="R17" s="605"/>
      <c r="S17" s="605"/>
      <c r="T17" s="605"/>
      <c r="U17" s="605"/>
      <c r="V17" s="605"/>
      <c r="W17" s="605"/>
      <c r="X17" s="605"/>
      <c r="Y17" s="605"/>
      <c r="Z17" s="605"/>
      <c r="AA17" s="605"/>
      <c r="AB17" s="605"/>
      <c r="AC17" s="605"/>
      <c r="AD17" s="605"/>
      <c r="AE17" s="605"/>
      <c r="AF17" s="605"/>
      <c r="AG17" s="605"/>
    </row>
    <row r="18" spans="2:73" ht="23.25" customHeight="1" outlineLevel="1">
      <c r="C18" s="90"/>
      <c r="D18" s="611" t="s">
        <v>618</v>
      </c>
      <c r="E18" s="605"/>
      <c r="F18" s="605"/>
      <c r="G18" s="616"/>
      <c r="H18" s="605"/>
      <c r="I18" s="605"/>
      <c r="J18" s="605"/>
      <c r="K18" s="640"/>
      <c r="L18" s="605"/>
      <c r="M18" s="605"/>
      <c r="N18" s="605"/>
      <c r="O18" s="605"/>
      <c r="P18" s="605"/>
      <c r="Q18" s="605"/>
      <c r="R18" s="605"/>
      <c r="S18" s="605"/>
      <c r="T18" s="605"/>
      <c r="U18" s="605"/>
      <c r="V18" s="605"/>
      <c r="W18" s="605"/>
      <c r="X18" s="605"/>
      <c r="Y18" s="605"/>
      <c r="Z18" s="605"/>
      <c r="AA18" s="605"/>
      <c r="AB18" s="605"/>
      <c r="AC18" s="605"/>
      <c r="AD18" s="605"/>
      <c r="AE18" s="605"/>
      <c r="AF18" s="605"/>
      <c r="AG18" s="605"/>
    </row>
    <row r="19" spans="2:73" ht="23.25" customHeight="1" outlineLevel="1">
      <c r="C19" s="90"/>
      <c r="D19" s="611" t="s">
        <v>617</v>
      </c>
      <c r="E19" s="605"/>
      <c r="F19" s="605"/>
      <c r="G19" s="616"/>
      <c r="H19" s="605"/>
      <c r="I19" s="605"/>
      <c r="J19" s="605"/>
      <c r="K19" s="640"/>
      <c r="L19" s="605"/>
      <c r="M19" s="605"/>
      <c r="N19" s="605"/>
      <c r="O19" s="605"/>
      <c r="P19" s="605"/>
      <c r="Q19" s="605"/>
      <c r="R19" s="605"/>
      <c r="S19" s="605"/>
      <c r="T19" s="605"/>
      <c r="U19" s="605"/>
      <c r="V19" s="605"/>
      <c r="W19" s="605"/>
      <c r="X19" s="605"/>
      <c r="Y19" s="605"/>
      <c r="Z19" s="605"/>
      <c r="AA19" s="605"/>
      <c r="AB19" s="605"/>
      <c r="AC19" s="605"/>
      <c r="AD19" s="605"/>
      <c r="AE19" s="605"/>
      <c r="AF19" s="605"/>
      <c r="AG19" s="605"/>
    </row>
    <row r="20" spans="2:73" ht="23.25" customHeight="1" outlineLevel="1">
      <c r="C20" s="90"/>
      <c r="D20" s="611" t="s">
        <v>619</v>
      </c>
      <c r="E20" s="605"/>
      <c r="F20" s="605"/>
      <c r="G20" s="616"/>
      <c r="H20" s="605"/>
      <c r="I20" s="605"/>
      <c r="J20" s="605"/>
      <c r="K20" s="640"/>
      <c r="L20" s="605"/>
      <c r="M20" s="605"/>
      <c r="N20" s="605"/>
      <c r="O20" s="605"/>
      <c r="P20" s="605"/>
      <c r="Q20" s="605"/>
      <c r="R20" s="605"/>
      <c r="S20" s="605"/>
      <c r="T20" s="605"/>
      <c r="U20" s="605"/>
      <c r="V20" s="605"/>
      <c r="W20" s="605"/>
      <c r="X20" s="605"/>
      <c r="Y20" s="605"/>
      <c r="Z20" s="605"/>
      <c r="AA20" s="605"/>
      <c r="AB20" s="605"/>
      <c r="AC20" s="605"/>
      <c r="AD20" s="605"/>
      <c r="AE20" s="605"/>
      <c r="AF20" s="605"/>
      <c r="AG20" s="605"/>
    </row>
    <row r="21" spans="2:73" ht="23.25" customHeight="1" outlineLevel="1">
      <c r="C21" s="90"/>
      <c r="D21" s="703" t="s">
        <v>627</v>
      </c>
      <c r="E21" s="605"/>
      <c r="F21" s="605"/>
      <c r="G21" s="616"/>
      <c r="H21" s="605"/>
      <c r="I21" s="605"/>
      <c r="J21" s="605"/>
      <c r="K21" s="640"/>
      <c r="L21" s="605"/>
      <c r="M21" s="605"/>
      <c r="N21" s="605"/>
      <c r="O21" s="605"/>
      <c r="P21" s="605"/>
      <c r="Q21" s="605"/>
      <c r="R21" s="605"/>
      <c r="S21" s="605"/>
      <c r="T21" s="605"/>
      <c r="U21" s="605"/>
      <c r="V21" s="605"/>
      <c r="W21" s="605"/>
      <c r="X21" s="605"/>
      <c r="Y21" s="605"/>
      <c r="Z21" s="605"/>
      <c r="AA21" s="605"/>
      <c r="AB21" s="605"/>
      <c r="AC21" s="605"/>
      <c r="AD21" s="605"/>
      <c r="AE21" s="605"/>
      <c r="AF21" s="605"/>
      <c r="AG21" s="605"/>
    </row>
    <row r="22" spans="2:73">
      <c r="I22" s="12"/>
      <c r="J22" s="12"/>
    </row>
    <row r="23" spans="2:73" ht="15.45">
      <c r="B23" s="182" t="s">
        <v>590</v>
      </c>
      <c r="H23" s="10"/>
      <c r="I23" s="10"/>
      <c r="J23" s="10"/>
    </row>
    <row r="24" spans="2:73" s="670" customFormat="1" ht="21" customHeight="1">
      <c r="B24" s="702" t="s">
        <v>594</v>
      </c>
      <c r="C24" s="938" t="s">
        <v>595</v>
      </c>
      <c r="D24" s="938"/>
      <c r="E24" s="938"/>
      <c r="F24" s="938"/>
      <c r="G24" s="938"/>
      <c r="H24" s="678" t="s">
        <v>592</v>
      </c>
      <c r="I24" s="678" t="s">
        <v>591</v>
      </c>
      <c r="J24" s="678" t="s">
        <v>593</v>
      </c>
      <c r="K24" s="669"/>
      <c r="L24" s="670" t="s">
        <v>595</v>
      </c>
      <c r="AQ24" s="670" t="s">
        <v>595</v>
      </c>
      <c r="BU24" s="669"/>
    </row>
    <row r="25" spans="2:73" s="250" customFormat="1" ht="49.5" customHeight="1">
      <c r="B25" s="245" t="s">
        <v>472</v>
      </c>
      <c r="C25" s="245" t="s">
        <v>211</v>
      </c>
      <c r="D25" s="628" t="s">
        <v>473</v>
      </c>
      <c r="E25" s="245" t="s">
        <v>208</v>
      </c>
      <c r="F25" s="245" t="s">
        <v>474</v>
      </c>
      <c r="G25" s="245" t="s">
        <v>475</v>
      </c>
      <c r="H25" s="628" t="s">
        <v>476</v>
      </c>
      <c r="I25" s="636" t="s">
        <v>583</v>
      </c>
      <c r="J25" s="643" t="s">
        <v>584</v>
      </c>
      <c r="K25" s="641"/>
      <c r="L25" s="246" t="s">
        <v>477</v>
      </c>
      <c r="M25" s="247"/>
      <c r="N25" s="247"/>
      <c r="O25" s="247"/>
      <c r="P25" s="247"/>
      <c r="Q25" s="247"/>
      <c r="R25" s="247"/>
      <c r="S25" s="247"/>
      <c r="T25" s="247"/>
      <c r="U25" s="247"/>
      <c r="V25" s="247"/>
      <c r="W25" s="247"/>
      <c r="X25" s="247"/>
      <c r="Y25" s="247"/>
      <c r="Z25" s="247"/>
      <c r="AA25" s="247"/>
      <c r="AB25" s="247"/>
      <c r="AC25" s="247"/>
      <c r="AD25" s="247"/>
      <c r="AE25" s="247"/>
      <c r="AF25" s="247"/>
      <c r="AG25" s="247"/>
      <c r="AH25" s="247"/>
      <c r="AI25" s="247"/>
      <c r="AJ25" s="247"/>
      <c r="AK25" s="247"/>
      <c r="AL25" s="247"/>
      <c r="AM25" s="247"/>
      <c r="AN25" s="247"/>
      <c r="AO25" s="248"/>
      <c r="AP25" s="249"/>
      <c r="AQ25" s="246" t="s">
        <v>478</v>
      </c>
      <c r="AR25" s="247"/>
      <c r="AS25" s="247"/>
      <c r="AT25" s="247"/>
      <c r="AU25" s="247"/>
      <c r="AV25" s="247"/>
      <c r="AW25" s="247"/>
      <c r="AX25" s="247"/>
      <c r="AY25" s="247"/>
      <c r="AZ25" s="247"/>
      <c r="BA25" s="247"/>
      <c r="BB25" s="247"/>
      <c r="BC25" s="247"/>
      <c r="BD25" s="247"/>
      <c r="BE25" s="247"/>
      <c r="BF25" s="247"/>
      <c r="BG25" s="247"/>
      <c r="BH25" s="247"/>
      <c r="BI25" s="247"/>
      <c r="BJ25" s="247"/>
      <c r="BK25" s="247"/>
      <c r="BL25" s="247"/>
      <c r="BM25" s="247"/>
      <c r="BN25" s="247"/>
      <c r="BO25" s="247"/>
      <c r="BP25" s="247"/>
      <c r="BQ25" s="247"/>
      <c r="BR25" s="247"/>
      <c r="BS25" s="247"/>
      <c r="BT25" s="248"/>
      <c r="BU25" s="249"/>
    </row>
    <row r="26" spans="2:73" s="250" customFormat="1" ht="30" customHeight="1">
      <c r="B26" s="251"/>
      <c r="C26" s="251"/>
      <c r="D26" s="251"/>
      <c r="E26" s="251"/>
      <c r="F26" s="251"/>
      <c r="G26" s="251"/>
      <c r="H26" s="691"/>
      <c r="I26" s="634"/>
      <c r="J26" s="634"/>
      <c r="K26" s="642"/>
      <c r="L26" s="252">
        <v>2011</v>
      </c>
      <c r="M26" s="252">
        <v>2012</v>
      </c>
      <c r="N26" s="252">
        <v>2013</v>
      </c>
      <c r="O26" s="252">
        <v>2014</v>
      </c>
      <c r="P26" s="252">
        <v>2015</v>
      </c>
      <c r="Q26" s="252">
        <v>2016</v>
      </c>
      <c r="R26" s="252">
        <v>2017</v>
      </c>
      <c r="S26" s="252">
        <v>2018</v>
      </c>
      <c r="T26" s="252">
        <v>2019</v>
      </c>
      <c r="U26" s="252">
        <v>2020</v>
      </c>
      <c r="V26" s="252">
        <v>2021</v>
      </c>
      <c r="W26" s="252">
        <v>2022</v>
      </c>
      <c r="X26" s="252">
        <v>2023</v>
      </c>
      <c r="Y26" s="252">
        <v>2024</v>
      </c>
      <c r="Z26" s="252">
        <v>2025</v>
      </c>
      <c r="AA26" s="252">
        <v>2026</v>
      </c>
      <c r="AB26" s="252">
        <v>2027</v>
      </c>
      <c r="AC26" s="252">
        <v>2028</v>
      </c>
      <c r="AD26" s="252">
        <v>2029</v>
      </c>
      <c r="AE26" s="252">
        <v>2030</v>
      </c>
      <c r="AF26" s="252">
        <v>2031</v>
      </c>
      <c r="AG26" s="252">
        <v>2032</v>
      </c>
      <c r="AH26" s="252">
        <v>2033</v>
      </c>
      <c r="AI26" s="252">
        <v>2034</v>
      </c>
      <c r="AJ26" s="252">
        <v>2035</v>
      </c>
      <c r="AK26" s="252">
        <v>2036</v>
      </c>
      <c r="AL26" s="252">
        <v>2037</v>
      </c>
      <c r="AM26" s="252">
        <v>2038</v>
      </c>
      <c r="AN26" s="252">
        <v>2039</v>
      </c>
      <c r="AO26" s="252">
        <v>2040</v>
      </c>
      <c r="AP26" s="249"/>
      <c r="AQ26" s="252">
        <v>2011</v>
      </c>
      <c r="AR26" s="252">
        <v>2012</v>
      </c>
      <c r="AS26" s="252">
        <v>2013</v>
      </c>
      <c r="AT26" s="252">
        <v>2014</v>
      </c>
      <c r="AU26" s="252">
        <v>2015</v>
      </c>
      <c r="AV26" s="252">
        <v>2016</v>
      </c>
      <c r="AW26" s="252">
        <v>2017</v>
      </c>
      <c r="AX26" s="252">
        <v>2018</v>
      </c>
      <c r="AY26" s="252">
        <v>2019</v>
      </c>
      <c r="AZ26" s="252">
        <v>2020</v>
      </c>
      <c r="BA26" s="252">
        <v>2021</v>
      </c>
      <c r="BB26" s="252">
        <v>2022</v>
      </c>
      <c r="BC26" s="252">
        <v>2023</v>
      </c>
      <c r="BD26" s="252">
        <v>2024</v>
      </c>
      <c r="BE26" s="252">
        <v>2025</v>
      </c>
      <c r="BF26" s="252">
        <v>2026</v>
      </c>
      <c r="BG26" s="252">
        <v>2027</v>
      </c>
      <c r="BH26" s="252">
        <v>2028</v>
      </c>
      <c r="BI26" s="252">
        <v>2029</v>
      </c>
      <c r="BJ26" s="252">
        <v>2030</v>
      </c>
      <c r="BK26" s="252">
        <v>2031</v>
      </c>
      <c r="BL26" s="252">
        <v>2032</v>
      </c>
      <c r="BM26" s="252">
        <v>2033</v>
      </c>
      <c r="BN26" s="252">
        <v>2034</v>
      </c>
      <c r="BO26" s="252">
        <v>2035</v>
      </c>
      <c r="BP26" s="252">
        <v>2036</v>
      </c>
      <c r="BQ26" s="252">
        <v>2037</v>
      </c>
      <c r="BR26" s="252">
        <v>2038</v>
      </c>
      <c r="BS26" s="252">
        <v>2039</v>
      </c>
      <c r="BT26" s="252">
        <v>2040</v>
      </c>
      <c r="BU26" s="249"/>
    </row>
    <row r="27" spans="2:73" s="17" customFormat="1" ht="15.9">
      <c r="B27" s="692"/>
      <c r="C27" s="692"/>
      <c r="D27" s="692"/>
      <c r="E27" s="692"/>
      <c r="F27" s="692"/>
      <c r="G27" s="692"/>
      <c r="H27" s="692"/>
      <c r="I27" s="644"/>
      <c r="J27" s="644"/>
      <c r="K27" s="633"/>
      <c r="L27" s="696"/>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698"/>
      <c r="AP27" s="633"/>
      <c r="AQ27" s="696"/>
      <c r="AR27" s="697"/>
      <c r="AS27" s="697"/>
      <c r="AT27" s="697"/>
      <c r="AU27" s="697"/>
      <c r="AV27" s="697"/>
      <c r="AW27" s="697"/>
      <c r="AX27" s="697"/>
      <c r="AY27" s="697"/>
      <c r="AZ27" s="697"/>
      <c r="BA27" s="697"/>
      <c r="BB27" s="697"/>
      <c r="BC27" s="697"/>
      <c r="BD27" s="697"/>
      <c r="BE27" s="697"/>
      <c r="BF27" s="697"/>
      <c r="BG27" s="697"/>
      <c r="BH27" s="697"/>
      <c r="BI27" s="697"/>
      <c r="BJ27" s="697"/>
      <c r="BK27" s="697"/>
      <c r="BL27" s="697"/>
      <c r="BM27" s="697"/>
      <c r="BN27" s="697"/>
      <c r="BO27" s="697"/>
      <c r="BP27" s="697"/>
      <c r="BQ27" s="697"/>
      <c r="BR27" s="697"/>
      <c r="BS27" s="697"/>
      <c r="BT27" s="698"/>
      <c r="BU27" s="16"/>
    </row>
    <row r="28" spans="2:73" s="17" customFormat="1" ht="15.9">
      <c r="B28" s="692"/>
      <c r="C28" s="692"/>
      <c r="D28" s="692"/>
      <c r="E28" s="692"/>
      <c r="F28" s="692"/>
      <c r="G28" s="692"/>
      <c r="H28" s="692"/>
      <c r="I28" s="644"/>
      <c r="J28" s="644"/>
      <c r="K28" s="633"/>
      <c r="L28" s="696"/>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698"/>
      <c r="AP28" s="633"/>
      <c r="AQ28" s="696"/>
      <c r="AR28" s="697"/>
      <c r="AS28" s="697"/>
      <c r="AT28" s="697"/>
      <c r="AU28" s="697"/>
      <c r="AV28" s="697"/>
      <c r="AW28" s="697"/>
      <c r="AX28" s="697"/>
      <c r="AY28" s="697"/>
      <c r="AZ28" s="697"/>
      <c r="BA28" s="697"/>
      <c r="BB28" s="697"/>
      <c r="BC28" s="697"/>
      <c r="BD28" s="697"/>
      <c r="BE28" s="697"/>
      <c r="BF28" s="697"/>
      <c r="BG28" s="697"/>
      <c r="BH28" s="697"/>
      <c r="BI28" s="697"/>
      <c r="BJ28" s="697"/>
      <c r="BK28" s="697"/>
      <c r="BL28" s="697"/>
      <c r="BM28" s="697"/>
      <c r="BN28" s="697"/>
      <c r="BO28" s="697"/>
      <c r="BP28" s="697"/>
      <c r="BQ28" s="697"/>
      <c r="BR28" s="697"/>
      <c r="BS28" s="697"/>
      <c r="BT28" s="698"/>
      <c r="BU28" s="16"/>
    </row>
    <row r="29" spans="2:73" s="17" customFormat="1" ht="16.5" customHeight="1">
      <c r="B29" s="692"/>
      <c r="C29" s="692"/>
      <c r="D29" s="692"/>
      <c r="E29" s="692"/>
      <c r="F29" s="692"/>
      <c r="G29" s="692"/>
      <c r="H29" s="692"/>
      <c r="I29" s="644"/>
      <c r="J29" s="644"/>
      <c r="K29" s="633"/>
      <c r="L29" s="696"/>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698"/>
      <c r="AP29" s="633"/>
      <c r="AQ29" s="696"/>
      <c r="AR29" s="697"/>
      <c r="AS29" s="697"/>
      <c r="AT29" s="697"/>
      <c r="AU29" s="697"/>
      <c r="AV29" s="697"/>
      <c r="AW29" s="697"/>
      <c r="AX29" s="697"/>
      <c r="AY29" s="697"/>
      <c r="AZ29" s="697"/>
      <c r="BA29" s="697"/>
      <c r="BB29" s="697"/>
      <c r="BC29" s="697"/>
      <c r="BD29" s="697"/>
      <c r="BE29" s="697"/>
      <c r="BF29" s="697"/>
      <c r="BG29" s="697"/>
      <c r="BH29" s="697"/>
      <c r="BI29" s="697"/>
      <c r="BJ29" s="697"/>
      <c r="BK29" s="697"/>
      <c r="BL29" s="697"/>
      <c r="BM29" s="697"/>
      <c r="BN29" s="697"/>
      <c r="BO29" s="697"/>
      <c r="BP29" s="697"/>
      <c r="BQ29" s="697"/>
      <c r="BR29" s="697"/>
      <c r="BS29" s="697"/>
      <c r="BT29" s="698"/>
      <c r="BU29" s="16"/>
    </row>
    <row r="30" spans="2:73" s="17" customFormat="1" ht="15.9">
      <c r="B30" s="692"/>
      <c r="C30" s="692"/>
      <c r="D30" s="692"/>
      <c r="E30" s="692"/>
      <c r="F30" s="692"/>
      <c r="G30" s="692"/>
      <c r="H30" s="692"/>
      <c r="I30" s="644"/>
      <c r="J30" s="644"/>
      <c r="K30" s="633"/>
      <c r="L30" s="696"/>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698"/>
      <c r="AP30" s="633"/>
      <c r="AQ30" s="696"/>
      <c r="AR30" s="697"/>
      <c r="AS30" s="697"/>
      <c r="AT30" s="697"/>
      <c r="AU30" s="697"/>
      <c r="AV30" s="697"/>
      <c r="AW30" s="697"/>
      <c r="AX30" s="697"/>
      <c r="AY30" s="697"/>
      <c r="AZ30" s="697"/>
      <c r="BA30" s="697"/>
      <c r="BB30" s="697"/>
      <c r="BC30" s="697"/>
      <c r="BD30" s="697"/>
      <c r="BE30" s="697"/>
      <c r="BF30" s="697"/>
      <c r="BG30" s="697"/>
      <c r="BH30" s="697"/>
      <c r="BI30" s="697"/>
      <c r="BJ30" s="697"/>
      <c r="BK30" s="697"/>
      <c r="BL30" s="697"/>
      <c r="BM30" s="697"/>
      <c r="BN30" s="697"/>
      <c r="BO30" s="697"/>
      <c r="BP30" s="697"/>
      <c r="BQ30" s="697"/>
      <c r="BR30" s="697"/>
      <c r="BS30" s="697"/>
      <c r="BT30" s="698"/>
      <c r="BU30" s="16"/>
    </row>
    <row r="31" spans="2:73" s="17" customFormat="1" ht="15.9">
      <c r="B31" s="692"/>
      <c r="C31" s="692"/>
      <c r="D31" s="692"/>
      <c r="E31" s="692"/>
      <c r="F31" s="692"/>
      <c r="G31" s="692"/>
      <c r="H31" s="692"/>
      <c r="I31" s="644"/>
      <c r="J31" s="644"/>
      <c r="K31" s="633"/>
      <c r="L31" s="696"/>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698"/>
      <c r="AP31" s="633"/>
      <c r="AQ31" s="696"/>
      <c r="AR31" s="697"/>
      <c r="AS31" s="697"/>
      <c r="AT31" s="697"/>
      <c r="AU31" s="697"/>
      <c r="AV31" s="697"/>
      <c r="AW31" s="697"/>
      <c r="AX31" s="697"/>
      <c r="AY31" s="697"/>
      <c r="AZ31" s="697"/>
      <c r="BA31" s="697"/>
      <c r="BB31" s="697"/>
      <c r="BC31" s="697"/>
      <c r="BD31" s="697"/>
      <c r="BE31" s="697"/>
      <c r="BF31" s="697"/>
      <c r="BG31" s="697"/>
      <c r="BH31" s="697"/>
      <c r="BI31" s="697"/>
      <c r="BJ31" s="697"/>
      <c r="BK31" s="697"/>
      <c r="BL31" s="697"/>
      <c r="BM31" s="697"/>
      <c r="BN31" s="697"/>
      <c r="BO31" s="697"/>
      <c r="BP31" s="697"/>
      <c r="BQ31" s="697"/>
      <c r="BR31" s="697"/>
      <c r="BS31" s="697"/>
      <c r="BT31" s="698"/>
      <c r="BU31" s="16"/>
    </row>
    <row r="32" spans="2:73" s="17" customFormat="1" ht="15.9">
      <c r="B32" s="692"/>
      <c r="C32" s="692"/>
      <c r="D32" s="692"/>
      <c r="E32" s="692"/>
      <c r="F32" s="692"/>
      <c r="G32" s="692"/>
      <c r="H32" s="692"/>
      <c r="I32" s="644"/>
      <c r="J32" s="644"/>
      <c r="K32" s="633"/>
      <c r="L32" s="696"/>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698"/>
      <c r="AP32" s="633"/>
      <c r="AQ32" s="696"/>
      <c r="AR32" s="697"/>
      <c r="AS32" s="697"/>
      <c r="AT32" s="697"/>
      <c r="AU32" s="697"/>
      <c r="AV32" s="697"/>
      <c r="AW32" s="697"/>
      <c r="AX32" s="697"/>
      <c r="AY32" s="697"/>
      <c r="AZ32" s="697"/>
      <c r="BA32" s="697"/>
      <c r="BB32" s="697"/>
      <c r="BC32" s="697"/>
      <c r="BD32" s="697"/>
      <c r="BE32" s="697"/>
      <c r="BF32" s="697"/>
      <c r="BG32" s="697"/>
      <c r="BH32" s="697"/>
      <c r="BI32" s="697"/>
      <c r="BJ32" s="697"/>
      <c r="BK32" s="697"/>
      <c r="BL32" s="697"/>
      <c r="BM32" s="697"/>
      <c r="BN32" s="697"/>
      <c r="BO32" s="697"/>
      <c r="BP32" s="697"/>
      <c r="BQ32" s="697"/>
      <c r="BR32" s="697"/>
      <c r="BS32" s="697"/>
      <c r="BT32" s="698"/>
      <c r="BU32" s="16"/>
    </row>
    <row r="33" spans="2:73" s="17" customFormat="1" ht="15.9">
      <c r="B33" s="692"/>
      <c r="C33" s="692"/>
      <c r="D33" s="692"/>
      <c r="E33" s="692"/>
      <c r="F33" s="692"/>
      <c r="G33" s="692"/>
      <c r="H33" s="692"/>
      <c r="I33" s="644"/>
      <c r="J33" s="644"/>
      <c r="K33" s="633"/>
      <c r="L33" s="696"/>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698"/>
      <c r="AP33" s="633"/>
      <c r="AQ33" s="696"/>
      <c r="AR33" s="697"/>
      <c r="AS33" s="697"/>
      <c r="AT33" s="697"/>
      <c r="AU33" s="697"/>
      <c r="AV33" s="697"/>
      <c r="AW33" s="697"/>
      <c r="AX33" s="697"/>
      <c r="AY33" s="697"/>
      <c r="AZ33" s="697"/>
      <c r="BA33" s="697"/>
      <c r="BB33" s="697"/>
      <c r="BC33" s="697"/>
      <c r="BD33" s="697"/>
      <c r="BE33" s="697"/>
      <c r="BF33" s="697"/>
      <c r="BG33" s="697"/>
      <c r="BH33" s="697"/>
      <c r="BI33" s="697"/>
      <c r="BJ33" s="697"/>
      <c r="BK33" s="697"/>
      <c r="BL33" s="697"/>
      <c r="BM33" s="697"/>
      <c r="BN33" s="697"/>
      <c r="BO33" s="697"/>
      <c r="BP33" s="697"/>
      <c r="BQ33" s="697"/>
      <c r="BR33" s="697"/>
      <c r="BS33" s="697"/>
      <c r="BT33" s="698"/>
      <c r="BU33" s="16"/>
    </row>
    <row r="34" spans="2:73" s="17" customFormat="1" ht="15.9">
      <c r="B34" s="692"/>
      <c r="C34" s="692"/>
      <c r="D34" s="692"/>
      <c r="E34" s="692"/>
      <c r="F34" s="692"/>
      <c r="G34" s="692"/>
      <c r="H34" s="692"/>
      <c r="I34" s="644"/>
      <c r="J34" s="644"/>
      <c r="K34" s="633"/>
      <c r="L34" s="696"/>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698"/>
      <c r="AP34" s="633"/>
      <c r="AQ34" s="696"/>
      <c r="AR34" s="697"/>
      <c r="AS34" s="697"/>
      <c r="AT34" s="697"/>
      <c r="AU34" s="697"/>
      <c r="AV34" s="697"/>
      <c r="AW34" s="697"/>
      <c r="AX34" s="697"/>
      <c r="AY34" s="697"/>
      <c r="AZ34" s="697"/>
      <c r="BA34" s="697"/>
      <c r="BB34" s="697"/>
      <c r="BC34" s="697"/>
      <c r="BD34" s="697"/>
      <c r="BE34" s="697"/>
      <c r="BF34" s="697"/>
      <c r="BG34" s="697"/>
      <c r="BH34" s="697"/>
      <c r="BI34" s="697"/>
      <c r="BJ34" s="697"/>
      <c r="BK34" s="697"/>
      <c r="BL34" s="697"/>
      <c r="BM34" s="697"/>
      <c r="BN34" s="697"/>
      <c r="BO34" s="697"/>
      <c r="BP34" s="697"/>
      <c r="BQ34" s="697"/>
      <c r="BR34" s="697"/>
      <c r="BS34" s="697"/>
      <c r="BT34" s="698"/>
      <c r="BU34" s="16"/>
    </row>
    <row r="35" spans="2:73" s="17" customFormat="1" ht="15.9">
      <c r="B35" s="692"/>
      <c r="C35" s="692"/>
      <c r="D35" s="692"/>
      <c r="E35" s="692"/>
      <c r="F35" s="692"/>
      <c r="G35" s="692"/>
      <c r="H35" s="692"/>
      <c r="I35" s="644"/>
      <c r="J35" s="644"/>
      <c r="K35" s="633"/>
      <c r="L35" s="696"/>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698"/>
      <c r="AP35" s="633"/>
      <c r="AQ35" s="696"/>
      <c r="AR35" s="697"/>
      <c r="AS35" s="697"/>
      <c r="AT35" s="697"/>
      <c r="AU35" s="697"/>
      <c r="AV35" s="697"/>
      <c r="AW35" s="697"/>
      <c r="AX35" s="697"/>
      <c r="AY35" s="697"/>
      <c r="AZ35" s="697"/>
      <c r="BA35" s="697"/>
      <c r="BB35" s="697"/>
      <c r="BC35" s="697"/>
      <c r="BD35" s="697"/>
      <c r="BE35" s="697"/>
      <c r="BF35" s="697"/>
      <c r="BG35" s="697"/>
      <c r="BH35" s="697"/>
      <c r="BI35" s="697"/>
      <c r="BJ35" s="697"/>
      <c r="BK35" s="697"/>
      <c r="BL35" s="697"/>
      <c r="BM35" s="697"/>
      <c r="BN35" s="697"/>
      <c r="BO35" s="697"/>
      <c r="BP35" s="697"/>
      <c r="BQ35" s="697"/>
      <c r="BR35" s="697"/>
      <c r="BS35" s="697"/>
      <c r="BT35" s="698"/>
      <c r="BU35" s="16"/>
    </row>
    <row r="36" spans="2:73" s="17" customFormat="1" ht="15.9">
      <c r="B36" s="692"/>
      <c r="C36" s="692"/>
      <c r="D36" s="692"/>
      <c r="E36" s="692"/>
      <c r="F36" s="692"/>
      <c r="G36" s="692"/>
      <c r="H36" s="692"/>
      <c r="I36" s="644"/>
      <c r="J36" s="644"/>
      <c r="K36" s="633"/>
      <c r="L36" s="696"/>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698"/>
      <c r="AP36" s="633"/>
      <c r="AQ36" s="696"/>
      <c r="AR36" s="697"/>
      <c r="AS36" s="697"/>
      <c r="AT36" s="697"/>
      <c r="AU36" s="697"/>
      <c r="AV36" s="697"/>
      <c r="AW36" s="697"/>
      <c r="AX36" s="697"/>
      <c r="AY36" s="697"/>
      <c r="AZ36" s="697"/>
      <c r="BA36" s="697"/>
      <c r="BB36" s="697"/>
      <c r="BC36" s="697"/>
      <c r="BD36" s="697"/>
      <c r="BE36" s="697"/>
      <c r="BF36" s="697"/>
      <c r="BG36" s="697"/>
      <c r="BH36" s="697"/>
      <c r="BI36" s="697"/>
      <c r="BJ36" s="697"/>
      <c r="BK36" s="697"/>
      <c r="BL36" s="697"/>
      <c r="BM36" s="697"/>
      <c r="BN36" s="697"/>
      <c r="BO36" s="697"/>
      <c r="BP36" s="697"/>
      <c r="BQ36" s="697"/>
      <c r="BR36" s="697"/>
      <c r="BS36" s="697"/>
      <c r="BT36" s="698"/>
      <c r="BU36" s="16"/>
    </row>
    <row r="37" spans="2:73" s="17" customFormat="1" ht="15.9">
      <c r="B37" s="692"/>
      <c r="C37" s="692"/>
      <c r="D37" s="692"/>
      <c r="E37" s="692"/>
      <c r="F37" s="692"/>
      <c r="G37" s="692"/>
      <c r="H37" s="692"/>
      <c r="I37" s="644"/>
      <c r="J37" s="644"/>
      <c r="K37" s="633"/>
      <c r="L37" s="696"/>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698"/>
      <c r="AP37" s="633"/>
      <c r="AQ37" s="696"/>
      <c r="AR37" s="697"/>
      <c r="AS37" s="697"/>
      <c r="AT37" s="697"/>
      <c r="AU37" s="697"/>
      <c r="AV37" s="697"/>
      <c r="AW37" s="697"/>
      <c r="AX37" s="697"/>
      <c r="AY37" s="697"/>
      <c r="AZ37" s="697"/>
      <c r="BA37" s="697"/>
      <c r="BB37" s="697"/>
      <c r="BC37" s="697"/>
      <c r="BD37" s="697"/>
      <c r="BE37" s="697"/>
      <c r="BF37" s="697"/>
      <c r="BG37" s="697"/>
      <c r="BH37" s="697"/>
      <c r="BI37" s="697"/>
      <c r="BJ37" s="697"/>
      <c r="BK37" s="697"/>
      <c r="BL37" s="697"/>
      <c r="BM37" s="697"/>
      <c r="BN37" s="697"/>
      <c r="BO37" s="697"/>
      <c r="BP37" s="697"/>
      <c r="BQ37" s="697"/>
      <c r="BR37" s="697"/>
      <c r="BS37" s="697"/>
      <c r="BT37" s="698"/>
      <c r="BU37" s="16"/>
    </row>
    <row r="38" spans="2:73" s="17" customFormat="1" ht="15.9">
      <c r="B38" s="692"/>
      <c r="C38" s="692"/>
      <c r="D38" s="692"/>
      <c r="E38" s="692"/>
      <c r="F38" s="692"/>
      <c r="G38" s="692"/>
      <c r="H38" s="692"/>
      <c r="I38" s="644"/>
      <c r="J38" s="644"/>
      <c r="K38" s="633"/>
      <c r="L38" s="696"/>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698"/>
      <c r="AP38" s="633"/>
      <c r="AQ38" s="696"/>
      <c r="AR38" s="697"/>
      <c r="AS38" s="697"/>
      <c r="AT38" s="697"/>
      <c r="AU38" s="697"/>
      <c r="AV38" s="697"/>
      <c r="AW38" s="697"/>
      <c r="AX38" s="697"/>
      <c r="AY38" s="697"/>
      <c r="AZ38" s="697"/>
      <c r="BA38" s="697"/>
      <c r="BB38" s="697"/>
      <c r="BC38" s="697"/>
      <c r="BD38" s="697"/>
      <c r="BE38" s="697"/>
      <c r="BF38" s="697"/>
      <c r="BG38" s="697"/>
      <c r="BH38" s="697"/>
      <c r="BI38" s="697"/>
      <c r="BJ38" s="697"/>
      <c r="BK38" s="697"/>
      <c r="BL38" s="697"/>
      <c r="BM38" s="697"/>
      <c r="BN38" s="697"/>
      <c r="BO38" s="697"/>
      <c r="BP38" s="697"/>
      <c r="BQ38" s="697"/>
      <c r="BR38" s="697"/>
      <c r="BS38" s="697"/>
      <c r="BT38" s="698"/>
      <c r="BU38" s="16"/>
    </row>
    <row r="39" spans="2:73" s="17" customFormat="1" ht="15.9">
      <c r="B39" s="692"/>
      <c r="C39" s="692"/>
      <c r="D39" s="692"/>
      <c r="E39" s="692"/>
      <c r="F39" s="692"/>
      <c r="G39" s="692"/>
      <c r="H39" s="692"/>
      <c r="I39" s="644"/>
      <c r="J39" s="644"/>
      <c r="K39" s="633"/>
      <c r="L39" s="696"/>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698"/>
      <c r="AP39" s="633"/>
      <c r="AQ39" s="696"/>
      <c r="AR39" s="697"/>
      <c r="AS39" s="697"/>
      <c r="AT39" s="697"/>
      <c r="AU39" s="697"/>
      <c r="AV39" s="697"/>
      <c r="AW39" s="697"/>
      <c r="AX39" s="697"/>
      <c r="AY39" s="697"/>
      <c r="AZ39" s="697"/>
      <c r="BA39" s="697"/>
      <c r="BB39" s="697"/>
      <c r="BC39" s="697"/>
      <c r="BD39" s="697"/>
      <c r="BE39" s="697"/>
      <c r="BF39" s="697"/>
      <c r="BG39" s="697"/>
      <c r="BH39" s="697"/>
      <c r="BI39" s="697"/>
      <c r="BJ39" s="697"/>
      <c r="BK39" s="697"/>
      <c r="BL39" s="697"/>
      <c r="BM39" s="697"/>
      <c r="BN39" s="697"/>
      <c r="BO39" s="697"/>
      <c r="BP39" s="697"/>
      <c r="BQ39" s="697"/>
      <c r="BR39" s="697"/>
      <c r="BS39" s="697"/>
      <c r="BT39" s="698"/>
      <c r="BU39" s="16"/>
    </row>
    <row r="40" spans="2:73" s="17" customFormat="1" ht="15.9">
      <c r="B40" s="692"/>
      <c r="C40" s="692"/>
      <c r="D40" s="692"/>
      <c r="E40" s="692"/>
      <c r="F40" s="692"/>
      <c r="G40" s="692"/>
      <c r="H40" s="692"/>
      <c r="I40" s="644"/>
      <c r="J40" s="644"/>
      <c r="K40" s="633"/>
      <c r="L40" s="696"/>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698"/>
      <c r="AP40" s="633"/>
      <c r="AQ40" s="696"/>
      <c r="AR40" s="697"/>
      <c r="AS40" s="697"/>
      <c r="AT40" s="697"/>
      <c r="AU40" s="697"/>
      <c r="AV40" s="697"/>
      <c r="AW40" s="697"/>
      <c r="AX40" s="697"/>
      <c r="AY40" s="697"/>
      <c r="AZ40" s="697"/>
      <c r="BA40" s="697"/>
      <c r="BB40" s="697"/>
      <c r="BC40" s="697"/>
      <c r="BD40" s="697"/>
      <c r="BE40" s="697"/>
      <c r="BF40" s="697"/>
      <c r="BG40" s="697"/>
      <c r="BH40" s="697"/>
      <c r="BI40" s="697"/>
      <c r="BJ40" s="697"/>
      <c r="BK40" s="697"/>
      <c r="BL40" s="697"/>
      <c r="BM40" s="697"/>
      <c r="BN40" s="697"/>
      <c r="BO40" s="697"/>
      <c r="BP40" s="697"/>
      <c r="BQ40" s="697"/>
      <c r="BR40" s="697"/>
      <c r="BS40" s="697"/>
      <c r="BT40" s="698"/>
      <c r="BU40" s="16"/>
    </row>
    <row r="41" spans="2:73" s="17" customFormat="1" ht="15.9">
      <c r="B41" s="692"/>
      <c r="C41" s="692"/>
      <c r="D41" s="692"/>
      <c r="E41" s="692"/>
      <c r="F41" s="692"/>
      <c r="G41" s="692"/>
      <c r="H41" s="692"/>
      <c r="I41" s="644"/>
      <c r="J41" s="644"/>
      <c r="K41" s="633"/>
      <c r="L41" s="696"/>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698"/>
      <c r="AP41" s="633"/>
      <c r="AQ41" s="696"/>
      <c r="AR41" s="697"/>
      <c r="AS41" s="697"/>
      <c r="AT41" s="697"/>
      <c r="AU41" s="697"/>
      <c r="AV41" s="697"/>
      <c r="AW41" s="697"/>
      <c r="AX41" s="697"/>
      <c r="AY41" s="697"/>
      <c r="AZ41" s="697"/>
      <c r="BA41" s="697"/>
      <c r="BB41" s="697"/>
      <c r="BC41" s="697"/>
      <c r="BD41" s="697"/>
      <c r="BE41" s="697"/>
      <c r="BF41" s="697"/>
      <c r="BG41" s="697"/>
      <c r="BH41" s="697"/>
      <c r="BI41" s="697"/>
      <c r="BJ41" s="697"/>
      <c r="BK41" s="697"/>
      <c r="BL41" s="697"/>
      <c r="BM41" s="697"/>
      <c r="BN41" s="697"/>
      <c r="BO41" s="697"/>
      <c r="BP41" s="697"/>
      <c r="BQ41" s="697"/>
      <c r="BR41" s="697"/>
      <c r="BS41" s="697"/>
      <c r="BT41" s="698"/>
      <c r="BU41" s="16"/>
    </row>
    <row r="42" spans="2:73" s="17" customFormat="1" ht="15.9">
      <c r="B42" s="692"/>
      <c r="C42" s="692"/>
      <c r="D42" s="692"/>
      <c r="E42" s="692"/>
      <c r="F42" s="692"/>
      <c r="G42" s="692"/>
      <c r="H42" s="692"/>
      <c r="I42" s="644"/>
      <c r="J42" s="644"/>
      <c r="K42" s="633"/>
      <c r="L42" s="696"/>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698"/>
      <c r="AP42" s="633"/>
      <c r="AQ42" s="696"/>
      <c r="AR42" s="697"/>
      <c r="AS42" s="697"/>
      <c r="AT42" s="697"/>
      <c r="AU42" s="697"/>
      <c r="AV42" s="697"/>
      <c r="AW42" s="697"/>
      <c r="AX42" s="697"/>
      <c r="AY42" s="697"/>
      <c r="AZ42" s="697"/>
      <c r="BA42" s="697"/>
      <c r="BB42" s="697"/>
      <c r="BC42" s="697"/>
      <c r="BD42" s="697"/>
      <c r="BE42" s="697"/>
      <c r="BF42" s="697"/>
      <c r="BG42" s="697"/>
      <c r="BH42" s="697"/>
      <c r="BI42" s="697"/>
      <c r="BJ42" s="697"/>
      <c r="BK42" s="697"/>
      <c r="BL42" s="697"/>
      <c r="BM42" s="697"/>
      <c r="BN42" s="697"/>
      <c r="BO42" s="697"/>
      <c r="BP42" s="697"/>
      <c r="BQ42" s="697"/>
      <c r="BR42" s="697"/>
      <c r="BS42" s="697"/>
      <c r="BT42" s="698"/>
      <c r="BU42" s="16"/>
    </row>
    <row r="43" spans="2:73" s="17" customFormat="1" ht="15.9">
      <c r="B43" s="692"/>
      <c r="C43" s="692"/>
      <c r="D43" s="692"/>
      <c r="E43" s="692"/>
      <c r="F43" s="692"/>
      <c r="G43" s="692"/>
      <c r="H43" s="692"/>
      <c r="I43" s="644"/>
      <c r="J43" s="644"/>
      <c r="K43" s="633"/>
      <c r="L43" s="696"/>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698"/>
      <c r="AP43" s="633"/>
      <c r="AQ43" s="696"/>
      <c r="AR43" s="697"/>
      <c r="AS43" s="697"/>
      <c r="AT43" s="697"/>
      <c r="AU43" s="697"/>
      <c r="AV43" s="697"/>
      <c r="AW43" s="697"/>
      <c r="AX43" s="697"/>
      <c r="AY43" s="697"/>
      <c r="AZ43" s="697"/>
      <c r="BA43" s="697"/>
      <c r="BB43" s="697"/>
      <c r="BC43" s="697"/>
      <c r="BD43" s="697"/>
      <c r="BE43" s="697"/>
      <c r="BF43" s="697"/>
      <c r="BG43" s="697"/>
      <c r="BH43" s="697"/>
      <c r="BI43" s="697"/>
      <c r="BJ43" s="697"/>
      <c r="BK43" s="697"/>
      <c r="BL43" s="697"/>
      <c r="BM43" s="697"/>
      <c r="BN43" s="697"/>
      <c r="BO43" s="697"/>
      <c r="BP43" s="697"/>
      <c r="BQ43" s="697"/>
      <c r="BR43" s="697"/>
      <c r="BS43" s="697"/>
      <c r="BT43" s="698"/>
      <c r="BU43" s="16"/>
    </row>
    <row r="44" spans="2:73" s="17" customFormat="1" ht="15.9">
      <c r="B44" s="692"/>
      <c r="C44" s="692"/>
      <c r="D44" s="692"/>
      <c r="E44" s="692"/>
      <c r="F44" s="692"/>
      <c r="G44" s="692"/>
      <c r="H44" s="692"/>
      <c r="I44" s="644"/>
      <c r="J44" s="644"/>
      <c r="K44" s="633"/>
      <c r="L44" s="696"/>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698"/>
      <c r="AP44" s="633"/>
      <c r="AQ44" s="696"/>
      <c r="AR44" s="697"/>
      <c r="AS44" s="697"/>
      <c r="AT44" s="697"/>
      <c r="AU44" s="697"/>
      <c r="AV44" s="697"/>
      <c r="AW44" s="697"/>
      <c r="AX44" s="697"/>
      <c r="AY44" s="697"/>
      <c r="AZ44" s="697"/>
      <c r="BA44" s="697"/>
      <c r="BB44" s="697"/>
      <c r="BC44" s="697"/>
      <c r="BD44" s="697"/>
      <c r="BE44" s="697"/>
      <c r="BF44" s="697"/>
      <c r="BG44" s="697"/>
      <c r="BH44" s="697"/>
      <c r="BI44" s="697"/>
      <c r="BJ44" s="697"/>
      <c r="BK44" s="697"/>
      <c r="BL44" s="697"/>
      <c r="BM44" s="697"/>
      <c r="BN44" s="697"/>
      <c r="BO44" s="697"/>
      <c r="BP44" s="697"/>
      <c r="BQ44" s="697"/>
      <c r="BR44" s="697"/>
      <c r="BS44" s="697"/>
      <c r="BT44" s="698"/>
      <c r="BU44" s="16"/>
    </row>
    <row r="45" spans="2:73" s="17" customFormat="1" ht="15.9">
      <c r="B45" s="692"/>
      <c r="C45" s="692"/>
      <c r="D45" s="692"/>
      <c r="E45" s="692"/>
      <c r="F45" s="692"/>
      <c r="G45" s="692"/>
      <c r="H45" s="692"/>
      <c r="I45" s="644"/>
      <c r="J45" s="644"/>
      <c r="K45" s="633"/>
      <c r="L45" s="696"/>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698"/>
      <c r="AP45" s="633"/>
      <c r="AQ45" s="696"/>
      <c r="AR45" s="697"/>
      <c r="AS45" s="697"/>
      <c r="AT45" s="697"/>
      <c r="AU45" s="697"/>
      <c r="AV45" s="697"/>
      <c r="AW45" s="697"/>
      <c r="AX45" s="697"/>
      <c r="AY45" s="697"/>
      <c r="AZ45" s="697"/>
      <c r="BA45" s="697"/>
      <c r="BB45" s="697"/>
      <c r="BC45" s="697"/>
      <c r="BD45" s="697"/>
      <c r="BE45" s="697"/>
      <c r="BF45" s="697"/>
      <c r="BG45" s="697"/>
      <c r="BH45" s="697"/>
      <c r="BI45" s="697"/>
      <c r="BJ45" s="697"/>
      <c r="BK45" s="697"/>
      <c r="BL45" s="697"/>
      <c r="BM45" s="697"/>
      <c r="BN45" s="697"/>
      <c r="BO45" s="697"/>
      <c r="BP45" s="697"/>
      <c r="BQ45" s="697"/>
      <c r="BR45" s="697"/>
      <c r="BS45" s="697"/>
      <c r="BT45" s="698"/>
      <c r="BU45" s="16"/>
    </row>
    <row r="46" spans="2:73" s="17" customFormat="1" ht="15.9">
      <c r="B46" s="692"/>
      <c r="C46" s="692"/>
      <c r="D46" s="692"/>
      <c r="E46" s="692"/>
      <c r="F46" s="692"/>
      <c r="G46" s="692"/>
      <c r="H46" s="692"/>
      <c r="I46" s="644"/>
      <c r="J46" s="644"/>
      <c r="K46" s="633"/>
      <c r="L46" s="696"/>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698"/>
      <c r="AP46" s="633"/>
      <c r="AQ46" s="696"/>
      <c r="AR46" s="697"/>
      <c r="AS46" s="697"/>
      <c r="AT46" s="697"/>
      <c r="AU46" s="697"/>
      <c r="AV46" s="697"/>
      <c r="AW46" s="697"/>
      <c r="AX46" s="697"/>
      <c r="AY46" s="697"/>
      <c r="AZ46" s="697"/>
      <c r="BA46" s="697"/>
      <c r="BB46" s="697"/>
      <c r="BC46" s="697"/>
      <c r="BD46" s="697"/>
      <c r="BE46" s="697"/>
      <c r="BF46" s="697"/>
      <c r="BG46" s="697"/>
      <c r="BH46" s="697"/>
      <c r="BI46" s="697"/>
      <c r="BJ46" s="697"/>
      <c r="BK46" s="697"/>
      <c r="BL46" s="697"/>
      <c r="BM46" s="697"/>
      <c r="BN46" s="697"/>
      <c r="BO46" s="697"/>
      <c r="BP46" s="697"/>
      <c r="BQ46" s="697"/>
      <c r="BR46" s="697"/>
      <c r="BS46" s="697"/>
      <c r="BT46" s="698"/>
      <c r="BU46" s="16"/>
    </row>
    <row r="47" spans="2:73" s="17" customFormat="1" ht="15.9">
      <c r="B47" s="692"/>
      <c r="C47" s="692"/>
      <c r="D47" s="692"/>
      <c r="E47" s="692"/>
      <c r="F47" s="692"/>
      <c r="G47" s="692"/>
      <c r="H47" s="692"/>
      <c r="I47" s="644"/>
      <c r="J47" s="644"/>
      <c r="K47" s="633"/>
      <c r="L47" s="696"/>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698"/>
      <c r="AP47" s="633"/>
      <c r="AQ47" s="696"/>
      <c r="AR47" s="697"/>
      <c r="AS47" s="697"/>
      <c r="AT47" s="697"/>
      <c r="AU47" s="697"/>
      <c r="AV47" s="697"/>
      <c r="AW47" s="697"/>
      <c r="AX47" s="697"/>
      <c r="AY47" s="697"/>
      <c r="AZ47" s="697"/>
      <c r="BA47" s="697"/>
      <c r="BB47" s="697"/>
      <c r="BC47" s="697"/>
      <c r="BD47" s="697"/>
      <c r="BE47" s="697"/>
      <c r="BF47" s="697"/>
      <c r="BG47" s="697"/>
      <c r="BH47" s="697"/>
      <c r="BI47" s="697"/>
      <c r="BJ47" s="697"/>
      <c r="BK47" s="697"/>
      <c r="BL47" s="697"/>
      <c r="BM47" s="697"/>
      <c r="BN47" s="697"/>
      <c r="BO47" s="697"/>
      <c r="BP47" s="697"/>
      <c r="BQ47" s="697"/>
      <c r="BR47" s="697"/>
      <c r="BS47" s="697"/>
      <c r="BT47" s="698"/>
      <c r="BU47" s="16"/>
    </row>
    <row r="48" spans="2:73" s="17" customFormat="1" ht="15.9">
      <c r="B48" s="692"/>
      <c r="C48" s="692"/>
      <c r="D48" s="692"/>
      <c r="E48" s="692"/>
      <c r="F48" s="692"/>
      <c r="G48" s="692"/>
      <c r="H48" s="692"/>
      <c r="I48" s="644"/>
      <c r="J48" s="644"/>
      <c r="K48" s="633"/>
      <c r="L48" s="696"/>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698"/>
      <c r="AP48" s="633"/>
      <c r="AQ48" s="696"/>
      <c r="AR48" s="697"/>
      <c r="AS48" s="697"/>
      <c r="AT48" s="697"/>
      <c r="AU48" s="697"/>
      <c r="AV48" s="697"/>
      <c r="AW48" s="697"/>
      <c r="AX48" s="697"/>
      <c r="AY48" s="697"/>
      <c r="AZ48" s="697"/>
      <c r="BA48" s="697"/>
      <c r="BB48" s="697"/>
      <c r="BC48" s="697"/>
      <c r="BD48" s="697"/>
      <c r="BE48" s="697"/>
      <c r="BF48" s="697"/>
      <c r="BG48" s="697"/>
      <c r="BH48" s="697"/>
      <c r="BI48" s="697"/>
      <c r="BJ48" s="697"/>
      <c r="BK48" s="697"/>
      <c r="BL48" s="697"/>
      <c r="BM48" s="697"/>
      <c r="BN48" s="697"/>
      <c r="BO48" s="697"/>
      <c r="BP48" s="697"/>
      <c r="BQ48" s="697"/>
      <c r="BR48" s="697"/>
      <c r="BS48" s="697"/>
      <c r="BT48" s="698"/>
      <c r="BU48" s="16"/>
    </row>
    <row r="49" spans="2:73" s="17" customFormat="1" ht="15.9">
      <c r="B49" s="692"/>
      <c r="C49" s="692"/>
      <c r="D49" s="692"/>
      <c r="E49" s="692"/>
      <c r="F49" s="692"/>
      <c r="G49" s="692"/>
      <c r="H49" s="692"/>
      <c r="I49" s="644"/>
      <c r="J49" s="644"/>
      <c r="K49" s="633"/>
      <c r="L49" s="696"/>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698"/>
      <c r="AP49" s="633"/>
      <c r="AQ49" s="696"/>
      <c r="AR49" s="697"/>
      <c r="AS49" s="697"/>
      <c r="AT49" s="697"/>
      <c r="AU49" s="697"/>
      <c r="AV49" s="697"/>
      <c r="AW49" s="697"/>
      <c r="AX49" s="697"/>
      <c r="AY49" s="697"/>
      <c r="AZ49" s="697"/>
      <c r="BA49" s="697"/>
      <c r="BB49" s="697"/>
      <c r="BC49" s="697"/>
      <c r="BD49" s="697"/>
      <c r="BE49" s="697"/>
      <c r="BF49" s="697"/>
      <c r="BG49" s="697"/>
      <c r="BH49" s="697"/>
      <c r="BI49" s="697"/>
      <c r="BJ49" s="697"/>
      <c r="BK49" s="697"/>
      <c r="BL49" s="697"/>
      <c r="BM49" s="697"/>
      <c r="BN49" s="697"/>
      <c r="BO49" s="697"/>
      <c r="BP49" s="697"/>
      <c r="BQ49" s="697"/>
      <c r="BR49" s="697"/>
      <c r="BS49" s="697"/>
      <c r="BT49" s="698"/>
      <c r="BU49" s="16"/>
    </row>
    <row r="50" spans="2:73" s="17" customFormat="1" ht="15.9">
      <c r="B50" s="692"/>
      <c r="C50" s="692"/>
      <c r="D50" s="692"/>
      <c r="E50" s="692"/>
      <c r="F50" s="692"/>
      <c r="G50" s="692"/>
      <c r="H50" s="692"/>
      <c r="I50" s="644"/>
      <c r="J50" s="644"/>
      <c r="K50" s="633"/>
      <c r="L50" s="696"/>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698"/>
      <c r="AP50" s="633"/>
      <c r="AQ50" s="696"/>
      <c r="AR50" s="697"/>
      <c r="AS50" s="697"/>
      <c r="AT50" s="697"/>
      <c r="AU50" s="697"/>
      <c r="AV50" s="697"/>
      <c r="AW50" s="697"/>
      <c r="AX50" s="697"/>
      <c r="AY50" s="697"/>
      <c r="AZ50" s="697"/>
      <c r="BA50" s="697"/>
      <c r="BB50" s="697"/>
      <c r="BC50" s="697"/>
      <c r="BD50" s="697"/>
      <c r="BE50" s="697"/>
      <c r="BF50" s="697"/>
      <c r="BG50" s="697"/>
      <c r="BH50" s="697"/>
      <c r="BI50" s="697"/>
      <c r="BJ50" s="697"/>
      <c r="BK50" s="697"/>
      <c r="BL50" s="697"/>
      <c r="BM50" s="697"/>
      <c r="BN50" s="697"/>
      <c r="BO50" s="697"/>
      <c r="BP50" s="697"/>
      <c r="BQ50" s="697"/>
      <c r="BR50" s="697"/>
      <c r="BS50" s="697"/>
      <c r="BT50" s="698"/>
      <c r="BU50" s="16"/>
    </row>
    <row r="51" spans="2:73" s="17" customFormat="1" ht="15.9">
      <c r="B51" s="692"/>
      <c r="C51" s="692"/>
      <c r="D51" s="692"/>
      <c r="E51" s="692"/>
      <c r="F51" s="692"/>
      <c r="G51" s="692"/>
      <c r="H51" s="692"/>
      <c r="I51" s="644"/>
      <c r="J51" s="644"/>
      <c r="K51" s="633"/>
      <c r="L51" s="696"/>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698"/>
      <c r="AP51" s="633"/>
      <c r="AQ51" s="696"/>
      <c r="AR51" s="697"/>
      <c r="AS51" s="697"/>
      <c r="AT51" s="697"/>
      <c r="AU51" s="697"/>
      <c r="AV51" s="697"/>
      <c r="AW51" s="697"/>
      <c r="AX51" s="697"/>
      <c r="AY51" s="697"/>
      <c r="AZ51" s="697"/>
      <c r="BA51" s="697"/>
      <c r="BB51" s="697"/>
      <c r="BC51" s="697"/>
      <c r="BD51" s="697"/>
      <c r="BE51" s="697"/>
      <c r="BF51" s="697"/>
      <c r="BG51" s="697"/>
      <c r="BH51" s="697"/>
      <c r="BI51" s="697"/>
      <c r="BJ51" s="697"/>
      <c r="BK51" s="697"/>
      <c r="BL51" s="697"/>
      <c r="BM51" s="697"/>
      <c r="BN51" s="697"/>
      <c r="BO51" s="697"/>
      <c r="BP51" s="697"/>
      <c r="BQ51" s="697"/>
      <c r="BR51" s="697"/>
      <c r="BS51" s="697"/>
      <c r="BT51" s="698"/>
      <c r="BU51" s="16"/>
    </row>
    <row r="52" spans="2:73" s="17" customFormat="1" ht="15.9">
      <c r="B52" s="692"/>
      <c r="C52" s="692"/>
      <c r="D52" s="692"/>
      <c r="E52" s="692"/>
      <c r="F52" s="692"/>
      <c r="G52" s="692"/>
      <c r="H52" s="692"/>
      <c r="I52" s="644"/>
      <c r="J52" s="644"/>
      <c r="K52" s="633"/>
      <c r="L52" s="696"/>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698"/>
      <c r="AP52" s="633"/>
      <c r="AQ52" s="696"/>
      <c r="AR52" s="697"/>
      <c r="AS52" s="697"/>
      <c r="AT52" s="697"/>
      <c r="AU52" s="697"/>
      <c r="AV52" s="697"/>
      <c r="AW52" s="697"/>
      <c r="AX52" s="697"/>
      <c r="AY52" s="697"/>
      <c r="AZ52" s="697"/>
      <c r="BA52" s="697"/>
      <c r="BB52" s="697"/>
      <c r="BC52" s="697"/>
      <c r="BD52" s="697"/>
      <c r="BE52" s="697"/>
      <c r="BF52" s="697"/>
      <c r="BG52" s="697"/>
      <c r="BH52" s="697"/>
      <c r="BI52" s="697"/>
      <c r="BJ52" s="697"/>
      <c r="BK52" s="697"/>
      <c r="BL52" s="697"/>
      <c r="BM52" s="697"/>
      <c r="BN52" s="697"/>
      <c r="BO52" s="697"/>
      <c r="BP52" s="697"/>
      <c r="BQ52" s="697"/>
      <c r="BR52" s="697"/>
      <c r="BS52" s="697"/>
      <c r="BT52" s="698"/>
      <c r="BU52" s="16"/>
    </row>
    <row r="53" spans="2:73">
      <c r="B53" s="692"/>
      <c r="C53" s="692"/>
      <c r="D53" s="692"/>
      <c r="E53" s="692"/>
      <c r="F53" s="692"/>
      <c r="G53" s="692"/>
      <c r="H53" s="692"/>
      <c r="I53" s="644"/>
      <c r="J53" s="644"/>
      <c r="K53" s="633"/>
      <c r="L53" s="696"/>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698"/>
      <c r="AP53" s="633"/>
      <c r="AQ53" s="696"/>
      <c r="AR53" s="697"/>
      <c r="AS53" s="697"/>
      <c r="AT53" s="697"/>
      <c r="AU53" s="697"/>
      <c r="AV53" s="697"/>
      <c r="AW53" s="697"/>
      <c r="AX53" s="697"/>
      <c r="AY53" s="697"/>
      <c r="AZ53" s="697"/>
      <c r="BA53" s="697"/>
      <c r="BB53" s="697"/>
      <c r="BC53" s="697"/>
      <c r="BD53" s="697"/>
      <c r="BE53" s="697"/>
      <c r="BF53" s="697"/>
      <c r="BG53" s="697"/>
      <c r="BH53" s="697"/>
      <c r="BI53" s="697"/>
      <c r="BJ53" s="697"/>
      <c r="BK53" s="697"/>
      <c r="BL53" s="697"/>
      <c r="BM53" s="697"/>
      <c r="BN53" s="697"/>
      <c r="BO53" s="697"/>
      <c r="BP53" s="697"/>
      <c r="BQ53" s="697"/>
      <c r="BR53" s="697"/>
      <c r="BS53" s="697"/>
      <c r="BT53" s="698"/>
    </row>
    <row r="54" spans="2:73">
      <c r="B54" s="692"/>
      <c r="C54" s="692"/>
      <c r="D54" s="692"/>
      <c r="E54" s="692"/>
      <c r="F54" s="692"/>
      <c r="G54" s="692"/>
      <c r="H54" s="692"/>
      <c r="I54" s="644"/>
      <c r="J54" s="644"/>
      <c r="K54" s="633"/>
      <c r="L54" s="696"/>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698"/>
      <c r="AP54" s="633"/>
      <c r="AQ54" s="696"/>
      <c r="AR54" s="697"/>
      <c r="AS54" s="697"/>
      <c r="AT54" s="697"/>
      <c r="AU54" s="697"/>
      <c r="AV54" s="697"/>
      <c r="AW54" s="697"/>
      <c r="AX54" s="697"/>
      <c r="AY54" s="697"/>
      <c r="AZ54" s="697"/>
      <c r="BA54" s="697"/>
      <c r="BB54" s="697"/>
      <c r="BC54" s="697"/>
      <c r="BD54" s="697"/>
      <c r="BE54" s="697"/>
      <c r="BF54" s="697"/>
      <c r="BG54" s="697"/>
      <c r="BH54" s="697"/>
      <c r="BI54" s="697"/>
      <c r="BJ54" s="697"/>
      <c r="BK54" s="697"/>
      <c r="BL54" s="697"/>
      <c r="BM54" s="697"/>
      <c r="BN54" s="697"/>
      <c r="BO54" s="697"/>
      <c r="BP54" s="697"/>
      <c r="BQ54" s="697"/>
      <c r="BR54" s="697"/>
      <c r="BS54" s="697"/>
      <c r="BT54" s="698"/>
    </row>
    <row r="55" spans="2:73">
      <c r="B55" s="692"/>
      <c r="C55" s="692"/>
      <c r="D55" s="692"/>
      <c r="E55" s="692"/>
      <c r="F55" s="692"/>
      <c r="G55" s="692"/>
      <c r="H55" s="692"/>
      <c r="I55" s="644"/>
      <c r="J55" s="644"/>
      <c r="K55" s="633"/>
      <c r="L55" s="696"/>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698"/>
      <c r="AP55" s="633"/>
      <c r="AQ55" s="696"/>
      <c r="AR55" s="697"/>
      <c r="AS55" s="697"/>
      <c r="AT55" s="697"/>
      <c r="AU55" s="697"/>
      <c r="AV55" s="697"/>
      <c r="AW55" s="697"/>
      <c r="AX55" s="697"/>
      <c r="AY55" s="697"/>
      <c r="AZ55" s="697"/>
      <c r="BA55" s="697"/>
      <c r="BB55" s="697"/>
      <c r="BC55" s="697"/>
      <c r="BD55" s="697"/>
      <c r="BE55" s="697"/>
      <c r="BF55" s="697"/>
      <c r="BG55" s="697"/>
      <c r="BH55" s="697"/>
      <c r="BI55" s="697"/>
      <c r="BJ55" s="697"/>
      <c r="BK55" s="697"/>
      <c r="BL55" s="697"/>
      <c r="BM55" s="697"/>
      <c r="BN55" s="697"/>
      <c r="BO55" s="697"/>
      <c r="BP55" s="697"/>
      <c r="BQ55" s="697"/>
      <c r="BR55" s="697"/>
      <c r="BS55" s="697"/>
      <c r="BT55" s="698"/>
    </row>
    <row r="56" spans="2:73">
      <c r="B56" s="692"/>
      <c r="C56" s="692"/>
      <c r="D56" s="692"/>
      <c r="E56" s="692"/>
      <c r="F56" s="692"/>
      <c r="G56" s="692"/>
      <c r="H56" s="692"/>
      <c r="I56" s="644"/>
      <c r="J56" s="644"/>
      <c r="K56" s="633"/>
      <c r="L56" s="696"/>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698"/>
      <c r="AP56" s="633"/>
      <c r="AQ56" s="696"/>
      <c r="AR56" s="697"/>
      <c r="AS56" s="697"/>
      <c r="AT56" s="697"/>
      <c r="AU56" s="697"/>
      <c r="AV56" s="697"/>
      <c r="AW56" s="697"/>
      <c r="AX56" s="697"/>
      <c r="AY56" s="697"/>
      <c r="AZ56" s="697"/>
      <c r="BA56" s="697"/>
      <c r="BB56" s="697"/>
      <c r="BC56" s="697"/>
      <c r="BD56" s="697"/>
      <c r="BE56" s="697"/>
      <c r="BF56" s="697"/>
      <c r="BG56" s="697"/>
      <c r="BH56" s="697"/>
      <c r="BI56" s="697"/>
      <c r="BJ56" s="697"/>
      <c r="BK56" s="697"/>
      <c r="BL56" s="697"/>
      <c r="BM56" s="697"/>
      <c r="BN56" s="697"/>
      <c r="BO56" s="697"/>
      <c r="BP56" s="697"/>
      <c r="BQ56" s="697"/>
      <c r="BR56" s="697"/>
      <c r="BS56" s="697"/>
      <c r="BT56" s="698"/>
    </row>
    <row r="57" spans="2:73">
      <c r="B57" s="692"/>
      <c r="C57" s="692"/>
      <c r="D57" s="692"/>
      <c r="E57" s="692"/>
      <c r="F57" s="692"/>
      <c r="G57" s="692"/>
      <c r="H57" s="692"/>
      <c r="I57" s="644"/>
      <c r="J57" s="644"/>
      <c r="K57" s="633"/>
      <c r="L57" s="696"/>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698"/>
      <c r="AP57" s="633"/>
      <c r="AQ57" s="696"/>
      <c r="AR57" s="697"/>
      <c r="AS57" s="697"/>
      <c r="AT57" s="697"/>
      <c r="AU57" s="697"/>
      <c r="AV57" s="697"/>
      <c r="AW57" s="697"/>
      <c r="AX57" s="697"/>
      <c r="AY57" s="697"/>
      <c r="AZ57" s="697"/>
      <c r="BA57" s="697"/>
      <c r="BB57" s="697"/>
      <c r="BC57" s="697"/>
      <c r="BD57" s="697"/>
      <c r="BE57" s="697"/>
      <c r="BF57" s="697"/>
      <c r="BG57" s="697"/>
      <c r="BH57" s="697"/>
      <c r="BI57" s="697"/>
      <c r="BJ57" s="697"/>
      <c r="BK57" s="697"/>
      <c r="BL57" s="697"/>
      <c r="BM57" s="697"/>
      <c r="BN57" s="697"/>
      <c r="BO57" s="697"/>
      <c r="BP57" s="697"/>
      <c r="BQ57" s="697"/>
      <c r="BR57" s="697"/>
      <c r="BS57" s="697"/>
      <c r="BT57" s="698"/>
    </row>
    <row r="58" spans="2:73">
      <c r="B58" s="692"/>
      <c r="C58" s="692"/>
      <c r="D58" s="692"/>
      <c r="E58" s="692"/>
      <c r="F58" s="692"/>
      <c r="G58" s="692"/>
      <c r="H58" s="692"/>
      <c r="I58" s="644"/>
      <c r="J58" s="644"/>
      <c r="K58" s="633"/>
      <c r="L58" s="696"/>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698"/>
      <c r="AP58" s="633"/>
      <c r="AQ58" s="696"/>
      <c r="AR58" s="697"/>
      <c r="AS58" s="697"/>
      <c r="AT58" s="697"/>
      <c r="AU58" s="697"/>
      <c r="AV58" s="697"/>
      <c r="AW58" s="697"/>
      <c r="AX58" s="697"/>
      <c r="AY58" s="697"/>
      <c r="AZ58" s="697"/>
      <c r="BA58" s="697"/>
      <c r="BB58" s="697"/>
      <c r="BC58" s="697"/>
      <c r="BD58" s="697"/>
      <c r="BE58" s="697"/>
      <c r="BF58" s="697"/>
      <c r="BG58" s="697"/>
      <c r="BH58" s="697"/>
      <c r="BI58" s="697"/>
      <c r="BJ58" s="697"/>
      <c r="BK58" s="697"/>
      <c r="BL58" s="697"/>
      <c r="BM58" s="697"/>
      <c r="BN58" s="697"/>
      <c r="BO58" s="697"/>
      <c r="BP58" s="697"/>
      <c r="BQ58" s="697"/>
      <c r="BR58" s="697"/>
      <c r="BS58" s="697"/>
      <c r="BT58" s="698"/>
    </row>
    <row r="59" spans="2:73">
      <c r="B59" s="692"/>
      <c r="C59" s="692"/>
      <c r="D59" s="692"/>
      <c r="E59" s="692"/>
      <c r="F59" s="692"/>
      <c r="G59" s="692"/>
      <c r="H59" s="692"/>
      <c r="I59" s="644"/>
      <c r="J59" s="644"/>
      <c r="K59" s="633"/>
      <c r="L59" s="696"/>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698"/>
      <c r="AP59" s="633"/>
      <c r="AQ59" s="696"/>
      <c r="AR59" s="697"/>
      <c r="AS59" s="697"/>
      <c r="AT59" s="697"/>
      <c r="AU59" s="697"/>
      <c r="AV59" s="697"/>
      <c r="AW59" s="697"/>
      <c r="AX59" s="697"/>
      <c r="AY59" s="697"/>
      <c r="AZ59" s="697"/>
      <c r="BA59" s="697"/>
      <c r="BB59" s="697"/>
      <c r="BC59" s="697"/>
      <c r="BD59" s="697"/>
      <c r="BE59" s="697"/>
      <c r="BF59" s="697"/>
      <c r="BG59" s="697"/>
      <c r="BH59" s="697"/>
      <c r="BI59" s="697"/>
      <c r="BJ59" s="697"/>
      <c r="BK59" s="697"/>
      <c r="BL59" s="697"/>
      <c r="BM59" s="697"/>
      <c r="BN59" s="697"/>
      <c r="BO59" s="697"/>
      <c r="BP59" s="697"/>
      <c r="BQ59" s="697"/>
      <c r="BR59" s="697"/>
      <c r="BS59" s="697"/>
      <c r="BT59" s="698"/>
    </row>
    <row r="60" spans="2:73" ht="15.9">
      <c r="B60" s="692"/>
      <c r="C60" s="692"/>
      <c r="D60" s="692"/>
      <c r="E60" s="692"/>
      <c r="F60" s="692"/>
      <c r="G60" s="692"/>
      <c r="H60" s="692"/>
      <c r="I60" s="644"/>
      <c r="J60" s="644"/>
      <c r="K60" s="633"/>
      <c r="L60" s="696"/>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698"/>
      <c r="AP60" s="633"/>
      <c r="AQ60" s="696"/>
      <c r="AR60" s="697"/>
      <c r="AS60" s="697"/>
      <c r="AT60" s="697"/>
      <c r="AU60" s="697"/>
      <c r="AV60" s="697"/>
      <c r="AW60" s="697"/>
      <c r="AX60" s="697"/>
      <c r="AY60" s="697"/>
      <c r="AZ60" s="697"/>
      <c r="BA60" s="697"/>
      <c r="BB60" s="697"/>
      <c r="BC60" s="697"/>
      <c r="BD60" s="697"/>
      <c r="BE60" s="697"/>
      <c r="BF60" s="697"/>
      <c r="BG60" s="697"/>
      <c r="BH60" s="697"/>
      <c r="BI60" s="697"/>
      <c r="BJ60" s="697"/>
      <c r="BK60" s="697"/>
      <c r="BL60" s="697"/>
      <c r="BM60" s="697"/>
      <c r="BN60" s="697"/>
      <c r="BO60" s="697"/>
      <c r="BP60" s="697"/>
      <c r="BQ60" s="697"/>
      <c r="BR60" s="697"/>
      <c r="BS60" s="697"/>
      <c r="BT60" s="698"/>
      <c r="BU60" s="163"/>
    </row>
    <row r="61" spans="2:73">
      <c r="B61" s="692"/>
      <c r="C61" s="692"/>
      <c r="D61" s="692"/>
      <c r="E61" s="692"/>
      <c r="F61" s="692"/>
      <c r="G61" s="692"/>
      <c r="H61" s="692"/>
      <c r="I61" s="644"/>
      <c r="J61" s="644"/>
      <c r="K61" s="633"/>
      <c r="L61" s="696"/>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698"/>
      <c r="AP61" s="633"/>
      <c r="AQ61" s="696"/>
      <c r="AR61" s="697"/>
      <c r="AS61" s="697"/>
      <c r="AT61" s="697"/>
      <c r="AU61" s="697"/>
      <c r="AV61" s="697"/>
      <c r="AW61" s="697"/>
      <c r="AX61" s="697"/>
      <c r="AY61" s="697"/>
      <c r="AZ61" s="697"/>
      <c r="BA61" s="697"/>
      <c r="BB61" s="697"/>
      <c r="BC61" s="697"/>
      <c r="BD61" s="697"/>
      <c r="BE61" s="697"/>
      <c r="BF61" s="697"/>
      <c r="BG61" s="697"/>
      <c r="BH61" s="697"/>
      <c r="BI61" s="697"/>
      <c r="BJ61" s="697"/>
      <c r="BK61" s="697"/>
      <c r="BL61" s="697"/>
      <c r="BM61" s="697"/>
      <c r="BN61" s="697"/>
      <c r="BO61" s="697"/>
      <c r="BP61" s="697"/>
      <c r="BQ61" s="697"/>
      <c r="BR61" s="697"/>
      <c r="BS61" s="697"/>
      <c r="BT61" s="698"/>
    </row>
    <row r="62" spans="2:73">
      <c r="B62" s="692"/>
      <c r="C62" s="692"/>
      <c r="D62" s="692"/>
      <c r="E62" s="692"/>
      <c r="F62" s="692"/>
      <c r="G62" s="692"/>
      <c r="H62" s="692"/>
      <c r="I62" s="644"/>
      <c r="J62" s="644"/>
      <c r="K62" s="633"/>
      <c r="L62" s="696"/>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698"/>
      <c r="AP62" s="633"/>
      <c r="AQ62" s="696"/>
      <c r="AR62" s="697"/>
      <c r="AS62" s="697"/>
      <c r="AT62" s="697"/>
      <c r="AU62" s="697"/>
      <c r="AV62" s="697"/>
      <c r="AW62" s="697"/>
      <c r="AX62" s="697"/>
      <c r="AY62" s="697"/>
      <c r="AZ62" s="697"/>
      <c r="BA62" s="697"/>
      <c r="BB62" s="697"/>
      <c r="BC62" s="697"/>
      <c r="BD62" s="697"/>
      <c r="BE62" s="697"/>
      <c r="BF62" s="697"/>
      <c r="BG62" s="697"/>
      <c r="BH62" s="697"/>
      <c r="BI62" s="697"/>
      <c r="BJ62" s="697"/>
      <c r="BK62" s="697"/>
      <c r="BL62" s="697"/>
      <c r="BM62" s="697"/>
      <c r="BN62" s="697"/>
      <c r="BO62" s="697"/>
      <c r="BP62" s="697"/>
      <c r="BQ62" s="697"/>
      <c r="BR62" s="697"/>
      <c r="BS62" s="697"/>
      <c r="BT62" s="698"/>
    </row>
    <row r="63" spans="2:73">
      <c r="B63" s="692"/>
      <c r="C63" s="692"/>
      <c r="D63" s="692"/>
      <c r="E63" s="692"/>
      <c r="F63" s="692"/>
      <c r="G63" s="692"/>
      <c r="H63" s="692"/>
      <c r="I63" s="644"/>
      <c r="J63" s="644"/>
      <c r="K63" s="633"/>
      <c r="L63" s="696"/>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698"/>
      <c r="AP63" s="633"/>
      <c r="AQ63" s="696"/>
      <c r="AR63" s="697"/>
      <c r="AS63" s="697"/>
      <c r="AT63" s="697"/>
      <c r="AU63" s="697"/>
      <c r="AV63" s="697"/>
      <c r="AW63" s="697"/>
      <c r="AX63" s="697"/>
      <c r="AY63" s="697"/>
      <c r="AZ63" s="697"/>
      <c r="BA63" s="697"/>
      <c r="BB63" s="697"/>
      <c r="BC63" s="697"/>
      <c r="BD63" s="697"/>
      <c r="BE63" s="697"/>
      <c r="BF63" s="697"/>
      <c r="BG63" s="697"/>
      <c r="BH63" s="697"/>
      <c r="BI63" s="697"/>
      <c r="BJ63" s="697"/>
      <c r="BK63" s="697"/>
      <c r="BL63" s="697"/>
      <c r="BM63" s="697"/>
      <c r="BN63" s="697"/>
      <c r="BO63" s="697"/>
      <c r="BP63" s="697"/>
      <c r="BQ63" s="697"/>
      <c r="BR63" s="697"/>
      <c r="BS63" s="697"/>
      <c r="BT63" s="698"/>
    </row>
    <row r="64" spans="2:73">
      <c r="B64" s="692"/>
      <c r="C64" s="692"/>
      <c r="D64" s="692"/>
      <c r="E64" s="692"/>
      <c r="F64" s="692"/>
      <c r="G64" s="692"/>
      <c r="H64" s="692"/>
      <c r="I64" s="644"/>
      <c r="J64" s="644"/>
      <c r="K64" s="633"/>
      <c r="L64" s="696"/>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698"/>
      <c r="AP64" s="633"/>
      <c r="AQ64" s="696"/>
      <c r="AR64" s="697"/>
      <c r="AS64" s="697"/>
      <c r="AT64" s="697"/>
      <c r="AU64" s="697"/>
      <c r="AV64" s="697"/>
      <c r="AW64" s="697"/>
      <c r="AX64" s="697"/>
      <c r="AY64" s="697"/>
      <c r="AZ64" s="697"/>
      <c r="BA64" s="697"/>
      <c r="BB64" s="697"/>
      <c r="BC64" s="697"/>
      <c r="BD64" s="697"/>
      <c r="BE64" s="697"/>
      <c r="BF64" s="697"/>
      <c r="BG64" s="697"/>
      <c r="BH64" s="697"/>
      <c r="BI64" s="697"/>
      <c r="BJ64" s="697"/>
      <c r="BK64" s="697"/>
      <c r="BL64" s="697"/>
      <c r="BM64" s="697"/>
      <c r="BN64" s="697"/>
      <c r="BO64" s="697"/>
      <c r="BP64" s="697"/>
      <c r="BQ64" s="697"/>
      <c r="BR64" s="697"/>
      <c r="BS64" s="697"/>
      <c r="BT64" s="698"/>
    </row>
    <row r="65" spans="2:73">
      <c r="B65" s="692"/>
      <c r="C65" s="692"/>
      <c r="D65" s="692"/>
      <c r="E65" s="692"/>
      <c r="F65" s="692"/>
      <c r="G65" s="692"/>
      <c r="H65" s="692"/>
      <c r="I65" s="644"/>
      <c r="J65" s="644"/>
      <c r="K65" s="633"/>
      <c r="L65" s="696"/>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698"/>
      <c r="AP65" s="633"/>
      <c r="AQ65" s="696"/>
      <c r="AR65" s="697"/>
      <c r="AS65" s="697"/>
      <c r="AT65" s="697"/>
      <c r="AU65" s="697"/>
      <c r="AV65" s="697"/>
      <c r="AW65" s="697"/>
      <c r="AX65" s="697"/>
      <c r="AY65" s="697"/>
      <c r="AZ65" s="697"/>
      <c r="BA65" s="697"/>
      <c r="BB65" s="697"/>
      <c r="BC65" s="697"/>
      <c r="BD65" s="697"/>
      <c r="BE65" s="697"/>
      <c r="BF65" s="697"/>
      <c r="BG65" s="697"/>
      <c r="BH65" s="697"/>
      <c r="BI65" s="697"/>
      <c r="BJ65" s="697"/>
      <c r="BK65" s="697"/>
      <c r="BL65" s="697"/>
      <c r="BM65" s="697"/>
      <c r="BN65" s="697"/>
      <c r="BO65" s="697"/>
      <c r="BP65" s="697"/>
      <c r="BQ65" s="697"/>
      <c r="BR65" s="697"/>
      <c r="BS65" s="697"/>
      <c r="BT65" s="698"/>
    </row>
    <row r="66" spans="2:73">
      <c r="B66" s="692"/>
      <c r="C66" s="692"/>
      <c r="D66" s="692"/>
      <c r="E66" s="692"/>
      <c r="F66" s="692"/>
      <c r="G66" s="692"/>
      <c r="H66" s="692"/>
      <c r="I66" s="644"/>
      <c r="J66" s="644"/>
      <c r="K66" s="633"/>
      <c r="L66" s="696"/>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698"/>
      <c r="AP66" s="633"/>
      <c r="AQ66" s="696"/>
      <c r="AR66" s="697"/>
      <c r="AS66" s="697"/>
      <c r="AT66" s="697"/>
      <c r="AU66" s="697"/>
      <c r="AV66" s="697"/>
      <c r="AW66" s="697"/>
      <c r="AX66" s="697"/>
      <c r="AY66" s="697"/>
      <c r="AZ66" s="697"/>
      <c r="BA66" s="697"/>
      <c r="BB66" s="697"/>
      <c r="BC66" s="697"/>
      <c r="BD66" s="697"/>
      <c r="BE66" s="697"/>
      <c r="BF66" s="697"/>
      <c r="BG66" s="697"/>
      <c r="BH66" s="697"/>
      <c r="BI66" s="697"/>
      <c r="BJ66" s="697"/>
      <c r="BK66" s="697"/>
      <c r="BL66" s="697"/>
      <c r="BM66" s="697"/>
      <c r="BN66" s="697"/>
      <c r="BO66" s="697"/>
      <c r="BP66" s="697"/>
      <c r="BQ66" s="697"/>
      <c r="BR66" s="697"/>
      <c r="BS66" s="697"/>
      <c r="BT66" s="698"/>
    </row>
    <row r="67" spans="2:73">
      <c r="B67" s="692"/>
      <c r="C67" s="692"/>
      <c r="D67" s="692"/>
      <c r="E67" s="692"/>
      <c r="F67" s="692"/>
      <c r="G67" s="692"/>
      <c r="H67" s="692"/>
      <c r="I67" s="644"/>
      <c r="J67" s="644"/>
      <c r="K67" s="633"/>
      <c r="L67" s="696"/>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698"/>
      <c r="AP67" s="633"/>
      <c r="AQ67" s="696"/>
      <c r="AR67" s="697"/>
      <c r="AS67" s="697"/>
      <c r="AT67" s="697"/>
      <c r="AU67" s="697"/>
      <c r="AV67" s="697"/>
      <c r="AW67" s="697"/>
      <c r="AX67" s="697"/>
      <c r="AY67" s="697"/>
      <c r="AZ67" s="697"/>
      <c r="BA67" s="697"/>
      <c r="BB67" s="697"/>
      <c r="BC67" s="697"/>
      <c r="BD67" s="697"/>
      <c r="BE67" s="697"/>
      <c r="BF67" s="697"/>
      <c r="BG67" s="697"/>
      <c r="BH67" s="697"/>
      <c r="BI67" s="697"/>
      <c r="BJ67" s="697"/>
      <c r="BK67" s="697"/>
      <c r="BL67" s="697"/>
      <c r="BM67" s="697"/>
      <c r="BN67" s="697"/>
      <c r="BO67" s="697"/>
      <c r="BP67" s="697"/>
      <c r="BQ67" s="697"/>
      <c r="BR67" s="697"/>
      <c r="BS67" s="697"/>
      <c r="BT67" s="698"/>
    </row>
    <row r="68" spans="2:73">
      <c r="B68" s="692"/>
      <c r="C68" s="692"/>
      <c r="D68" s="692"/>
      <c r="E68" s="692"/>
      <c r="F68" s="692"/>
      <c r="G68" s="692"/>
      <c r="H68" s="692"/>
      <c r="I68" s="644"/>
      <c r="J68" s="644"/>
      <c r="K68" s="633"/>
      <c r="L68" s="696"/>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698"/>
      <c r="AP68" s="633"/>
      <c r="AQ68" s="696"/>
      <c r="AR68" s="697"/>
      <c r="AS68" s="697"/>
      <c r="AT68" s="697"/>
      <c r="AU68" s="697"/>
      <c r="AV68" s="697"/>
      <c r="AW68" s="697"/>
      <c r="AX68" s="697"/>
      <c r="AY68" s="697"/>
      <c r="AZ68" s="697"/>
      <c r="BA68" s="697"/>
      <c r="BB68" s="697"/>
      <c r="BC68" s="697"/>
      <c r="BD68" s="697"/>
      <c r="BE68" s="697"/>
      <c r="BF68" s="697"/>
      <c r="BG68" s="697"/>
      <c r="BH68" s="697"/>
      <c r="BI68" s="697"/>
      <c r="BJ68" s="697"/>
      <c r="BK68" s="697"/>
      <c r="BL68" s="697"/>
      <c r="BM68" s="697"/>
      <c r="BN68" s="697"/>
      <c r="BO68" s="697"/>
      <c r="BP68" s="697"/>
      <c r="BQ68" s="697"/>
      <c r="BR68" s="697"/>
      <c r="BS68" s="697"/>
      <c r="BT68" s="698"/>
    </row>
    <row r="69" spans="2:73">
      <c r="B69" s="692"/>
      <c r="C69" s="692"/>
      <c r="D69" s="692"/>
      <c r="E69" s="692"/>
      <c r="F69" s="692"/>
      <c r="G69" s="692"/>
      <c r="H69" s="692"/>
      <c r="I69" s="644"/>
      <c r="J69" s="644"/>
      <c r="K69" s="633"/>
      <c r="L69" s="696"/>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698"/>
      <c r="AP69" s="633"/>
      <c r="AQ69" s="696"/>
      <c r="AR69" s="697"/>
      <c r="AS69" s="697"/>
      <c r="AT69" s="697"/>
      <c r="AU69" s="697"/>
      <c r="AV69" s="697"/>
      <c r="AW69" s="697"/>
      <c r="AX69" s="697"/>
      <c r="AY69" s="697"/>
      <c r="AZ69" s="697"/>
      <c r="BA69" s="697"/>
      <c r="BB69" s="697"/>
      <c r="BC69" s="697"/>
      <c r="BD69" s="697"/>
      <c r="BE69" s="697"/>
      <c r="BF69" s="697"/>
      <c r="BG69" s="697"/>
      <c r="BH69" s="697"/>
      <c r="BI69" s="697"/>
      <c r="BJ69" s="697"/>
      <c r="BK69" s="697"/>
      <c r="BL69" s="697"/>
      <c r="BM69" s="697"/>
      <c r="BN69" s="697"/>
      <c r="BO69" s="697"/>
      <c r="BP69" s="697"/>
      <c r="BQ69" s="697"/>
      <c r="BR69" s="697"/>
      <c r="BS69" s="697"/>
      <c r="BT69" s="698"/>
    </row>
    <row r="70" spans="2:73">
      <c r="B70" s="692"/>
      <c r="C70" s="692"/>
      <c r="D70" s="692"/>
      <c r="E70" s="692"/>
      <c r="F70" s="692"/>
      <c r="G70" s="692"/>
      <c r="H70" s="692"/>
      <c r="I70" s="644"/>
      <c r="J70" s="644"/>
      <c r="K70" s="633"/>
      <c r="L70" s="696"/>
      <c r="M70" s="697"/>
      <c r="N70" s="697"/>
      <c r="O70" s="697"/>
      <c r="P70" s="697"/>
      <c r="Q70" s="697"/>
      <c r="R70" s="697"/>
      <c r="S70" s="697"/>
      <c r="T70" s="697"/>
      <c r="U70" s="697"/>
      <c r="V70" s="697"/>
      <c r="W70" s="697"/>
      <c r="X70" s="697"/>
      <c r="Y70" s="697"/>
      <c r="Z70" s="697"/>
      <c r="AA70" s="697"/>
      <c r="AB70" s="697"/>
      <c r="AC70" s="697"/>
      <c r="AD70" s="697"/>
      <c r="AE70" s="697"/>
      <c r="AF70" s="697"/>
      <c r="AG70" s="697"/>
      <c r="AH70" s="697"/>
      <c r="AI70" s="697"/>
      <c r="AJ70" s="697"/>
      <c r="AK70" s="697"/>
      <c r="AL70" s="697"/>
      <c r="AM70" s="697"/>
      <c r="AN70" s="697"/>
      <c r="AO70" s="698"/>
      <c r="AP70" s="633"/>
      <c r="AQ70" s="696"/>
      <c r="AR70" s="697"/>
      <c r="AS70" s="697"/>
      <c r="AT70" s="697"/>
      <c r="AU70" s="697"/>
      <c r="AV70" s="697"/>
      <c r="AW70" s="697"/>
      <c r="AX70" s="697"/>
      <c r="AY70" s="697"/>
      <c r="AZ70" s="697"/>
      <c r="BA70" s="697"/>
      <c r="BB70" s="697"/>
      <c r="BC70" s="697"/>
      <c r="BD70" s="697"/>
      <c r="BE70" s="697"/>
      <c r="BF70" s="697"/>
      <c r="BG70" s="697"/>
      <c r="BH70" s="697"/>
      <c r="BI70" s="697"/>
      <c r="BJ70" s="697"/>
      <c r="BK70" s="697"/>
      <c r="BL70" s="697"/>
      <c r="BM70" s="697"/>
      <c r="BN70" s="697"/>
      <c r="BO70" s="697"/>
      <c r="BP70" s="697"/>
      <c r="BQ70" s="697"/>
      <c r="BR70" s="697"/>
      <c r="BS70" s="697"/>
      <c r="BT70" s="698"/>
    </row>
    <row r="71" spans="2:73">
      <c r="B71" s="692"/>
      <c r="C71" s="692"/>
      <c r="D71" s="692"/>
      <c r="E71" s="692"/>
      <c r="F71" s="692"/>
      <c r="G71" s="692"/>
      <c r="H71" s="692"/>
      <c r="I71" s="644"/>
      <c r="J71" s="644"/>
      <c r="K71" s="633"/>
      <c r="L71" s="696"/>
      <c r="M71" s="697"/>
      <c r="N71" s="697"/>
      <c r="O71" s="697"/>
      <c r="P71" s="697"/>
      <c r="Q71" s="697"/>
      <c r="R71" s="697"/>
      <c r="S71" s="697"/>
      <c r="T71" s="697"/>
      <c r="U71" s="697"/>
      <c r="V71" s="697"/>
      <c r="W71" s="697"/>
      <c r="X71" s="697"/>
      <c r="Y71" s="697"/>
      <c r="Z71" s="697"/>
      <c r="AA71" s="697"/>
      <c r="AB71" s="697"/>
      <c r="AC71" s="697"/>
      <c r="AD71" s="697"/>
      <c r="AE71" s="697"/>
      <c r="AF71" s="697"/>
      <c r="AG71" s="697"/>
      <c r="AH71" s="697"/>
      <c r="AI71" s="697"/>
      <c r="AJ71" s="697"/>
      <c r="AK71" s="697"/>
      <c r="AL71" s="697"/>
      <c r="AM71" s="697"/>
      <c r="AN71" s="697"/>
      <c r="AO71" s="698"/>
      <c r="AP71" s="633"/>
      <c r="AQ71" s="699"/>
      <c r="AR71" s="700"/>
      <c r="AS71" s="700"/>
      <c r="AT71" s="700"/>
      <c r="AU71" s="700"/>
      <c r="AV71" s="700"/>
      <c r="AW71" s="700"/>
      <c r="AX71" s="700"/>
      <c r="AY71" s="700"/>
      <c r="AZ71" s="700"/>
      <c r="BA71" s="700"/>
      <c r="BB71" s="700"/>
      <c r="BC71" s="700"/>
      <c r="BD71" s="700"/>
      <c r="BE71" s="700"/>
      <c r="BF71" s="700"/>
      <c r="BG71" s="700"/>
      <c r="BH71" s="700"/>
      <c r="BI71" s="700"/>
      <c r="BJ71" s="700"/>
      <c r="BK71" s="700"/>
      <c r="BL71" s="700"/>
      <c r="BM71" s="700"/>
      <c r="BN71" s="700"/>
      <c r="BO71" s="700"/>
      <c r="BP71" s="700"/>
      <c r="BQ71" s="700"/>
      <c r="BR71" s="700"/>
      <c r="BS71" s="700"/>
      <c r="BT71" s="701"/>
    </row>
    <row r="72" spans="2:73">
      <c r="B72" s="692"/>
      <c r="C72" s="692"/>
      <c r="D72" s="692"/>
      <c r="E72" s="692"/>
      <c r="F72" s="692"/>
      <c r="G72" s="692"/>
      <c r="H72" s="692"/>
      <c r="I72" s="644"/>
      <c r="J72" s="644"/>
      <c r="K72" s="633"/>
      <c r="L72" s="696"/>
      <c r="M72" s="697"/>
      <c r="N72" s="697"/>
      <c r="O72" s="697"/>
      <c r="P72" s="697"/>
      <c r="Q72" s="697"/>
      <c r="R72" s="697"/>
      <c r="S72" s="697"/>
      <c r="T72" s="697"/>
      <c r="U72" s="697"/>
      <c r="V72" s="697"/>
      <c r="W72" s="697"/>
      <c r="X72" s="697"/>
      <c r="Y72" s="697"/>
      <c r="Z72" s="697"/>
      <c r="AA72" s="697"/>
      <c r="AB72" s="697"/>
      <c r="AC72" s="697"/>
      <c r="AD72" s="697"/>
      <c r="AE72" s="697"/>
      <c r="AF72" s="697"/>
      <c r="AG72" s="697"/>
      <c r="AH72" s="697"/>
      <c r="AI72" s="697"/>
      <c r="AJ72" s="697"/>
      <c r="AK72" s="697"/>
      <c r="AL72" s="697"/>
      <c r="AM72" s="697"/>
      <c r="AN72" s="697"/>
      <c r="AO72" s="698"/>
      <c r="AP72" s="633"/>
      <c r="AQ72" s="693"/>
      <c r="AR72" s="694"/>
      <c r="AS72" s="694"/>
      <c r="AT72" s="694"/>
      <c r="AU72" s="694"/>
      <c r="AV72" s="694"/>
      <c r="AW72" s="694"/>
      <c r="AX72" s="694"/>
      <c r="AY72" s="694"/>
      <c r="AZ72" s="694"/>
      <c r="BA72" s="694"/>
      <c r="BB72" s="694"/>
      <c r="BC72" s="694"/>
      <c r="BD72" s="694"/>
      <c r="BE72" s="694"/>
      <c r="BF72" s="694"/>
      <c r="BG72" s="694"/>
      <c r="BH72" s="694"/>
      <c r="BI72" s="694"/>
      <c r="BJ72" s="694"/>
      <c r="BK72" s="694"/>
      <c r="BL72" s="694"/>
      <c r="BM72" s="694"/>
      <c r="BN72" s="694"/>
      <c r="BO72" s="694"/>
      <c r="BP72" s="694"/>
      <c r="BQ72" s="694"/>
      <c r="BR72" s="694"/>
      <c r="BS72" s="694"/>
      <c r="BT72" s="695"/>
    </row>
    <row r="73" spans="2:73">
      <c r="B73" s="692"/>
      <c r="C73" s="692"/>
      <c r="D73" s="692"/>
      <c r="E73" s="692"/>
      <c r="F73" s="692"/>
      <c r="G73" s="692"/>
      <c r="H73" s="692"/>
      <c r="I73" s="644"/>
      <c r="J73" s="644"/>
      <c r="K73" s="633"/>
      <c r="L73" s="696"/>
      <c r="M73" s="697"/>
      <c r="N73" s="697"/>
      <c r="O73" s="697"/>
      <c r="P73" s="697"/>
      <c r="Q73" s="697"/>
      <c r="R73" s="697"/>
      <c r="S73" s="697"/>
      <c r="T73" s="697"/>
      <c r="U73" s="697"/>
      <c r="V73" s="697"/>
      <c r="W73" s="697"/>
      <c r="X73" s="697"/>
      <c r="Y73" s="697"/>
      <c r="Z73" s="697"/>
      <c r="AA73" s="697"/>
      <c r="AB73" s="697"/>
      <c r="AC73" s="697"/>
      <c r="AD73" s="697"/>
      <c r="AE73" s="697"/>
      <c r="AF73" s="697"/>
      <c r="AG73" s="697"/>
      <c r="AH73" s="697"/>
      <c r="AI73" s="697"/>
      <c r="AJ73" s="697"/>
      <c r="AK73" s="697"/>
      <c r="AL73" s="697"/>
      <c r="AM73" s="697"/>
      <c r="AN73" s="697"/>
      <c r="AO73" s="698"/>
      <c r="AP73" s="633"/>
      <c r="AQ73" s="696"/>
      <c r="AR73" s="697"/>
      <c r="AS73" s="697"/>
      <c r="AT73" s="697"/>
      <c r="AU73" s="697"/>
      <c r="AV73" s="697"/>
      <c r="AW73" s="697"/>
      <c r="AX73" s="697"/>
      <c r="AY73" s="697"/>
      <c r="AZ73" s="697"/>
      <c r="BA73" s="697"/>
      <c r="BB73" s="697"/>
      <c r="BC73" s="697"/>
      <c r="BD73" s="697"/>
      <c r="BE73" s="697"/>
      <c r="BF73" s="697"/>
      <c r="BG73" s="697"/>
      <c r="BH73" s="697"/>
      <c r="BI73" s="697"/>
      <c r="BJ73" s="697"/>
      <c r="BK73" s="697"/>
      <c r="BL73" s="697"/>
      <c r="BM73" s="697"/>
      <c r="BN73" s="697"/>
      <c r="BO73" s="697"/>
      <c r="BP73" s="697"/>
      <c r="BQ73" s="697"/>
      <c r="BR73" s="697"/>
      <c r="BS73" s="697"/>
      <c r="BT73" s="698"/>
    </row>
    <row r="74" spans="2:73">
      <c r="B74" s="692"/>
      <c r="C74" s="692"/>
      <c r="D74" s="692"/>
      <c r="E74" s="692"/>
      <c r="F74" s="692"/>
      <c r="G74" s="692"/>
      <c r="H74" s="692"/>
      <c r="I74" s="644"/>
      <c r="J74" s="644"/>
      <c r="K74" s="633"/>
      <c r="L74" s="696"/>
      <c r="M74" s="697"/>
      <c r="N74" s="697"/>
      <c r="O74" s="697"/>
      <c r="P74" s="697"/>
      <c r="Q74" s="697"/>
      <c r="R74" s="697"/>
      <c r="S74" s="697"/>
      <c r="T74" s="697"/>
      <c r="U74" s="697"/>
      <c r="V74" s="697"/>
      <c r="W74" s="697"/>
      <c r="X74" s="697"/>
      <c r="Y74" s="697"/>
      <c r="Z74" s="697"/>
      <c r="AA74" s="697"/>
      <c r="AB74" s="697"/>
      <c r="AC74" s="697"/>
      <c r="AD74" s="697"/>
      <c r="AE74" s="697"/>
      <c r="AF74" s="697"/>
      <c r="AG74" s="697"/>
      <c r="AH74" s="697"/>
      <c r="AI74" s="697"/>
      <c r="AJ74" s="697"/>
      <c r="AK74" s="697"/>
      <c r="AL74" s="697"/>
      <c r="AM74" s="697"/>
      <c r="AN74" s="697"/>
      <c r="AO74" s="698"/>
      <c r="AP74" s="633"/>
      <c r="AQ74" s="696"/>
      <c r="AR74" s="697"/>
      <c r="AS74" s="697"/>
      <c r="AT74" s="697"/>
      <c r="AU74" s="697"/>
      <c r="AV74" s="697"/>
      <c r="AW74" s="697"/>
      <c r="AX74" s="697"/>
      <c r="AY74" s="697"/>
      <c r="AZ74" s="697"/>
      <c r="BA74" s="697"/>
      <c r="BB74" s="697"/>
      <c r="BC74" s="697"/>
      <c r="BD74" s="697"/>
      <c r="BE74" s="697"/>
      <c r="BF74" s="697"/>
      <c r="BG74" s="697"/>
      <c r="BH74" s="697"/>
      <c r="BI74" s="697"/>
      <c r="BJ74" s="697"/>
      <c r="BK74" s="697"/>
      <c r="BL74" s="697"/>
      <c r="BM74" s="697"/>
      <c r="BN74" s="697"/>
      <c r="BO74" s="697"/>
      <c r="BP74" s="697"/>
      <c r="BQ74" s="697"/>
      <c r="BR74" s="697"/>
      <c r="BS74" s="697"/>
      <c r="BT74" s="698"/>
    </row>
    <row r="75" spans="2:73">
      <c r="B75" s="692"/>
      <c r="C75" s="692"/>
      <c r="D75" s="692"/>
      <c r="E75" s="692"/>
      <c r="F75" s="692"/>
      <c r="G75" s="692"/>
      <c r="H75" s="692"/>
      <c r="I75" s="644"/>
      <c r="J75" s="644"/>
      <c r="K75" s="633"/>
      <c r="L75" s="696"/>
      <c r="M75" s="697"/>
      <c r="N75" s="697"/>
      <c r="O75" s="697"/>
      <c r="P75" s="697"/>
      <c r="Q75" s="697"/>
      <c r="R75" s="697"/>
      <c r="S75" s="697"/>
      <c r="T75" s="697"/>
      <c r="U75" s="697"/>
      <c r="V75" s="697"/>
      <c r="W75" s="697"/>
      <c r="X75" s="697"/>
      <c r="Y75" s="697"/>
      <c r="Z75" s="697"/>
      <c r="AA75" s="697"/>
      <c r="AB75" s="697"/>
      <c r="AC75" s="697"/>
      <c r="AD75" s="697"/>
      <c r="AE75" s="697"/>
      <c r="AF75" s="697"/>
      <c r="AG75" s="697"/>
      <c r="AH75" s="697"/>
      <c r="AI75" s="697"/>
      <c r="AJ75" s="697"/>
      <c r="AK75" s="697"/>
      <c r="AL75" s="697"/>
      <c r="AM75" s="697"/>
      <c r="AN75" s="697"/>
      <c r="AO75" s="698"/>
      <c r="AP75" s="633"/>
      <c r="AQ75" s="696"/>
      <c r="AR75" s="697"/>
      <c r="AS75" s="697"/>
      <c r="AT75" s="697"/>
      <c r="AU75" s="697"/>
      <c r="AV75" s="697"/>
      <c r="AW75" s="697"/>
      <c r="AX75" s="697"/>
      <c r="AY75" s="697"/>
      <c r="AZ75" s="697"/>
      <c r="BA75" s="697"/>
      <c r="BB75" s="697"/>
      <c r="BC75" s="697"/>
      <c r="BD75" s="697"/>
      <c r="BE75" s="697"/>
      <c r="BF75" s="697"/>
      <c r="BG75" s="697"/>
      <c r="BH75" s="697"/>
      <c r="BI75" s="697"/>
      <c r="BJ75" s="697"/>
      <c r="BK75" s="697"/>
      <c r="BL75" s="697"/>
      <c r="BM75" s="697"/>
      <c r="BN75" s="697"/>
      <c r="BO75" s="697"/>
      <c r="BP75" s="697"/>
      <c r="BQ75" s="697"/>
      <c r="BR75" s="697"/>
      <c r="BS75" s="697"/>
      <c r="BT75" s="698"/>
    </row>
    <row r="76" spans="2:73">
      <c r="B76" s="692"/>
      <c r="C76" s="692"/>
      <c r="D76" s="692"/>
      <c r="E76" s="692"/>
      <c r="F76" s="692"/>
      <c r="G76" s="692"/>
      <c r="H76" s="692"/>
      <c r="I76" s="644"/>
      <c r="J76" s="644"/>
      <c r="K76" s="633"/>
      <c r="L76" s="696"/>
      <c r="M76" s="697"/>
      <c r="N76" s="697"/>
      <c r="O76" s="697"/>
      <c r="P76" s="697"/>
      <c r="Q76" s="697"/>
      <c r="R76" s="697"/>
      <c r="S76" s="697"/>
      <c r="T76" s="697"/>
      <c r="U76" s="697"/>
      <c r="V76" s="697"/>
      <c r="W76" s="697"/>
      <c r="X76" s="697"/>
      <c r="Y76" s="697"/>
      <c r="Z76" s="697"/>
      <c r="AA76" s="697"/>
      <c r="AB76" s="697"/>
      <c r="AC76" s="697"/>
      <c r="AD76" s="697"/>
      <c r="AE76" s="697"/>
      <c r="AF76" s="697"/>
      <c r="AG76" s="697"/>
      <c r="AH76" s="697"/>
      <c r="AI76" s="697"/>
      <c r="AJ76" s="697"/>
      <c r="AK76" s="697"/>
      <c r="AL76" s="697"/>
      <c r="AM76" s="697"/>
      <c r="AN76" s="697"/>
      <c r="AO76" s="698"/>
      <c r="AP76" s="633"/>
      <c r="AQ76" s="696"/>
      <c r="AR76" s="697"/>
      <c r="AS76" s="697"/>
      <c r="AT76" s="697"/>
      <c r="AU76" s="697"/>
      <c r="AV76" s="697"/>
      <c r="AW76" s="697"/>
      <c r="AX76" s="697"/>
      <c r="AY76" s="697"/>
      <c r="AZ76" s="697"/>
      <c r="BA76" s="697"/>
      <c r="BB76" s="697"/>
      <c r="BC76" s="697"/>
      <c r="BD76" s="697"/>
      <c r="BE76" s="697"/>
      <c r="BF76" s="697"/>
      <c r="BG76" s="697"/>
      <c r="BH76" s="697"/>
      <c r="BI76" s="697"/>
      <c r="BJ76" s="697"/>
      <c r="BK76" s="697"/>
      <c r="BL76" s="697"/>
      <c r="BM76" s="697"/>
      <c r="BN76" s="697"/>
      <c r="BO76" s="697"/>
      <c r="BP76" s="697"/>
      <c r="BQ76" s="697"/>
      <c r="BR76" s="697"/>
      <c r="BS76" s="697"/>
      <c r="BT76" s="698"/>
    </row>
    <row r="77" spans="2:73">
      <c r="B77" s="692"/>
      <c r="C77" s="692"/>
      <c r="D77" s="692"/>
      <c r="E77" s="692"/>
      <c r="F77" s="692"/>
      <c r="G77" s="692"/>
      <c r="H77" s="692"/>
      <c r="I77" s="644"/>
      <c r="J77" s="644"/>
      <c r="K77" s="633"/>
      <c r="L77" s="696"/>
      <c r="M77" s="697"/>
      <c r="N77" s="697"/>
      <c r="O77" s="697"/>
      <c r="P77" s="697"/>
      <c r="Q77" s="697"/>
      <c r="R77" s="697"/>
      <c r="S77" s="697"/>
      <c r="T77" s="697"/>
      <c r="U77" s="697"/>
      <c r="V77" s="697"/>
      <c r="W77" s="697"/>
      <c r="X77" s="697"/>
      <c r="Y77" s="697"/>
      <c r="Z77" s="697"/>
      <c r="AA77" s="697"/>
      <c r="AB77" s="697"/>
      <c r="AC77" s="697"/>
      <c r="AD77" s="697"/>
      <c r="AE77" s="697"/>
      <c r="AF77" s="697"/>
      <c r="AG77" s="697"/>
      <c r="AH77" s="697"/>
      <c r="AI77" s="697"/>
      <c r="AJ77" s="697"/>
      <c r="AK77" s="697"/>
      <c r="AL77" s="697"/>
      <c r="AM77" s="697"/>
      <c r="AN77" s="697"/>
      <c r="AO77" s="698"/>
      <c r="AP77" s="633"/>
      <c r="AQ77" s="696"/>
      <c r="AR77" s="697"/>
      <c r="AS77" s="697"/>
      <c r="AT77" s="697"/>
      <c r="AU77" s="697"/>
      <c r="AV77" s="697"/>
      <c r="AW77" s="697"/>
      <c r="AX77" s="697"/>
      <c r="AY77" s="697"/>
      <c r="AZ77" s="697"/>
      <c r="BA77" s="697"/>
      <c r="BB77" s="697"/>
      <c r="BC77" s="697"/>
      <c r="BD77" s="697"/>
      <c r="BE77" s="697"/>
      <c r="BF77" s="697"/>
      <c r="BG77" s="697"/>
      <c r="BH77" s="697"/>
      <c r="BI77" s="697"/>
      <c r="BJ77" s="697"/>
      <c r="BK77" s="697"/>
      <c r="BL77" s="697"/>
      <c r="BM77" s="697"/>
      <c r="BN77" s="697"/>
      <c r="BO77" s="697"/>
      <c r="BP77" s="697"/>
      <c r="BQ77" s="697"/>
      <c r="BR77" s="697"/>
      <c r="BS77" s="697"/>
      <c r="BT77" s="698"/>
    </row>
    <row r="78" spans="2:73">
      <c r="B78" s="692"/>
      <c r="C78" s="692"/>
      <c r="D78" s="692"/>
      <c r="E78" s="692"/>
      <c r="F78" s="692"/>
      <c r="G78" s="692"/>
      <c r="H78" s="692"/>
      <c r="I78" s="644"/>
      <c r="J78" s="644"/>
      <c r="K78" s="633"/>
      <c r="L78" s="696"/>
      <c r="M78" s="697"/>
      <c r="N78" s="697"/>
      <c r="O78" s="697"/>
      <c r="P78" s="697"/>
      <c r="Q78" s="697"/>
      <c r="R78" s="697"/>
      <c r="S78" s="697"/>
      <c r="T78" s="697"/>
      <c r="U78" s="697"/>
      <c r="V78" s="697"/>
      <c r="W78" s="697"/>
      <c r="X78" s="697"/>
      <c r="Y78" s="697"/>
      <c r="Z78" s="697"/>
      <c r="AA78" s="697"/>
      <c r="AB78" s="697"/>
      <c r="AC78" s="697"/>
      <c r="AD78" s="697"/>
      <c r="AE78" s="697"/>
      <c r="AF78" s="697"/>
      <c r="AG78" s="697"/>
      <c r="AH78" s="697"/>
      <c r="AI78" s="697"/>
      <c r="AJ78" s="697"/>
      <c r="AK78" s="697"/>
      <c r="AL78" s="697"/>
      <c r="AM78" s="697"/>
      <c r="AN78" s="697"/>
      <c r="AO78" s="698"/>
      <c r="AP78" s="633"/>
      <c r="AQ78" s="696"/>
      <c r="AR78" s="697"/>
      <c r="AS78" s="697"/>
      <c r="AT78" s="697"/>
      <c r="AU78" s="697"/>
      <c r="AV78" s="697"/>
      <c r="AW78" s="697"/>
      <c r="AX78" s="697"/>
      <c r="AY78" s="697"/>
      <c r="AZ78" s="697"/>
      <c r="BA78" s="697"/>
      <c r="BB78" s="697"/>
      <c r="BC78" s="697"/>
      <c r="BD78" s="697"/>
      <c r="BE78" s="697"/>
      <c r="BF78" s="697"/>
      <c r="BG78" s="697"/>
      <c r="BH78" s="697"/>
      <c r="BI78" s="697"/>
      <c r="BJ78" s="697"/>
      <c r="BK78" s="697"/>
      <c r="BL78" s="697"/>
      <c r="BM78" s="697"/>
      <c r="BN78" s="697"/>
      <c r="BO78" s="697"/>
      <c r="BP78" s="697"/>
      <c r="BQ78" s="697"/>
      <c r="BR78" s="697"/>
      <c r="BS78" s="697"/>
      <c r="BT78" s="698"/>
    </row>
    <row r="79" spans="2:73" ht="15.9">
      <c r="B79" s="692"/>
      <c r="C79" s="692"/>
      <c r="D79" s="692"/>
      <c r="E79" s="692"/>
      <c r="F79" s="692"/>
      <c r="G79" s="692"/>
      <c r="H79" s="692"/>
      <c r="I79" s="644"/>
      <c r="J79" s="644"/>
      <c r="K79" s="633"/>
      <c r="L79" s="696"/>
      <c r="M79" s="697"/>
      <c r="N79" s="697"/>
      <c r="O79" s="697"/>
      <c r="P79" s="697"/>
      <c r="Q79" s="697"/>
      <c r="R79" s="697"/>
      <c r="S79" s="697"/>
      <c r="T79" s="697"/>
      <c r="U79" s="697"/>
      <c r="V79" s="697"/>
      <c r="W79" s="697"/>
      <c r="X79" s="697"/>
      <c r="Y79" s="697"/>
      <c r="Z79" s="697"/>
      <c r="AA79" s="697"/>
      <c r="AB79" s="697"/>
      <c r="AC79" s="697"/>
      <c r="AD79" s="697"/>
      <c r="AE79" s="697"/>
      <c r="AF79" s="697"/>
      <c r="AG79" s="697"/>
      <c r="AH79" s="697"/>
      <c r="AI79" s="697"/>
      <c r="AJ79" s="697"/>
      <c r="AK79" s="697"/>
      <c r="AL79" s="697"/>
      <c r="AM79" s="697"/>
      <c r="AN79" s="697"/>
      <c r="AO79" s="698"/>
      <c r="AP79" s="633"/>
      <c r="AQ79" s="696"/>
      <c r="AR79" s="697"/>
      <c r="AS79" s="697"/>
      <c r="AT79" s="697"/>
      <c r="AU79" s="697"/>
      <c r="AV79" s="697"/>
      <c r="AW79" s="697"/>
      <c r="AX79" s="697"/>
      <c r="AY79" s="697"/>
      <c r="AZ79" s="697"/>
      <c r="BA79" s="697"/>
      <c r="BB79" s="697"/>
      <c r="BC79" s="697"/>
      <c r="BD79" s="697"/>
      <c r="BE79" s="697"/>
      <c r="BF79" s="697"/>
      <c r="BG79" s="697"/>
      <c r="BH79" s="697"/>
      <c r="BI79" s="697"/>
      <c r="BJ79" s="697"/>
      <c r="BK79" s="697"/>
      <c r="BL79" s="697"/>
      <c r="BM79" s="697"/>
      <c r="BN79" s="697"/>
      <c r="BO79" s="697"/>
      <c r="BP79" s="697"/>
      <c r="BQ79" s="697"/>
      <c r="BR79" s="697"/>
      <c r="BS79" s="697"/>
      <c r="BT79" s="698"/>
      <c r="BU79" s="163"/>
    </row>
    <row r="80" spans="2:73" ht="15.9">
      <c r="B80" s="692"/>
      <c r="C80" s="692"/>
      <c r="D80" s="692"/>
      <c r="E80" s="692"/>
      <c r="F80" s="692"/>
      <c r="G80" s="692"/>
      <c r="H80" s="692"/>
      <c r="I80" s="644"/>
      <c r="J80" s="644"/>
      <c r="K80" s="633"/>
      <c r="L80" s="696"/>
      <c r="M80" s="697"/>
      <c r="N80" s="697"/>
      <c r="O80" s="697"/>
      <c r="P80" s="697"/>
      <c r="Q80" s="697"/>
      <c r="R80" s="697"/>
      <c r="S80" s="697"/>
      <c r="T80" s="697"/>
      <c r="U80" s="697"/>
      <c r="V80" s="697"/>
      <c r="W80" s="697"/>
      <c r="X80" s="697"/>
      <c r="Y80" s="697"/>
      <c r="Z80" s="697"/>
      <c r="AA80" s="697"/>
      <c r="AB80" s="697"/>
      <c r="AC80" s="697"/>
      <c r="AD80" s="697"/>
      <c r="AE80" s="697"/>
      <c r="AF80" s="697"/>
      <c r="AG80" s="697"/>
      <c r="AH80" s="697"/>
      <c r="AI80" s="697"/>
      <c r="AJ80" s="697"/>
      <c r="AK80" s="697"/>
      <c r="AL80" s="697"/>
      <c r="AM80" s="697"/>
      <c r="AN80" s="697"/>
      <c r="AO80" s="698"/>
      <c r="AP80" s="633"/>
      <c r="AQ80" s="696"/>
      <c r="AR80" s="697"/>
      <c r="AS80" s="697"/>
      <c r="AT80" s="697"/>
      <c r="AU80" s="697"/>
      <c r="AV80" s="697"/>
      <c r="AW80" s="697"/>
      <c r="AX80" s="697"/>
      <c r="AY80" s="697"/>
      <c r="AZ80" s="697"/>
      <c r="BA80" s="697"/>
      <c r="BB80" s="697"/>
      <c r="BC80" s="697"/>
      <c r="BD80" s="697"/>
      <c r="BE80" s="697"/>
      <c r="BF80" s="697"/>
      <c r="BG80" s="697"/>
      <c r="BH80" s="697"/>
      <c r="BI80" s="697"/>
      <c r="BJ80" s="697"/>
      <c r="BK80" s="697"/>
      <c r="BL80" s="697"/>
      <c r="BM80" s="697"/>
      <c r="BN80" s="697"/>
      <c r="BO80" s="697"/>
      <c r="BP80" s="697"/>
      <c r="BQ80" s="697"/>
      <c r="BR80" s="697"/>
      <c r="BS80" s="697"/>
      <c r="BT80" s="698"/>
      <c r="BU80" s="163"/>
    </row>
    <row r="81" spans="2:73">
      <c r="B81" s="692"/>
      <c r="C81" s="692"/>
      <c r="D81" s="692"/>
      <c r="E81" s="692"/>
      <c r="F81" s="692"/>
      <c r="G81" s="692"/>
      <c r="H81" s="692"/>
      <c r="I81" s="644"/>
      <c r="J81" s="644"/>
      <c r="K81" s="633"/>
      <c r="L81" s="696"/>
      <c r="M81" s="697"/>
      <c r="N81" s="697"/>
      <c r="O81" s="697"/>
      <c r="P81" s="697"/>
      <c r="Q81" s="697"/>
      <c r="R81" s="697"/>
      <c r="S81" s="697"/>
      <c r="T81" s="697"/>
      <c r="U81" s="697"/>
      <c r="V81" s="697"/>
      <c r="W81" s="697"/>
      <c r="X81" s="697"/>
      <c r="Y81" s="697"/>
      <c r="Z81" s="697"/>
      <c r="AA81" s="697"/>
      <c r="AB81" s="697"/>
      <c r="AC81" s="697"/>
      <c r="AD81" s="697"/>
      <c r="AE81" s="697"/>
      <c r="AF81" s="697"/>
      <c r="AG81" s="697"/>
      <c r="AH81" s="697"/>
      <c r="AI81" s="697"/>
      <c r="AJ81" s="697"/>
      <c r="AK81" s="697"/>
      <c r="AL81" s="697"/>
      <c r="AM81" s="697"/>
      <c r="AN81" s="697"/>
      <c r="AO81" s="698"/>
      <c r="AP81" s="633"/>
      <c r="AQ81" s="696"/>
      <c r="AR81" s="697"/>
      <c r="AS81" s="697"/>
      <c r="AT81" s="697"/>
      <c r="AU81" s="697"/>
      <c r="AV81" s="697"/>
      <c r="AW81" s="697"/>
      <c r="AX81" s="697"/>
      <c r="AY81" s="697"/>
      <c r="AZ81" s="697"/>
      <c r="BA81" s="697"/>
      <c r="BB81" s="697"/>
      <c r="BC81" s="697"/>
      <c r="BD81" s="697"/>
      <c r="BE81" s="697"/>
      <c r="BF81" s="697"/>
      <c r="BG81" s="697"/>
      <c r="BH81" s="697"/>
      <c r="BI81" s="697"/>
      <c r="BJ81" s="697"/>
      <c r="BK81" s="697"/>
      <c r="BL81" s="697"/>
      <c r="BM81" s="697"/>
      <c r="BN81" s="697"/>
      <c r="BO81" s="697"/>
      <c r="BP81" s="697"/>
      <c r="BQ81" s="697"/>
      <c r="BR81" s="697"/>
      <c r="BS81" s="697"/>
      <c r="BT81" s="698"/>
    </row>
    <row r="82" spans="2:73" ht="15.9">
      <c r="B82" s="692"/>
      <c r="C82" s="692"/>
      <c r="D82" s="692"/>
      <c r="E82" s="692"/>
      <c r="F82" s="692"/>
      <c r="G82" s="692"/>
      <c r="H82" s="692"/>
      <c r="I82" s="644"/>
      <c r="J82" s="644"/>
      <c r="K82" s="633"/>
      <c r="L82" s="696"/>
      <c r="M82" s="697"/>
      <c r="N82" s="697"/>
      <c r="O82" s="697"/>
      <c r="P82" s="697"/>
      <c r="Q82" s="697"/>
      <c r="R82" s="697"/>
      <c r="S82" s="697"/>
      <c r="T82" s="697"/>
      <c r="U82" s="697"/>
      <c r="V82" s="697"/>
      <c r="W82" s="697"/>
      <c r="X82" s="697"/>
      <c r="Y82" s="697"/>
      <c r="Z82" s="697"/>
      <c r="AA82" s="697"/>
      <c r="AB82" s="697"/>
      <c r="AC82" s="697"/>
      <c r="AD82" s="697"/>
      <c r="AE82" s="697"/>
      <c r="AF82" s="697"/>
      <c r="AG82" s="697"/>
      <c r="AH82" s="697"/>
      <c r="AI82" s="697"/>
      <c r="AJ82" s="697"/>
      <c r="AK82" s="697"/>
      <c r="AL82" s="697"/>
      <c r="AM82" s="697"/>
      <c r="AN82" s="697"/>
      <c r="AO82" s="698"/>
      <c r="AP82" s="633"/>
      <c r="AQ82" s="696"/>
      <c r="AR82" s="697"/>
      <c r="AS82" s="697"/>
      <c r="AT82" s="697"/>
      <c r="AU82" s="697"/>
      <c r="AV82" s="697"/>
      <c r="AW82" s="697"/>
      <c r="AX82" s="697"/>
      <c r="AY82" s="697"/>
      <c r="AZ82" s="697"/>
      <c r="BA82" s="697"/>
      <c r="BB82" s="697"/>
      <c r="BC82" s="697"/>
      <c r="BD82" s="697"/>
      <c r="BE82" s="697"/>
      <c r="BF82" s="697"/>
      <c r="BG82" s="697"/>
      <c r="BH82" s="697"/>
      <c r="BI82" s="697"/>
      <c r="BJ82" s="697"/>
      <c r="BK82" s="697"/>
      <c r="BL82" s="697"/>
      <c r="BM82" s="697"/>
      <c r="BN82" s="697"/>
      <c r="BO82" s="697"/>
      <c r="BP82" s="697"/>
      <c r="BQ82" s="697"/>
      <c r="BR82" s="697"/>
      <c r="BS82" s="697"/>
      <c r="BT82" s="698"/>
      <c r="BU82" s="163"/>
    </row>
    <row r="83" spans="2:73" ht="15.9">
      <c r="B83" s="692"/>
      <c r="C83" s="692"/>
      <c r="D83" s="692"/>
      <c r="E83" s="692"/>
      <c r="F83" s="692"/>
      <c r="G83" s="692"/>
      <c r="H83" s="692"/>
      <c r="I83" s="644"/>
      <c r="J83" s="644"/>
      <c r="K83" s="633"/>
      <c r="L83" s="696"/>
      <c r="M83" s="697"/>
      <c r="N83" s="697"/>
      <c r="O83" s="697"/>
      <c r="P83" s="697"/>
      <c r="Q83" s="697"/>
      <c r="R83" s="697"/>
      <c r="S83" s="697"/>
      <c r="T83" s="697"/>
      <c r="U83" s="697"/>
      <c r="V83" s="697"/>
      <c r="W83" s="697"/>
      <c r="X83" s="697"/>
      <c r="Y83" s="697"/>
      <c r="Z83" s="697"/>
      <c r="AA83" s="697"/>
      <c r="AB83" s="697"/>
      <c r="AC83" s="697"/>
      <c r="AD83" s="697"/>
      <c r="AE83" s="697"/>
      <c r="AF83" s="697"/>
      <c r="AG83" s="697"/>
      <c r="AH83" s="697"/>
      <c r="AI83" s="697"/>
      <c r="AJ83" s="697"/>
      <c r="AK83" s="697"/>
      <c r="AL83" s="697"/>
      <c r="AM83" s="697"/>
      <c r="AN83" s="697"/>
      <c r="AO83" s="698"/>
      <c r="AP83" s="633"/>
      <c r="AQ83" s="696"/>
      <c r="AR83" s="697"/>
      <c r="AS83" s="697"/>
      <c r="AT83" s="697"/>
      <c r="AU83" s="697"/>
      <c r="AV83" s="697"/>
      <c r="AW83" s="697"/>
      <c r="AX83" s="697"/>
      <c r="AY83" s="697"/>
      <c r="AZ83" s="697"/>
      <c r="BA83" s="697"/>
      <c r="BB83" s="697"/>
      <c r="BC83" s="697"/>
      <c r="BD83" s="697"/>
      <c r="BE83" s="697"/>
      <c r="BF83" s="697"/>
      <c r="BG83" s="697"/>
      <c r="BH83" s="697"/>
      <c r="BI83" s="697"/>
      <c r="BJ83" s="697"/>
      <c r="BK83" s="697"/>
      <c r="BL83" s="697"/>
      <c r="BM83" s="697"/>
      <c r="BN83" s="697"/>
      <c r="BO83" s="697"/>
      <c r="BP83" s="697"/>
      <c r="BQ83" s="697"/>
      <c r="BR83" s="697"/>
      <c r="BS83" s="697"/>
      <c r="BT83" s="698"/>
      <c r="BU83" s="163"/>
    </row>
    <row r="84" spans="2:73" ht="15.9">
      <c r="B84" s="692"/>
      <c r="C84" s="692"/>
      <c r="D84" s="692"/>
      <c r="E84" s="692"/>
      <c r="F84" s="692"/>
      <c r="G84" s="692"/>
      <c r="H84" s="692"/>
      <c r="I84" s="644"/>
      <c r="J84" s="644"/>
      <c r="K84" s="633"/>
      <c r="L84" s="696"/>
      <c r="M84" s="697"/>
      <c r="N84" s="697"/>
      <c r="O84" s="697"/>
      <c r="P84" s="697"/>
      <c r="Q84" s="697"/>
      <c r="R84" s="697"/>
      <c r="S84" s="697"/>
      <c r="T84" s="697"/>
      <c r="U84" s="697"/>
      <c r="V84" s="697"/>
      <c r="W84" s="697"/>
      <c r="X84" s="697"/>
      <c r="Y84" s="697"/>
      <c r="Z84" s="697"/>
      <c r="AA84" s="697"/>
      <c r="AB84" s="697"/>
      <c r="AC84" s="697"/>
      <c r="AD84" s="697"/>
      <c r="AE84" s="697"/>
      <c r="AF84" s="697"/>
      <c r="AG84" s="697"/>
      <c r="AH84" s="697"/>
      <c r="AI84" s="697"/>
      <c r="AJ84" s="697"/>
      <c r="AK84" s="697"/>
      <c r="AL84" s="697"/>
      <c r="AM84" s="697"/>
      <c r="AN84" s="697"/>
      <c r="AO84" s="698"/>
      <c r="AP84" s="633"/>
      <c r="AQ84" s="696"/>
      <c r="AR84" s="697"/>
      <c r="AS84" s="697"/>
      <c r="AT84" s="697"/>
      <c r="AU84" s="697"/>
      <c r="AV84" s="697"/>
      <c r="AW84" s="697"/>
      <c r="AX84" s="697"/>
      <c r="AY84" s="697"/>
      <c r="AZ84" s="697"/>
      <c r="BA84" s="697"/>
      <c r="BB84" s="697"/>
      <c r="BC84" s="697"/>
      <c r="BD84" s="697"/>
      <c r="BE84" s="697"/>
      <c r="BF84" s="697"/>
      <c r="BG84" s="697"/>
      <c r="BH84" s="697"/>
      <c r="BI84" s="697"/>
      <c r="BJ84" s="697"/>
      <c r="BK84" s="697"/>
      <c r="BL84" s="697"/>
      <c r="BM84" s="697"/>
      <c r="BN84" s="697"/>
      <c r="BO84" s="697"/>
      <c r="BP84" s="697"/>
      <c r="BQ84" s="697"/>
      <c r="BR84" s="697"/>
      <c r="BS84" s="697"/>
      <c r="BT84" s="698"/>
      <c r="BU84" s="163"/>
    </row>
    <row r="85" spans="2:73">
      <c r="B85" s="692"/>
      <c r="C85" s="692"/>
      <c r="D85" s="692"/>
      <c r="E85" s="692"/>
      <c r="F85" s="692"/>
      <c r="G85" s="692"/>
      <c r="H85" s="692"/>
      <c r="I85" s="644"/>
      <c r="J85" s="644"/>
      <c r="K85" s="633"/>
      <c r="L85" s="696"/>
      <c r="M85" s="697"/>
      <c r="N85" s="697"/>
      <c r="O85" s="697"/>
      <c r="P85" s="697"/>
      <c r="Q85" s="697"/>
      <c r="R85" s="697"/>
      <c r="S85" s="697"/>
      <c r="T85" s="697"/>
      <c r="U85" s="697"/>
      <c r="V85" s="697"/>
      <c r="W85" s="697"/>
      <c r="X85" s="697"/>
      <c r="Y85" s="697"/>
      <c r="Z85" s="697"/>
      <c r="AA85" s="697"/>
      <c r="AB85" s="697"/>
      <c r="AC85" s="697"/>
      <c r="AD85" s="697"/>
      <c r="AE85" s="697"/>
      <c r="AF85" s="697"/>
      <c r="AG85" s="697"/>
      <c r="AH85" s="697"/>
      <c r="AI85" s="697"/>
      <c r="AJ85" s="697"/>
      <c r="AK85" s="697"/>
      <c r="AL85" s="697"/>
      <c r="AM85" s="697"/>
      <c r="AN85" s="697"/>
      <c r="AO85" s="698"/>
      <c r="AP85" s="633"/>
      <c r="AQ85" s="696"/>
      <c r="AR85" s="697"/>
      <c r="AS85" s="697"/>
      <c r="AT85" s="697"/>
      <c r="AU85" s="697"/>
      <c r="AV85" s="697"/>
      <c r="AW85" s="697"/>
      <c r="AX85" s="697"/>
      <c r="AY85" s="697"/>
      <c r="AZ85" s="697"/>
      <c r="BA85" s="697"/>
      <c r="BB85" s="697"/>
      <c r="BC85" s="697"/>
      <c r="BD85" s="697"/>
      <c r="BE85" s="697"/>
      <c r="BF85" s="697"/>
      <c r="BG85" s="697"/>
      <c r="BH85" s="697"/>
      <c r="BI85" s="697"/>
      <c r="BJ85" s="697"/>
      <c r="BK85" s="697"/>
      <c r="BL85" s="697"/>
      <c r="BM85" s="697"/>
      <c r="BN85" s="697"/>
      <c r="BO85" s="697"/>
      <c r="BP85" s="697"/>
      <c r="BQ85" s="697"/>
      <c r="BR85" s="697"/>
      <c r="BS85" s="697"/>
      <c r="BT85" s="698"/>
    </row>
    <row r="86" spans="2:73">
      <c r="B86" s="692"/>
      <c r="C86" s="692"/>
      <c r="D86" s="692"/>
      <c r="E86" s="692"/>
      <c r="F86" s="692"/>
      <c r="G86" s="692"/>
      <c r="H86" s="692"/>
      <c r="I86" s="644"/>
      <c r="J86" s="644"/>
      <c r="K86" s="633"/>
      <c r="L86" s="696"/>
      <c r="M86" s="697"/>
      <c r="N86" s="697"/>
      <c r="O86" s="697"/>
      <c r="P86" s="697"/>
      <c r="Q86" s="697"/>
      <c r="R86" s="697"/>
      <c r="S86" s="697"/>
      <c r="T86" s="697"/>
      <c r="U86" s="697"/>
      <c r="V86" s="697"/>
      <c r="W86" s="697"/>
      <c r="X86" s="697"/>
      <c r="Y86" s="697"/>
      <c r="Z86" s="697"/>
      <c r="AA86" s="697"/>
      <c r="AB86" s="697"/>
      <c r="AC86" s="697"/>
      <c r="AD86" s="697"/>
      <c r="AE86" s="697"/>
      <c r="AF86" s="697"/>
      <c r="AG86" s="697"/>
      <c r="AH86" s="697"/>
      <c r="AI86" s="697"/>
      <c r="AJ86" s="697"/>
      <c r="AK86" s="697"/>
      <c r="AL86" s="697"/>
      <c r="AM86" s="697"/>
      <c r="AN86" s="697"/>
      <c r="AO86" s="698"/>
      <c r="AP86" s="633"/>
      <c r="AQ86" s="696"/>
      <c r="AR86" s="697"/>
      <c r="AS86" s="697"/>
      <c r="AT86" s="697"/>
      <c r="AU86" s="697"/>
      <c r="AV86" s="697"/>
      <c r="AW86" s="697"/>
      <c r="AX86" s="697"/>
      <c r="AY86" s="697"/>
      <c r="AZ86" s="697"/>
      <c r="BA86" s="697"/>
      <c r="BB86" s="697"/>
      <c r="BC86" s="697"/>
      <c r="BD86" s="697"/>
      <c r="BE86" s="697"/>
      <c r="BF86" s="697"/>
      <c r="BG86" s="697"/>
      <c r="BH86" s="697"/>
      <c r="BI86" s="697"/>
      <c r="BJ86" s="697"/>
      <c r="BK86" s="697"/>
      <c r="BL86" s="697"/>
      <c r="BM86" s="697"/>
      <c r="BN86" s="697"/>
      <c r="BO86" s="697"/>
      <c r="BP86" s="697"/>
      <c r="BQ86" s="697"/>
      <c r="BR86" s="697"/>
      <c r="BS86" s="697"/>
      <c r="BT86" s="698"/>
    </row>
    <row r="87" spans="2:73">
      <c r="B87" s="692"/>
      <c r="C87" s="692"/>
      <c r="D87" s="692"/>
      <c r="E87" s="692"/>
      <c r="F87" s="692"/>
      <c r="G87" s="692"/>
      <c r="H87" s="692"/>
      <c r="I87" s="644"/>
      <c r="J87" s="644"/>
      <c r="K87" s="633"/>
      <c r="L87" s="696"/>
      <c r="M87" s="697"/>
      <c r="N87" s="697"/>
      <c r="O87" s="697"/>
      <c r="P87" s="697"/>
      <c r="Q87" s="697"/>
      <c r="R87" s="697"/>
      <c r="S87" s="697"/>
      <c r="T87" s="697"/>
      <c r="U87" s="697"/>
      <c r="V87" s="697"/>
      <c r="W87" s="697"/>
      <c r="X87" s="697"/>
      <c r="Y87" s="697"/>
      <c r="Z87" s="697"/>
      <c r="AA87" s="697"/>
      <c r="AB87" s="697"/>
      <c r="AC87" s="697"/>
      <c r="AD87" s="697"/>
      <c r="AE87" s="697"/>
      <c r="AF87" s="697"/>
      <c r="AG87" s="697"/>
      <c r="AH87" s="697"/>
      <c r="AI87" s="697"/>
      <c r="AJ87" s="697"/>
      <c r="AK87" s="697"/>
      <c r="AL87" s="697"/>
      <c r="AM87" s="697"/>
      <c r="AN87" s="697"/>
      <c r="AO87" s="698"/>
      <c r="AP87" s="633"/>
      <c r="AQ87" s="696"/>
      <c r="AR87" s="697"/>
      <c r="AS87" s="697"/>
      <c r="AT87" s="697"/>
      <c r="AU87" s="697"/>
      <c r="AV87" s="697"/>
      <c r="AW87" s="697"/>
      <c r="AX87" s="697"/>
      <c r="AY87" s="697"/>
      <c r="AZ87" s="697"/>
      <c r="BA87" s="697"/>
      <c r="BB87" s="697"/>
      <c r="BC87" s="697"/>
      <c r="BD87" s="697"/>
      <c r="BE87" s="697"/>
      <c r="BF87" s="697"/>
      <c r="BG87" s="697"/>
      <c r="BH87" s="697"/>
      <c r="BI87" s="697"/>
      <c r="BJ87" s="697"/>
      <c r="BK87" s="697"/>
      <c r="BL87" s="697"/>
      <c r="BM87" s="697"/>
      <c r="BN87" s="697"/>
      <c r="BO87" s="697"/>
      <c r="BP87" s="697"/>
      <c r="BQ87" s="697"/>
      <c r="BR87" s="697"/>
      <c r="BS87" s="697"/>
      <c r="BT87" s="698"/>
    </row>
    <row r="88" spans="2:73">
      <c r="B88" s="692"/>
      <c r="C88" s="692"/>
      <c r="D88" s="692"/>
      <c r="E88" s="692"/>
      <c r="F88" s="692"/>
      <c r="G88" s="692"/>
      <c r="H88" s="692"/>
      <c r="I88" s="644"/>
      <c r="J88" s="644"/>
      <c r="K88" s="633"/>
      <c r="L88" s="696"/>
      <c r="M88" s="697"/>
      <c r="N88" s="697"/>
      <c r="O88" s="697"/>
      <c r="P88" s="697"/>
      <c r="Q88" s="697"/>
      <c r="R88" s="697"/>
      <c r="S88" s="697"/>
      <c r="T88" s="697"/>
      <c r="U88" s="697"/>
      <c r="V88" s="697"/>
      <c r="W88" s="697"/>
      <c r="X88" s="697"/>
      <c r="Y88" s="697"/>
      <c r="Z88" s="697"/>
      <c r="AA88" s="697"/>
      <c r="AB88" s="697"/>
      <c r="AC88" s="697"/>
      <c r="AD88" s="697"/>
      <c r="AE88" s="697"/>
      <c r="AF88" s="697"/>
      <c r="AG88" s="697"/>
      <c r="AH88" s="697"/>
      <c r="AI88" s="697"/>
      <c r="AJ88" s="697"/>
      <c r="AK88" s="697"/>
      <c r="AL88" s="697"/>
      <c r="AM88" s="697"/>
      <c r="AN88" s="697"/>
      <c r="AO88" s="698"/>
      <c r="AP88" s="633"/>
      <c r="AQ88" s="699"/>
      <c r="AR88" s="700"/>
      <c r="AS88" s="700"/>
      <c r="AT88" s="700"/>
      <c r="AU88" s="700"/>
      <c r="AV88" s="700"/>
      <c r="AW88" s="700"/>
      <c r="AX88" s="700"/>
      <c r="AY88" s="700"/>
      <c r="AZ88" s="700"/>
      <c r="BA88" s="700"/>
      <c r="BB88" s="700"/>
      <c r="BC88" s="700"/>
      <c r="BD88" s="700"/>
      <c r="BE88" s="700"/>
      <c r="BF88" s="700"/>
      <c r="BG88" s="700"/>
      <c r="BH88" s="700"/>
      <c r="BI88" s="700"/>
      <c r="BJ88" s="700"/>
      <c r="BK88" s="700"/>
      <c r="BL88" s="700"/>
      <c r="BM88" s="700"/>
      <c r="BN88" s="700"/>
      <c r="BO88" s="700"/>
      <c r="BP88" s="700"/>
      <c r="BQ88" s="700"/>
      <c r="BR88" s="700"/>
      <c r="BS88" s="700"/>
      <c r="BT88" s="701"/>
    </row>
    <row r="89" spans="2:73">
      <c r="B89" s="692"/>
      <c r="C89" s="692"/>
      <c r="D89" s="692"/>
      <c r="E89" s="692"/>
      <c r="F89" s="692"/>
      <c r="G89" s="692"/>
      <c r="H89" s="692"/>
      <c r="I89" s="644"/>
      <c r="J89" s="644"/>
      <c r="K89" s="633"/>
      <c r="L89" s="696"/>
      <c r="M89" s="697"/>
      <c r="N89" s="697"/>
      <c r="O89" s="697"/>
      <c r="P89" s="697"/>
      <c r="Q89" s="697"/>
      <c r="R89" s="697"/>
      <c r="S89" s="697"/>
      <c r="T89" s="697"/>
      <c r="U89" s="697"/>
      <c r="V89" s="697"/>
      <c r="W89" s="697"/>
      <c r="X89" s="697"/>
      <c r="Y89" s="697"/>
      <c r="Z89" s="697"/>
      <c r="AA89" s="697"/>
      <c r="AB89" s="697"/>
      <c r="AC89" s="697"/>
      <c r="AD89" s="697"/>
      <c r="AE89" s="697"/>
      <c r="AF89" s="697"/>
      <c r="AG89" s="697"/>
      <c r="AH89" s="697"/>
      <c r="AI89" s="697"/>
      <c r="AJ89" s="697"/>
      <c r="AK89" s="697"/>
      <c r="AL89" s="697"/>
      <c r="AM89" s="697"/>
      <c r="AN89" s="697"/>
      <c r="AO89" s="698"/>
      <c r="AP89" s="633"/>
      <c r="AQ89" s="693"/>
      <c r="AR89" s="694"/>
      <c r="AS89" s="694"/>
      <c r="AT89" s="694"/>
      <c r="AU89" s="694"/>
      <c r="AV89" s="694"/>
      <c r="AW89" s="694"/>
      <c r="AX89" s="694"/>
      <c r="AY89" s="694"/>
      <c r="AZ89" s="694"/>
      <c r="BA89" s="694"/>
      <c r="BB89" s="694"/>
      <c r="BC89" s="694"/>
      <c r="BD89" s="694"/>
      <c r="BE89" s="694"/>
      <c r="BF89" s="694"/>
      <c r="BG89" s="694"/>
      <c r="BH89" s="694"/>
      <c r="BI89" s="694"/>
      <c r="BJ89" s="694"/>
      <c r="BK89" s="694"/>
      <c r="BL89" s="694"/>
      <c r="BM89" s="694"/>
      <c r="BN89" s="694"/>
      <c r="BO89" s="694"/>
      <c r="BP89" s="694"/>
      <c r="BQ89" s="694"/>
      <c r="BR89" s="694"/>
      <c r="BS89" s="694"/>
      <c r="BT89" s="695"/>
    </row>
    <row r="90" spans="2:73">
      <c r="B90" s="692"/>
      <c r="C90" s="692"/>
      <c r="D90" s="692"/>
      <c r="E90" s="692"/>
      <c r="F90" s="692"/>
      <c r="G90" s="692"/>
      <c r="H90" s="692"/>
      <c r="I90" s="644"/>
      <c r="J90" s="644"/>
      <c r="K90" s="633"/>
      <c r="L90" s="696"/>
      <c r="M90" s="697"/>
      <c r="N90" s="697"/>
      <c r="O90" s="697"/>
      <c r="P90" s="697"/>
      <c r="Q90" s="697"/>
      <c r="R90" s="697"/>
      <c r="S90" s="697"/>
      <c r="T90" s="697"/>
      <c r="U90" s="697"/>
      <c r="V90" s="697"/>
      <c r="W90" s="697"/>
      <c r="X90" s="697"/>
      <c r="Y90" s="697"/>
      <c r="Z90" s="697"/>
      <c r="AA90" s="697"/>
      <c r="AB90" s="697"/>
      <c r="AC90" s="697"/>
      <c r="AD90" s="697"/>
      <c r="AE90" s="697"/>
      <c r="AF90" s="697"/>
      <c r="AG90" s="697"/>
      <c r="AH90" s="697"/>
      <c r="AI90" s="697"/>
      <c r="AJ90" s="697"/>
      <c r="AK90" s="697"/>
      <c r="AL90" s="697"/>
      <c r="AM90" s="697"/>
      <c r="AN90" s="697"/>
      <c r="AO90" s="698"/>
      <c r="AP90" s="633"/>
      <c r="AQ90" s="696"/>
      <c r="AR90" s="697"/>
      <c r="AS90" s="697"/>
      <c r="AT90" s="697"/>
      <c r="AU90" s="697"/>
      <c r="AV90" s="697"/>
      <c r="AW90" s="697"/>
      <c r="AX90" s="697"/>
      <c r="AY90" s="697"/>
      <c r="AZ90" s="697"/>
      <c r="BA90" s="697"/>
      <c r="BB90" s="697"/>
      <c r="BC90" s="697"/>
      <c r="BD90" s="697"/>
      <c r="BE90" s="697"/>
      <c r="BF90" s="697"/>
      <c r="BG90" s="697"/>
      <c r="BH90" s="697"/>
      <c r="BI90" s="697"/>
      <c r="BJ90" s="697"/>
      <c r="BK90" s="697"/>
      <c r="BL90" s="697"/>
      <c r="BM90" s="697"/>
      <c r="BN90" s="697"/>
      <c r="BO90" s="697"/>
      <c r="BP90" s="697"/>
      <c r="BQ90" s="697"/>
      <c r="BR90" s="697"/>
      <c r="BS90" s="697"/>
      <c r="BT90" s="698"/>
    </row>
    <row r="91" spans="2:73">
      <c r="B91" s="692"/>
      <c r="C91" s="692"/>
      <c r="D91" s="692"/>
      <c r="E91" s="692"/>
      <c r="F91" s="692"/>
      <c r="G91" s="692"/>
      <c r="H91" s="692"/>
      <c r="I91" s="644"/>
      <c r="J91" s="644"/>
      <c r="K91" s="633"/>
      <c r="L91" s="696"/>
      <c r="M91" s="697"/>
      <c r="N91" s="697"/>
      <c r="O91" s="697"/>
      <c r="P91" s="697"/>
      <c r="Q91" s="697"/>
      <c r="R91" s="697"/>
      <c r="S91" s="697"/>
      <c r="T91" s="697"/>
      <c r="U91" s="697"/>
      <c r="V91" s="697"/>
      <c r="W91" s="697"/>
      <c r="X91" s="697"/>
      <c r="Y91" s="697"/>
      <c r="Z91" s="697"/>
      <c r="AA91" s="697"/>
      <c r="AB91" s="697"/>
      <c r="AC91" s="697"/>
      <c r="AD91" s="697"/>
      <c r="AE91" s="697"/>
      <c r="AF91" s="697"/>
      <c r="AG91" s="697"/>
      <c r="AH91" s="697"/>
      <c r="AI91" s="697"/>
      <c r="AJ91" s="697"/>
      <c r="AK91" s="697"/>
      <c r="AL91" s="697"/>
      <c r="AM91" s="697"/>
      <c r="AN91" s="697"/>
      <c r="AO91" s="698"/>
      <c r="AP91" s="633"/>
      <c r="AQ91" s="696"/>
      <c r="AR91" s="697"/>
      <c r="AS91" s="697"/>
      <c r="AT91" s="697"/>
      <c r="AU91" s="697"/>
      <c r="AV91" s="697"/>
      <c r="AW91" s="697"/>
      <c r="AX91" s="697"/>
      <c r="AY91" s="697"/>
      <c r="AZ91" s="697"/>
      <c r="BA91" s="697"/>
      <c r="BB91" s="697"/>
      <c r="BC91" s="697"/>
      <c r="BD91" s="697"/>
      <c r="BE91" s="697"/>
      <c r="BF91" s="697"/>
      <c r="BG91" s="697"/>
      <c r="BH91" s="697"/>
      <c r="BI91" s="697"/>
      <c r="BJ91" s="697"/>
      <c r="BK91" s="697"/>
      <c r="BL91" s="697"/>
      <c r="BM91" s="697"/>
      <c r="BN91" s="697"/>
      <c r="BO91" s="697"/>
      <c r="BP91" s="697"/>
      <c r="BQ91" s="697"/>
      <c r="BR91" s="697"/>
      <c r="BS91" s="697"/>
      <c r="BT91" s="698"/>
    </row>
    <row r="92" spans="2:73">
      <c r="B92" s="692"/>
      <c r="C92" s="692"/>
      <c r="D92" s="692"/>
      <c r="E92" s="692"/>
      <c r="F92" s="692"/>
      <c r="G92" s="692"/>
      <c r="H92" s="692"/>
      <c r="I92" s="644"/>
      <c r="J92" s="644"/>
      <c r="K92" s="633"/>
      <c r="L92" s="696"/>
      <c r="M92" s="697"/>
      <c r="N92" s="697"/>
      <c r="O92" s="697"/>
      <c r="P92" s="697"/>
      <c r="Q92" s="697"/>
      <c r="R92" s="697"/>
      <c r="S92" s="697"/>
      <c r="T92" s="697"/>
      <c r="U92" s="697"/>
      <c r="V92" s="697"/>
      <c r="W92" s="697"/>
      <c r="X92" s="697"/>
      <c r="Y92" s="697"/>
      <c r="Z92" s="697"/>
      <c r="AA92" s="697"/>
      <c r="AB92" s="697"/>
      <c r="AC92" s="697"/>
      <c r="AD92" s="697"/>
      <c r="AE92" s="697"/>
      <c r="AF92" s="697"/>
      <c r="AG92" s="697"/>
      <c r="AH92" s="697"/>
      <c r="AI92" s="697"/>
      <c r="AJ92" s="697"/>
      <c r="AK92" s="697"/>
      <c r="AL92" s="697"/>
      <c r="AM92" s="697"/>
      <c r="AN92" s="697"/>
      <c r="AO92" s="698"/>
      <c r="AP92" s="633"/>
      <c r="AQ92" s="696"/>
      <c r="AR92" s="697"/>
      <c r="AS92" s="697"/>
      <c r="AT92" s="697"/>
      <c r="AU92" s="697"/>
      <c r="AV92" s="697"/>
      <c r="AW92" s="697"/>
      <c r="AX92" s="697"/>
      <c r="AY92" s="697"/>
      <c r="AZ92" s="697"/>
      <c r="BA92" s="697"/>
      <c r="BB92" s="697"/>
      <c r="BC92" s="697"/>
      <c r="BD92" s="697"/>
      <c r="BE92" s="697"/>
      <c r="BF92" s="697"/>
      <c r="BG92" s="697"/>
      <c r="BH92" s="697"/>
      <c r="BI92" s="697"/>
      <c r="BJ92" s="697"/>
      <c r="BK92" s="697"/>
      <c r="BL92" s="697"/>
      <c r="BM92" s="697"/>
      <c r="BN92" s="697"/>
      <c r="BO92" s="697"/>
      <c r="BP92" s="697"/>
      <c r="BQ92" s="697"/>
      <c r="BR92" s="697"/>
      <c r="BS92" s="697"/>
      <c r="BT92" s="698"/>
    </row>
    <row r="93" spans="2:73">
      <c r="B93" s="692"/>
      <c r="C93" s="692"/>
      <c r="D93" s="692"/>
      <c r="E93" s="692"/>
      <c r="F93" s="692"/>
      <c r="G93" s="692"/>
      <c r="H93" s="692"/>
      <c r="I93" s="644"/>
      <c r="J93" s="644"/>
      <c r="K93" s="633"/>
      <c r="L93" s="696"/>
      <c r="M93" s="697"/>
      <c r="N93" s="697"/>
      <c r="O93" s="697"/>
      <c r="P93" s="697"/>
      <c r="Q93" s="697"/>
      <c r="R93" s="697"/>
      <c r="S93" s="697"/>
      <c r="T93" s="697"/>
      <c r="U93" s="697"/>
      <c r="V93" s="697"/>
      <c r="W93" s="697"/>
      <c r="X93" s="697"/>
      <c r="Y93" s="697"/>
      <c r="Z93" s="697"/>
      <c r="AA93" s="697"/>
      <c r="AB93" s="697"/>
      <c r="AC93" s="697"/>
      <c r="AD93" s="697"/>
      <c r="AE93" s="697"/>
      <c r="AF93" s="697"/>
      <c r="AG93" s="697"/>
      <c r="AH93" s="697"/>
      <c r="AI93" s="697"/>
      <c r="AJ93" s="697"/>
      <c r="AK93" s="697"/>
      <c r="AL93" s="697"/>
      <c r="AM93" s="697"/>
      <c r="AN93" s="697"/>
      <c r="AO93" s="698"/>
      <c r="AP93" s="633"/>
      <c r="AQ93" s="696"/>
      <c r="AR93" s="697"/>
      <c r="AS93" s="697"/>
      <c r="AT93" s="697"/>
      <c r="AU93" s="697"/>
      <c r="AV93" s="697"/>
      <c r="AW93" s="697"/>
      <c r="AX93" s="697"/>
      <c r="AY93" s="697"/>
      <c r="AZ93" s="697"/>
      <c r="BA93" s="697"/>
      <c r="BB93" s="697"/>
      <c r="BC93" s="697"/>
      <c r="BD93" s="697"/>
      <c r="BE93" s="697"/>
      <c r="BF93" s="697"/>
      <c r="BG93" s="697"/>
      <c r="BH93" s="697"/>
      <c r="BI93" s="697"/>
      <c r="BJ93" s="697"/>
      <c r="BK93" s="697"/>
      <c r="BL93" s="697"/>
      <c r="BM93" s="697"/>
      <c r="BN93" s="697"/>
      <c r="BO93" s="697"/>
      <c r="BP93" s="697"/>
      <c r="BQ93" s="697"/>
      <c r="BR93" s="697"/>
      <c r="BS93" s="697"/>
      <c r="BT93" s="698"/>
    </row>
    <row r="94" spans="2:73">
      <c r="B94" s="692"/>
      <c r="C94" s="692"/>
      <c r="D94" s="692"/>
      <c r="E94" s="692"/>
      <c r="F94" s="692"/>
      <c r="G94" s="692"/>
      <c r="H94" s="692"/>
      <c r="I94" s="644"/>
      <c r="J94" s="644"/>
      <c r="K94" s="633"/>
      <c r="L94" s="696"/>
      <c r="M94" s="697"/>
      <c r="N94" s="697"/>
      <c r="O94" s="697"/>
      <c r="P94" s="697"/>
      <c r="Q94" s="697"/>
      <c r="R94" s="697"/>
      <c r="S94" s="697"/>
      <c r="T94" s="697"/>
      <c r="U94" s="697"/>
      <c r="V94" s="697"/>
      <c r="W94" s="697"/>
      <c r="X94" s="697"/>
      <c r="Y94" s="697"/>
      <c r="Z94" s="697"/>
      <c r="AA94" s="697"/>
      <c r="AB94" s="697"/>
      <c r="AC94" s="697"/>
      <c r="AD94" s="697"/>
      <c r="AE94" s="697"/>
      <c r="AF94" s="697"/>
      <c r="AG94" s="697"/>
      <c r="AH94" s="697"/>
      <c r="AI94" s="697"/>
      <c r="AJ94" s="697"/>
      <c r="AK94" s="697"/>
      <c r="AL94" s="697"/>
      <c r="AM94" s="697"/>
      <c r="AN94" s="697"/>
      <c r="AO94" s="698"/>
      <c r="AP94" s="633"/>
      <c r="AQ94" s="696"/>
      <c r="AR94" s="697"/>
      <c r="AS94" s="697"/>
      <c r="AT94" s="697"/>
      <c r="AU94" s="697"/>
      <c r="AV94" s="697"/>
      <c r="AW94" s="697"/>
      <c r="AX94" s="697"/>
      <c r="AY94" s="697"/>
      <c r="AZ94" s="697"/>
      <c r="BA94" s="697"/>
      <c r="BB94" s="697"/>
      <c r="BC94" s="697"/>
      <c r="BD94" s="697"/>
      <c r="BE94" s="697"/>
      <c r="BF94" s="697"/>
      <c r="BG94" s="697"/>
      <c r="BH94" s="697"/>
      <c r="BI94" s="697"/>
      <c r="BJ94" s="697"/>
      <c r="BK94" s="697"/>
      <c r="BL94" s="697"/>
      <c r="BM94" s="697"/>
      <c r="BN94" s="697"/>
      <c r="BO94" s="697"/>
      <c r="BP94" s="697"/>
      <c r="BQ94" s="697"/>
      <c r="BR94" s="697"/>
      <c r="BS94" s="697"/>
      <c r="BT94" s="698"/>
    </row>
    <row r="95" spans="2:73">
      <c r="B95" s="692"/>
      <c r="C95" s="692"/>
      <c r="D95" s="692"/>
      <c r="E95" s="692"/>
      <c r="F95" s="692"/>
      <c r="G95" s="692"/>
      <c r="H95" s="692"/>
      <c r="I95" s="644"/>
      <c r="J95" s="644"/>
      <c r="K95" s="633"/>
      <c r="L95" s="696"/>
      <c r="M95" s="697"/>
      <c r="N95" s="697"/>
      <c r="O95" s="697"/>
      <c r="P95" s="697"/>
      <c r="Q95" s="697"/>
      <c r="R95" s="697"/>
      <c r="S95" s="697"/>
      <c r="T95" s="697"/>
      <c r="U95" s="697"/>
      <c r="V95" s="697"/>
      <c r="W95" s="697"/>
      <c r="X95" s="697"/>
      <c r="Y95" s="697"/>
      <c r="Z95" s="697"/>
      <c r="AA95" s="697"/>
      <c r="AB95" s="697"/>
      <c r="AC95" s="697"/>
      <c r="AD95" s="697"/>
      <c r="AE95" s="697"/>
      <c r="AF95" s="697"/>
      <c r="AG95" s="697"/>
      <c r="AH95" s="697"/>
      <c r="AI95" s="697"/>
      <c r="AJ95" s="697"/>
      <c r="AK95" s="697"/>
      <c r="AL95" s="697"/>
      <c r="AM95" s="697"/>
      <c r="AN95" s="697"/>
      <c r="AO95" s="698"/>
      <c r="AP95" s="633"/>
      <c r="AQ95" s="696"/>
      <c r="AR95" s="697"/>
      <c r="AS95" s="697"/>
      <c r="AT95" s="697"/>
      <c r="AU95" s="697"/>
      <c r="AV95" s="697"/>
      <c r="AW95" s="697"/>
      <c r="AX95" s="697"/>
      <c r="AY95" s="697"/>
      <c r="AZ95" s="697"/>
      <c r="BA95" s="697"/>
      <c r="BB95" s="697"/>
      <c r="BC95" s="697"/>
      <c r="BD95" s="697"/>
      <c r="BE95" s="697"/>
      <c r="BF95" s="697"/>
      <c r="BG95" s="697"/>
      <c r="BH95" s="697"/>
      <c r="BI95" s="697"/>
      <c r="BJ95" s="697"/>
      <c r="BK95" s="697"/>
      <c r="BL95" s="697"/>
      <c r="BM95" s="697"/>
      <c r="BN95" s="697"/>
      <c r="BO95" s="697"/>
      <c r="BP95" s="697"/>
      <c r="BQ95" s="697"/>
      <c r="BR95" s="697"/>
      <c r="BS95" s="697"/>
      <c r="BT95" s="698"/>
    </row>
    <row r="96" spans="2:73">
      <c r="B96" s="692"/>
      <c r="C96" s="692"/>
      <c r="D96" s="692"/>
      <c r="E96" s="692"/>
      <c r="F96" s="692"/>
      <c r="G96" s="692"/>
      <c r="H96" s="692"/>
      <c r="I96" s="644"/>
      <c r="J96" s="644"/>
      <c r="K96" s="633"/>
      <c r="L96" s="696"/>
      <c r="M96" s="697"/>
      <c r="N96" s="697"/>
      <c r="O96" s="697"/>
      <c r="P96" s="697"/>
      <c r="Q96" s="697"/>
      <c r="R96" s="697"/>
      <c r="S96" s="697"/>
      <c r="T96" s="697"/>
      <c r="U96" s="697"/>
      <c r="V96" s="697"/>
      <c r="W96" s="697"/>
      <c r="X96" s="697"/>
      <c r="Y96" s="697"/>
      <c r="Z96" s="697"/>
      <c r="AA96" s="697"/>
      <c r="AB96" s="697"/>
      <c r="AC96" s="697"/>
      <c r="AD96" s="697"/>
      <c r="AE96" s="697"/>
      <c r="AF96" s="697"/>
      <c r="AG96" s="697"/>
      <c r="AH96" s="697"/>
      <c r="AI96" s="697"/>
      <c r="AJ96" s="697"/>
      <c r="AK96" s="697"/>
      <c r="AL96" s="697"/>
      <c r="AM96" s="697"/>
      <c r="AN96" s="697"/>
      <c r="AO96" s="698"/>
      <c r="AP96" s="633"/>
      <c r="AQ96" s="696"/>
      <c r="AR96" s="697"/>
      <c r="AS96" s="697"/>
      <c r="AT96" s="697"/>
      <c r="AU96" s="697"/>
      <c r="AV96" s="697"/>
      <c r="AW96" s="697"/>
      <c r="AX96" s="697"/>
      <c r="AY96" s="697"/>
      <c r="AZ96" s="697"/>
      <c r="BA96" s="697"/>
      <c r="BB96" s="697"/>
      <c r="BC96" s="697"/>
      <c r="BD96" s="697"/>
      <c r="BE96" s="697"/>
      <c r="BF96" s="697"/>
      <c r="BG96" s="697"/>
      <c r="BH96" s="697"/>
      <c r="BI96" s="697"/>
      <c r="BJ96" s="697"/>
      <c r="BK96" s="697"/>
      <c r="BL96" s="697"/>
      <c r="BM96" s="697"/>
      <c r="BN96" s="697"/>
      <c r="BO96" s="697"/>
      <c r="BP96" s="697"/>
      <c r="BQ96" s="697"/>
      <c r="BR96" s="697"/>
      <c r="BS96" s="697"/>
      <c r="BT96" s="698"/>
    </row>
    <row r="97" spans="2:73">
      <c r="B97" s="692"/>
      <c r="C97" s="692"/>
      <c r="D97" s="692"/>
      <c r="E97" s="692"/>
      <c r="F97" s="692"/>
      <c r="G97" s="692"/>
      <c r="H97" s="692"/>
      <c r="I97" s="644"/>
      <c r="J97" s="644"/>
      <c r="K97" s="633"/>
      <c r="L97" s="696"/>
      <c r="M97" s="697"/>
      <c r="N97" s="697"/>
      <c r="O97" s="697"/>
      <c r="P97" s="697"/>
      <c r="Q97" s="697"/>
      <c r="R97" s="697"/>
      <c r="S97" s="697"/>
      <c r="T97" s="697"/>
      <c r="U97" s="697"/>
      <c r="V97" s="697"/>
      <c r="W97" s="697"/>
      <c r="X97" s="697"/>
      <c r="Y97" s="697"/>
      <c r="Z97" s="697"/>
      <c r="AA97" s="697"/>
      <c r="AB97" s="697"/>
      <c r="AC97" s="697"/>
      <c r="AD97" s="697"/>
      <c r="AE97" s="697"/>
      <c r="AF97" s="697"/>
      <c r="AG97" s="697"/>
      <c r="AH97" s="697"/>
      <c r="AI97" s="697"/>
      <c r="AJ97" s="697"/>
      <c r="AK97" s="697"/>
      <c r="AL97" s="697"/>
      <c r="AM97" s="697"/>
      <c r="AN97" s="697"/>
      <c r="AO97" s="698"/>
      <c r="AP97" s="633"/>
      <c r="AQ97" s="696"/>
      <c r="AR97" s="697"/>
      <c r="AS97" s="697"/>
      <c r="AT97" s="697"/>
      <c r="AU97" s="697"/>
      <c r="AV97" s="697"/>
      <c r="AW97" s="697"/>
      <c r="AX97" s="697"/>
      <c r="AY97" s="697"/>
      <c r="AZ97" s="697"/>
      <c r="BA97" s="697"/>
      <c r="BB97" s="697"/>
      <c r="BC97" s="697"/>
      <c r="BD97" s="697"/>
      <c r="BE97" s="697"/>
      <c r="BF97" s="697"/>
      <c r="BG97" s="697"/>
      <c r="BH97" s="697"/>
      <c r="BI97" s="697"/>
      <c r="BJ97" s="697"/>
      <c r="BK97" s="697"/>
      <c r="BL97" s="697"/>
      <c r="BM97" s="697"/>
      <c r="BN97" s="697"/>
      <c r="BO97" s="697"/>
      <c r="BP97" s="697"/>
      <c r="BQ97" s="697"/>
      <c r="BR97" s="697"/>
      <c r="BS97" s="697"/>
      <c r="BT97" s="698"/>
    </row>
    <row r="98" spans="2:73" ht="15.9">
      <c r="B98" s="692"/>
      <c r="C98" s="692"/>
      <c r="D98" s="692"/>
      <c r="E98" s="692"/>
      <c r="F98" s="692"/>
      <c r="G98" s="692"/>
      <c r="H98" s="692"/>
      <c r="I98" s="644"/>
      <c r="J98" s="644"/>
      <c r="K98" s="633"/>
      <c r="L98" s="696"/>
      <c r="M98" s="697"/>
      <c r="N98" s="697"/>
      <c r="O98" s="697"/>
      <c r="P98" s="697"/>
      <c r="Q98" s="697"/>
      <c r="R98" s="697"/>
      <c r="S98" s="697"/>
      <c r="T98" s="697"/>
      <c r="U98" s="697"/>
      <c r="V98" s="697"/>
      <c r="W98" s="697"/>
      <c r="X98" s="697"/>
      <c r="Y98" s="697"/>
      <c r="Z98" s="697"/>
      <c r="AA98" s="697"/>
      <c r="AB98" s="697"/>
      <c r="AC98" s="697"/>
      <c r="AD98" s="697"/>
      <c r="AE98" s="697"/>
      <c r="AF98" s="697"/>
      <c r="AG98" s="697"/>
      <c r="AH98" s="697"/>
      <c r="AI98" s="697"/>
      <c r="AJ98" s="697"/>
      <c r="AK98" s="697"/>
      <c r="AL98" s="697"/>
      <c r="AM98" s="697"/>
      <c r="AN98" s="697"/>
      <c r="AO98" s="698"/>
      <c r="AP98" s="633"/>
      <c r="AQ98" s="696"/>
      <c r="AR98" s="697"/>
      <c r="AS98" s="697"/>
      <c r="AT98" s="697"/>
      <c r="AU98" s="697"/>
      <c r="AV98" s="697"/>
      <c r="AW98" s="697"/>
      <c r="AX98" s="697"/>
      <c r="AY98" s="697"/>
      <c r="AZ98" s="697"/>
      <c r="BA98" s="697"/>
      <c r="BB98" s="697"/>
      <c r="BC98" s="697"/>
      <c r="BD98" s="697"/>
      <c r="BE98" s="697"/>
      <c r="BF98" s="697"/>
      <c r="BG98" s="697"/>
      <c r="BH98" s="697"/>
      <c r="BI98" s="697"/>
      <c r="BJ98" s="697"/>
      <c r="BK98" s="697"/>
      <c r="BL98" s="697"/>
      <c r="BM98" s="697"/>
      <c r="BN98" s="697"/>
      <c r="BO98" s="697"/>
      <c r="BP98" s="697"/>
      <c r="BQ98" s="697"/>
      <c r="BR98" s="697"/>
      <c r="BS98" s="697"/>
      <c r="BT98" s="698"/>
      <c r="BU98" s="163"/>
    </row>
    <row r="99" spans="2:73" ht="15.9">
      <c r="B99" s="692"/>
      <c r="C99" s="692"/>
      <c r="D99" s="692"/>
      <c r="E99" s="692"/>
      <c r="F99" s="692"/>
      <c r="G99" s="692"/>
      <c r="H99" s="692"/>
      <c r="I99" s="644"/>
      <c r="J99" s="644"/>
      <c r="K99" s="633"/>
      <c r="L99" s="696"/>
      <c r="M99" s="697"/>
      <c r="N99" s="697"/>
      <c r="O99" s="697"/>
      <c r="P99" s="697"/>
      <c r="Q99" s="697"/>
      <c r="R99" s="697"/>
      <c r="S99" s="697"/>
      <c r="T99" s="697"/>
      <c r="U99" s="697"/>
      <c r="V99" s="697"/>
      <c r="W99" s="697"/>
      <c r="X99" s="697"/>
      <c r="Y99" s="697"/>
      <c r="Z99" s="697"/>
      <c r="AA99" s="697"/>
      <c r="AB99" s="697"/>
      <c r="AC99" s="697"/>
      <c r="AD99" s="697"/>
      <c r="AE99" s="697"/>
      <c r="AF99" s="697"/>
      <c r="AG99" s="697"/>
      <c r="AH99" s="697"/>
      <c r="AI99" s="697"/>
      <c r="AJ99" s="697"/>
      <c r="AK99" s="697"/>
      <c r="AL99" s="697"/>
      <c r="AM99" s="697"/>
      <c r="AN99" s="697"/>
      <c r="AO99" s="698"/>
      <c r="AP99" s="633"/>
      <c r="AQ99" s="696"/>
      <c r="AR99" s="697"/>
      <c r="AS99" s="697"/>
      <c r="AT99" s="697"/>
      <c r="AU99" s="697"/>
      <c r="AV99" s="697"/>
      <c r="AW99" s="697"/>
      <c r="AX99" s="697"/>
      <c r="AY99" s="697"/>
      <c r="AZ99" s="697"/>
      <c r="BA99" s="697"/>
      <c r="BB99" s="697"/>
      <c r="BC99" s="697"/>
      <c r="BD99" s="697"/>
      <c r="BE99" s="697"/>
      <c r="BF99" s="697"/>
      <c r="BG99" s="697"/>
      <c r="BH99" s="697"/>
      <c r="BI99" s="697"/>
      <c r="BJ99" s="697"/>
      <c r="BK99" s="697"/>
      <c r="BL99" s="697"/>
      <c r="BM99" s="697"/>
      <c r="BN99" s="697"/>
      <c r="BO99" s="697"/>
      <c r="BP99" s="697"/>
      <c r="BQ99" s="697"/>
      <c r="BR99" s="697"/>
      <c r="BS99" s="697"/>
      <c r="BT99" s="698"/>
      <c r="BU99" s="163"/>
    </row>
    <row r="100" spans="2:73" ht="15.9">
      <c r="B100" s="692"/>
      <c r="C100" s="692"/>
      <c r="D100" s="692"/>
      <c r="E100" s="692"/>
      <c r="F100" s="692"/>
      <c r="G100" s="692"/>
      <c r="H100" s="692"/>
      <c r="I100" s="644"/>
      <c r="J100" s="644"/>
      <c r="K100" s="633"/>
      <c r="L100" s="696"/>
      <c r="M100" s="697"/>
      <c r="N100" s="697"/>
      <c r="O100" s="697"/>
      <c r="P100" s="697"/>
      <c r="Q100" s="697"/>
      <c r="R100" s="697"/>
      <c r="S100" s="697"/>
      <c r="T100" s="697"/>
      <c r="U100" s="697"/>
      <c r="V100" s="697"/>
      <c r="W100" s="697"/>
      <c r="X100" s="697"/>
      <c r="Y100" s="697"/>
      <c r="Z100" s="697"/>
      <c r="AA100" s="697"/>
      <c r="AB100" s="697"/>
      <c r="AC100" s="697"/>
      <c r="AD100" s="697"/>
      <c r="AE100" s="697"/>
      <c r="AF100" s="697"/>
      <c r="AG100" s="697"/>
      <c r="AH100" s="697"/>
      <c r="AI100" s="697"/>
      <c r="AJ100" s="697"/>
      <c r="AK100" s="697"/>
      <c r="AL100" s="697"/>
      <c r="AM100" s="697"/>
      <c r="AN100" s="697"/>
      <c r="AO100" s="698"/>
      <c r="AP100" s="633"/>
      <c r="AQ100" s="696"/>
      <c r="AR100" s="697"/>
      <c r="AS100" s="697"/>
      <c r="AT100" s="697"/>
      <c r="AU100" s="697"/>
      <c r="AV100" s="697"/>
      <c r="AW100" s="697"/>
      <c r="AX100" s="697"/>
      <c r="AY100" s="697"/>
      <c r="AZ100" s="697"/>
      <c r="BA100" s="697"/>
      <c r="BB100" s="697"/>
      <c r="BC100" s="697"/>
      <c r="BD100" s="697"/>
      <c r="BE100" s="697"/>
      <c r="BF100" s="697"/>
      <c r="BG100" s="697"/>
      <c r="BH100" s="697"/>
      <c r="BI100" s="697"/>
      <c r="BJ100" s="697"/>
      <c r="BK100" s="697"/>
      <c r="BL100" s="697"/>
      <c r="BM100" s="697"/>
      <c r="BN100" s="697"/>
      <c r="BO100" s="697"/>
      <c r="BP100" s="697"/>
      <c r="BQ100" s="697"/>
      <c r="BR100" s="697"/>
      <c r="BS100" s="697"/>
      <c r="BT100" s="698"/>
      <c r="BU100" s="163"/>
    </row>
    <row r="101" spans="2:73">
      <c r="B101" s="692"/>
      <c r="C101" s="692"/>
      <c r="D101" s="692"/>
      <c r="E101" s="692"/>
      <c r="F101" s="692"/>
      <c r="G101" s="692"/>
      <c r="H101" s="692"/>
      <c r="I101" s="644"/>
      <c r="J101" s="644"/>
      <c r="K101" s="633"/>
      <c r="L101" s="696"/>
      <c r="M101" s="697"/>
      <c r="N101" s="697"/>
      <c r="O101" s="697"/>
      <c r="P101" s="697"/>
      <c r="Q101" s="697"/>
      <c r="R101" s="697"/>
      <c r="S101" s="697"/>
      <c r="T101" s="697"/>
      <c r="U101" s="697"/>
      <c r="V101" s="697"/>
      <c r="W101" s="697"/>
      <c r="X101" s="697"/>
      <c r="Y101" s="697"/>
      <c r="Z101" s="697"/>
      <c r="AA101" s="697"/>
      <c r="AB101" s="697"/>
      <c r="AC101" s="697"/>
      <c r="AD101" s="697"/>
      <c r="AE101" s="697"/>
      <c r="AF101" s="697"/>
      <c r="AG101" s="697"/>
      <c r="AH101" s="697"/>
      <c r="AI101" s="697"/>
      <c r="AJ101" s="697"/>
      <c r="AK101" s="697"/>
      <c r="AL101" s="697"/>
      <c r="AM101" s="697"/>
      <c r="AN101" s="697"/>
      <c r="AO101" s="698"/>
      <c r="AP101" s="633"/>
      <c r="AQ101" s="696"/>
      <c r="AR101" s="697"/>
      <c r="AS101" s="697"/>
      <c r="AT101" s="697"/>
      <c r="AU101" s="697"/>
      <c r="AV101" s="697"/>
      <c r="AW101" s="697"/>
      <c r="AX101" s="697"/>
      <c r="AY101" s="697"/>
      <c r="AZ101" s="697"/>
      <c r="BA101" s="697"/>
      <c r="BB101" s="697"/>
      <c r="BC101" s="697"/>
      <c r="BD101" s="697"/>
      <c r="BE101" s="697"/>
      <c r="BF101" s="697"/>
      <c r="BG101" s="697"/>
      <c r="BH101" s="697"/>
      <c r="BI101" s="697"/>
      <c r="BJ101" s="697"/>
      <c r="BK101" s="697"/>
      <c r="BL101" s="697"/>
      <c r="BM101" s="697"/>
      <c r="BN101" s="697"/>
      <c r="BO101" s="697"/>
      <c r="BP101" s="697"/>
      <c r="BQ101" s="697"/>
      <c r="BR101" s="697"/>
      <c r="BS101" s="697"/>
      <c r="BT101" s="698"/>
    </row>
    <row r="102" spans="2:73" ht="15.9">
      <c r="B102" s="692"/>
      <c r="C102" s="692"/>
      <c r="D102" s="692"/>
      <c r="E102" s="692"/>
      <c r="F102" s="692"/>
      <c r="G102" s="692"/>
      <c r="H102" s="692"/>
      <c r="I102" s="644"/>
      <c r="J102" s="644"/>
      <c r="K102" s="633"/>
      <c r="L102" s="696"/>
      <c r="M102" s="697"/>
      <c r="N102" s="697"/>
      <c r="O102" s="697"/>
      <c r="P102" s="697"/>
      <c r="Q102" s="697"/>
      <c r="R102" s="697"/>
      <c r="S102" s="697"/>
      <c r="T102" s="697"/>
      <c r="U102" s="697"/>
      <c r="V102" s="697"/>
      <c r="W102" s="697"/>
      <c r="X102" s="697"/>
      <c r="Y102" s="697"/>
      <c r="Z102" s="697"/>
      <c r="AA102" s="697"/>
      <c r="AB102" s="697"/>
      <c r="AC102" s="697"/>
      <c r="AD102" s="697"/>
      <c r="AE102" s="697"/>
      <c r="AF102" s="697"/>
      <c r="AG102" s="697"/>
      <c r="AH102" s="697"/>
      <c r="AI102" s="697"/>
      <c r="AJ102" s="697"/>
      <c r="AK102" s="697"/>
      <c r="AL102" s="697"/>
      <c r="AM102" s="697"/>
      <c r="AN102" s="697"/>
      <c r="AO102" s="698"/>
      <c r="AP102" s="633"/>
      <c r="AQ102" s="696"/>
      <c r="AR102" s="697"/>
      <c r="AS102" s="697"/>
      <c r="AT102" s="697"/>
      <c r="AU102" s="697"/>
      <c r="AV102" s="697"/>
      <c r="AW102" s="697"/>
      <c r="AX102" s="697"/>
      <c r="AY102" s="697"/>
      <c r="AZ102" s="697"/>
      <c r="BA102" s="697"/>
      <c r="BB102" s="697"/>
      <c r="BC102" s="697"/>
      <c r="BD102" s="697"/>
      <c r="BE102" s="697"/>
      <c r="BF102" s="697"/>
      <c r="BG102" s="697"/>
      <c r="BH102" s="697"/>
      <c r="BI102" s="697"/>
      <c r="BJ102" s="697"/>
      <c r="BK102" s="697"/>
      <c r="BL102" s="697"/>
      <c r="BM102" s="697"/>
      <c r="BN102" s="697"/>
      <c r="BO102" s="697"/>
      <c r="BP102" s="697"/>
      <c r="BQ102" s="697"/>
      <c r="BR102" s="697"/>
      <c r="BS102" s="697"/>
      <c r="BT102" s="698"/>
      <c r="BU102" s="163"/>
    </row>
    <row r="103" spans="2:73" ht="15.9">
      <c r="B103" s="692"/>
      <c r="C103" s="692"/>
      <c r="D103" s="692"/>
      <c r="E103" s="692"/>
      <c r="F103" s="692"/>
      <c r="G103" s="692"/>
      <c r="H103" s="692"/>
      <c r="I103" s="644"/>
      <c r="J103" s="644"/>
      <c r="K103" s="633"/>
      <c r="L103" s="696"/>
      <c r="M103" s="697"/>
      <c r="N103" s="697"/>
      <c r="O103" s="697"/>
      <c r="P103" s="697"/>
      <c r="Q103" s="697"/>
      <c r="R103" s="697"/>
      <c r="S103" s="697"/>
      <c r="T103" s="697"/>
      <c r="U103" s="697"/>
      <c r="V103" s="697"/>
      <c r="W103" s="697"/>
      <c r="X103" s="697"/>
      <c r="Y103" s="697"/>
      <c r="Z103" s="697"/>
      <c r="AA103" s="697"/>
      <c r="AB103" s="697"/>
      <c r="AC103" s="697"/>
      <c r="AD103" s="697"/>
      <c r="AE103" s="697"/>
      <c r="AF103" s="697"/>
      <c r="AG103" s="697"/>
      <c r="AH103" s="697"/>
      <c r="AI103" s="697"/>
      <c r="AJ103" s="697"/>
      <c r="AK103" s="697"/>
      <c r="AL103" s="697"/>
      <c r="AM103" s="697"/>
      <c r="AN103" s="697"/>
      <c r="AO103" s="698"/>
      <c r="AP103" s="633"/>
      <c r="AQ103" s="696"/>
      <c r="AR103" s="697"/>
      <c r="AS103" s="697"/>
      <c r="AT103" s="697"/>
      <c r="AU103" s="697"/>
      <c r="AV103" s="697"/>
      <c r="AW103" s="697"/>
      <c r="AX103" s="697"/>
      <c r="AY103" s="697"/>
      <c r="AZ103" s="697"/>
      <c r="BA103" s="697"/>
      <c r="BB103" s="697"/>
      <c r="BC103" s="697"/>
      <c r="BD103" s="697"/>
      <c r="BE103" s="697"/>
      <c r="BF103" s="697"/>
      <c r="BG103" s="697"/>
      <c r="BH103" s="697"/>
      <c r="BI103" s="697"/>
      <c r="BJ103" s="697"/>
      <c r="BK103" s="697"/>
      <c r="BL103" s="697"/>
      <c r="BM103" s="697"/>
      <c r="BN103" s="697"/>
      <c r="BO103" s="697"/>
      <c r="BP103" s="697"/>
      <c r="BQ103" s="697"/>
      <c r="BR103" s="697"/>
      <c r="BS103" s="697"/>
      <c r="BT103" s="698"/>
      <c r="BU103" s="163"/>
    </row>
    <row r="104" spans="2:73" ht="15.9">
      <c r="B104" s="692"/>
      <c r="C104" s="692"/>
      <c r="D104" s="692"/>
      <c r="E104" s="692"/>
      <c r="F104" s="692"/>
      <c r="G104" s="692"/>
      <c r="H104" s="692"/>
      <c r="I104" s="644"/>
      <c r="J104" s="644"/>
      <c r="K104" s="633"/>
      <c r="L104" s="696"/>
      <c r="M104" s="697"/>
      <c r="N104" s="697"/>
      <c r="O104" s="697"/>
      <c r="P104" s="697"/>
      <c r="Q104" s="697"/>
      <c r="R104" s="697"/>
      <c r="S104" s="697"/>
      <c r="T104" s="697"/>
      <c r="U104" s="697"/>
      <c r="V104" s="697"/>
      <c r="W104" s="697"/>
      <c r="X104" s="697"/>
      <c r="Y104" s="697"/>
      <c r="Z104" s="697"/>
      <c r="AA104" s="697"/>
      <c r="AB104" s="697"/>
      <c r="AC104" s="697"/>
      <c r="AD104" s="697"/>
      <c r="AE104" s="697"/>
      <c r="AF104" s="697"/>
      <c r="AG104" s="697"/>
      <c r="AH104" s="697"/>
      <c r="AI104" s="697"/>
      <c r="AJ104" s="697"/>
      <c r="AK104" s="697"/>
      <c r="AL104" s="697"/>
      <c r="AM104" s="697"/>
      <c r="AN104" s="697"/>
      <c r="AO104" s="698"/>
      <c r="AP104" s="633"/>
      <c r="AQ104" s="696"/>
      <c r="AR104" s="697"/>
      <c r="AS104" s="697"/>
      <c r="AT104" s="697"/>
      <c r="AU104" s="697"/>
      <c r="AV104" s="697"/>
      <c r="AW104" s="697"/>
      <c r="AX104" s="697"/>
      <c r="AY104" s="697"/>
      <c r="AZ104" s="697"/>
      <c r="BA104" s="697"/>
      <c r="BB104" s="697"/>
      <c r="BC104" s="697"/>
      <c r="BD104" s="697"/>
      <c r="BE104" s="697"/>
      <c r="BF104" s="697"/>
      <c r="BG104" s="697"/>
      <c r="BH104" s="697"/>
      <c r="BI104" s="697"/>
      <c r="BJ104" s="697"/>
      <c r="BK104" s="697"/>
      <c r="BL104" s="697"/>
      <c r="BM104" s="697"/>
      <c r="BN104" s="697"/>
      <c r="BO104" s="697"/>
      <c r="BP104" s="697"/>
      <c r="BQ104" s="697"/>
      <c r="BR104" s="697"/>
      <c r="BS104" s="697"/>
      <c r="BT104" s="698"/>
      <c r="BU104" s="163"/>
    </row>
    <row r="105" spans="2:73" ht="15.9">
      <c r="B105" s="692"/>
      <c r="C105" s="692"/>
      <c r="D105" s="692"/>
      <c r="E105" s="692"/>
      <c r="F105" s="692"/>
      <c r="G105" s="692"/>
      <c r="H105" s="692"/>
      <c r="I105" s="644"/>
      <c r="J105" s="644"/>
      <c r="K105" s="633"/>
      <c r="L105" s="696"/>
      <c r="M105" s="697"/>
      <c r="N105" s="697"/>
      <c r="O105" s="697"/>
      <c r="P105" s="697"/>
      <c r="Q105" s="697"/>
      <c r="R105" s="697"/>
      <c r="S105" s="697"/>
      <c r="T105" s="697"/>
      <c r="U105" s="697"/>
      <c r="V105" s="697"/>
      <c r="W105" s="697"/>
      <c r="X105" s="697"/>
      <c r="Y105" s="697"/>
      <c r="Z105" s="697"/>
      <c r="AA105" s="697"/>
      <c r="AB105" s="697"/>
      <c r="AC105" s="697"/>
      <c r="AD105" s="697"/>
      <c r="AE105" s="697"/>
      <c r="AF105" s="697"/>
      <c r="AG105" s="697"/>
      <c r="AH105" s="697"/>
      <c r="AI105" s="697"/>
      <c r="AJ105" s="697"/>
      <c r="AK105" s="697"/>
      <c r="AL105" s="697"/>
      <c r="AM105" s="697"/>
      <c r="AN105" s="697"/>
      <c r="AO105" s="698"/>
      <c r="AP105" s="633"/>
      <c r="AQ105" s="696"/>
      <c r="AR105" s="697"/>
      <c r="AS105" s="697"/>
      <c r="AT105" s="697"/>
      <c r="AU105" s="697"/>
      <c r="AV105" s="697"/>
      <c r="AW105" s="697"/>
      <c r="AX105" s="697"/>
      <c r="AY105" s="697"/>
      <c r="AZ105" s="697"/>
      <c r="BA105" s="697"/>
      <c r="BB105" s="697"/>
      <c r="BC105" s="697"/>
      <c r="BD105" s="697"/>
      <c r="BE105" s="697"/>
      <c r="BF105" s="697"/>
      <c r="BG105" s="697"/>
      <c r="BH105" s="697"/>
      <c r="BI105" s="697"/>
      <c r="BJ105" s="697"/>
      <c r="BK105" s="697"/>
      <c r="BL105" s="697"/>
      <c r="BM105" s="697"/>
      <c r="BN105" s="697"/>
      <c r="BO105" s="697"/>
      <c r="BP105" s="697"/>
      <c r="BQ105" s="697"/>
      <c r="BR105" s="697"/>
      <c r="BS105" s="697"/>
      <c r="BT105" s="698"/>
      <c r="BU105" s="163"/>
    </row>
    <row r="106" spans="2:73" ht="15.9">
      <c r="B106" s="692"/>
      <c r="C106" s="692"/>
      <c r="D106" s="692"/>
      <c r="E106" s="692"/>
      <c r="F106" s="692"/>
      <c r="G106" s="692"/>
      <c r="H106" s="692"/>
      <c r="I106" s="644"/>
      <c r="J106" s="644"/>
      <c r="K106" s="633"/>
      <c r="L106" s="696"/>
      <c r="M106" s="697"/>
      <c r="N106" s="697"/>
      <c r="O106" s="697"/>
      <c r="P106" s="697"/>
      <c r="Q106" s="697"/>
      <c r="R106" s="697"/>
      <c r="S106" s="697"/>
      <c r="T106" s="697"/>
      <c r="U106" s="697"/>
      <c r="V106" s="697"/>
      <c r="W106" s="697"/>
      <c r="X106" s="697"/>
      <c r="Y106" s="697"/>
      <c r="Z106" s="697"/>
      <c r="AA106" s="697"/>
      <c r="AB106" s="697"/>
      <c r="AC106" s="697"/>
      <c r="AD106" s="697"/>
      <c r="AE106" s="697"/>
      <c r="AF106" s="697"/>
      <c r="AG106" s="697"/>
      <c r="AH106" s="697"/>
      <c r="AI106" s="697"/>
      <c r="AJ106" s="697"/>
      <c r="AK106" s="697"/>
      <c r="AL106" s="697"/>
      <c r="AM106" s="697"/>
      <c r="AN106" s="697"/>
      <c r="AO106" s="698"/>
      <c r="AP106" s="633"/>
      <c r="AQ106" s="696"/>
      <c r="AR106" s="697"/>
      <c r="AS106" s="697"/>
      <c r="AT106" s="697"/>
      <c r="AU106" s="697"/>
      <c r="AV106" s="697"/>
      <c r="AW106" s="697"/>
      <c r="AX106" s="697"/>
      <c r="AY106" s="697"/>
      <c r="AZ106" s="697"/>
      <c r="BA106" s="697"/>
      <c r="BB106" s="697"/>
      <c r="BC106" s="697"/>
      <c r="BD106" s="697"/>
      <c r="BE106" s="697"/>
      <c r="BF106" s="697"/>
      <c r="BG106" s="697"/>
      <c r="BH106" s="697"/>
      <c r="BI106" s="697"/>
      <c r="BJ106" s="697"/>
      <c r="BK106" s="697"/>
      <c r="BL106" s="697"/>
      <c r="BM106" s="697"/>
      <c r="BN106" s="697"/>
      <c r="BO106" s="697"/>
      <c r="BP106" s="697"/>
      <c r="BQ106" s="697"/>
      <c r="BR106" s="697"/>
      <c r="BS106" s="697"/>
      <c r="BT106" s="698"/>
      <c r="BU106" s="163"/>
    </row>
    <row r="107" spans="2:73" ht="15.9">
      <c r="B107" s="692"/>
      <c r="C107" s="692"/>
      <c r="D107" s="692"/>
      <c r="E107" s="692"/>
      <c r="F107" s="692"/>
      <c r="G107" s="692"/>
      <c r="H107" s="692"/>
      <c r="I107" s="644"/>
      <c r="J107" s="644"/>
      <c r="K107" s="633"/>
      <c r="L107" s="696"/>
      <c r="M107" s="697"/>
      <c r="N107" s="697"/>
      <c r="O107" s="697"/>
      <c r="P107" s="697"/>
      <c r="Q107" s="697"/>
      <c r="R107" s="697"/>
      <c r="S107" s="697"/>
      <c r="T107" s="697"/>
      <c r="U107" s="697"/>
      <c r="V107" s="697"/>
      <c r="W107" s="697"/>
      <c r="X107" s="697"/>
      <c r="Y107" s="697"/>
      <c r="Z107" s="697"/>
      <c r="AA107" s="697"/>
      <c r="AB107" s="697"/>
      <c r="AC107" s="697"/>
      <c r="AD107" s="697"/>
      <c r="AE107" s="697"/>
      <c r="AF107" s="697"/>
      <c r="AG107" s="697"/>
      <c r="AH107" s="697"/>
      <c r="AI107" s="697"/>
      <c r="AJ107" s="697"/>
      <c r="AK107" s="697"/>
      <c r="AL107" s="697"/>
      <c r="AM107" s="697"/>
      <c r="AN107" s="697"/>
      <c r="AO107" s="698"/>
      <c r="AP107" s="633"/>
      <c r="AQ107" s="699"/>
      <c r="AR107" s="700"/>
      <c r="AS107" s="700"/>
      <c r="AT107" s="700"/>
      <c r="AU107" s="700"/>
      <c r="AV107" s="700"/>
      <c r="AW107" s="700"/>
      <c r="AX107" s="700"/>
      <c r="AY107" s="700"/>
      <c r="AZ107" s="700"/>
      <c r="BA107" s="700"/>
      <c r="BB107" s="700"/>
      <c r="BC107" s="700"/>
      <c r="BD107" s="700"/>
      <c r="BE107" s="700"/>
      <c r="BF107" s="700"/>
      <c r="BG107" s="700"/>
      <c r="BH107" s="700"/>
      <c r="BI107" s="700"/>
      <c r="BJ107" s="700"/>
      <c r="BK107" s="700"/>
      <c r="BL107" s="700"/>
      <c r="BM107" s="700"/>
      <c r="BN107" s="700"/>
      <c r="BO107" s="700"/>
      <c r="BP107" s="700"/>
      <c r="BQ107" s="700"/>
      <c r="BR107" s="700"/>
      <c r="BS107" s="700"/>
      <c r="BT107" s="701"/>
      <c r="BU107" s="163"/>
    </row>
    <row r="108" spans="2:73" ht="15.9">
      <c r="B108" s="692"/>
      <c r="C108" s="692"/>
      <c r="D108" s="692"/>
      <c r="E108" s="692"/>
      <c r="F108" s="692"/>
      <c r="G108" s="692"/>
      <c r="H108" s="692"/>
      <c r="I108" s="644"/>
      <c r="J108" s="644"/>
      <c r="K108" s="633"/>
      <c r="L108" s="696"/>
      <c r="M108" s="697"/>
      <c r="N108" s="697"/>
      <c r="O108" s="697"/>
      <c r="P108" s="697"/>
      <c r="Q108" s="697"/>
      <c r="R108" s="697"/>
      <c r="S108" s="697"/>
      <c r="T108" s="697"/>
      <c r="U108" s="697"/>
      <c r="V108" s="697"/>
      <c r="W108" s="697"/>
      <c r="X108" s="697"/>
      <c r="Y108" s="697"/>
      <c r="Z108" s="697"/>
      <c r="AA108" s="697"/>
      <c r="AB108" s="697"/>
      <c r="AC108" s="697"/>
      <c r="AD108" s="697"/>
      <c r="AE108" s="697"/>
      <c r="AF108" s="697"/>
      <c r="AG108" s="697"/>
      <c r="AH108" s="697"/>
      <c r="AI108" s="697"/>
      <c r="AJ108" s="697"/>
      <c r="AK108" s="697"/>
      <c r="AL108" s="697"/>
      <c r="AM108" s="697"/>
      <c r="AN108" s="697"/>
      <c r="AO108" s="698"/>
      <c r="AP108" s="633"/>
      <c r="AQ108" s="693"/>
      <c r="AR108" s="694"/>
      <c r="AS108" s="694"/>
      <c r="AT108" s="694"/>
      <c r="AU108" s="694"/>
      <c r="AV108" s="694"/>
      <c r="AW108" s="694"/>
      <c r="AX108" s="694"/>
      <c r="AY108" s="694"/>
      <c r="AZ108" s="694"/>
      <c r="BA108" s="694"/>
      <c r="BB108" s="694"/>
      <c r="BC108" s="694"/>
      <c r="BD108" s="694"/>
      <c r="BE108" s="694"/>
      <c r="BF108" s="694"/>
      <c r="BG108" s="694"/>
      <c r="BH108" s="694"/>
      <c r="BI108" s="694"/>
      <c r="BJ108" s="694"/>
      <c r="BK108" s="694"/>
      <c r="BL108" s="694"/>
      <c r="BM108" s="694"/>
      <c r="BN108" s="694"/>
      <c r="BO108" s="694"/>
      <c r="BP108" s="694"/>
      <c r="BQ108" s="694"/>
      <c r="BR108" s="694"/>
      <c r="BS108" s="694"/>
      <c r="BT108" s="695"/>
      <c r="BU108" s="163"/>
    </row>
    <row r="109" spans="2:73" ht="15.9">
      <c r="B109" s="692"/>
      <c r="C109" s="692"/>
      <c r="D109" s="692"/>
      <c r="E109" s="692"/>
      <c r="F109" s="692"/>
      <c r="G109" s="692"/>
      <c r="H109" s="692"/>
      <c r="I109" s="644"/>
      <c r="J109" s="644"/>
      <c r="K109" s="633"/>
      <c r="L109" s="696"/>
      <c r="M109" s="697"/>
      <c r="N109" s="697"/>
      <c r="O109" s="697"/>
      <c r="P109" s="697"/>
      <c r="Q109" s="697"/>
      <c r="R109" s="697"/>
      <c r="S109" s="697"/>
      <c r="T109" s="697"/>
      <c r="U109" s="697"/>
      <c r="V109" s="697"/>
      <c r="W109" s="697"/>
      <c r="X109" s="697"/>
      <c r="Y109" s="697"/>
      <c r="Z109" s="697"/>
      <c r="AA109" s="697"/>
      <c r="AB109" s="697"/>
      <c r="AC109" s="697"/>
      <c r="AD109" s="697"/>
      <c r="AE109" s="697"/>
      <c r="AF109" s="697"/>
      <c r="AG109" s="697"/>
      <c r="AH109" s="697"/>
      <c r="AI109" s="697"/>
      <c r="AJ109" s="697"/>
      <c r="AK109" s="697"/>
      <c r="AL109" s="697"/>
      <c r="AM109" s="697"/>
      <c r="AN109" s="697"/>
      <c r="AO109" s="698"/>
      <c r="AP109" s="633"/>
      <c r="AQ109" s="696"/>
      <c r="AR109" s="697"/>
      <c r="AS109" s="697"/>
      <c r="AT109" s="697"/>
      <c r="AU109" s="697"/>
      <c r="AV109" s="697"/>
      <c r="AW109" s="697"/>
      <c r="AX109" s="697"/>
      <c r="AY109" s="697"/>
      <c r="AZ109" s="697"/>
      <c r="BA109" s="697"/>
      <c r="BB109" s="697"/>
      <c r="BC109" s="697"/>
      <c r="BD109" s="697"/>
      <c r="BE109" s="697"/>
      <c r="BF109" s="697"/>
      <c r="BG109" s="697"/>
      <c r="BH109" s="697"/>
      <c r="BI109" s="697"/>
      <c r="BJ109" s="697"/>
      <c r="BK109" s="697"/>
      <c r="BL109" s="697"/>
      <c r="BM109" s="697"/>
      <c r="BN109" s="697"/>
      <c r="BO109" s="697"/>
      <c r="BP109" s="697"/>
      <c r="BQ109" s="697"/>
      <c r="BR109" s="697"/>
      <c r="BS109" s="697"/>
      <c r="BT109" s="698"/>
      <c r="BU109" s="163"/>
    </row>
    <row r="110" spans="2:73" ht="15.9">
      <c r="B110" s="692"/>
      <c r="C110" s="692"/>
      <c r="D110" s="692"/>
      <c r="E110" s="692"/>
      <c r="F110" s="692"/>
      <c r="G110" s="692"/>
      <c r="H110" s="692"/>
      <c r="I110" s="644"/>
      <c r="J110" s="644"/>
      <c r="K110" s="633"/>
      <c r="L110" s="696"/>
      <c r="M110" s="697"/>
      <c r="N110" s="697"/>
      <c r="O110" s="697"/>
      <c r="P110" s="697"/>
      <c r="Q110" s="697"/>
      <c r="R110" s="697"/>
      <c r="S110" s="697"/>
      <c r="T110" s="697"/>
      <c r="U110" s="697"/>
      <c r="V110" s="697"/>
      <c r="W110" s="697"/>
      <c r="X110" s="697"/>
      <c r="Y110" s="697"/>
      <c r="Z110" s="697"/>
      <c r="AA110" s="697"/>
      <c r="AB110" s="697"/>
      <c r="AC110" s="697"/>
      <c r="AD110" s="697"/>
      <c r="AE110" s="697"/>
      <c r="AF110" s="697"/>
      <c r="AG110" s="697"/>
      <c r="AH110" s="697"/>
      <c r="AI110" s="697"/>
      <c r="AJ110" s="697"/>
      <c r="AK110" s="697"/>
      <c r="AL110" s="697"/>
      <c r="AM110" s="697"/>
      <c r="AN110" s="697"/>
      <c r="AO110" s="698"/>
      <c r="AP110" s="633"/>
      <c r="AQ110" s="696"/>
      <c r="AR110" s="697"/>
      <c r="AS110" s="697"/>
      <c r="AT110" s="697"/>
      <c r="AU110" s="697"/>
      <c r="AV110" s="697"/>
      <c r="AW110" s="697"/>
      <c r="AX110" s="697"/>
      <c r="AY110" s="697"/>
      <c r="AZ110" s="697"/>
      <c r="BA110" s="697"/>
      <c r="BB110" s="697"/>
      <c r="BC110" s="697"/>
      <c r="BD110" s="697"/>
      <c r="BE110" s="697"/>
      <c r="BF110" s="697"/>
      <c r="BG110" s="697"/>
      <c r="BH110" s="697"/>
      <c r="BI110" s="697"/>
      <c r="BJ110" s="697"/>
      <c r="BK110" s="697"/>
      <c r="BL110" s="697"/>
      <c r="BM110" s="697"/>
      <c r="BN110" s="697"/>
      <c r="BO110" s="697"/>
      <c r="BP110" s="697"/>
      <c r="BQ110" s="697"/>
      <c r="BR110" s="697"/>
      <c r="BS110" s="697"/>
      <c r="BT110" s="698"/>
      <c r="BU110" s="163"/>
    </row>
    <row r="111" spans="2:73" ht="15.9">
      <c r="B111" s="692"/>
      <c r="C111" s="692"/>
      <c r="D111" s="692"/>
      <c r="E111" s="692"/>
      <c r="F111" s="692"/>
      <c r="G111" s="692"/>
      <c r="H111" s="692"/>
      <c r="I111" s="644"/>
      <c r="J111" s="644"/>
      <c r="K111" s="633"/>
      <c r="L111" s="696"/>
      <c r="M111" s="697"/>
      <c r="N111" s="697"/>
      <c r="O111" s="697"/>
      <c r="P111" s="697"/>
      <c r="Q111" s="697"/>
      <c r="R111" s="697"/>
      <c r="S111" s="697"/>
      <c r="T111" s="697"/>
      <c r="U111" s="697"/>
      <c r="V111" s="697"/>
      <c r="W111" s="697"/>
      <c r="X111" s="697"/>
      <c r="Y111" s="697"/>
      <c r="Z111" s="697"/>
      <c r="AA111" s="697"/>
      <c r="AB111" s="697"/>
      <c r="AC111" s="697"/>
      <c r="AD111" s="697"/>
      <c r="AE111" s="697"/>
      <c r="AF111" s="697"/>
      <c r="AG111" s="697"/>
      <c r="AH111" s="697"/>
      <c r="AI111" s="697"/>
      <c r="AJ111" s="697"/>
      <c r="AK111" s="697"/>
      <c r="AL111" s="697"/>
      <c r="AM111" s="697"/>
      <c r="AN111" s="697"/>
      <c r="AO111" s="698"/>
      <c r="AP111" s="633"/>
      <c r="AQ111" s="696"/>
      <c r="AR111" s="697"/>
      <c r="AS111" s="697"/>
      <c r="AT111" s="697"/>
      <c r="AU111" s="697"/>
      <c r="AV111" s="697"/>
      <c r="AW111" s="697"/>
      <c r="AX111" s="697"/>
      <c r="AY111" s="697"/>
      <c r="AZ111" s="697"/>
      <c r="BA111" s="697"/>
      <c r="BB111" s="697"/>
      <c r="BC111" s="697"/>
      <c r="BD111" s="697"/>
      <c r="BE111" s="697"/>
      <c r="BF111" s="697"/>
      <c r="BG111" s="697"/>
      <c r="BH111" s="697"/>
      <c r="BI111" s="697"/>
      <c r="BJ111" s="697"/>
      <c r="BK111" s="697"/>
      <c r="BL111" s="697"/>
      <c r="BM111" s="697"/>
      <c r="BN111" s="697"/>
      <c r="BO111" s="697"/>
      <c r="BP111" s="697"/>
      <c r="BQ111" s="697"/>
      <c r="BR111" s="697"/>
      <c r="BS111" s="697"/>
      <c r="BT111" s="698"/>
      <c r="BU111" s="163"/>
    </row>
    <row r="112" spans="2:73">
      <c r="B112" s="692"/>
      <c r="C112" s="692"/>
      <c r="D112" s="692"/>
      <c r="E112" s="692"/>
      <c r="F112" s="692"/>
      <c r="G112" s="692"/>
      <c r="H112" s="692"/>
      <c r="I112" s="644"/>
      <c r="J112" s="644"/>
      <c r="K112" s="633"/>
      <c r="L112" s="696"/>
      <c r="M112" s="697"/>
      <c r="N112" s="697"/>
      <c r="O112" s="697"/>
      <c r="P112" s="697"/>
      <c r="Q112" s="697"/>
      <c r="R112" s="697"/>
      <c r="S112" s="697"/>
      <c r="T112" s="697"/>
      <c r="U112" s="697"/>
      <c r="V112" s="697"/>
      <c r="W112" s="697"/>
      <c r="X112" s="697"/>
      <c r="Y112" s="697"/>
      <c r="Z112" s="697"/>
      <c r="AA112" s="697"/>
      <c r="AB112" s="697"/>
      <c r="AC112" s="697"/>
      <c r="AD112" s="697"/>
      <c r="AE112" s="697"/>
      <c r="AF112" s="697"/>
      <c r="AG112" s="697"/>
      <c r="AH112" s="697"/>
      <c r="AI112" s="697"/>
      <c r="AJ112" s="697"/>
      <c r="AK112" s="697"/>
      <c r="AL112" s="697"/>
      <c r="AM112" s="697"/>
      <c r="AN112" s="697"/>
      <c r="AO112" s="698"/>
      <c r="AP112" s="633"/>
      <c r="AQ112" s="696"/>
      <c r="AR112" s="697"/>
      <c r="AS112" s="697"/>
      <c r="AT112" s="697"/>
      <c r="AU112" s="697"/>
      <c r="AV112" s="697"/>
      <c r="AW112" s="697"/>
      <c r="AX112" s="697"/>
      <c r="AY112" s="697"/>
      <c r="AZ112" s="697"/>
      <c r="BA112" s="697"/>
      <c r="BB112" s="697"/>
      <c r="BC112" s="697"/>
      <c r="BD112" s="697"/>
      <c r="BE112" s="697"/>
      <c r="BF112" s="697"/>
      <c r="BG112" s="697"/>
      <c r="BH112" s="697"/>
      <c r="BI112" s="697"/>
      <c r="BJ112" s="697"/>
      <c r="BK112" s="697"/>
      <c r="BL112" s="697"/>
      <c r="BM112" s="697"/>
      <c r="BN112" s="697"/>
      <c r="BO112" s="697"/>
      <c r="BP112" s="697"/>
      <c r="BQ112" s="697"/>
      <c r="BR112" s="697"/>
      <c r="BS112" s="697"/>
      <c r="BT112" s="698"/>
    </row>
    <row r="113" spans="2:73">
      <c r="B113" s="692"/>
      <c r="C113" s="692"/>
      <c r="D113" s="692"/>
      <c r="E113" s="692"/>
      <c r="F113" s="692"/>
      <c r="G113" s="692"/>
      <c r="H113" s="692"/>
      <c r="I113" s="644"/>
      <c r="J113" s="644"/>
      <c r="K113" s="633"/>
      <c r="L113" s="696"/>
      <c r="M113" s="697"/>
      <c r="N113" s="697"/>
      <c r="O113" s="697"/>
      <c r="P113" s="697"/>
      <c r="Q113" s="697"/>
      <c r="R113" s="697"/>
      <c r="S113" s="697"/>
      <c r="T113" s="697"/>
      <c r="U113" s="697"/>
      <c r="V113" s="697"/>
      <c r="W113" s="697"/>
      <c r="X113" s="697"/>
      <c r="Y113" s="697"/>
      <c r="Z113" s="697"/>
      <c r="AA113" s="697"/>
      <c r="AB113" s="697"/>
      <c r="AC113" s="697"/>
      <c r="AD113" s="697"/>
      <c r="AE113" s="697"/>
      <c r="AF113" s="697"/>
      <c r="AG113" s="697"/>
      <c r="AH113" s="697"/>
      <c r="AI113" s="697"/>
      <c r="AJ113" s="697"/>
      <c r="AK113" s="697"/>
      <c r="AL113" s="697"/>
      <c r="AM113" s="697"/>
      <c r="AN113" s="697"/>
      <c r="AO113" s="698"/>
      <c r="AP113" s="633"/>
      <c r="AQ113" s="696"/>
      <c r="AR113" s="697"/>
      <c r="AS113" s="697"/>
      <c r="AT113" s="697"/>
      <c r="AU113" s="697"/>
      <c r="AV113" s="697"/>
      <c r="AW113" s="697"/>
      <c r="AX113" s="697"/>
      <c r="AY113" s="697"/>
      <c r="AZ113" s="697"/>
      <c r="BA113" s="697"/>
      <c r="BB113" s="697"/>
      <c r="BC113" s="697"/>
      <c r="BD113" s="697"/>
      <c r="BE113" s="697"/>
      <c r="BF113" s="697"/>
      <c r="BG113" s="697"/>
      <c r="BH113" s="697"/>
      <c r="BI113" s="697"/>
      <c r="BJ113" s="697"/>
      <c r="BK113" s="697"/>
      <c r="BL113" s="697"/>
      <c r="BM113" s="697"/>
      <c r="BN113" s="697"/>
      <c r="BO113" s="697"/>
      <c r="BP113" s="697"/>
      <c r="BQ113" s="697"/>
      <c r="BR113" s="697"/>
      <c r="BS113" s="697"/>
      <c r="BT113" s="698"/>
    </row>
    <row r="114" spans="2:73">
      <c r="B114" s="692"/>
      <c r="C114" s="692"/>
      <c r="D114" s="692"/>
      <c r="E114" s="692"/>
      <c r="F114" s="692"/>
      <c r="G114" s="692"/>
      <c r="H114" s="692"/>
      <c r="I114" s="644"/>
      <c r="J114" s="644"/>
      <c r="K114" s="633"/>
      <c r="L114" s="696"/>
      <c r="M114" s="697"/>
      <c r="N114" s="697"/>
      <c r="O114" s="697"/>
      <c r="P114" s="697"/>
      <c r="Q114" s="697"/>
      <c r="R114" s="697"/>
      <c r="S114" s="697"/>
      <c r="T114" s="697"/>
      <c r="U114" s="697"/>
      <c r="V114" s="697"/>
      <c r="W114" s="697"/>
      <c r="X114" s="697"/>
      <c r="Y114" s="697"/>
      <c r="Z114" s="697"/>
      <c r="AA114" s="697"/>
      <c r="AB114" s="697"/>
      <c r="AC114" s="697"/>
      <c r="AD114" s="697"/>
      <c r="AE114" s="697"/>
      <c r="AF114" s="697"/>
      <c r="AG114" s="697"/>
      <c r="AH114" s="697"/>
      <c r="AI114" s="697"/>
      <c r="AJ114" s="697"/>
      <c r="AK114" s="697"/>
      <c r="AL114" s="697"/>
      <c r="AM114" s="697"/>
      <c r="AN114" s="697"/>
      <c r="AO114" s="698"/>
      <c r="AP114" s="633"/>
      <c r="AQ114" s="696"/>
      <c r="AR114" s="697"/>
      <c r="AS114" s="697"/>
      <c r="AT114" s="697"/>
      <c r="AU114" s="697"/>
      <c r="AV114" s="697"/>
      <c r="AW114" s="697"/>
      <c r="AX114" s="697"/>
      <c r="AY114" s="697"/>
      <c r="AZ114" s="697"/>
      <c r="BA114" s="697"/>
      <c r="BB114" s="697"/>
      <c r="BC114" s="697"/>
      <c r="BD114" s="697"/>
      <c r="BE114" s="697"/>
      <c r="BF114" s="697"/>
      <c r="BG114" s="697"/>
      <c r="BH114" s="697"/>
      <c r="BI114" s="697"/>
      <c r="BJ114" s="697"/>
      <c r="BK114" s="697"/>
      <c r="BL114" s="697"/>
      <c r="BM114" s="697"/>
      <c r="BN114" s="697"/>
      <c r="BO114" s="697"/>
      <c r="BP114" s="697"/>
      <c r="BQ114" s="697"/>
      <c r="BR114" s="697"/>
      <c r="BS114" s="697"/>
      <c r="BT114" s="698"/>
    </row>
    <row r="115" spans="2:73" ht="15.9">
      <c r="B115" s="692"/>
      <c r="C115" s="692"/>
      <c r="D115" s="692"/>
      <c r="E115" s="692"/>
      <c r="F115" s="692"/>
      <c r="G115" s="692"/>
      <c r="H115" s="692"/>
      <c r="I115" s="644"/>
      <c r="J115" s="644"/>
      <c r="K115" s="633"/>
      <c r="L115" s="696"/>
      <c r="M115" s="697"/>
      <c r="N115" s="697"/>
      <c r="O115" s="697"/>
      <c r="P115" s="697"/>
      <c r="Q115" s="697"/>
      <c r="R115" s="697"/>
      <c r="S115" s="697"/>
      <c r="T115" s="697"/>
      <c r="U115" s="697"/>
      <c r="V115" s="697"/>
      <c r="W115" s="697"/>
      <c r="X115" s="697"/>
      <c r="Y115" s="697"/>
      <c r="Z115" s="697"/>
      <c r="AA115" s="697"/>
      <c r="AB115" s="697"/>
      <c r="AC115" s="697"/>
      <c r="AD115" s="697"/>
      <c r="AE115" s="697"/>
      <c r="AF115" s="697"/>
      <c r="AG115" s="697"/>
      <c r="AH115" s="697"/>
      <c r="AI115" s="697"/>
      <c r="AJ115" s="697"/>
      <c r="AK115" s="697"/>
      <c r="AL115" s="697"/>
      <c r="AM115" s="697"/>
      <c r="AN115" s="697"/>
      <c r="AO115" s="698"/>
      <c r="AP115" s="633"/>
      <c r="AQ115" s="696"/>
      <c r="AR115" s="697"/>
      <c r="AS115" s="697"/>
      <c r="AT115" s="697"/>
      <c r="AU115" s="697"/>
      <c r="AV115" s="697"/>
      <c r="AW115" s="697"/>
      <c r="AX115" s="697"/>
      <c r="AY115" s="697"/>
      <c r="AZ115" s="697"/>
      <c r="BA115" s="697"/>
      <c r="BB115" s="697"/>
      <c r="BC115" s="697"/>
      <c r="BD115" s="697"/>
      <c r="BE115" s="697"/>
      <c r="BF115" s="697"/>
      <c r="BG115" s="697"/>
      <c r="BH115" s="697"/>
      <c r="BI115" s="697"/>
      <c r="BJ115" s="697"/>
      <c r="BK115" s="697"/>
      <c r="BL115" s="697"/>
      <c r="BM115" s="697"/>
      <c r="BN115" s="697"/>
      <c r="BO115" s="697"/>
      <c r="BP115" s="697"/>
      <c r="BQ115" s="697"/>
      <c r="BR115" s="697"/>
      <c r="BS115" s="697"/>
      <c r="BT115" s="698"/>
      <c r="BU115" s="163"/>
    </row>
    <row r="116" spans="2:73" ht="15.9">
      <c r="B116" s="692"/>
      <c r="C116" s="692"/>
      <c r="D116" s="692"/>
      <c r="E116" s="692"/>
      <c r="F116" s="692"/>
      <c r="G116" s="692"/>
      <c r="H116" s="692"/>
      <c r="I116" s="644"/>
      <c r="J116" s="644"/>
      <c r="K116" s="633"/>
      <c r="L116" s="696"/>
      <c r="M116" s="697"/>
      <c r="N116" s="697"/>
      <c r="O116" s="697"/>
      <c r="P116" s="697"/>
      <c r="Q116" s="697"/>
      <c r="R116" s="697"/>
      <c r="S116" s="697"/>
      <c r="T116" s="697"/>
      <c r="U116" s="697"/>
      <c r="V116" s="697"/>
      <c r="W116" s="697"/>
      <c r="X116" s="697"/>
      <c r="Y116" s="697"/>
      <c r="Z116" s="697"/>
      <c r="AA116" s="697"/>
      <c r="AB116" s="697"/>
      <c r="AC116" s="697"/>
      <c r="AD116" s="697"/>
      <c r="AE116" s="697"/>
      <c r="AF116" s="697"/>
      <c r="AG116" s="697"/>
      <c r="AH116" s="697"/>
      <c r="AI116" s="697"/>
      <c r="AJ116" s="697"/>
      <c r="AK116" s="697"/>
      <c r="AL116" s="697"/>
      <c r="AM116" s="697"/>
      <c r="AN116" s="697"/>
      <c r="AO116" s="698"/>
      <c r="AP116" s="633"/>
      <c r="AQ116" s="696"/>
      <c r="AR116" s="697"/>
      <c r="AS116" s="697"/>
      <c r="AT116" s="697"/>
      <c r="AU116" s="697"/>
      <c r="AV116" s="697"/>
      <c r="AW116" s="697"/>
      <c r="AX116" s="697"/>
      <c r="AY116" s="697"/>
      <c r="AZ116" s="697"/>
      <c r="BA116" s="697"/>
      <c r="BB116" s="697"/>
      <c r="BC116" s="697"/>
      <c r="BD116" s="697"/>
      <c r="BE116" s="697"/>
      <c r="BF116" s="697"/>
      <c r="BG116" s="697"/>
      <c r="BH116" s="697"/>
      <c r="BI116" s="697"/>
      <c r="BJ116" s="697"/>
      <c r="BK116" s="697"/>
      <c r="BL116" s="697"/>
      <c r="BM116" s="697"/>
      <c r="BN116" s="697"/>
      <c r="BO116" s="697"/>
      <c r="BP116" s="697"/>
      <c r="BQ116" s="697"/>
      <c r="BR116" s="697"/>
      <c r="BS116" s="697"/>
      <c r="BT116" s="698"/>
      <c r="BU116" s="163"/>
    </row>
    <row r="117" spans="2:73" ht="15.9">
      <c r="B117" s="692"/>
      <c r="C117" s="692"/>
      <c r="D117" s="692"/>
      <c r="E117" s="692"/>
      <c r="F117" s="692"/>
      <c r="G117" s="692"/>
      <c r="H117" s="692"/>
      <c r="I117" s="644"/>
      <c r="J117" s="644"/>
      <c r="K117" s="633"/>
      <c r="L117" s="696"/>
      <c r="M117" s="697"/>
      <c r="N117" s="697"/>
      <c r="O117" s="697"/>
      <c r="P117" s="697"/>
      <c r="Q117" s="697"/>
      <c r="R117" s="697"/>
      <c r="S117" s="697"/>
      <c r="T117" s="697"/>
      <c r="U117" s="697"/>
      <c r="V117" s="697"/>
      <c r="W117" s="697"/>
      <c r="X117" s="697"/>
      <c r="Y117" s="697"/>
      <c r="Z117" s="697"/>
      <c r="AA117" s="697"/>
      <c r="AB117" s="697"/>
      <c r="AC117" s="697"/>
      <c r="AD117" s="697"/>
      <c r="AE117" s="697"/>
      <c r="AF117" s="697"/>
      <c r="AG117" s="697"/>
      <c r="AH117" s="697"/>
      <c r="AI117" s="697"/>
      <c r="AJ117" s="697"/>
      <c r="AK117" s="697"/>
      <c r="AL117" s="697"/>
      <c r="AM117" s="697"/>
      <c r="AN117" s="697"/>
      <c r="AO117" s="698"/>
      <c r="AP117" s="633"/>
      <c r="AQ117" s="696"/>
      <c r="AR117" s="697"/>
      <c r="AS117" s="697"/>
      <c r="AT117" s="697"/>
      <c r="AU117" s="697"/>
      <c r="AV117" s="697"/>
      <c r="AW117" s="697"/>
      <c r="AX117" s="697"/>
      <c r="AY117" s="697"/>
      <c r="AZ117" s="697"/>
      <c r="BA117" s="697"/>
      <c r="BB117" s="697"/>
      <c r="BC117" s="697"/>
      <c r="BD117" s="697"/>
      <c r="BE117" s="697"/>
      <c r="BF117" s="697"/>
      <c r="BG117" s="697"/>
      <c r="BH117" s="697"/>
      <c r="BI117" s="697"/>
      <c r="BJ117" s="697"/>
      <c r="BK117" s="697"/>
      <c r="BL117" s="697"/>
      <c r="BM117" s="697"/>
      <c r="BN117" s="697"/>
      <c r="BO117" s="697"/>
      <c r="BP117" s="697"/>
      <c r="BQ117" s="697"/>
      <c r="BR117" s="697"/>
      <c r="BS117" s="697"/>
      <c r="BT117" s="698"/>
      <c r="BU117" s="163"/>
    </row>
    <row r="118" spans="2:73" ht="15.9">
      <c r="B118" s="692"/>
      <c r="C118" s="692"/>
      <c r="D118" s="692"/>
      <c r="E118" s="692"/>
      <c r="F118" s="692"/>
      <c r="G118" s="692"/>
      <c r="H118" s="692"/>
      <c r="I118" s="644"/>
      <c r="J118" s="644"/>
      <c r="K118" s="633"/>
      <c r="L118" s="696"/>
      <c r="M118" s="697"/>
      <c r="N118" s="697"/>
      <c r="O118" s="697"/>
      <c r="P118" s="697"/>
      <c r="Q118" s="697"/>
      <c r="R118" s="697"/>
      <c r="S118" s="697"/>
      <c r="T118" s="697"/>
      <c r="U118" s="697"/>
      <c r="V118" s="697"/>
      <c r="W118" s="697"/>
      <c r="X118" s="697"/>
      <c r="Y118" s="697"/>
      <c r="Z118" s="697"/>
      <c r="AA118" s="697"/>
      <c r="AB118" s="697"/>
      <c r="AC118" s="697"/>
      <c r="AD118" s="697"/>
      <c r="AE118" s="697"/>
      <c r="AF118" s="697"/>
      <c r="AG118" s="697"/>
      <c r="AH118" s="697"/>
      <c r="AI118" s="697"/>
      <c r="AJ118" s="697"/>
      <c r="AK118" s="697"/>
      <c r="AL118" s="697"/>
      <c r="AM118" s="697"/>
      <c r="AN118" s="697"/>
      <c r="AO118" s="698"/>
      <c r="AP118" s="633"/>
      <c r="AQ118" s="696"/>
      <c r="AR118" s="697"/>
      <c r="AS118" s="697"/>
      <c r="AT118" s="697"/>
      <c r="AU118" s="697"/>
      <c r="AV118" s="697"/>
      <c r="AW118" s="697"/>
      <c r="AX118" s="697"/>
      <c r="AY118" s="697"/>
      <c r="AZ118" s="697"/>
      <c r="BA118" s="697"/>
      <c r="BB118" s="697"/>
      <c r="BC118" s="697"/>
      <c r="BD118" s="697"/>
      <c r="BE118" s="697"/>
      <c r="BF118" s="697"/>
      <c r="BG118" s="697"/>
      <c r="BH118" s="697"/>
      <c r="BI118" s="697"/>
      <c r="BJ118" s="697"/>
      <c r="BK118" s="697"/>
      <c r="BL118" s="697"/>
      <c r="BM118" s="697"/>
      <c r="BN118" s="697"/>
      <c r="BO118" s="697"/>
      <c r="BP118" s="697"/>
      <c r="BQ118" s="697"/>
      <c r="BR118" s="697"/>
      <c r="BS118" s="697"/>
      <c r="BT118" s="698"/>
      <c r="BU118" s="163"/>
    </row>
    <row r="119" spans="2:73" ht="15.9">
      <c r="B119" s="692"/>
      <c r="C119" s="692"/>
      <c r="D119" s="692"/>
      <c r="E119" s="692"/>
      <c r="F119" s="692"/>
      <c r="G119" s="692"/>
      <c r="H119" s="692"/>
      <c r="I119" s="644"/>
      <c r="J119" s="644"/>
      <c r="K119" s="633"/>
      <c r="L119" s="696"/>
      <c r="M119" s="697"/>
      <c r="N119" s="697"/>
      <c r="O119" s="697"/>
      <c r="P119" s="697"/>
      <c r="Q119" s="697"/>
      <c r="R119" s="697"/>
      <c r="S119" s="697"/>
      <c r="T119" s="697"/>
      <c r="U119" s="697"/>
      <c r="V119" s="697"/>
      <c r="W119" s="697"/>
      <c r="X119" s="697"/>
      <c r="Y119" s="697"/>
      <c r="Z119" s="697"/>
      <c r="AA119" s="697"/>
      <c r="AB119" s="697"/>
      <c r="AC119" s="697"/>
      <c r="AD119" s="697"/>
      <c r="AE119" s="697"/>
      <c r="AF119" s="697"/>
      <c r="AG119" s="697"/>
      <c r="AH119" s="697"/>
      <c r="AI119" s="697"/>
      <c r="AJ119" s="697"/>
      <c r="AK119" s="697"/>
      <c r="AL119" s="697"/>
      <c r="AM119" s="697"/>
      <c r="AN119" s="697"/>
      <c r="AO119" s="698"/>
      <c r="AP119" s="633"/>
      <c r="AQ119" s="696"/>
      <c r="AR119" s="697"/>
      <c r="AS119" s="697"/>
      <c r="AT119" s="697"/>
      <c r="AU119" s="697"/>
      <c r="AV119" s="697"/>
      <c r="AW119" s="697"/>
      <c r="AX119" s="697"/>
      <c r="AY119" s="697"/>
      <c r="AZ119" s="697"/>
      <c r="BA119" s="697"/>
      <c r="BB119" s="697"/>
      <c r="BC119" s="697"/>
      <c r="BD119" s="697"/>
      <c r="BE119" s="697"/>
      <c r="BF119" s="697"/>
      <c r="BG119" s="697"/>
      <c r="BH119" s="697"/>
      <c r="BI119" s="697"/>
      <c r="BJ119" s="697"/>
      <c r="BK119" s="697"/>
      <c r="BL119" s="697"/>
      <c r="BM119" s="697"/>
      <c r="BN119" s="697"/>
      <c r="BO119" s="697"/>
      <c r="BP119" s="697"/>
      <c r="BQ119" s="697"/>
      <c r="BR119" s="697"/>
      <c r="BS119" s="697"/>
      <c r="BT119" s="698"/>
      <c r="BU119" s="163"/>
    </row>
    <row r="120" spans="2:73">
      <c r="B120" s="692"/>
      <c r="C120" s="692"/>
      <c r="D120" s="692"/>
      <c r="E120" s="692"/>
      <c r="F120" s="692"/>
      <c r="G120" s="692"/>
      <c r="H120" s="692"/>
      <c r="I120" s="644"/>
      <c r="J120" s="644"/>
      <c r="K120" s="633"/>
      <c r="L120" s="696"/>
      <c r="M120" s="697"/>
      <c r="N120" s="697"/>
      <c r="O120" s="697"/>
      <c r="P120" s="697"/>
      <c r="Q120" s="697"/>
      <c r="R120" s="697"/>
      <c r="S120" s="697"/>
      <c r="T120" s="697"/>
      <c r="U120" s="697"/>
      <c r="V120" s="697"/>
      <c r="W120" s="697"/>
      <c r="X120" s="697"/>
      <c r="Y120" s="697"/>
      <c r="Z120" s="697"/>
      <c r="AA120" s="697"/>
      <c r="AB120" s="697"/>
      <c r="AC120" s="697"/>
      <c r="AD120" s="697"/>
      <c r="AE120" s="697"/>
      <c r="AF120" s="697"/>
      <c r="AG120" s="697"/>
      <c r="AH120" s="697"/>
      <c r="AI120" s="697"/>
      <c r="AJ120" s="697"/>
      <c r="AK120" s="697"/>
      <c r="AL120" s="697"/>
      <c r="AM120" s="697"/>
      <c r="AN120" s="697"/>
      <c r="AO120" s="698"/>
      <c r="AP120" s="633"/>
      <c r="AQ120" s="696"/>
      <c r="AR120" s="697"/>
      <c r="AS120" s="697"/>
      <c r="AT120" s="697"/>
      <c r="AU120" s="697"/>
      <c r="AV120" s="697"/>
      <c r="AW120" s="697"/>
      <c r="AX120" s="697"/>
      <c r="AY120" s="697"/>
      <c r="AZ120" s="697"/>
      <c r="BA120" s="697"/>
      <c r="BB120" s="697"/>
      <c r="BC120" s="697"/>
      <c r="BD120" s="697"/>
      <c r="BE120" s="697"/>
      <c r="BF120" s="697"/>
      <c r="BG120" s="697"/>
      <c r="BH120" s="697"/>
      <c r="BI120" s="697"/>
      <c r="BJ120" s="697"/>
      <c r="BK120" s="697"/>
      <c r="BL120" s="697"/>
      <c r="BM120" s="697"/>
      <c r="BN120" s="697"/>
      <c r="BO120" s="697"/>
      <c r="BP120" s="697"/>
      <c r="BQ120" s="697"/>
      <c r="BR120" s="697"/>
      <c r="BS120" s="697"/>
      <c r="BT120" s="698"/>
    </row>
    <row r="121" spans="2:73" ht="15.9">
      <c r="B121" s="692"/>
      <c r="C121" s="692"/>
      <c r="D121" s="692"/>
      <c r="E121" s="692"/>
      <c r="F121" s="692"/>
      <c r="G121" s="692"/>
      <c r="H121" s="692"/>
      <c r="I121" s="644"/>
      <c r="J121" s="644"/>
      <c r="K121" s="633"/>
      <c r="L121" s="696"/>
      <c r="M121" s="697"/>
      <c r="N121" s="697"/>
      <c r="O121" s="697"/>
      <c r="P121" s="697"/>
      <c r="Q121" s="697"/>
      <c r="R121" s="697"/>
      <c r="S121" s="697"/>
      <c r="T121" s="697"/>
      <c r="U121" s="697"/>
      <c r="V121" s="697"/>
      <c r="W121" s="697"/>
      <c r="X121" s="697"/>
      <c r="Y121" s="697"/>
      <c r="Z121" s="697"/>
      <c r="AA121" s="697"/>
      <c r="AB121" s="697"/>
      <c r="AC121" s="697"/>
      <c r="AD121" s="697"/>
      <c r="AE121" s="697"/>
      <c r="AF121" s="697"/>
      <c r="AG121" s="697"/>
      <c r="AH121" s="697"/>
      <c r="AI121" s="697"/>
      <c r="AJ121" s="697"/>
      <c r="AK121" s="697"/>
      <c r="AL121" s="697"/>
      <c r="AM121" s="697"/>
      <c r="AN121" s="697"/>
      <c r="AO121" s="698"/>
      <c r="AP121" s="633"/>
      <c r="AQ121" s="696"/>
      <c r="AR121" s="697"/>
      <c r="AS121" s="697"/>
      <c r="AT121" s="697"/>
      <c r="AU121" s="697"/>
      <c r="AV121" s="697"/>
      <c r="AW121" s="697"/>
      <c r="AX121" s="697"/>
      <c r="AY121" s="697"/>
      <c r="AZ121" s="697"/>
      <c r="BA121" s="697"/>
      <c r="BB121" s="697"/>
      <c r="BC121" s="697"/>
      <c r="BD121" s="697"/>
      <c r="BE121" s="697"/>
      <c r="BF121" s="697"/>
      <c r="BG121" s="697"/>
      <c r="BH121" s="697"/>
      <c r="BI121" s="697"/>
      <c r="BJ121" s="697"/>
      <c r="BK121" s="697"/>
      <c r="BL121" s="697"/>
      <c r="BM121" s="697"/>
      <c r="BN121" s="697"/>
      <c r="BO121" s="697"/>
      <c r="BP121" s="697"/>
      <c r="BQ121" s="697"/>
      <c r="BR121" s="697"/>
      <c r="BS121" s="697"/>
      <c r="BT121" s="698"/>
      <c r="BU121" s="163"/>
    </row>
    <row r="122" spans="2:73" ht="15.9">
      <c r="B122" s="692"/>
      <c r="C122" s="692"/>
      <c r="D122" s="692"/>
      <c r="E122" s="692"/>
      <c r="F122" s="692"/>
      <c r="G122" s="692"/>
      <c r="H122" s="692"/>
      <c r="I122" s="644"/>
      <c r="J122" s="644"/>
      <c r="K122" s="633"/>
      <c r="L122" s="699"/>
      <c r="M122" s="700"/>
      <c r="N122" s="700"/>
      <c r="O122" s="700"/>
      <c r="P122" s="700"/>
      <c r="Q122" s="700"/>
      <c r="R122" s="700"/>
      <c r="S122" s="700"/>
      <c r="T122" s="700"/>
      <c r="U122" s="700"/>
      <c r="V122" s="700"/>
      <c r="W122" s="700"/>
      <c r="X122" s="700"/>
      <c r="Y122" s="700"/>
      <c r="Z122" s="700"/>
      <c r="AA122" s="700"/>
      <c r="AB122" s="700"/>
      <c r="AC122" s="700"/>
      <c r="AD122" s="700"/>
      <c r="AE122" s="700"/>
      <c r="AF122" s="700"/>
      <c r="AG122" s="700"/>
      <c r="AH122" s="700"/>
      <c r="AI122" s="700"/>
      <c r="AJ122" s="700"/>
      <c r="AK122" s="700"/>
      <c r="AL122" s="700"/>
      <c r="AM122" s="700"/>
      <c r="AN122" s="700"/>
      <c r="AO122" s="701"/>
      <c r="AP122" s="633"/>
      <c r="AQ122" s="699"/>
      <c r="AR122" s="700"/>
      <c r="AS122" s="700"/>
      <c r="AT122" s="700"/>
      <c r="AU122" s="700"/>
      <c r="AV122" s="700"/>
      <c r="AW122" s="700"/>
      <c r="AX122" s="700"/>
      <c r="AY122" s="700"/>
      <c r="AZ122" s="700"/>
      <c r="BA122" s="700"/>
      <c r="BB122" s="700"/>
      <c r="BC122" s="700"/>
      <c r="BD122" s="700"/>
      <c r="BE122" s="700"/>
      <c r="BF122" s="700"/>
      <c r="BG122" s="700"/>
      <c r="BH122" s="700"/>
      <c r="BI122" s="700"/>
      <c r="BJ122" s="700"/>
      <c r="BK122" s="700"/>
      <c r="BL122" s="700"/>
      <c r="BM122" s="700"/>
      <c r="BN122" s="700"/>
      <c r="BO122" s="700"/>
      <c r="BP122" s="700"/>
      <c r="BQ122" s="700"/>
      <c r="BR122" s="700"/>
      <c r="BS122" s="700"/>
      <c r="BT122" s="701"/>
      <c r="BU122" s="163"/>
    </row>
  </sheetData>
  <autoFilter ref="C26:BT26" xr:uid="{00000000-0009-0000-0000-00000C000000}">
    <sortState xmlns:xlrd2="http://schemas.microsoft.com/office/spreadsheetml/2017/richdata2" ref="C26:BT42">
      <sortCondition ref="H25"/>
    </sortState>
  </autoFilter>
  <mergeCells count="1">
    <mergeCell ref="C24:G24"/>
  </mergeCells>
  <conditionalFormatting sqref="L27:AO69 AQ37:BT71">
    <cfRule type="cellIs" dxfId="10" priority="12" operator="equal">
      <formula>0</formula>
    </cfRule>
  </conditionalFormatting>
  <conditionalFormatting sqref="L110:AO122 AQ108:BT122">
    <cfRule type="cellIs" dxfId="9" priority="9" operator="equal">
      <formula>0</formula>
    </cfRule>
  </conditionalFormatting>
  <conditionalFormatting sqref="L74:AO86 AQ72:BT88">
    <cfRule type="cellIs" dxfId="8" priority="11" operator="equal">
      <formula>0</formula>
    </cfRule>
  </conditionalFormatting>
  <conditionalFormatting sqref="L91:AO105 AQ89:BT107">
    <cfRule type="cellIs" dxfId="7" priority="10" operator="equal">
      <formula>0</formula>
    </cfRule>
  </conditionalFormatting>
  <conditionalFormatting sqref="L27:AO32">
    <cfRule type="cellIs" dxfId="6" priority="8" operator="equal">
      <formula>0</formula>
    </cfRule>
  </conditionalFormatting>
  <conditionalFormatting sqref="L33:AO43 AQ41:BT43">
    <cfRule type="cellIs" dxfId="5" priority="7" operator="equal">
      <formula>0</formula>
    </cfRule>
  </conditionalFormatting>
  <conditionalFormatting sqref="L70:AO73">
    <cfRule type="cellIs" dxfId="4" priority="6" operator="equal">
      <formula>0</formula>
    </cfRule>
  </conditionalFormatting>
  <conditionalFormatting sqref="L87:AO90">
    <cfRule type="cellIs" dxfId="3" priority="5" operator="equal">
      <formula>0</formula>
    </cfRule>
  </conditionalFormatting>
  <conditionalFormatting sqref="L106:AO109">
    <cfRule type="cellIs" dxfId="2" priority="4" operator="equal">
      <formula>0</formula>
    </cfRule>
  </conditionalFormatting>
  <conditionalFormatting sqref="AQ27:BT28">
    <cfRule type="cellIs" dxfId="1" priority="3" operator="equal">
      <formula>0</formula>
    </cfRule>
  </conditionalFormatting>
  <conditionalFormatting sqref="AQ29:BT40">
    <cfRule type="cellIs" dxfId="0" priority="1" operator="equal">
      <formula>0</formula>
    </cfRule>
  </conditionalFormatting>
  <pageMargins left="0.70866141732283472" right="0.70866141732283472" top="0.74803149606299213" bottom="0.74803149606299213" header="0.31496062992125984" footer="0.31496062992125984"/>
  <pageSetup scale="43" fitToWidth="3"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I27:I1048576</xm:sqref>
        </x14:dataValidation>
        <x14:dataValidation type="list" allowBlank="1" showInputMessage="1" showErrorMessage="1" xr:uid="{00000000-0002-0000-0C00-000001000000}">
          <x14:formula1>
            <xm:f>DropDownList!$H$2:$H$3</xm:f>
          </x14:formula1>
          <xm:sqref>J27:J1048576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2:Z4340"/>
  <sheetViews>
    <sheetView showGridLines="0" view="pageBreakPreview" topLeftCell="B1" zoomScale="60" zoomScaleNormal="110" workbookViewId="0">
      <selection activeCell="S53" sqref="S53"/>
    </sheetView>
  </sheetViews>
  <sheetFormatPr defaultColWidth="9" defaultRowHeight="14.6"/>
  <cols>
    <col min="1" max="1" width="9" style="12"/>
    <col min="2" max="2" width="8.3828125" style="759" customWidth="1"/>
    <col min="3" max="3" width="16.84375" style="12" customWidth="1"/>
    <col min="4" max="4" width="11.3828125" style="12" customWidth="1"/>
    <col min="5" max="5" width="13.3828125" style="12" customWidth="1"/>
    <col min="6" max="6" width="15" style="12" customWidth="1"/>
    <col min="7" max="7" width="12" style="12" customWidth="1"/>
    <col min="8" max="8" width="17.3828125" style="12" customWidth="1"/>
    <col min="9" max="9" width="12.3828125" style="12" customWidth="1"/>
    <col min="10" max="10" width="11" style="12" customWidth="1"/>
    <col min="11" max="11" width="9" style="12"/>
    <col min="12" max="12" width="11.3828125" style="12" customWidth="1"/>
    <col min="13" max="13" width="9" style="12"/>
    <col min="14" max="14" width="12.53515625" style="12" customWidth="1"/>
    <col min="15" max="15" width="12.15234375" style="12" bestFit="1" customWidth="1"/>
    <col min="16" max="16" width="10" style="12" customWidth="1"/>
    <col min="17" max="17" width="10.53515625" style="12" bestFit="1" customWidth="1"/>
    <col min="18" max="18" width="12.15234375" style="12" customWidth="1"/>
    <col min="19" max="19" width="11.53515625" style="12" bestFit="1" customWidth="1"/>
    <col min="20" max="20" width="10.84375" style="12" bestFit="1" customWidth="1"/>
    <col min="21" max="21" width="10.53515625" style="12" bestFit="1" customWidth="1"/>
    <col min="22" max="22" width="9.3828125" style="12" customWidth="1"/>
    <col min="23" max="23" width="10.53515625" style="12" bestFit="1" customWidth="1"/>
    <col min="24" max="24" width="12.53515625" style="12" customWidth="1"/>
    <col min="25" max="25" width="9" style="12"/>
    <col min="26" max="26" width="10.15234375" style="12" bestFit="1" customWidth="1"/>
    <col min="27" max="16384" width="9" style="12"/>
  </cols>
  <sheetData>
    <row r="12" spans="1:18" ht="24" customHeight="1" thickBot="1"/>
    <row r="13" spans="1:18" s="9" customFormat="1" ht="23.5" customHeight="1" thickBot="1">
      <c r="A13" s="588"/>
      <c r="B13" s="588"/>
      <c r="C13" s="588" t="s">
        <v>171</v>
      </c>
      <c r="E13" s="126" t="s">
        <v>175</v>
      </c>
      <c r="F13" s="741"/>
      <c r="G13" s="177"/>
      <c r="H13" s="178"/>
      <c r="I13" s="179"/>
      <c r="L13" s="179"/>
      <c r="M13" s="177"/>
      <c r="N13" s="177"/>
      <c r="O13" s="177"/>
      <c r="P13" s="177"/>
      <c r="Q13" s="177"/>
      <c r="R13" s="180"/>
    </row>
    <row r="14" spans="1:18" s="9" customFormat="1" ht="15.75" customHeight="1">
      <c r="C14" s="551"/>
      <c r="E14" s="17"/>
      <c r="F14" s="17"/>
      <c r="G14" s="177"/>
      <c r="H14" s="178"/>
      <c r="I14" s="179"/>
      <c r="L14" s="179"/>
      <c r="M14" s="177"/>
      <c r="N14" s="177"/>
      <c r="O14" s="177"/>
      <c r="P14" s="177"/>
      <c r="Q14" s="177"/>
      <c r="R14" s="180"/>
    </row>
    <row r="15" spans="1:18" ht="15.45">
      <c r="C15" s="588" t="s">
        <v>504</v>
      </c>
    </row>
    <row r="16" spans="1:18" ht="15.45">
      <c r="C16" s="588"/>
    </row>
    <row r="17" spans="3:24" s="668" customFormat="1" ht="20.5" customHeight="1">
      <c r="C17" s="666" t="s">
        <v>657</v>
      </c>
      <c r="D17" s="667"/>
      <c r="E17" s="667"/>
      <c r="F17" s="667"/>
      <c r="G17" s="667"/>
      <c r="H17" s="667"/>
      <c r="I17" s="667"/>
      <c r="J17" s="667"/>
      <c r="K17" s="667"/>
      <c r="L17" s="667"/>
      <c r="M17" s="667"/>
      <c r="N17" s="667"/>
      <c r="O17" s="667"/>
      <c r="P17" s="667"/>
      <c r="Q17" s="667"/>
      <c r="R17" s="667"/>
      <c r="S17" s="667"/>
      <c r="T17" s="667"/>
      <c r="U17" s="667"/>
      <c r="V17" s="667"/>
    </row>
    <row r="18" spans="3:24" ht="60" customHeight="1">
      <c r="C18" s="939" t="s">
        <v>674</v>
      </c>
      <c r="D18" s="939"/>
      <c r="E18" s="939"/>
      <c r="F18" s="939"/>
      <c r="G18" s="939"/>
      <c r="H18" s="939"/>
      <c r="I18" s="939"/>
      <c r="J18" s="939"/>
      <c r="K18" s="939"/>
      <c r="L18" s="939"/>
      <c r="M18" s="939"/>
      <c r="N18" s="939"/>
      <c r="O18" s="939"/>
      <c r="P18" s="939"/>
      <c r="Q18" s="939"/>
      <c r="R18" s="939"/>
      <c r="S18" s="939"/>
      <c r="T18" s="939"/>
      <c r="U18" s="939"/>
      <c r="V18" s="939"/>
    </row>
    <row r="21" spans="3:24">
      <c r="C21" s="793" t="s">
        <v>832</v>
      </c>
      <c r="D21" s="794"/>
      <c r="E21" s="794"/>
      <c r="F21" s="794"/>
      <c r="G21" s="794"/>
      <c r="H21" s="794"/>
      <c r="I21" s="794"/>
      <c r="J21" s="794"/>
      <c r="K21" s="794"/>
      <c r="L21" s="794"/>
      <c r="M21" s="794"/>
      <c r="N21" s="794"/>
      <c r="O21" s="794"/>
      <c r="P21" s="794"/>
      <c r="Q21" s="794"/>
      <c r="R21" s="794"/>
      <c r="S21" s="794"/>
      <c r="T21" s="794"/>
      <c r="U21" s="794"/>
      <c r="V21" s="794"/>
      <c r="W21" s="794"/>
      <c r="X21" s="794"/>
    </row>
    <row r="22" spans="3:24" ht="57">
      <c r="C22" s="795"/>
      <c r="D22" s="795"/>
      <c r="E22" s="795"/>
      <c r="F22" s="796" t="s">
        <v>421</v>
      </c>
      <c r="G22" s="940" t="s">
        <v>209</v>
      </c>
      <c r="H22" s="941"/>
      <c r="I22" s="942"/>
      <c r="J22" s="943" t="s">
        <v>783</v>
      </c>
      <c r="K22" s="796" t="s">
        <v>784</v>
      </c>
      <c r="L22" s="940" t="s">
        <v>785</v>
      </c>
      <c r="M22" s="944"/>
      <c r="N22" s="945"/>
      <c r="O22" s="946" t="s">
        <v>786</v>
      </c>
      <c r="P22" s="946"/>
      <c r="Q22" s="794"/>
      <c r="R22" s="794"/>
      <c r="S22" s="794"/>
      <c r="T22" s="794"/>
      <c r="U22" s="794"/>
      <c r="V22" s="794"/>
      <c r="W22" s="794"/>
      <c r="X22" s="794"/>
    </row>
    <row r="23" spans="3:24" ht="28.75">
      <c r="C23" s="795" t="s">
        <v>211</v>
      </c>
      <c r="D23" s="795"/>
      <c r="E23" s="795"/>
      <c r="F23" s="797">
        <v>2019</v>
      </c>
      <c r="G23" s="798">
        <v>2020</v>
      </c>
      <c r="H23" s="798">
        <v>2021</v>
      </c>
      <c r="I23" s="798">
        <v>2022</v>
      </c>
      <c r="J23" s="943"/>
      <c r="K23" s="797">
        <v>2019</v>
      </c>
      <c r="L23" s="798">
        <v>2020</v>
      </c>
      <c r="M23" s="798">
        <v>2021</v>
      </c>
      <c r="N23" s="798">
        <v>2022</v>
      </c>
      <c r="O23" s="796" t="s">
        <v>371</v>
      </c>
      <c r="P23" s="796" t="s">
        <v>31</v>
      </c>
      <c r="Q23" s="794"/>
      <c r="R23" s="794"/>
      <c r="S23" s="794"/>
      <c r="T23" s="794"/>
      <c r="U23" s="794"/>
      <c r="V23" s="794"/>
      <c r="W23" s="794"/>
      <c r="X23" s="794"/>
    </row>
    <row r="24" spans="3:24" ht="18.75" customHeight="1">
      <c r="C24" s="947" t="s">
        <v>787</v>
      </c>
      <c r="D24" s="948"/>
      <c r="E24" s="949"/>
      <c r="F24" s="799">
        <f>Q93*E29</f>
        <v>0</v>
      </c>
      <c r="G24" s="800">
        <f>Q94*E29</f>
        <v>121260.06204043012</v>
      </c>
      <c r="H24" s="800">
        <f>Q95*E29</f>
        <v>409646.40113290085</v>
      </c>
      <c r="I24" s="801">
        <f>Q96*E29</f>
        <v>411935.25074465293</v>
      </c>
      <c r="J24" s="802">
        <v>12</v>
      </c>
      <c r="K24" s="803">
        <f>K26-K25</f>
        <v>0</v>
      </c>
      <c r="L24" s="803">
        <f>L26-L25</f>
        <v>29.282695792880247</v>
      </c>
      <c r="M24" s="803">
        <f>M26-M25</f>
        <v>98.924169633225347</v>
      </c>
      <c r="N24" s="803">
        <f>N26-N25</f>
        <v>99.476896440129337</v>
      </c>
      <c r="O24" s="804">
        <v>1</v>
      </c>
      <c r="P24" s="805"/>
      <c r="Q24" s="794"/>
      <c r="R24" s="794"/>
      <c r="S24" s="794"/>
      <c r="T24" s="794"/>
      <c r="U24" s="794"/>
      <c r="V24" s="794"/>
      <c r="W24" s="794"/>
      <c r="X24" s="794"/>
    </row>
    <row r="25" spans="3:24">
      <c r="C25" s="947" t="s">
        <v>788</v>
      </c>
      <c r="D25" s="948"/>
      <c r="E25" s="949"/>
      <c r="F25" s="806">
        <f>F26-F24</f>
        <v>883314.80086266354</v>
      </c>
      <c r="G25" s="807">
        <f>G26-G24</f>
        <v>1461959.3548752742</v>
      </c>
      <c r="H25" s="807">
        <f>H26-H24</f>
        <v>1173573.0157828033</v>
      </c>
      <c r="I25" s="808">
        <f>I26-I24</f>
        <v>1171284.1661710513</v>
      </c>
      <c r="J25" s="809">
        <v>12</v>
      </c>
      <c r="K25" s="810">
        <f>R93*E28</f>
        <v>213.30880231930956</v>
      </c>
      <c r="L25" s="811">
        <f>R94*E28</f>
        <v>353.043783171521</v>
      </c>
      <c r="M25" s="811">
        <f>R95*E28</f>
        <v>283.4023093311759</v>
      </c>
      <c r="N25" s="812">
        <f>R96*E28</f>
        <v>282.84958252427191</v>
      </c>
      <c r="O25" s="813"/>
      <c r="P25" s="814">
        <v>1</v>
      </c>
      <c r="Q25" s="794"/>
      <c r="R25" s="794"/>
      <c r="S25" s="794"/>
      <c r="T25" s="794"/>
      <c r="U25" s="794"/>
      <c r="V25" s="794"/>
      <c r="W25" s="794"/>
      <c r="X25" s="794"/>
    </row>
    <row r="26" spans="3:24">
      <c r="C26" s="947" t="s">
        <v>789</v>
      </c>
      <c r="D26" s="948"/>
      <c r="E26" s="949"/>
      <c r="F26" s="815">
        <f>O93*E29</f>
        <v>883314.80086266354</v>
      </c>
      <c r="G26" s="816">
        <f>O94*E29</f>
        <v>1583219.4169157043</v>
      </c>
      <c r="H26" s="816">
        <f>O95*E29</f>
        <v>1583219.4169157043</v>
      </c>
      <c r="I26" s="817">
        <f>O96*E29</f>
        <v>1583219.4169157043</v>
      </c>
      <c r="J26" s="809">
        <v>12</v>
      </c>
      <c r="K26" s="818">
        <f>P93*E28</f>
        <v>213.30880231930956</v>
      </c>
      <c r="L26" s="819">
        <f>P94*E28</f>
        <v>382.32647896440125</v>
      </c>
      <c r="M26" s="819">
        <f>P95*E28</f>
        <v>382.32647896440125</v>
      </c>
      <c r="N26" s="820">
        <f>P96*E28</f>
        <v>382.32647896440125</v>
      </c>
      <c r="O26" s="821"/>
      <c r="P26" s="822"/>
      <c r="Q26" s="794"/>
      <c r="R26" s="794"/>
      <c r="S26" s="794"/>
      <c r="T26" s="794"/>
      <c r="U26" s="794"/>
      <c r="V26" s="794"/>
      <c r="W26" s="794"/>
      <c r="X26" s="794"/>
    </row>
    <row r="27" spans="3:24" s="856" customFormat="1">
      <c r="C27" s="863" t="s">
        <v>822</v>
      </c>
      <c r="D27" s="858"/>
      <c r="E27" s="858"/>
      <c r="F27" s="859"/>
      <c r="G27" s="859"/>
      <c r="H27" s="859"/>
      <c r="I27" s="859"/>
      <c r="J27" s="860"/>
      <c r="K27" s="861"/>
      <c r="L27" s="861"/>
      <c r="M27" s="861"/>
      <c r="N27" s="861"/>
      <c r="O27" s="860"/>
      <c r="P27" s="862"/>
      <c r="Q27" s="794"/>
      <c r="R27" s="794"/>
      <c r="S27" s="794"/>
      <c r="T27" s="794"/>
      <c r="U27" s="794"/>
      <c r="V27" s="794"/>
      <c r="W27" s="794"/>
      <c r="X27" s="794"/>
    </row>
    <row r="28" spans="3:24" s="856" customFormat="1">
      <c r="C28" s="863" t="s">
        <v>823</v>
      </c>
      <c r="D28" s="858"/>
      <c r="E28" s="864">
        <v>0.87055016181229772</v>
      </c>
      <c r="F28" s="859"/>
      <c r="G28" s="859"/>
      <c r="H28" s="859"/>
      <c r="I28" s="859"/>
      <c r="J28" s="860"/>
      <c r="K28" s="861"/>
      <c r="L28" s="861"/>
      <c r="M28" s="861"/>
      <c r="N28" s="861"/>
      <c r="O28" s="860"/>
      <c r="P28" s="862"/>
      <c r="Q28" s="794"/>
      <c r="R28" s="794"/>
      <c r="S28" s="794"/>
      <c r="T28" s="794"/>
      <c r="U28" s="794"/>
      <c r="V28" s="794"/>
      <c r="W28" s="794"/>
      <c r="X28" s="794"/>
    </row>
    <row r="29" spans="3:24" s="856" customFormat="1">
      <c r="C29" s="863" t="s">
        <v>824</v>
      </c>
      <c r="D29" s="858"/>
      <c r="E29" s="864">
        <v>0.85832396893182217</v>
      </c>
      <c r="F29" s="859"/>
      <c r="G29" s="859"/>
      <c r="H29" s="859"/>
      <c r="I29" s="859"/>
      <c r="J29" s="860"/>
      <c r="K29" s="861"/>
      <c r="L29" s="861"/>
      <c r="M29" s="861"/>
      <c r="N29" s="861"/>
      <c r="O29" s="860"/>
      <c r="P29" s="862"/>
      <c r="Q29" s="794"/>
      <c r="R29" s="794"/>
      <c r="S29" s="794"/>
      <c r="T29" s="794"/>
      <c r="U29" s="794"/>
      <c r="V29" s="794"/>
      <c r="W29" s="794"/>
      <c r="X29" s="794"/>
    </row>
    <row r="30" spans="3:24" ht="15.75" customHeight="1">
      <c r="C30" s="794"/>
      <c r="D30" s="794"/>
      <c r="E30" s="794"/>
      <c r="F30" s="794"/>
      <c r="G30" s="794"/>
      <c r="H30" s="794"/>
      <c r="I30" s="794"/>
      <c r="J30" s="823"/>
      <c r="K30" s="794"/>
      <c r="L30" s="794"/>
      <c r="M30" s="794"/>
      <c r="N30" s="794"/>
      <c r="O30" s="823"/>
      <c r="P30" s="823"/>
      <c r="Q30" s="794"/>
      <c r="R30" s="794"/>
      <c r="S30" s="794"/>
      <c r="T30" s="794"/>
      <c r="U30" s="794"/>
      <c r="V30" s="794"/>
      <c r="W30" s="794"/>
      <c r="X30" s="794"/>
    </row>
    <row r="31" spans="3:24" ht="15.75" customHeight="1">
      <c r="C31" s="793" t="s">
        <v>833</v>
      </c>
      <c r="D31" s="794"/>
      <c r="E31" s="794"/>
      <c r="F31" s="794"/>
      <c r="G31" s="794"/>
      <c r="H31" s="794"/>
      <c r="I31" s="794"/>
      <c r="J31" s="823"/>
      <c r="K31" s="794"/>
      <c r="L31" s="794"/>
      <c r="M31" s="794"/>
      <c r="N31" s="794"/>
      <c r="O31" s="823"/>
      <c r="P31" s="823"/>
      <c r="Q31" s="794"/>
      <c r="R31" s="794"/>
      <c r="S31" s="794"/>
      <c r="T31" s="794"/>
      <c r="U31" s="794"/>
      <c r="V31" s="794"/>
      <c r="W31" s="794"/>
      <c r="X31" s="794"/>
    </row>
    <row r="32" spans="3:24" ht="29.15" customHeight="1">
      <c r="C32" s="950" t="s">
        <v>211</v>
      </c>
      <c r="D32" s="950"/>
      <c r="E32" s="951"/>
      <c r="F32" s="796" t="s">
        <v>421</v>
      </c>
      <c r="G32" s="940" t="s">
        <v>209</v>
      </c>
      <c r="H32" s="941"/>
      <c r="I32" s="942"/>
      <c r="J32" s="943" t="s">
        <v>783</v>
      </c>
      <c r="K32" s="796" t="s">
        <v>784</v>
      </c>
      <c r="L32" s="940" t="s">
        <v>785</v>
      </c>
      <c r="M32" s="944"/>
      <c r="N32" s="945"/>
      <c r="O32" s="943" t="s">
        <v>786</v>
      </c>
      <c r="P32" s="943"/>
      <c r="Q32" s="794"/>
      <c r="R32" s="794"/>
      <c r="S32" s="794"/>
      <c r="T32" s="794"/>
      <c r="U32" s="794"/>
      <c r="V32" s="794"/>
      <c r="W32" s="794"/>
      <c r="X32" s="794"/>
    </row>
    <row r="33" spans="3:25" ht="15.75" customHeight="1">
      <c r="C33" s="952"/>
      <c r="D33" s="952"/>
      <c r="E33" s="953"/>
      <c r="F33" s="797">
        <v>2020</v>
      </c>
      <c r="G33" s="798">
        <v>2021</v>
      </c>
      <c r="H33" s="798">
        <v>2022</v>
      </c>
      <c r="I33" s="798">
        <v>2023</v>
      </c>
      <c r="J33" s="943"/>
      <c r="K33" s="797">
        <v>2020</v>
      </c>
      <c r="L33" s="798">
        <v>2021</v>
      </c>
      <c r="M33" s="798">
        <v>2022</v>
      </c>
      <c r="N33" s="798">
        <v>2023</v>
      </c>
      <c r="O33" s="796" t="s">
        <v>371</v>
      </c>
      <c r="P33" s="796" t="s">
        <v>31</v>
      </c>
      <c r="Q33" s="794"/>
      <c r="R33" s="794"/>
      <c r="S33" s="794"/>
      <c r="T33" s="794"/>
      <c r="U33" s="794"/>
      <c r="V33" s="794"/>
      <c r="W33" s="794"/>
      <c r="X33" s="794"/>
    </row>
    <row r="34" spans="3:25" ht="15.75" customHeight="1">
      <c r="C34" s="947" t="s">
        <v>787</v>
      </c>
      <c r="D34" s="948"/>
      <c r="E34" s="949"/>
      <c r="F34" s="824">
        <f>W93*E29</f>
        <v>44114.504539616719</v>
      </c>
      <c r="G34" s="825">
        <f>W94*E29</f>
        <v>482040.62047129771</v>
      </c>
      <c r="H34" s="825">
        <f>W95*E29</f>
        <v>498270.45381883718</v>
      </c>
      <c r="I34" s="826"/>
      <c r="J34" s="809">
        <v>12</v>
      </c>
      <c r="K34" s="827">
        <f>K36-K35</f>
        <v>10.653067421790752</v>
      </c>
      <c r="L34" s="828">
        <f t="shared" ref="L34:M34" si="0">L36-L35</f>
        <v>116.40641289104643</v>
      </c>
      <c r="M34" s="828">
        <f t="shared" si="0"/>
        <v>120.32570226537221</v>
      </c>
      <c r="N34" s="829"/>
      <c r="O34" s="830">
        <v>1</v>
      </c>
      <c r="P34" s="831"/>
      <c r="Q34" s="794"/>
      <c r="R34" s="794"/>
      <c r="S34" s="794"/>
      <c r="T34" s="794"/>
      <c r="U34" s="794"/>
      <c r="V34" s="794"/>
      <c r="W34" s="794"/>
      <c r="X34" s="794"/>
    </row>
    <row r="35" spans="3:25" ht="15.75" customHeight="1">
      <c r="C35" s="947" t="s">
        <v>788</v>
      </c>
      <c r="D35" s="948"/>
      <c r="E35" s="949"/>
      <c r="F35" s="806">
        <f>F36-F34</f>
        <v>671451.86314211774</v>
      </c>
      <c r="G35" s="807">
        <f t="shared" ref="G35:H35" si="1">G36-G34</f>
        <v>362183.48895810236</v>
      </c>
      <c r="H35" s="807">
        <f t="shared" si="1"/>
        <v>345953.65561056288</v>
      </c>
      <c r="I35" s="808"/>
      <c r="J35" s="809">
        <v>12</v>
      </c>
      <c r="K35" s="810">
        <f>X93*E28</f>
        <v>162.14671440129447</v>
      </c>
      <c r="L35" s="811">
        <f>X94*E28</f>
        <v>87.462506202804761</v>
      </c>
      <c r="M35" s="811">
        <f>X95*E28</f>
        <v>83.543216828478975</v>
      </c>
      <c r="N35" s="832"/>
      <c r="O35" s="813"/>
      <c r="P35" s="814">
        <v>1</v>
      </c>
      <c r="Q35" s="794"/>
      <c r="R35" s="794"/>
      <c r="S35" s="794"/>
      <c r="T35" s="794"/>
      <c r="U35" s="794"/>
      <c r="V35" s="794"/>
      <c r="W35" s="794"/>
      <c r="X35" s="794"/>
    </row>
    <row r="36" spans="3:25" ht="15.75" customHeight="1">
      <c r="C36" s="947" t="s">
        <v>789</v>
      </c>
      <c r="D36" s="948"/>
      <c r="E36" s="949"/>
      <c r="F36" s="815">
        <f>U93*E29</f>
        <v>715566.3676817345</v>
      </c>
      <c r="G36" s="816">
        <f>U94*E29</f>
        <v>844224.10942940006</v>
      </c>
      <c r="H36" s="816">
        <f>U95*E29</f>
        <v>844224.10942940006</v>
      </c>
      <c r="I36" s="817"/>
      <c r="J36" s="809">
        <v>12</v>
      </c>
      <c r="K36" s="818">
        <f>V93*E28</f>
        <v>172.79978182308523</v>
      </c>
      <c r="L36" s="819">
        <f>V94*E28</f>
        <v>203.86891909385119</v>
      </c>
      <c r="M36" s="819">
        <f>V95*E28</f>
        <v>203.86891909385119</v>
      </c>
      <c r="N36" s="820"/>
      <c r="O36" s="821"/>
      <c r="P36" s="822"/>
      <c r="Q36" s="794"/>
      <c r="R36" s="794"/>
      <c r="S36" s="794"/>
      <c r="T36" s="794"/>
      <c r="U36" s="794"/>
      <c r="V36" s="794"/>
      <c r="W36" s="794"/>
      <c r="X36" s="794"/>
    </row>
    <row r="37" spans="3:25" ht="15.75" customHeight="1">
      <c r="C37" s="863" t="s">
        <v>822</v>
      </c>
      <c r="D37" s="794"/>
      <c r="E37" s="794"/>
      <c r="F37" s="794"/>
      <c r="G37" s="794"/>
      <c r="H37" s="794"/>
      <c r="I37" s="794"/>
      <c r="J37" s="794"/>
      <c r="K37" s="794"/>
      <c r="L37" s="794"/>
      <c r="M37" s="794"/>
      <c r="N37" s="794"/>
      <c r="O37" s="794"/>
      <c r="P37" s="794"/>
      <c r="Q37" s="794"/>
      <c r="R37" s="794"/>
      <c r="S37" s="794"/>
      <c r="T37" s="794"/>
      <c r="U37" s="794"/>
      <c r="V37" s="794"/>
      <c r="W37" s="794"/>
      <c r="X37" s="794"/>
    </row>
    <row r="38" spans="3:25" ht="15.75" customHeight="1">
      <c r="C38" s="794"/>
      <c r="D38" s="794"/>
      <c r="E38" s="794"/>
      <c r="F38" s="794"/>
      <c r="G38" s="794"/>
      <c r="H38" s="794"/>
      <c r="I38" s="794"/>
      <c r="J38" s="794"/>
      <c r="K38" s="794"/>
      <c r="L38" s="794"/>
      <c r="M38" s="794"/>
      <c r="N38" s="794"/>
      <c r="O38" s="794"/>
      <c r="P38" s="794"/>
      <c r="Q38" s="794"/>
      <c r="R38" s="794"/>
      <c r="S38" s="794"/>
      <c r="T38" s="794"/>
      <c r="U38" s="794"/>
      <c r="V38" s="794"/>
      <c r="W38" s="794"/>
      <c r="X38" s="794"/>
    </row>
    <row r="39" spans="3:25" ht="15.75" customHeight="1">
      <c r="C39" s="793" t="s">
        <v>790</v>
      </c>
      <c r="D39" s="794"/>
      <c r="E39" s="794"/>
      <c r="F39" s="794"/>
      <c r="G39" s="794"/>
      <c r="H39" s="794"/>
      <c r="I39" s="794"/>
      <c r="J39" s="794"/>
      <c r="K39" s="794"/>
      <c r="L39" s="794"/>
      <c r="N39" s="793" t="s">
        <v>834</v>
      </c>
      <c r="O39" s="794"/>
      <c r="P39" s="794"/>
      <c r="Q39" s="794"/>
      <c r="R39" s="794"/>
      <c r="S39" s="794"/>
      <c r="T39" s="793" t="s">
        <v>835</v>
      </c>
      <c r="U39" s="794"/>
      <c r="V39" s="794"/>
      <c r="W39" s="794"/>
      <c r="X39" s="794"/>
      <c r="Y39" s="794"/>
    </row>
    <row r="40" spans="3:25" ht="44.15" customHeight="1">
      <c r="C40" s="795" t="s">
        <v>808</v>
      </c>
      <c r="D40" s="795" t="s">
        <v>791</v>
      </c>
      <c r="E40" s="795" t="s">
        <v>234</v>
      </c>
      <c r="F40" s="795" t="s">
        <v>792</v>
      </c>
      <c r="G40" s="850" t="s">
        <v>793</v>
      </c>
      <c r="H40" s="795" t="s">
        <v>794</v>
      </c>
      <c r="I40" s="850" t="s">
        <v>795</v>
      </c>
      <c r="J40" s="795" t="s">
        <v>796</v>
      </c>
      <c r="K40" s="795" t="s">
        <v>797</v>
      </c>
      <c r="L40" s="795" t="s">
        <v>798</v>
      </c>
      <c r="N40" s="795" t="s">
        <v>799</v>
      </c>
      <c r="O40" s="834" t="s">
        <v>800</v>
      </c>
      <c r="P40" s="834" t="s">
        <v>801</v>
      </c>
      <c r="Q40" s="834" t="s">
        <v>802</v>
      </c>
      <c r="R40" s="834" t="s">
        <v>803</v>
      </c>
      <c r="S40" s="833"/>
      <c r="T40" s="795" t="s">
        <v>799</v>
      </c>
      <c r="U40" s="834" t="s">
        <v>800</v>
      </c>
      <c r="V40" s="834" t="s">
        <v>801</v>
      </c>
      <c r="W40" s="834" t="s">
        <v>802</v>
      </c>
      <c r="X40" s="834" t="s">
        <v>803</v>
      </c>
      <c r="Y40" s="794"/>
    </row>
    <row r="41" spans="3:25" ht="15.75" customHeight="1">
      <c r="C41" s="12" t="s">
        <v>1018</v>
      </c>
      <c r="D41" s="835">
        <v>43466</v>
      </c>
      <c r="E41" s="794">
        <f>YEAR(D41)</f>
        <v>2019</v>
      </c>
      <c r="F41" s="794" t="s">
        <v>1019</v>
      </c>
      <c r="G41" s="823">
        <v>300</v>
      </c>
      <c r="H41" s="794" t="s">
        <v>1020</v>
      </c>
      <c r="I41" s="794">
        <v>100</v>
      </c>
      <c r="J41" s="794">
        <v>200</v>
      </c>
      <c r="K41" s="794">
        <v>840</v>
      </c>
      <c r="L41" s="835">
        <v>44044</v>
      </c>
      <c r="N41" s="868">
        <v>43466</v>
      </c>
      <c r="O41" s="837">
        <f t="shared" ref="O41:O88" si="2">SUMIFS($K$41:$K$4339,$E$41:$E$4339,2019,$D$41:$D$4339,"&lt;="&amp;N41)/12</f>
        <v>29366.750000000058</v>
      </c>
      <c r="P41" s="838">
        <f t="shared" ref="P41:P88" si="3">SUMIFS($J$41:$J$4339,$E$41:$E$4339,2019,$D$41:$D$4339,"&lt;="&amp;$N41)/1000</f>
        <v>83.905000000000001</v>
      </c>
      <c r="Q41" s="837">
        <f t="shared" ref="Q41:Q88" si="4">SUMIFS($K$41:$K$4339,$E$41:$E$4339,2019,$L$41:$L$4339,"&lt;="&amp;$N41)/12</f>
        <v>0</v>
      </c>
      <c r="R41" s="838">
        <f>P41-SUMIFS($J$41:$J$4339,$E$41:$E$4339,2019,$L$41:$L$4339,"&lt;="&amp;$N41)/1000</f>
        <v>83.905000000000001</v>
      </c>
      <c r="S41" s="794"/>
      <c r="T41" s="868">
        <v>43831</v>
      </c>
      <c r="U41" s="837">
        <f t="shared" ref="U41:U76" si="5">SUMIFS($K$41:$K$4339,$E$41:$E$4339,2020,$D$41:$D$4339,"&lt;="&amp;T41)/12</f>
        <v>16418.500000000051</v>
      </c>
      <c r="V41" s="838">
        <f t="shared" ref="V41:V76" si="6">SUMIFS($J$41:$J$4339,$E$41:$E$4339,2020,$D$41:$D$4339,"&lt;="&amp;$T41)/1000</f>
        <v>46.91</v>
      </c>
      <c r="W41" s="837">
        <f t="shared" ref="W41:W76" si="7">SUMIFS($K$41:$K$4339,$E$41:$E$4339,2020,$L$41:$L$4339,"&lt;="&amp;$T41)/12</f>
        <v>0</v>
      </c>
      <c r="X41" s="838">
        <f>V41-SUMIFS($J$41:$J$4339,$E$41:$E$4339,2020,$L$41:$L$4339,"&lt;="&amp;$T41)/1000</f>
        <v>46.91</v>
      </c>
      <c r="Y41" s="794"/>
    </row>
    <row r="42" spans="3:25" ht="16.399999999999999" customHeight="1">
      <c r="C42" s="857" t="s">
        <v>1018</v>
      </c>
      <c r="D42" s="835">
        <v>43466</v>
      </c>
      <c r="E42" s="794">
        <f t="shared" ref="E42:E105" si="8">YEAR(D42)</f>
        <v>2019</v>
      </c>
      <c r="F42" s="794" t="s">
        <v>1019</v>
      </c>
      <c r="G42" s="823">
        <v>300</v>
      </c>
      <c r="H42" s="794" t="s">
        <v>1020</v>
      </c>
      <c r="I42" s="794">
        <v>100</v>
      </c>
      <c r="J42" s="794">
        <v>200</v>
      </c>
      <c r="K42" s="794">
        <v>840</v>
      </c>
      <c r="L42" s="835">
        <v>44044</v>
      </c>
      <c r="N42" s="868">
        <v>43497</v>
      </c>
      <c r="O42" s="837">
        <f t="shared" si="2"/>
        <v>29366.750000000058</v>
      </c>
      <c r="P42" s="838">
        <f t="shared" si="3"/>
        <v>83.905000000000001</v>
      </c>
      <c r="Q42" s="837">
        <f t="shared" si="4"/>
        <v>0</v>
      </c>
      <c r="R42" s="838">
        <f t="shared" ref="R42:R88" si="9">P42-SUMIFS($J$41:$J$4339,$E$41:$E$4339,2019,$L$41:$L$4339,"&lt;="&amp;$N42)/1000</f>
        <v>83.905000000000001</v>
      </c>
      <c r="S42" s="794"/>
      <c r="T42" s="868">
        <v>43862</v>
      </c>
      <c r="U42" s="837">
        <f t="shared" si="5"/>
        <v>25181.799999999941</v>
      </c>
      <c r="V42" s="838">
        <f t="shared" si="6"/>
        <v>71.947999999999993</v>
      </c>
      <c r="W42" s="837">
        <f t="shared" si="7"/>
        <v>0</v>
      </c>
      <c r="X42" s="838">
        <f>V42-SUMIFS($J$41:$J$4339,$E$41:$E$4339,2020,$L$41:$L$4339,"&lt;="&amp;$T42)/1000</f>
        <v>71.947999999999993</v>
      </c>
      <c r="Y42" s="794"/>
    </row>
    <row r="43" spans="3:25">
      <c r="C43" s="857" t="s">
        <v>1018</v>
      </c>
      <c r="D43" s="835">
        <v>43466</v>
      </c>
      <c r="E43" s="794">
        <f t="shared" si="8"/>
        <v>2019</v>
      </c>
      <c r="F43" s="794" t="s">
        <v>1019</v>
      </c>
      <c r="G43" s="823">
        <v>300</v>
      </c>
      <c r="H43" s="794" t="s">
        <v>1020</v>
      </c>
      <c r="I43" s="794">
        <v>100</v>
      </c>
      <c r="J43" s="794">
        <v>200</v>
      </c>
      <c r="K43" s="794">
        <v>840</v>
      </c>
      <c r="L43" s="835">
        <v>44044</v>
      </c>
      <c r="N43" s="868">
        <v>43525</v>
      </c>
      <c r="O43" s="837">
        <f t="shared" si="2"/>
        <v>29366.750000000058</v>
      </c>
      <c r="P43" s="838">
        <f t="shared" si="3"/>
        <v>83.905000000000001</v>
      </c>
      <c r="Q43" s="837">
        <f t="shared" si="4"/>
        <v>0</v>
      </c>
      <c r="R43" s="838">
        <f t="shared" si="9"/>
        <v>83.905000000000001</v>
      </c>
      <c r="S43" s="794"/>
      <c r="T43" s="868">
        <v>43891</v>
      </c>
      <c r="U43" s="837">
        <f t="shared" si="5"/>
        <v>66088.050000000498</v>
      </c>
      <c r="V43" s="838">
        <f t="shared" si="6"/>
        <v>188.82300000000001</v>
      </c>
      <c r="W43" s="837">
        <f t="shared" si="7"/>
        <v>0</v>
      </c>
      <c r="X43" s="838">
        <f t="shared" ref="X43:X75" si="10">V43-SUMIFS($J$41:$J$4339,$E$41:$E$4339,2020,$L$41:$L$4339,"&lt;="&amp;$T43)/1000</f>
        <v>188.82300000000001</v>
      </c>
      <c r="Y43" s="794"/>
    </row>
    <row r="44" spans="3:25">
      <c r="C44" s="857" t="s">
        <v>1018</v>
      </c>
      <c r="D44" s="835">
        <v>43466</v>
      </c>
      <c r="E44" s="794">
        <f t="shared" si="8"/>
        <v>2019</v>
      </c>
      <c r="F44" s="794" t="s">
        <v>1019</v>
      </c>
      <c r="G44" s="823">
        <v>300</v>
      </c>
      <c r="H44" s="794" t="s">
        <v>1020</v>
      </c>
      <c r="I44" s="794">
        <v>100</v>
      </c>
      <c r="J44" s="794">
        <v>200</v>
      </c>
      <c r="K44" s="794">
        <v>840</v>
      </c>
      <c r="L44" s="835">
        <v>44044</v>
      </c>
      <c r="N44" s="868">
        <v>43556</v>
      </c>
      <c r="O44" s="837">
        <f t="shared" si="2"/>
        <v>29366.750000000058</v>
      </c>
      <c r="P44" s="838">
        <f t="shared" si="3"/>
        <v>83.905000000000001</v>
      </c>
      <c r="Q44" s="837">
        <f t="shared" si="4"/>
        <v>0</v>
      </c>
      <c r="R44" s="838">
        <f t="shared" si="9"/>
        <v>83.905000000000001</v>
      </c>
      <c r="S44" s="794"/>
      <c r="T44" s="868">
        <v>43922</v>
      </c>
      <c r="U44" s="837">
        <f t="shared" si="5"/>
        <v>77392.000000001193</v>
      </c>
      <c r="V44" s="838">
        <f t="shared" si="6"/>
        <v>221.12</v>
      </c>
      <c r="W44" s="837">
        <f t="shared" si="7"/>
        <v>0</v>
      </c>
      <c r="X44" s="838">
        <f t="shared" si="10"/>
        <v>221.12</v>
      </c>
      <c r="Y44" s="794"/>
    </row>
    <row r="45" spans="3:25">
      <c r="C45" s="857" t="s">
        <v>1018</v>
      </c>
      <c r="D45" s="835">
        <v>43466</v>
      </c>
      <c r="E45" s="794">
        <f t="shared" si="8"/>
        <v>2019</v>
      </c>
      <c r="F45" s="794" t="s">
        <v>1019</v>
      </c>
      <c r="G45" s="823">
        <v>300</v>
      </c>
      <c r="H45" s="794" t="s">
        <v>1020</v>
      </c>
      <c r="I45" s="794">
        <v>100</v>
      </c>
      <c r="J45" s="794">
        <v>200</v>
      </c>
      <c r="K45" s="794">
        <v>840</v>
      </c>
      <c r="L45" s="835">
        <v>44044</v>
      </c>
      <c r="N45" s="868">
        <v>43586</v>
      </c>
      <c r="O45" s="837">
        <f t="shared" si="2"/>
        <v>55998.60000000061</v>
      </c>
      <c r="P45" s="838">
        <f t="shared" si="3"/>
        <v>159.99600000000001</v>
      </c>
      <c r="Q45" s="837">
        <f t="shared" si="4"/>
        <v>0</v>
      </c>
      <c r="R45" s="838">
        <f t="shared" si="9"/>
        <v>159.99600000000001</v>
      </c>
      <c r="S45" s="794"/>
      <c r="T45" s="868">
        <v>43952</v>
      </c>
      <c r="U45" s="837">
        <f t="shared" si="5"/>
        <v>80778.250000001368</v>
      </c>
      <c r="V45" s="838">
        <f t="shared" si="6"/>
        <v>230.79499999999999</v>
      </c>
      <c r="W45" s="837">
        <f t="shared" si="7"/>
        <v>0</v>
      </c>
      <c r="X45" s="838">
        <f t="shared" si="10"/>
        <v>230.79499999999999</v>
      </c>
      <c r="Y45" s="794"/>
    </row>
    <row r="46" spans="3:25">
      <c r="C46" s="857" t="s">
        <v>1018</v>
      </c>
      <c r="D46" s="835">
        <v>43466</v>
      </c>
      <c r="E46" s="794">
        <f t="shared" si="8"/>
        <v>2019</v>
      </c>
      <c r="F46" s="794" t="s">
        <v>1019</v>
      </c>
      <c r="G46" s="823">
        <v>300</v>
      </c>
      <c r="H46" s="794" t="s">
        <v>1021</v>
      </c>
      <c r="I46" s="794">
        <v>68</v>
      </c>
      <c r="J46" s="794">
        <v>232</v>
      </c>
      <c r="K46" s="794">
        <v>974.40000000000009</v>
      </c>
      <c r="L46" s="835">
        <v>44044</v>
      </c>
      <c r="N46" s="868">
        <v>43617</v>
      </c>
      <c r="O46" s="837">
        <f t="shared" si="2"/>
        <v>79391.20000000186</v>
      </c>
      <c r="P46" s="838">
        <f t="shared" si="3"/>
        <v>226.83199999999999</v>
      </c>
      <c r="Q46" s="837">
        <f t="shared" si="4"/>
        <v>0</v>
      </c>
      <c r="R46" s="838">
        <f t="shared" si="9"/>
        <v>226.83199999999999</v>
      </c>
      <c r="S46" s="794"/>
      <c r="T46" s="868">
        <v>43983</v>
      </c>
      <c r="U46" s="837">
        <f t="shared" si="5"/>
        <v>80778.250000001368</v>
      </c>
      <c r="V46" s="838">
        <f t="shared" si="6"/>
        <v>230.79499999999999</v>
      </c>
      <c r="W46" s="837">
        <f t="shared" si="7"/>
        <v>4.55</v>
      </c>
      <c r="X46" s="838">
        <f t="shared" si="10"/>
        <v>230.78199999999998</v>
      </c>
      <c r="Y46" s="839"/>
    </row>
    <row r="47" spans="3:25">
      <c r="C47" s="857" t="s">
        <v>1018</v>
      </c>
      <c r="D47" s="835">
        <v>43466</v>
      </c>
      <c r="E47" s="794">
        <f t="shared" si="8"/>
        <v>2019</v>
      </c>
      <c r="F47" s="794" t="s">
        <v>1019</v>
      </c>
      <c r="G47" s="823">
        <v>300</v>
      </c>
      <c r="H47" s="794" t="s">
        <v>1021</v>
      </c>
      <c r="I47" s="794">
        <v>68</v>
      </c>
      <c r="J47" s="794">
        <v>232</v>
      </c>
      <c r="K47" s="794">
        <v>974.40000000000009</v>
      </c>
      <c r="L47" s="835">
        <v>44044</v>
      </c>
      <c r="N47" s="868">
        <v>43647</v>
      </c>
      <c r="O47" s="837">
        <f t="shared" si="2"/>
        <v>116039.35000000276</v>
      </c>
      <c r="P47" s="838">
        <f t="shared" si="3"/>
        <v>331.541</v>
      </c>
      <c r="Q47" s="837">
        <f t="shared" si="4"/>
        <v>0</v>
      </c>
      <c r="R47" s="838">
        <f t="shared" si="9"/>
        <v>331.541</v>
      </c>
      <c r="S47" s="794"/>
      <c r="T47" s="868">
        <v>44013</v>
      </c>
      <c r="U47" s="837">
        <f t="shared" si="5"/>
        <v>80778.250000001368</v>
      </c>
      <c r="V47" s="838">
        <f t="shared" si="6"/>
        <v>230.79499999999999</v>
      </c>
      <c r="W47" s="837">
        <f t="shared" si="7"/>
        <v>4.55</v>
      </c>
      <c r="X47" s="838">
        <f t="shared" si="10"/>
        <v>230.78199999999998</v>
      </c>
      <c r="Y47" s="794"/>
    </row>
    <row r="48" spans="3:25">
      <c r="C48" s="857" t="s">
        <v>1018</v>
      </c>
      <c r="D48" s="835">
        <v>43466</v>
      </c>
      <c r="E48" s="794">
        <f t="shared" si="8"/>
        <v>2019</v>
      </c>
      <c r="F48" s="794" t="s">
        <v>1019</v>
      </c>
      <c r="G48" s="823">
        <v>300</v>
      </c>
      <c r="H48" s="794" t="s">
        <v>1021</v>
      </c>
      <c r="I48" s="794">
        <v>68</v>
      </c>
      <c r="J48" s="794">
        <v>232</v>
      </c>
      <c r="K48" s="794">
        <v>974.40000000000009</v>
      </c>
      <c r="L48" s="835">
        <v>44044</v>
      </c>
      <c r="N48" s="868">
        <v>43678</v>
      </c>
      <c r="O48" s="837">
        <f t="shared" si="2"/>
        <v>119942.55000000274</v>
      </c>
      <c r="P48" s="838">
        <f t="shared" si="3"/>
        <v>342.69299999999998</v>
      </c>
      <c r="Q48" s="837">
        <f t="shared" si="4"/>
        <v>0</v>
      </c>
      <c r="R48" s="838">
        <f t="shared" si="9"/>
        <v>342.69299999999998</v>
      </c>
      <c r="S48" s="794"/>
      <c r="T48" s="868">
        <v>44044</v>
      </c>
      <c r="U48" s="837">
        <f t="shared" si="5"/>
        <v>80778.250000001368</v>
      </c>
      <c r="V48" s="838">
        <f t="shared" si="6"/>
        <v>230.79499999999999</v>
      </c>
      <c r="W48" s="837">
        <f t="shared" si="7"/>
        <v>4.55</v>
      </c>
      <c r="X48" s="838">
        <f t="shared" si="10"/>
        <v>230.78199999999998</v>
      </c>
      <c r="Y48" s="794"/>
    </row>
    <row r="49" spans="3:25">
      <c r="C49" s="857" t="s">
        <v>1018</v>
      </c>
      <c r="D49" s="835">
        <v>43466</v>
      </c>
      <c r="E49" s="794">
        <f t="shared" si="8"/>
        <v>2019</v>
      </c>
      <c r="F49" s="794" t="s">
        <v>1019</v>
      </c>
      <c r="G49" s="823">
        <v>300</v>
      </c>
      <c r="H49" s="794" t="s">
        <v>1021</v>
      </c>
      <c r="I49" s="794">
        <v>68</v>
      </c>
      <c r="J49" s="794">
        <v>232</v>
      </c>
      <c r="K49" s="794">
        <v>974.40000000000009</v>
      </c>
      <c r="L49" s="835">
        <v>44044</v>
      </c>
      <c r="N49" s="868">
        <v>43709</v>
      </c>
      <c r="O49" s="837">
        <f t="shared" si="2"/>
        <v>128552.55000000294</v>
      </c>
      <c r="P49" s="838">
        <f t="shared" si="3"/>
        <v>367.29300000000001</v>
      </c>
      <c r="Q49" s="837">
        <f t="shared" si="4"/>
        <v>0</v>
      </c>
      <c r="R49" s="838">
        <f t="shared" si="9"/>
        <v>367.29300000000001</v>
      </c>
      <c r="S49" s="794"/>
      <c r="T49" s="868">
        <v>44075</v>
      </c>
      <c r="U49" s="837">
        <f t="shared" si="5"/>
        <v>80778.250000001368</v>
      </c>
      <c r="V49" s="838">
        <f t="shared" si="6"/>
        <v>230.79499999999999</v>
      </c>
      <c r="W49" s="837">
        <f t="shared" si="7"/>
        <v>62.650000000000006</v>
      </c>
      <c r="X49" s="838">
        <f t="shared" si="10"/>
        <v>230.61599999999999</v>
      </c>
      <c r="Y49" s="794"/>
    </row>
    <row r="50" spans="3:25">
      <c r="C50" s="857" t="s">
        <v>1018</v>
      </c>
      <c r="D50" s="835">
        <v>43466</v>
      </c>
      <c r="E50" s="794">
        <f t="shared" si="8"/>
        <v>2019</v>
      </c>
      <c r="F50" s="794" t="s">
        <v>1019</v>
      </c>
      <c r="G50" s="823">
        <v>300</v>
      </c>
      <c r="H50" s="794" t="s">
        <v>1021</v>
      </c>
      <c r="I50" s="794">
        <v>68</v>
      </c>
      <c r="J50" s="794">
        <v>232</v>
      </c>
      <c r="K50" s="794">
        <v>974.40000000000009</v>
      </c>
      <c r="L50" s="835">
        <v>44044</v>
      </c>
      <c r="N50" s="868">
        <v>43739</v>
      </c>
      <c r="O50" s="837">
        <f t="shared" si="2"/>
        <v>129006.15000000299</v>
      </c>
      <c r="P50" s="838">
        <f t="shared" si="3"/>
        <v>368.589</v>
      </c>
      <c r="Q50" s="837">
        <f t="shared" si="4"/>
        <v>0</v>
      </c>
      <c r="R50" s="838">
        <f t="shared" si="9"/>
        <v>368.589</v>
      </c>
      <c r="S50" s="794"/>
      <c r="T50" s="868">
        <v>44105</v>
      </c>
      <c r="U50" s="837">
        <f t="shared" si="5"/>
        <v>80778.250000001368</v>
      </c>
      <c r="V50" s="838">
        <f t="shared" si="6"/>
        <v>230.79499999999999</v>
      </c>
      <c r="W50" s="837">
        <f t="shared" si="7"/>
        <v>5220.2500000000036</v>
      </c>
      <c r="X50" s="838">
        <f t="shared" si="10"/>
        <v>215.88</v>
      </c>
      <c r="Y50" s="794"/>
    </row>
    <row r="51" spans="3:25">
      <c r="C51" s="857" t="s">
        <v>1018</v>
      </c>
      <c r="D51" s="835">
        <v>43466</v>
      </c>
      <c r="E51" s="794">
        <f t="shared" si="8"/>
        <v>2019</v>
      </c>
      <c r="F51" s="794" t="s">
        <v>1019</v>
      </c>
      <c r="G51" s="823">
        <v>300</v>
      </c>
      <c r="H51" s="794" t="s">
        <v>1022</v>
      </c>
      <c r="I51" s="794">
        <v>134</v>
      </c>
      <c r="J51" s="794">
        <v>166</v>
      </c>
      <c r="K51" s="794">
        <v>697.2</v>
      </c>
      <c r="L51" s="835" t="s">
        <v>1023</v>
      </c>
      <c r="N51" s="868">
        <v>43770</v>
      </c>
      <c r="O51" s="837">
        <f t="shared" si="2"/>
        <v>129006.15000000299</v>
      </c>
      <c r="P51" s="838">
        <f t="shared" si="3"/>
        <v>368.589</v>
      </c>
      <c r="Q51" s="837">
        <f t="shared" si="4"/>
        <v>0</v>
      </c>
      <c r="R51" s="838">
        <f t="shared" si="9"/>
        <v>368.589</v>
      </c>
      <c r="S51" s="794"/>
      <c r="T51" s="868">
        <v>44136</v>
      </c>
      <c r="U51" s="837">
        <f t="shared" si="5"/>
        <v>81964.400000001435</v>
      </c>
      <c r="V51" s="838">
        <f t="shared" si="6"/>
        <v>234.184</v>
      </c>
      <c r="W51" s="837">
        <f t="shared" si="7"/>
        <v>18258.099999999937</v>
      </c>
      <c r="X51" s="838">
        <f t="shared" si="10"/>
        <v>182.018</v>
      </c>
      <c r="Y51" s="794"/>
    </row>
    <row r="52" spans="3:25">
      <c r="C52" s="857" t="s">
        <v>1018</v>
      </c>
      <c r="D52" s="835">
        <v>43466</v>
      </c>
      <c r="E52" s="794">
        <f t="shared" si="8"/>
        <v>2019</v>
      </c>
      <c r="F52" s="794" t="s">
        <v>1019</v>
      </c>
      <c r="G52" s="823">
        <v>300</v>
      </c>
      <c r="H52" s="794" t="s">
        <v>1022</v>
      </c>
      <c r="I52" s="794">
        <v>134</v>
      </c>
      <c r="J52" s="794">
        <v>166</v>
      </c>
      <c r="K52" s="794">
        <v>697.2</v>
      </c>
      <c r="L52" s="835">
        <v>44044</v>
      </c>
      <c r="N52" s="868">
        <v>43800</v>
      </c>
      <c r="O52" s="837">
        <f t="shared" si="2"/>
        <v>153712.30000000363</v>
      </c>
      <c r="P52" s="838">
        <f t="shared" si="3"/>
        <v>439.178</v>
      </c>
      <c r="Q52" s="837">
        <f t="shared" si="4"/>
        <v>0</v>
      </c>
      <c r="R52" s="838">
        <f t="shared" si="9"/>
        <v>439.178</v>
      </c>
      <c r="S52" s="794"/>
      <c r="T52" s="868">
        <v>44166</v>
      </c>
      <c r="U52" s="837">
        <f t="shared" si="5"/>
        <v>81964.400000001435</v>
      </c>
      <c r="V52" s="838">
        <f t="shared" si="6"/>
        <v>234.184</v>
      </c>
      <c r="W52" s="837">
        <f t="shared" si="7"/>
        <v>27841.449999999935</v>
      </c>
      <c r="X52" s="838">
        <f t="shared" si="10"/>
        <v>154.637</v>
      </c>
      <c r="Y52" s="794"/>
    </row>
    <row r="53" spans="3:25">
      <c r="C53" s="857" t="s">
        <v>1024</v>
      </c>
      <c r="D53" s="835">
        <v>43466</v>
      </c>
      <c r="E53" s="794">
        <f t="shared" si="8"/>
        <v>2019</v>
      </c>
      <c r="F53" s="794" t="s">
        <v>1019</v>
      </c>
      <c r="G53" s="823">
        <v>300</v>
      </c>
      <c r="H53" s="794" t="s">
        <v>1025</v>
      </c>
      <c r="I53" s="794">
        <v>213</v>
      </c>
      <c r="J53" s="794">
        <v>87</v>
      </c>
      <c r="K53" s="794">
        <v>365.40000000000003</v>
      </c>
      <c r="L53" s="835">
        <v>44256</v>
      </c>
      <c r="N53" s="868">
        <v>43831</v>
      </c>
      <c r="O53" s="837">
        <f t="shared" si="2"/>
        <v>153712.30000000363</v>
      </c>
      <c r="P53" s="838">
        <f t="shared" si="3"/>
        <v>439.178</v>
      </c>
      <c r="Q53" s="837">
        <f t="shared" si="4"/>
        <v>0</v>
      </c>
      <c r="R53" s="838">
        <f t="shared" si="9"/>
        <v>439.178</v>
      </c>
      <c r="S53" s="794"/>
      <c r="T53" s="868">
        <v>44197</v>
      </c>
      <c r="U53" s="837">
        <f t="shared" si="5"/>
        <v>81964.400000001435</v>
      </c>
      <c r="V53" s="838">
        <f t="shared" si="6"/>
        <v>234.184</v>
      </c>
      <c r="W53" s="837">
        <f t="shared" si="7"/>
        <v>30216.549999999919</v>
      </c>
      <c r="X53" s="838">
        <f t="shared" si="10"/>
        <v>147.851</v>
      </c>
      <c r="Y53" s="794"/>
    </row>
    <row r="54" spans="3:25">
      <c r="C54" s="857" t="s">
        <v>1018</v>
      </c>
      <c r="D54" s="835">
        <v>43466</v>
      </c>
      <c r="E54" s="794">
        <f t="shared" si="8"/>
        <v>2019</v>
      </c>
      <c r="F54" s="794" t="s">
        <v>1019</v>
      </c>
      <c r="G54" s="823">
        <v>300</v>
      </c>
      <c r="H54" s="794" t="s">
        <v>1022</v>
      </c>
      <c r="I54" s="794">
        <v>134</v>
      </c>
      <c r="J54" s="794">
        <v>166</v>
      </c>
      <c r="K54" s="794">
        <v>697.2</v>
      </c>
      <c r="L54" s="835" t="s">
        <v>1023</v>
      </c>
      <c r="N54" s="868">
        <v>43862</v>
      </c>
      <c r="O54" s="837">
        <f t="shared" si="2"/>
        <v>153712.30000000363</v>
      </c>
      <c r="P54" s="838">
        <f t="shared" si="3"/>
        <v>439.178</v>
      </c>
      <c r="Q54" s="837">
        <f t="shared" si="4"/>
        <v>0</v>
      </c>
      <c r="R54" s="838">
        <f t="shared" si="9"/>
        <v>439.178</v>
      </c>
      <c r="S54" s="794"/>
      <c r="T54" s="868">
        <v>44228</v>
      </c>
      <c r="U54" s="837">
        <f t="shared" si="5"/>
        <v>81964.400000001435</v>
      </c>
      <c r="V54" s="838">
        <f t="shared" si="6"/>
        <v>234.184</v>
      </c>
      <c r="W54" s="837">
        <f t="shared" si="7"/>
        <v>47627.299999999908</v>
      </c>
      <c r="X54" s="838">
        <f t="shared" si="10"/>
        <v>98.105999999999995</v>
      </c>
      <c r="Y54" s="794"/>
    </row>
    <row r="55" spans="3:25">
      <c r="C55" s="857" t="s">
        <v>1018</v>
      </c>
      <c r="D55" s="835">
        <v>43466</v>
      </c>
      <c r="E55" s="794">
        <f t="shared" si="8"/>
        <v>2019</v>
      </c>
      <c r="F55" s="794" t="s">
        <v>1019</v>
      </c>
      <c r="G55" s="823">
        <v>300</v>
      </c>
      <c r="H55" s="794" t="s">
        <v>1021</v>
      </c>
      <c r="I55" s="794">
        <v>68</v>
      </c>
      <c r="J55" s="794">
        <v>232</v>
      </c>
      <c r="K55" s="794">
        <v>974.40000000000009</v>
      </c>
      <c r="L55" s="835" t="s">
        <v>1023</v>
      </c>
      <c r="N55" s="868">
        <v>43891</v>
      </c>
      <c r="O55" s="837">
        <f t="shared" si="2"/>
        <v>153712.30000000363</v>
      </c>
      <c r="P55" s="838">
        <f t="shared" si="3"/>
        <v>439.178</v>
      </c>
      <c r="Q55" s="837">
        <f t="shared" si="4"/>
        <v>0</v>
      </c>
      <c r="R55" s="838">
        <f t="shared" si="9"/>
        <v>439.178</v>
      </c>
      <c r="S55" s="794"/>
      <c r="T55" s="868">
        <v>44256</v>
      </c>
      <c r="U55" s="837">
        <f t="shared" si="5"/>
        <v>81964.400000001435</v>
      </c>
      <c r="V55" s="838">
        <f t="shared" si="6"/>
        <v>234.184</v>
      </c>
      <c r="W55" s="837">
        <f t="shared" si="7"/>
        <v>48376.299999999901</v>
      </c>
      <c r="X55" s="838">
        <f t="shared" si="10"/>
        <v>95.966000000000008</v>
      </c>
      <c r="Y55" s="794"/>
    </row>
    <row r="56" spans="3:25">
      <c r="C56" s="857" t="s">
        <v>1018</v>
      </c>
      <c r="D56" s="835">
        <v>43466</v>
      </c>
      <c r="E56" s="794">
        <f t="shared" si="8"/>
        <v>2019</v>
      </c>
      <c r="F56" s="794" t="s">
        <v>1019</v>
      </c>
      <c r="G56" s="823">
        <v>300</v>
      </c>
      <c r="H56" s="794" t="s">
        <v>1021</v>
      </c>
      <c r="I56" s="794">
        <v>68</v>
      </c>
      <c r="J56" s="794">
        <v>232</v>
      </c>
      <c r="K56" s="794">
        <v>974.40000000000009</v>
      </c>
      <c r="L56" s="835" t="s">
        <v>1023</v>
      </c>
      <c r="N56" s="868">
        <v>43922</v>
      </c>
      <c r="O56" s="837">
        <f t="shared" si="2"/>
        <v>153712.30000000363</v>
      </c>
      <c r="P56" s="838">
        <f t="shared" si="3"/>
        <v>439.178</v>
      </c>
      <c r="Q56" s="837">
        <f t="shared" si="4"/>
        <v>0</v>
      </c>
      <c r="R56" s="838">
        <f t="shared" si="9"/>
        <v>439.178</v>
      </c>
      <c r="S56" s="794"/>
      <c r="T56" s="868">
        <v>44287</v>
      </c>
      <c r="U56" s="837">
        <f t="shared" si="5"/>
        <v>81964.400000001435</v>
      </c>
      <c r="V56" s="838">
        <f t="shared" si="6"/>
        <v>234.184</v>
      </c>
      <c r="W56" s="837">
        <f t="shared" si="7"/>
        <v>48376.299999999901</v>
      </c>
      <c r="X56" s="838">
        <f t="shared" si="10"/>
        <v>95.966000000000008</v>
      </c>
      <c r="Y56" s="794"/>
    </row>
    <row r="57" spans="3:25">
      <c r="C57" s="857" t="s">
        <v>1018</v>
      </c>
      <c r="D57" s="835">
        <v>43466</v>
      </c>
      <c r="E57" s="794">
        <f t="shared" si="8"/>
        <v>2019</v>
      </c>
      <c r="F57" s="794" t="s">
        <v>1019</v>
      </c>
      <c r="G57" s="823">
        <v>300</v>
      </c>
      <c r="H57" s="794" t="s">
        <v>1021</v>
      </c>
      <c r="I57" s="794">
        <v>68</v>
      </c>
      <c r="J57" s="794">
        <v>232</v>
      </c>
      <c r="K57" s="794">
        <v>974.40000000000009</v>
      </c>
      <c r="L57" s="835" t="s">
        <v>1023</v>
      </c>
      <c r="N57" s="868">
        <v>43952</v>
      </c>
      <c r="O57" s="837">
        <f t="shared" si="2"/>
        <v>153712.30000000363</v>
      </c>
      <c r="P57" s="838">
        <f t="shared" si="3"/>
        <v>439.178</v>
      </c>
      <c r="Q57" s="837">
        <f t="shared" si="4"/>
        <v>0</v>
      </c>
      <c r="R57" s="838">
        <f t="shared" si="9"/>
        <v>439.178</v>
      </c>
      <c r="S57" s="794"/>
      <c r="T57" s="868">
        <v>44317</v>
      </c>
      <c r="U57" s="837">
        <f t="shared" si="5"/>
        <v>81964.400000001435</v>
      </c>
      <c r="V57" s="838">
        <f t="shared" si="6"/>
        <v>234.184</v>
      </c>
      <c r="W57" s="837">
        <f t="shared" si="7"/>
        <v>48376.299999999901</v>
      </c>
      <c r="X57" s="838">
        <f t="shared" si="10"/>
        <v>95.966000000000008</v>
      </c>
      <c r="Y57" s="794"/>
    </row>
    <row r="58" spans="3:25">
      <c r="C58" s="857" t="s">
        <v>1018</v>
      </c>
      <c r="D58" s="835">
        <v>43466</v>
      </c>
      <c r="E58" s="794">
        <f t="shared" si="8"/>
        <v>2019</v>
      </c>
      <c r="F58" s="794" t="s">
        <v>1019</v>
      </c>
      <c r="G58" s="823">
        <v>300</v>
      </c>
      <c r="H58" s="794" t="s">
        <v>1021</v>
      </c>
      <c r="I58" s="794">
        <v>68</v>
      </c>
      <c r="J58" s="794">
        <v>232</v>
      </c>
      <c r="K58" s="794">
        <v>974.40000000000009</v>
      </c>
      <c r="L58" s="835" t="s">
        <v>1023</v>
      </c>
      <c r="N58" s="868">
        <v>43983</v>
      </c>
      <c r="O58" s="837">
        <f t="shared" si="2"/>
        <v>153712.30000000363</v>
      </c>
      <c r="P58" s="838">
        <f t="shared" si="3"/>
        <v>439.178</v>
      </c>
      <c r="Q58" s="837">
        <f t="shared" si="4"/>
        <v>6024.5500000000102</v>
      </c>
      <c r="R58" s="838">
        <f t="shared" si="9"/>
        <v>421.96499999999997</v>
      </c>
      <c r="S58" s="794"/>
      <c r="T58" s="868">
        <v>44348</v>
      </c>
      <c r="U58" s="837">
        <f t="shared" si="5"/>
        <v>81964.400000001435</v>
      </c>
      <c r="V58" s="838">
        <f t="shared" si="6"/>
        <v>234.184</v>
      </c>
      <c r="W58" s="837">
        <f t="shared" si="7"/>
        <v>48376.299999999901</v>
      </c>
      <c r="X58" s="838">
        <f t="shared" si="10"/>
        <v>95.966000000000008</v>
      </c>
      <c r="Y58" s="794"/>
    </row>
    <row r="59" spans="3:25">
      <c r="C59" s="857" t="s">
        <v>1018</v>
      </c>
      <c r="D59" s="835">
        <v>43466</v>
      </c>
      <c r="E59" s="794">
        <f t="shared" si="8"/>
        <v>2019</v>
      </c>
      <c r="F59" s="794" t="s">
        <v>1019</v>
      </c>
      <c r="G59" s="823">
        <v>300</v>
      </c>
      <c r="H59" s="794" t="s">
        <v>1021</v>
      </c>
      <c r="I59" s="794">
        <v>68</v>
      </c>
      <c r="J59" s="794">
        <v>232</v>
      </c>
      <c r="K59" s="794">
        <v>974.40000000000009</v>
      </c>
      <c r="L59" s="835" t="s">
        <v>1023</v>
      </c>
      <c r="N59" s="868">
        <v>44013</v>
      </c>
      <c r="O59" s="837">
        <f t="shared" si="2"/>
        <v>153712.30000000363</v>
      </c>
      <c r="P59" s="838">
        <f t="shared" si="3"/>
        <v>439.178</v>
      </c>
      <c r="Q59" s="837">
        <f t="shared" si="4"/>
        <v>6427.7500000000136</v>
      </c>
      <c r="R59" s="838">
        <f t="shared" si="9"/>
        <v>420.81299999999999</v>
      </c>
      <c r="S59" s="794"/>
      <c r="T59" s="868">
        <v>44378</v>
      </c>
      <c r="U59" s="837">
        <f t="shared" si="5"/>
        <v>81964.400000001435</v>
      </c>
      <c r="V59" s="838">
        <f t="shared" si="6"/>
        <v>234.184</v>
      </c>
      <c r="W59" s="837">
        <f t="shared" si="7"/>
        <v>48376.299999999901</v>
      </c>
      <c r="X59" s="838">
        <f t="shared" si="10"/>
        <v>95.966000000000008</v>
      </c>
      <c r="Y59" s="794"/>
    </row>
    <row r="60" spans="3:25">
      <c r="C60" s="857" t="s">
        <v>1018</v>
      </c>
      <c r="D60" s="835">
        <v>43466</v>
      </c>
      <c r="E60" s="794">
        <f t="shared" si="8"/>
        <v>2019</v>
      </c>
      <c r="F60" s="794" t="s">
        <v>1019</v>
      </c>
      <c r="G60" s="823">
        <v>300</v>
      </c>
      <c r="H60" s="794" t="s">
        <v>1021</v>
      </c>
      <c r="I60" s="794">
        <v>68</v>
      </c>
      <c r="J60" s="794">
        <v>232</v>
      </c>
      <c r="K60" s="794">
        <v>974.40000000000009</v>
      </c>
      <c r="L60" s="835" t="s">
        <v>1023</v>
      </c>
      <c r="N60" s="868">
        <v>44044</v>
      </c>
      <c r="O60" s="837">
        <f t="shared" si="2"/>
        <v>153712.30000000363</v>
      </c>
      <c r="P60" s="838">
        <f t="shared" si="3"/>
        <v>439.178</v>
      </c>
      <c r="Q60" s="837">
        <f t="shared" si="4"/>
        <v>16974.649999999903</v>
      </c>
      <c r="R60" s="838">
        <f t="shared" si="9"/>
        <v>390.67899999999997</v>
      </c>
      <c r="S60" s="794"/>
      <c r="T60" s="868">
        <v>44409</v>
      </c>
      <c r="U60" s="837">
        <f t="shared" si="5"/>
        <v>81964.400000001435</v>
      </c>
      <c r="V60" s="838">
        <f t="shared" si="6"/>
        <v>234.184</v>
      </c>
      <c r="W60" s="837">
        <f t="shared" si="7"/>
        <v>48376.299999999901</v>
      </c>
      <c r="X60" s="838">
        <f t="shared" si="10"/>
        <v>95.966000000000008</v>
      </c>
      <c r="Y60" s="794"/>
    </row>
    <row r="61" spans="3:25">
      <c r="C61" s="857" t="s">
        <v>1018</v>
      </c>
      <c r="D61" s="835">
        <v>43466</v>
      </c>
      <c r="E61" s="794">
        <f t="shared" si="8"/>
        <v>2019</v>
      </c>
      <c r="F61" s="794" t="s">
        <v>1019</v>
      </c>
      <c r="G61" s="823">
        <v>300</v>
      </c>
      <c r="H61" s="794" t="s">
        <v>1021</v>
      </c>
      <c r="I61" s="794">
        <v>68</v>
      </c>
      <c r="J61" s="794">
        <v>232</v>
      </c>
      <c r="K61" s="794">
        <v>974.40000000000009</v>
      </c>
      <c r="L61" s="835" t="s">
        <v>1023</v>
      </c>
      <c r="N61" s="868">
        <v>44075</v>
      </c>
      <c r="O61" s="837">
        <f t="shared" si="2"/>
        <v>153712.30000000363</v>
      </c>
      <c r="P61" s="838">
        <f t="shared" si="3"/>
        <v>439.178</v>
      </c>
      <c r="Q61" s="837">
        <f t="shared" si="4"/>
        <v>19573.399999999881</v>
      </c>
      <c r="R61" s="838">
        <f t="shared" si="9"/>
        <v>383.25400000000002</v>
      </c>
      <c r="S61" s="794"/>
      <c r="T61" s="868">
        <v>44440</v>
      </c>
      <c r="U61" s="837">
        <f t="shared" si="5"/>
        <v>81964.400000001435</v>
      </c>
      <c r="V61" s="838">
        <f t="shared" si="6"/>
        <v>234.184</v>
      </c>
      <c r="W61" s="837">
        <f t="shared" si="7"/>
        <v>48376.299999999901</v>
      </c>
      <c r="X61" s="838">
        <f t="shared" si="10"/>
        <v>95.966000000000008</v>
      </c>
      <c r="Y61" s="794"/>
    </row>
    <row r="62" spans="3:25">
      <c r="C62" s="857" t="s">
        <v>1018</v>
      </c>
      <c r="D62" s="835">
        <v>43466</v>
      </c>
      <c r="E62" s="794">
        <f t="shared" si="8"/>
        <v>2019</v>
      </c>
      <c r="F62" s="794" t="s">
        <v>1019</v>
      </c>
      <c r="G62" s="823">
        <v>300</v>
      </c>
      <c r="H62" s="794" t="s">
        <v>1021</v>
      </c>
      <c r="I62" s="794">
        <v>68</v>
      </c>
      <c r="J62" s="794">
        <v>232</v>
      </c>
      <c r="K62" s="794">
        <v>974.40000000000009</v>
      </c>
      <c r="L62" s="835" t="s">
        <v>1023</v>
      </c>
      <c r="N62" s="868">
        <v>44105</v>
      </c>
      <c r="O62" s="837">
        <f t="shared" si="2"/>
        <v>153712.30000000363</v>
      </c>
      <c r="P62" s="838">
        <f t="shared" si="3"/>
        <v>439.178</v>
      </c>
      <c r="Q62" s="837">
        <f t="shared" si="4"/>
        <v>26059.249999999822</v>
      </c>
      <c r="R62" s="838">
        <f t="shared" si="9"/>
        <v>364.72300000000001</v>
      </c>
      <c r="S62" s="794"/>
      <c r="T62" s="868">
        <v>44470</v>
      </c>
      <c r="U62" s="837">
        <f t="shared" si="5"/>
        <v>81964.400000001435</v>
      </c>
      <c r="V62" s="838">
        <f t="shared" si="6"/>
        <v>234.184</v>
      </c>
      <c r="W62" s="837">
        <f t="shared" si="7"/>
        <v>48376.299999999901</v>
      </c>
      <c r="X62" s="838">
        <f t="shared" si="10"/>
        <v>95.966000000000008</v>
      </c>
      <c r="Y62" s="794"/>
    </row>
    <row r="63" spans="3:25">
      <c r="C63" s="857" t="s">
        <v>1018</v>
      </c>
      <c r="D63" s="835">
        <v>43466</v>
      </c>
      <c r="E63" s="794">
        <f t="shared" si="8"/>
        <v>2019</v>
      </c>
      <c r="F63" s="794" t="s">
        <v>1019</v>
      </c>
      <c r="G63" s="823">
        <v>300</v>
      </c>
      <c r="H63" s="794" t="s">
        <v>1021</v>
      </c>
      <c r="I63" s="794">
        <v>68</v>
      </c>
      <c r="J63" s="794">
        <v>232</v>
      </c>
      <c r="K63" s="794">
        <v>974.40000000000009</v>
      </c>
      <c r="L63" s="835" t="s">
        <v>1023</v>
      </c>
      <c r="N63" s="868">
        <v>44136</v>
      </c>
      <c r="O63" s="837">
        <f t="shared" si="2"/>
        <v>153712.30000000363</v>
      </c>
      <c r="P63" s="838">
        <f t="shared" si="3"/>
        <v>439.178</v>
      </c>
      <c r="Q63" s="837">
        <f t="shared" si="4"/>
        <v>32292.39999999983</v>
      </c>
      <c r="R63" s="838">
        <f t="shared" si="9"/>
        <v>346.91399999999999</v>
      </c>
      <c r="S63" s="794"/>
      <c r="T63" s="868">
        <v>44501</v>
      </c>
      <c r="U63" s="837">
        <f t="shared" si="5"/>
        <v>81964.400000001435</v>
      </c>
      <c r="V63" s="838">
        <f t="shared" si="6"/>
        <v>234.184</v>
      </c>
      <c r="W63" s="837">
        <f t="shared" si="7"/>
        <v>48376.299999999901</v>
      </c>
      <c r="X63" s="838">
        <f t="shared" si="10"/>
        <v>95.966000000000008</v>
      </c>
      <c r="Y63" s="794"/>
    </row>
    <row r="64" spans="3:25">
      <c r="C64" s="857" t="s">
        <v>1018</v>
      </c>
      <c r="D64" s="835">
        <v>43466</v>
      </c>
      <c r="E64" s="794">
        <f t="shared" si="8"/>
        <v>2019</v>
      </c>
      <c r="F64" s="794" t="s">
        <v>1019</v>
      </c>
      <c r="G64" s="823">
        <v>300</v>
      </c>
      <c r="H64" s="794" t="s">
        <v>1021</v>
      </c>
      <c r="I64" s="794">
        <v>68</v>
      </c>
      <c r="J64" s="794">
        <v>232</v>
      </c>
      <c r="K64" s="794">
        <v>974.40000000000009</v>
      </c>
      <c r="L64" s="835" t="s">
        <v>1023</v>
      </c>
      <c r="N64" s="868">
        <v>44166</v>
      </c>
      <c r="O64" s="837">
        <f t="shared" si="2"/>
        <v>153712.30000000363</v>
      </c>
      <c r="P64" s="838">
        <f t="shared" si="3"/>
        <v>439.178</v>
      </c>
      <c r="Q64" s="837">
        <f t="shared" si="4"/>
        <v>33923.399999999805</v>
      </c>
      <c r="R64" s="838">
        <f t="shared" si="9"/>
        <v>342.25400000000002</v>
      </c>
      <c r="S64" s="794"/>
      <c r="T64" s="868">
        <v>44531</v>
      </c>
      <c r="U64" s="837">
        <f t="shared" si="5"/>
        <v>81964.400000001435</v>
      </c>
      <c r="V64" s="838">
        <f t="shared" si="6"/>
        <v>234.184</v>
      </c>
      <c r="W64" s="837">
        <f t="shared" si="7"/>
        <v>48376.299999999901</v>
      </c>
      <c r="X64" s="838">
        <f t="shared" si="10"/>
        <v>95.966000000000008</v>
      </c>
      <c r="Y64" s="794"/>
    </row>
    <row r="65" spans="3:26">
      <c r="C65" s="857" t="s">
        <v>1018</v>
      </c>
      <c r="D65" s="835">
        <v>43466</v>
      </c>
      <c r="E65" s="794">
        <f t="shared" si="8"/>
        <v>2019</v>
      </c>
      <c r="F65" s="794" t="s">
        <v>1019</v>
      </c>
      <c r="G65" s="823">
        <v>300</v>
      </c>
      <c r="H65" s="794" t="s">
        <v>1021</v>
      </c>
      <c r="I65" s="794">
        <v>68</v>
      </c>
      <c r="J65" s="794">
        <v>232</v>
      </c>
      <c r="K65" s="794">
        <v>974.40000000000009</v>
      </c>
      <c r="L65" s="835" t="s">
        <v>1023</v>
      </c>
      <c r="N65" s="868">
        <v>44197</v>
      </c>
      <c r="O65" s="837">
        <f t="shared" si="2"/>
        <v>153712.30000000363</v>
      </c>
      <c r="P65" s="838">
        <f t="shared" si="3"/>
        <v>439.178</v>
      </c>
      <c r="Q65" s="837">
        <f t="shared" si="4"/>
        <v>37549.049999999763</v>
      </c>
      <c r="R65" s="838">
        <f t="shared" si="9"/>
        <v>331.89499999999998</v>
      </c>
      <c r="S65" s="794"/>
      <c r="T65" s="868">
        <v>44562</v>
      </c>
      <c r="U65" s="837">
        <f t="shared" si="5"/>
        <v>81964.400000001435</v>
      </c>
      <c r="V65" s="838">
        <f t="shared" si="6"/>
        <v>234.184</v>
      </c>
      <c r="W65" s="837">
        <f t="shared" si="7"/>
        <v>48376.299999999901</v>
      </c>
      <c r="X65" s="838">
        <f t="shared" si="10"/>
        <v>95.966000000000008</v>
      </c>
      <c r="Y65" s="794"/>
    </row>
    <row r="66" spans="3:26">
      <c r="C66" s="857" t="s">
        <v>1018</v>
      </c>
      <c r="D66" s="835">
        <v>43466</v>
      </c>
      <c r="E66" s="794">
        <f t="shared" si="8"/>
        <v>2019</v>
      </c>
      <c r="F66" s="794" t="s">
        <v>1019</v>
      </c>
      <c r="G66" s="823">
        <v>300</v>
      </c>
      <c r="H66" s="794" t="s">
        <v>1021</v>
      </c>
      <c r="I66" s="794">
        <v>68</v>
      </c>
      <c r="J66" s="794">
        <v>232</v>
      </c>
      <c r="K66" s="794">
        <v>974.40000000000009</v>
      </c>
      <c r="L66" s="835" t="s">
        <v>1023</v>
      </c>
      <c r="N66" s="868">
        <v>44228</v>
      </c>
      <c r="O66" s="837">
        <f t="shared" si="2"/>
        <v>153712.30000000363</v>
      </c>
      <c r="P66" s="838">
        <f t="shared" si="3"/>
        <v>439.178</v>
      </c>
      <c r="Q66" s="837">
        <f t="shared" si="4"/>
        <v>39772.599999999744</v>
      </c>
      <c r="R66" s="838">
        <f t="shared" si="9"/>
        <v>325.54200000000003</v>
      </c>
      <c r="S66" s="794"/>
      <c r="T66" s="868">
        <v>44593</v>
      </c>
      <c r="U66" s="837">
        <f t="shared" si="5"/>
        <v>81964.400000001435</v>
      </c>
      <c r="V66" s="838">
        <f t="shared" si="6"/>
        <v>234.184</v>
      </c>
      <c r="W66" s="837">
        <f t="shared" si="7"/>
        <v>48376.299999999901</v>
      </c>
      <c r="X66" s="838">
        <f t="shared" si="10"/>
        <v>95.966000000000008</v>
      </c>
      <c r="Y66" s="794"/>
    </row>
    <row r="67" spans="3:26">
      <c r="C67" s="857" t="s">
        <v>1018</v>
      </c>
      <c r="D67" s="835">
        <v>43466</v>
      </c>
      <c r="E67" s="794">
        <f t="shared" si="8"/>
        <v>2019</v>
      </c>
      <c r="F67" s="794" t="s">
        <v>1026</v>
      </c>
      <c r="G67" s="823">
        <v>245</v>
      </c>
      <c r="H67" s="794" t="s">
        <v>1021</v>
      </c>
      <c r="I67" s="794">
        <v>68</v>
      </c>
      <c r="J67" s="794">
        <v>177</v>
      </c>
      <c r="K67" s="794">
        <v>743.4</v>
      </c>
      <c r="L67" s="835" t="s">
        <v>1023</v>
      </c>
      <c r="N67" s="868">
        <v>44256</v>
      </c>
      <c r="O67" s="837">
        <f t="shared" si="2"/>
        <v>153712.30000000363</v>
      </c>
      <c r="P67" s="838">
        <f t="shared" si="3"/>
        <v>439.178</v>
      </c>
      <c r="Q67" s="837">
        <f t="shared" si="4"/>
        <v>39994.14999999974</v>
      </c>
      <c r="R67" s="838">
        <f t="shared" si="9"/>
        <v>324.90899999999999</v>
      </c>
      <c r="S67" s="794"/>
      <c r="T67" s="868">
        <v>44621</v>
      </c>
      <c r="U67" s="837">
        <f t="shared" si="5"/>
        <v>81964.400000001435</v>
      </c>
      <c r="V67" s="838">
        <f t="shared" si="6"/>
        <v>234.184</v>
      </c>
      <c r="W67" s="837">
        <f t="shared" si="7"/>
        <v>48376.299999999901</v>
      </c>
      <c r="X67" s="838">
        <f t="shared" si="10"/>
        <v>95.966000000000008</v>
      </c>
      <c r="Y67" s="794"/>
    </row>
    <row r="68" spans="3:26">
      <c r="C68" s="857" t="s">
        <v>1018</v>
      </c>
      <c r="D68" s="835">
        <v>43466</v>
      </c>
      <c r="E68" s="794">
        <f t="shared" si="8"/>
        <v>2019</v>
      </c>
      <c r="F68" s="794" t="s">
        <v>1026</v>
      </c>
      <c r="G68" s="823">
        <v>245</v>
      </c>
      <c r="H68" s="794" t="s">
        <v>1021</v>
      </c>
      <c r="I68" s="794">
        <v>68</v>
      </c>
      <c r="J68" s="794">
        <v>177</v>
      </c>
      <c r="K68" s="794">
        <v>743.4</v>
      </c>
      <c r="L68" s="835" t="s">
        <v>1023</v>
      </c>
      <c r="N68" s="868">
        <v>44287</v>
      </c>
      <c r="O68" s="837">
        <f t="shared" si="2"/>
        <v>153712.30000000363</v>
      </c>
      <c r="P68" s="838">
        <f t="shared" si="3"/>
        <v>439.178</v>
      </c>
      <c r="Q68" s="837">
        <f t="shared" si="4"/>
        <v>39994.14999999974</v>
      </c>
      <c r="R68" s="838">
        <f t="shared" si="9"/>
        <v>324.90899999999999</v>
      </c>
      <c r="S68" s="794"/>
      <c r="T68" s="868">
        <v>44652</v>
      </c>
      <c r="U68" s="837">
        <f t="shared" si="5"/>
        <v>81964.400000001435</v>
      </c>
      <c r="V68" s="838">
        <f t="shared" si="6"/>
        <v>234.184</v>
      </c>
      <c r="W68" s="837">
        <f t="shared" si="7"/>
        <v>48376.299999999901</v>
      </c>
      <c r="X68" s="838">
        <f t="shared" si="10"/>
        <v>95.966000000000008</v>
      </c>
      <c r="Y68" s="794"/>
    </row>
    <row r="69" spans="3:26">
      <c r="C69" s="857" t="s">
        <v>1018</v>
      </c>
      <c r="D69" s="835">
        <v>43466</v>
      </c>
      <c r="E69" s="794">
        <f t="shared" si="8"/>
        <v>2019</v>
      </c>
      <c r="F69" s="794" t="s">
        <v>1019</v>
      </c>
      <c r="G69" s="823">
        <v>300</v>
      </c>
      <c r="H69" s="794" t="s">
        <v>1020</v>
      </c>
      <c r="I69" s="794">
        <v>100</v>
      </c>
      <c r="J69" s="794">
        <v>200</v>
      </c>
      <c r="K69" s="794">
        <v>840</v>
      </c>
      <c r="L69" s="835">
        <v>44044</v>
      </c>
      <c r="N69" s="868">
        <v>44317</v>
      </c>
      <c r="O69" s="837">
        <f t="shared" si="2"/>
        <v>153712.30000000363</v>
      </c>
      <c r="P69" s="838">
        <f t="shared" si="3"/>
        <v>439.178</v>
      </c>
      <c r="Q69" s="837">
        <f t="shared" si="4"/>
        <v>39994.14999999974</v>
      </c>
      <c r="R69" s="838">
        <f t="shared" si="9"/>
        <v>324.90899999999999</v>
      </c>
      <c r="S69" s="794"/>
      <c r="T69" s="868">
        <v>44682</v>
      </c>
      <c r="U69" s="837">
        <f t="shared" si="5"/>
        <v>81964.400000001435</v>
      </c>
      <c r="V69" s="838">
        <f t="shared" si="6"/>
        <v>234.184</v>
      </c>
      <c r="W69" s="837">
        <f t="shared" si="7"/>
        <v>48376.299999999901</v>
      </c>
      <c r="X69" s="838">
        <f t="shared" si="10"/>
        <v>95.966000000000008</v>
      </c>
      <c r="Y69" s="794"/>
    </row>
    <row r="70" spans="3:26">
      <c r="C70" s="857" t="s">
        <v>1018</v>
      </c>
      <c r="D70" s="835">
        <v>43466</v>
      </c>
      <c r="E70" s="794">
        <f t="shared" si="8"/>
        <v>2019</v>
      </c>
      <c r="F70" s="794" t="s">
        <v>1019</v>
      </c>
      <c r="G70" s="823">
        <v>300</v>
      </c>
      <c r="H70" s="794" t="s">
        <v>1021</v>
      </c>
      <c r="I70" s="794">
        <v>68</v>
      </c>
      <c r="J70" s="794">
        <v>232</v>
      </c>
      <c r="K70" s="794">
        <v>974.40000000000009</v>
      </c>
      <c r="L70" s="835">
        <v>44044</v>
      </c>
      <c r="N70" s="868">
        <v>44348</v>
      </c>
      <c r="O70" s="837">
        <f t="shared" si="2"/>
        <v>153712.30000000363</v>
      </c>
      <c r="P70" s="838">
        <f t="shared" si="3"/>
        <v>439.178</v>
      </c>
      <c r="Q70" s="837">
        <f t="shared" si="4"/>
        <v>39994.14999999974</v>
      </c>
      <c r="R70" s="838">
        <f t="shared" si="9"/>
        <v>324.90899999999999</v>
      </c>
      <c r="S70" s="794"/>
      <c r="T70" s="868">
        <v>44713</v>
      </c>
      <c r="U70" s="837">
        <f t="shared" si="5"/>
        <v>81964.400000001435</v>
      </c>
      <c r="V70" s="838">
        <f t="shared" si="6"/>
        <v>234.184</v>
      </c>
      <c r="W70" s="837">
        <f t="shared" si="7"/>
        <v>48376.299999999901</v>
      </c>
      <c r="X70" s="838">
        <f t="shared" si="10"/>
        <v>95.966000000000008</v>
      </c>
      <c r="Y70" s="794"/>
    </row>
    <row r="71" spans="3:26">
      <c r="C71" s="857" t="s">
        <v>1018</v>
      </c>
      <c r="D71" s="835">
        <v>43466</v>
      </c>
      <c r="E71" s="794">
        <f t="shared" si="8"/>
        <v>2019</v>
      </c>
      <c r="F71" s="794" t="s">
        <v>1019</v>
      </c>
      <c r="G71" s="823">
        <v>300</v>
      </c>
      <c r="H71" s="794" t="s">
        <v>1021</v>
      </c>
      <c r="I71" s="794">
        <v>68</v>
      </c>
      <c r="J71" s="794">
        <v>232</v>
      </c>
      <c r="K71" s="794">
        <v>974.40000000000009</v>
      </c>
      <c r="L71" s="835">
        <v>44044</v>
      </c>
      <c r="N71" s="868">
        <v>44378</v>
      </c>
      <c r="O71" s="837">
        <f t="shared" si="2"/>
        <v>153712.30000000363</v>
      </c>
      <c r="P71" s="838">
        <f t="shared" si="3"/>
        <v>439.178</v>
      </c>
      <c r="Q71" s="837">
        <f t="shared" si="4"/>
        <v>39994.14999999974</v>
      </c>
      <c r="R71" s="838">
        <f t="shared" si="9"/>
        <v>324.90899999999999</v>
      </c>
      <c r="S71" s="794"/>
      <c r="T71" s="868">
        <v>44743</v>
      </c>
      <c r="U71" s="837">
        <f t="shared" si="5"/>
        <v>81964.400000001435</v>
      </c>
      <c r="V71" s="838">
        <f t="shared" si="6"/>
        <v>234.184</v>
      </c>
      <c r="W71" s="837">
        <f t="shared" si="7"/>
        <v>48376.299999999901</v>
      </c>
      <c r="X71" s="838">
        <f t="shared" si="10"/>
        <v>95.966000000000008</v>
      </c>
      <c r="Y71" s="794"/>
    </row>
    <row r="72" spans="3:26">
      <c r="C72" s="857" t="s">
        <v>1018</v>
      </c>
      <c r="D72" s="835">
        <v>43466</v>
      </c>
      <c r="E72" s="794">
        <f t="shared" si="8"/>
        <v>2019</v>
      </c>
      <c r="F72" s="794" t="s">
        <v>1019</v>
      </c>
      <c r="G72" s="823">
        <v>300</v>
      </c>
      <c r="H72" s="794" t="s">
        <v>1021</v>
      </c>
      <c r="I72" s="794">
        <v>68</v>
      </c>
      <c r="J72" s="794">
        <v>232</v>
      </c>
      <c r="K72" s="794">
        <v>974.40000000000009</v>
      </c>
      <c r="L72" s="835">
        <v>44044</v>
      </c>
      <c r="N72" s="868">
        <v>44409</v>
      </c>
      <c r="O72" s="837">
        <f t="shared" si="2"/>
        <v>153712.30000000363</v>
      </c>
      <c r="P72" s="838">
        <f t="shared" si="3"/>
        <v>439.178</v>
      </c>
      <c r="Q72" s="837">
        <f t="shared" si="4"/>
        <v>39994.14999999974</v>
      </c>
      <c r="R72" s="838">
        <f t="shared" si="9"/>
        <v>324.90899999999999</v>
      </c>
      <c r="S72" s="794"/>
      <c r="T72" s="868">
        <v>44774</v>
      </c>
      <c r="U72" s="837">
        <f t="shared" si="5"/>
        <v>81964.400000001435</v>
      </c>
      <c r="V72" s="838">
        <f t="shared" si="6"/>
        <v>234.184</v>
      </c>
      <c r="W72" s="837">
        <f t="shared" si="7"/>
        <v>48376.299999999901</v>
      </c>
      <c r="X72" s="838">
        <f t="shared" si="10"/>
        <v>95.966000000000008</v>
      </c>
      <c r="Y72" s="794"/>
    </row>
    <row r="73" spans="3:26">
      <c r="C73" s="857" t="s">
        <v>1018</v>
      </c>
      <c r="D73" s="835">
        <v>43466</v>
      </c>
      <c r="E73" s="794">
        <f t="shared" si="8"/>
        <v>2019</v>
      </c>
      <c r="F73" s="794" t="s">
        <v>1019</v>
      </c>
      <c r="G73" s="823">
        <v>300</v>
      </c>
      <c r="H73" s="794" t="s">
        <v>1021</v>
      </c>
      <c r="I73" s="794">
        <v>68</v>
      </c>
      <c r="J73" s="794">
        <v>232</v>
      </c>
      <c r="K73" s="794">
        <v>974.40000000000009</v>
      </c>
      <c r="L73" s="835">
        <v>44044</v>
      </c>
      <c r="N73" s="868">
        <v>44440</v>
      </c>
      <c r="O73" s="837">
        <f t="shared" si="2"/>
        <v>153712.30000000363</v>
      </c>
      <c r="P73" s="838">
        <f t="shared" si="3"/>
        <v>439.178</v>
      </c>
      <c r="Q73" s="837">
        <f t="shared" si="4"/>
        <v>39994.14999999974</v>
      </c>
      <c r="R73" s="838">
        <f t="shared" si="9"/>
        <v>324.90899999999999</v>
      </c>
      <c r="S73" s="794"/>
      <c r="T73" s="868">
        <v>44805</v>
      </c>
      <c r="U73" s="837">
        <f t="shared" si="5"/>
        <v>81964.400000001435</v>
      </c>
      <c r="V73" s="838">
        <f t="shared" si="6"/>
        <v>234.184</v>
      </c>
      <c r="W73" s="837">
        <f t="shared" si="7"/>
        <v>48376.299999999901</v>
      </c>
      <c r="X73" s="838">
        <f t="shared" si="10"/>
        <v>95.966000000000008</v>
      </c>
      <c r="Y73" s="794"/>
    </row>
    <row r="74" spans="3:26">
      <c r="C74" s="857" t="s">
        <v>1018</v>
      </c>
      <c r="D74" s="835">
        <v>43466</v>
      </c>
      <c r="E74" s="794">
        <f t="shared" si="8"/>
        <v>2019</v>
      </c>
      <c r="F74" s="794" t="s">
        <v>1019</v>
      </c>
      <c r="G74" s="823">
        <v>300</v>
      </c>
      <c r="H74" s="794" t="s">
        <v>1020</v>
      </c>
      <c r="I74" s="794">
        <v>100</v>
      </c>
      <c r="J74" s="794">
        <v>200</v>
      </c>
      <c r="K74" s="794">
        <v>840</v>
      </c>
      <c r="L74" s="835">
        <v>44044</v>
      </c>
      <c r="N74" s="868">
        <v>44470</v>
      </c>
      <c r="O74" s="837">
        <f t="shared" si="2"/>
        <v>153712.30000000363</v>
      </c>
      <c r="P74" s="838">
        <f t="shared" si="3"/>
        <v>439.178</v>
      </c>
      <c r="Q74" s="837">
        <f t="shared" si="4"/>
        <v>39994.14999999974</v>
      </c>
      <c r="R74" s="838">
        <f t="shared" si="9"/>
        <v>324.90899999999999</v>
      </c>
      <c r="S74" s="794"/>
      <c r="T74" s="868">
        <v>44835</v>
      </c>
      <c r="U74" s="837">
        <f t="shared" si="5"/>
        <v>81964.400000001435</v>
      </c>
      <c r="V74" s="838">
        <f t="shared" si="6"/>
        <v>234.184</v>
      </c>
      <c r="W74" s="837">
        <f t="shared" si="7"/>
        <v>48376.299999999901</v>
      </c>
      <c r="X74" s="838">
        <f t="shared" si="10"/>
        <v>95.966000000000008</v>
      </c>
      <c r="Y74" s="794"/>
    </row>
    <row r="75" spans="3:26">
      <c r="C75" s="857" t="s">
        <v>1018</v>
      </c>
      <c r="D75" s="835">
        <v>43466</v>
      </c>
      <c r="E75" s="794">
        <f t="shared" si="8"/>
        <v>2019</v>
      </c>
      <c r="F75" s="794" t="s">
        <v>1019</v>
      </c>
      <c r="G75" s="823">
        <v>300</v>
      </c>
      <c r="H75" s="794" t="s">
        <v>1021</v>
      </c>
      <c r="I75" s="794">
        <v>68</v>
      </c>
      <c r="J75" s="794">
        <v>232</v>
      </c>
      <c r="K75" s="794">
        <v>974.40000000000009</v>
      </c>
      <c r="L75" s="835">
        <v>44044</v>
      </c>
      <c r="N75" s="868">
        <v>44501</v>
      </c>
      <c r="O75" s="837">
        <f t="shared" si="2"/>
        <v>153712.30000000363</v>
      </c>
      <c r="P75" s="838">
        <f t="shared" si="3"/>
        <v>439.178</v>
      </c>
      <c r="Q75" s="837">
        <f t="shared" si="4"/>
        <v>39994.14999999974</v>
      </c>
      <c r="R75" s="838">
        <f t="shared" si="9"/>
        <v>324.90899999999999</v>
      </c>
      <c r="S75" s="794"/>
      <c r="T75" s="868">
        <v>44866</v>
      </c>
      <c r="U75" s="837">
        <f t="shared" si="5"/>
        <v>81964.400000001435</v>
      </c>
      <c r="V75" s="838">
        <f t="shared" si="6"/>
        <v>234.184</v>
      </c>
      <c r="W75" s="837">
        <f t="shared" si="7"/>
        <v>48376.299999999901</v>
      </c>
      <c r="X75" s="838">
        <f t="shared" si="10"/>
        <v>95.966000000000008</v>
      </c>
      <c r="Y75" s="794"/>
    </row>
    <row r="76" spans="3:26">
      <c r="C76" s="857" t="s">
        <v>1018</v>
      </c>
      <c r="D76" s="835">
        <v>43466</v>
      </c>
      <c r="E76" s="794">
        <f t="shared" si="8"/>
        <v>2019</v>
      </c>
      <c r="F76" s="794" t="s">
        <v>1019</v>
      </c>
      <c r="G76" s="823">
        <v>300</v>
      </c>
      <c r="H76" s="794" t="s">
        <v>1021</v>
      </c>
      <c r="I76" s="794">
        <v>68</v>
      </c>
      <c r="J76" s="794">
        <v>232</v>
      </c>
      <c r="K76" s="794">
        <v>974.40000000000009</v>
      </c>
      <c r="L76" s="835">
        <v>44044</v>
      </c>
      <c r="N76" s="868">
        <v>44531</v>
      </c>
      <c r="O76" s="837">
        <f t="shared" si="2"/>
        <v>153712.30000000363</v>
      </c>
      <c r="P76" s="838">
        <f t="shared" si="3"/>
        <v>439.178</v>
      </c>
      <c r="Q76" s="837">
        <f t="shared" si="4"/>
        <v>39994.14999999974</v>
      </c>
      <c r="R76" s="838">
        <f t="shared" si="9"/>
        <v>324.90899999999999</v>
      </c>
      <c r="S76" s="794"/>
      <c r="T76" s="868">
        <v>44896</v>
      </c>
      <c r="U76" s="837">
        <f t="shared" si="5"/>
        <v>81964.400000001435</v>
      </c>
      <c r="V76" s="838">
        <f t="shared" si="6"/>
        <v>234.184</v>
      </c>
      <c r="W76" s="837">
        <f t="shared" si="7"/>
        <v>48376.299999999901</v>
      </c>
      <c r="X76" s="838">
        <f>V76-SUMIFS($J$41:$J$4339,$E$41:$E$4339,2020,$L$41:$L$4339,"&lt;="&amp;$T76)/1000</f>
        <v>95.966000000000008</v>
      </c>
      <c r="Y76" s="794"/>
      <c r="Z76" s="869"/>
    </row>
    <row r="77" spans="3:26">
      <c r="C77" s="857" t="s">
        <v>1018</v>
      </c>
      <c r="D77" s="835">
        <v>43466</v>
      </c>
      <c r="E77" s="794">
        <f t="shared" si="8"/>
        <v>2019</v>
      </c>
      <c r="F77" s="794" t="s">
        <v>1019</v>
      </c>
      <c r="G77" s="823">
        <v>300</v>
      </c>
      <c r="H77" s="794" t="s">
        <v>1021</v>
      </c>
      <c r="I77" s="794">
        <v>68</v>
      </c>
      <c r="J77" s="794">
        <v>232</v>
      </c>
      <c r="K77" s="794">
        <v>974.40000000000009</v>
      </c>
      <c r="L77" s="835">
        <v>44044</v>
      </c>
      <c r="N77" s="868">
        <v>44562</v>
      </c>
      <c r="O77" s="837">
        <f t="shared" si="2"/>
        <v>153712.30000000363</v>
      </c>
      <c r="P77" s="838">
        <f t="shared" si="3"/>
        <v>439.178</v>
      </c>
      <c r="Q77" s="837">
        <f t="shared" si="4"/>
        <v>39994.14999999974</v>
      </c>
      <c r="R77" s="838">
        <f t="shared" si="9"/>
        <v>324.90899999999999</v>
      </c>
      <c r="S77" s="794"/>
      <c r="T77" s="865" t="s">
        <v>825</v>
      </c>
      <c r="U77" s="837"/>
      <c r="V77" s="838"/>
      <c r="W77" s="837"/>
      <c r="X77" s="838"/>
      <c r="Y77" s="794"/>
    </row>
    <row r="78" spans="3:26">
      <c r="C78" s="857" t="s">
        <v>1018</v>
      </c>
      <c r="D78" s="835">
        <v>43466</v>
      </c>
      <c r="E78" s="794">
        <f t="shared" si="8"/>
        <v>2019</v>
      </c>
      <c r="F78" s="794" t="s">
        <v>1019</v>
      </c>
      <c r="G78" s="823">
        <v>300</v>
      </c>
      <c r="H78" s="794" t="s">
        <v>1021</v>
      </c>
      <c r="I78" s="794">
        <v>68</v>
      </c>
      <c r="J78" s="794">
        <v>232</v>
      </c>
      <c r="K78" s="794">
        <v>974.40000000000009</v>
      </c>
      <c r="L78" s="835">
        <v>44044</v>
      </c>
      <c r="N78" s="868">
        <v>44593</v>
      </c>
      <c r="O78" s="837">
        <f t="shared" si="2"/>
        <v>153712.30000000363</v>
      </c>
      <c r="P78" s="838">
        <f t="shared" si="3"/>
        <v>439.178</v>
      </c>
      <c r="Q78" s="837">
        <f t="shared" si="4"/>
        <v>39994.14999999974</v>
      </c>
      <c r="R78" s="838">
        <f t="shared" si="9"/>
        <v>324.90899999999999</v>
      </c>
      <c r="S78" s="794"/>
      <c r="T78" s="863" t="s">
        <v>826</v>
      </c>
      <c r="U78" s="837"/>
      <c r="V78" s="838"/>
      <c r="W78" s="837"/>
      <c r="X78" s="838"/>
      <c r="Y78" s="794"/>
    </row>
    <row r="79" spans="3:26">
      <c r="C79" s="857" t="s">
        <v>1018</v>
      </c>
      <c r="D79" s="835">
        <v>43466</v>
      </c>
      <c r="E79" s="794">
        <f t="shared" si="8"/>
        <v>2019</v>
      </c>
      <c r="F79" s="794" t="s">
        <v>1019</v>
      </c>
      <c r="G79" s="823">
        <v>300</v>
      </c>
      <c r="H79" s="794" t="s">
        <v>1021</v>
      </c>
      <c r="I79" s="794">
        <v>68</v>
      </c>
      <c r="J79" s="794">
        <v>232</v>
      </c>
      <c r="K79" s="794">
        <v>974.40000000000009</v>
      </c>
      <c r="L79" s="835">
        <v>44044</v>
      </c>
      <c r="N79" s="868">
        <v>44621</v>
      </c>
      <c r="O79" s="837">
        <f t="shared" si="2"/>
        <v>153712.30000000363</v>
      </c>
      <c r="P79" s="838">
        <f t="shared" si="3"/>
        <v>439.178</v>
      </c>
      <c r="Q79" s="837">
        <f t="shared" si="4"/>
        <v>39994.14999999974</v>
      </c>
      <c r="R79" s="838">
        <f t="shared" si="9"/>
        <v>324.90899999999999</v>
      </c>
      <c r="S79" s="794"/>
      <c r="T79" s="836"/>
      <c r="U79" s="837"/>
      <c r="V79" s="838"/>
      <c r="W79" s="837"/>
      <c r="X79" s="838"/>
      <c r="Y79" s="794"/>
    </row>
    <row r="80" spans="3:26">
      <c r="C80" s="857" t="s">
        <v>1018</v>
      </c>
      <c r="D80" s="835">
        <v>43466</v>
      </c>
      <c r="E80" s="794">
        <f t="shared" si="8"/>
        <v>2019</v>
      </c>
      <c r="F80" s="794" t="s">
        <v>1019</v>
      </c>
      <c r="G80" s="823">
        <v>300</v>
      </c>
      <c r="H80" s="794" t="s">
        <v>1021</v>
      </c>
      <c r="I80" s="794">
        <v>68</v>
      </c>
      <c r="J80" s="794">
        <v>232</v>
      </c>
      <c r="K80" s="794">
        <v>974.40000000000009</v>
      </c>
      <c r="L80" s="835">
        <v>44044</v>
      </c>
      <c r="N80" s="868">
        <v>44652</v>
      </c>
      <c r="O80" s="837">
        <f t="shared" si="2"/>
        <v>153712.30000000363</v>
      </c>
      <c r="P80" s="838">
        <f t="shared" si="3"/>
        <v>439.178</v>
      </c>
      <c r="Q80" s="837">
        <f t="shared" si="4"/>
        <v>39994.14999999974</v>
      </c>
      <c r="R80" s="838">
        <f t="shared" si="9"/>
        <v>324.90899999999999</v>
      </c>
      <c r="S80" s="794"/>
      <c r="T80" s="836"/>
      <c r="U80" s="837"/>
      <c r="V80" s="838"/>
      <c r="W80" s="837"/>
      <c r="X80" s="838"/>
      <c r="Y80" s="794"/>
    </row>
    <row r="81" spans="3:25">
      <c r="C81" s="857" t="s">
        <v>1018</v>
      </c>
      <c r="D81" s="835">
        <v>43466</v>
      </c>
      <c r="E81" s="794">
        <f t="shared" si="8"/>
        <v>2019</v>
      </c>
      <c r="F81" s="794" t="s">
        <v>1019</v>
      </c>
      <c r="G81" s="823">
        <v>300</v>
      </c>
      <c r="H81" s="794" t="s">
        <v>1021</v>
      </c>
      <c r="I81" s="794">
        <v>68</v>
      </c>
      <c r="J81" s="794">
        <v>232</v>
      </c>
      <c r="K81" s="794">
        <v>974.40000000000009</v>
      </c>
      <c r="L81" s="835">
        <v>44044</v>
      </c>
      <c r="N81" s="868">
        <v>44682</v>
      </c>
      <c r="O81" s="837">
        <f t="shared" si="2"/>
        <v>153712.30000000363</v>
      </c>
      <c r="P81" s="838">
        <f t="shared" si="3"/>
        <v>439.178</v>
      </c>
      <c r="Q81" s="837">
        <f t="shared" si="4"/>
        <v>39994.14999999974</v>
      </c>
      <c r="R81" s="838">
        <f t="shared" si="9"/>
        <v>324.90899999999999</v>
      </c>
      <c r="S81" s="794"/>
      <c r="T81" s="836"/>
      <c r="U81" s="837"/>
      <c r="V81" s="838"/>
      <c r="W81" s="837"/>
      <c r="X81" s="838"/>
      <c r="Y81" s="794"/>
    </row>
    <row r="82" spans="3:25">
      <c r="C82" s="857" t="s">
        <v>1018</v>
      </c>
      <c r="D82" s="835">
        <v>43466</v>
      </c>
      <c r="E82" s="794">
        <f t="shared" si="8"/>
        <v>2019</v>
      </c>
      <c r="F82" s="794" t="s">
        <v>1019</v>
      </c>
      <c r="G82" s="823">
        <v>300</v>
      </c>
      <c r="H82" s="794" t="s">
        <v>1020</v>
      </c>
      <c r="I82" s="794">
        <v>100</v>
      </c>
      <c r="J82" s="794">
        <v>200</v>
      </c>
      <c r="K82" s="794">
        <v>840</v>
      </c>
      <c r="L82" s="835">
        <v>44044</v>
      </c>
      <c r="N82" s="868">
        <v>44713</v>
      </c>
      <c r="O82" s="837">
        <f t="shared" si="2"/>
        <v>153712.30000000363</v>
      </c>
      <c r="P82" s="838">
        <f t="shared" si="3"/>
        <v>439.178</v>
      </c>
      <c r="Q82" s="837">
        <f t="shared" si="4"/>
        <v>39994.14999999974</v>
      </c>
      <c r="R82" s="838">
        <f t="shared" si="9"/>
        <v>324.90899999999999</v>
      </c>
      <c r="S82" s="794"/>
      <c r="T82" s="836"/>
      <c r="U82" s="837"/>
      <c r="V82" s="838"/>
      <c r="W82" s="837"/>
      <c r="X82" s="838"/>
      <c r="Y82" s="794"/>
    </row>
    <row r="83" spans="3:25">
      <c r="C83" s="857" t="s">
        <v>1018</v>
      </c>
      <c r="D83" s="835">
        <v>43466</v>
      </c>
      <c r="E83" s="794">
        <f t="shared" si="8"/>
        <v>2019</v>
      </c>
      <c r="F83" s="794" t="s">
        <v>1019</v>
      </c>
      <c r="G83" s="823">
        <v>300</v>
      </c>
      <c r="H83" s="794" t="s">
        <v>1020</v>
      </c>
      <c r="I83" s="794">
        <v>100</v>
      </c>
      <c r="J83" s="794">
        <v>200</v>
      </c>
      <c r="K83" s="794">
        <v>840</v>
      </c>
      <c r="L83" s="835">
        <v>44044</v>
      </c>
      <c r="N83" s="868">
        <v>44743</v>
      </c>
      <c r="O83" s="837">
        <f t="shared" si="2"/>
        <v>153712.30000000363</v>
      </c>
      <c r="P83" s="838">
        <f t="shared" si="3"/>
        <v>439.178</v>
      </c>
      <c r="Q83" s="837">
        <f t="shared" si="4"/>
        <v>39994.14999999974</v>
      </c>
      <c r="R83" s="838">
        <f t="shared" si="9"/>
        <v>324.90899999999999</v>
      </c>
      <c r="S83" s="794"/>
      <c r="T83" s="836"/>
      <c r="U83" s="837"/>
      <c r="V83" s="838"/>
      <c r="W83" s="837"/>
      <c r="X83" s="838"/>
      <c r="Y83" s="794"/>
    </row>
    <row r="84" spans="3:25">
      <c r="C84" s="857" t="s">
        <v>1018</v>
      </c>
      <c r="D84" s="835">
        <v>43466</v>
      </c>
      <c r="E84" s="794">
        <f t="shared" si="8"/>
        <v>2019</v>
      </c>
      <c r="F84" s="794" t="s">
        <v>1019</v>
      </c>
      <c r="G84" s="823">
        <v>300</v>
      </c>
      <c r="H84" s="794" t="s">
        <v>1021</v>
      </c>
      <c r="I84" s="794">
        <v>68</v>
      </c>
      <c r="J84" s="794">
        <v>232</v>
      </c>
      <c r="K84" s="794">
        <v>974.40000000000009</v>
      </c>
      <c r="L84" s="835">
        <v>44044</v>
      </c>
      <c r="N84" s="868">
        <v>44774</v>
      </c>
      <c r="O84" s="837">
        <f t="shared" si="2"/>
        <v>153712.30000000363</v>
      </c>
      <c r="P84" s="838">
        <f t="shared" si="3"/>
        <v>439.178</v>
      </c>
      <c r="Q84" s="837">
        <f t="shared" si="4"/>
        <v>39994.14999999974</v>
      </c>
      <c r="R84" s="838">
        <f t="shared" si="9"/>
        <v>324.90899999999999</v>
      </c>
      <c r="S84" s="794"/>
      <c r="T84" s="836"/>
      <c r="U84" s="837"/>
      <c r="V84" s="838"/>
      <c r="W84" s="837"/>
      <c r="X84" s="838"/>
      <c r="Y84" s="794"/>
    </row>
    <row r="85" spans="3:25">
      <c r="C85" s="857" t="s">
        <v>1018</v>
      </c>
      <c r="D85" s="835">
        <v>43466</v>
      </c>
      <c r="E85" s="794">
        <f t="shared" si="8"/>
        <v>2019</v>
      </c>
      <c r="F85" s="794" t="s">
        <v>1019</v>
      </c>
      <c r="G85" s="823">
        <v>300</v>
      </c>
      <c r="H85" s="794" t="s">
        <v>1021</v>
      </c>
      <c r="I85" s="794">
        <v>68</v>
      </c>
      <c r="J85" s="794">
        <v>232</v>
      </c>
      <c r="K85" s="794">
        <v>974.40000000000009</v>
      </c>
      <c r="L85" s="835">
        <v>44044</v>
      </c>
      <c r="N85" s="868">
        <v>44805</v>
      </c>
      <c r="O85" s="837">
        <f t="shared" si="2"/>
        <v>153712.30000000363</v>
      </c>
      <c r="P85" s="838">
        <f t="shared" si="3"/>
        <v>439.178</v>
      </c>
      <c r="Q85" s="837">
        <f t="shared" si="4"/>
        <v>39994.14999999974</v>
      </c>
      <c r="R85" s="838">
        <f t="shared" si="9"/>
        <v>324.90899999999999</v>
      </c>
      <c r="S85" s="794"/>
      <c r="T85" s="836"/>
      <c r="U85" s="837"/>
      <c r="V85" s="838"/>
      <c r="W85" s="837"/>
      <c r="X85" s="838"/>
      <c r="Y85" s="794"/>
    </row>
    <row r="86" spans="3:25">
      <c r="C86" s="857" t="s">
        <v>1018</v>
      </c>
      <c r="D86" s="835">
        <v>43466</v>
      </c>
      <c r="E86" s="794">
        <f t="shared" si="8"/>
        <v>2019</v>
      </c>
      <c r="F86" s="794" t="s">
        <v>1019</v>
      </c>
      <c r="G86" s="823">
        <v>300</v>
      </c>
      <c r="H86" s="794" t="s">
        <v>1021</v>
      </c>
      <c r="I86" s="794">
        <v>68</v>
      </c>
      <c r="J86" s="794">
        <v>232</v>
      </c>
      <c r="K86" s="794">
        <v>974.40000000000009</v>
      </c>
      <c r="L86" s="835">
        <v>44044</v>
      </c>
      <c r="N86" s="868">
        <v>44835</v>
      </c>
      <c r="O86" s="837">
        <f t="shared" si="2"/>
        <v>153712.30000000363</v>
      </c>
      <c r="P86" s="838">
        <f t="shared" si="3"/>
        <v>439.178</v>
      </c>
      <c r="Q86" s="837">
        <f t="shared" si="4"/>
        <v>39994.14999999974</v>
      </c>
      <c r="R86" s="838">
        <f t="shared" si="9"/>
        <v>324.90899999999999</v>
      </c>
      <c r="S86" s="794"/>
      <c r="T86" s="836"/>
      <c r="U86" s="837"/>
      <c r="V86" s="838"/>
      <c r="W86" s="837"/>
      <c r="X86" s="838"/>
      <c r="Y86" s="794"/>
    </row>
    <row r="87" spans="3:25">
      <c r="C87" s="857" t="s">
        <v>1018</v>
      </c>
      <c r="D87" s="835">
        <v>43466</v>
      </c>
      <c r="E87" s="794">
        <f t="shared" si="8"/>
        <v>2019</v>
      </c>
      <c r="F87" s="794" t="s">
        <v>1019</v>
      </c>
      <c r="G87" s="823">
        <v>300</v>
      </c>
      <c r="H87" s="794" t="s">
        <v>1021</v>
      </c>
      <c r="I87" s="794">
        <v>68</v>
      </c>
      <c r="J87" s="794">
        <v>232</v>
      </c>
      <c r="K87" s="794">
        <v>974.40000000000009</v>
      </c>
      <c r="L87" s="835">
        <v>44044</v>
      </c>
      <c r="N87" s="868">
        <v>44866</v>
      </c>
      <c r="O87" s="837">
        <f t="shared" si="2"/>
        <v>153712.30000000363</v>
      </c>
      <c r="P87" s="838">
        <f t="shared" si="3"/>
        <v>439.178</v>
      </c>
      <c r="Q87" s="837">
        <f t="shared" si="4"/>
        <v>39994.14999999974</v>
      </c>
      <c r="R87" s="838">
        <f t="shared" si="9"/>
        <v>324.90899999999999</v>
      </c>
      <c r="S87" s="794"/>
      <c r="T87" s="836"/>
      <c r="U87" s="837"/>
      <c r="V87" s="838"/>
      <c r="W87" s="837"/>
      <c r="X87" s="838"/>
      <c r="Y87" s="794"/>
    </row>
    <row r="88" spans="3:25">
      <c r="C88" s="857" t="s">
        <v>1018</v>
      </c>
      <c r="D88" s="835">
        <v>43466</v>
      </c>
      <c r="E88" s="794">
        <f t="shared" si="8"/>
        <v>2019</v>
      </c>
      <c r="F88" s="794" t="s">
        <v>1019</v>
      </c>
      <c r="G88" s="823">
        <v>300</v>
      </c>
      <c r="H88" s="794" t="s">
        <v>1021</v>
      </c>
      <c r="I88" s="794">
        <v>68</v>
      </c>
      <c r="J88" s="794">
        <v>232</v>
      </c>
      <c r="K88" s="794">
        <v>974.40000000000009</v>
      </c>
      <c r="L88" s="835">
        <v>44044</v>
      </c>
      <c r="N88" s="868">
        <v>44896</v>
      </c>
      <c r="O88" s="837">
        <f t="shared" si="2"/>
        <v>153712.30000000363</v>
      </c>
      <c r="P88" s="838">
        <f t="shared" si="3"/>
        <v>439.178</v>
      </c>
      <c r="Q88" s="837">
        <f t="shared" si="4"/>
        <v>39994.14999999974</v>
      </c>
      <c r="R88" s="838">
        <f t="shared" si="9"/>
        <v>324.90899999999999</v>
      </c>
      <c r="S88" s="839"/>
      <c r="T88" s="836"/>
      <c r="U88" s="837"/>
      <c r="V88" s="838"/>
      <c r="W88" s="837"/>
      <c r="X88" s="838"/>
      <c r="Y88" s="794"/>
    </row>
    <row r="89" spans="3:25">
      <c r="C89" s="857" t="s">
        <v>1018</v>
      </c>
      <c r="D89" s="835">
        <v>43466</v>
      </c>
      <c r="E89" s="794">
        <f t="shared" si="8"/>
        <v>2019</v>
      </c>
      <c r="F89" s="794" t="s">
        <v>1019</v>
      </c>
      <c r="G89" s="823">
        <v>300</v>
      </c>
      <c r="H89" s="794" t="s">
        <v>1021</v>
      </c>
      <c r="I89" s="794">
        <v>68</v>
      </c>
      <c r="J89" s="794">
        <v>232</v>
      </c>
      <c r="K89" s="794">
        <v>974.40000000000009</v>
      </c>
      <c r="L89" s="835">
        <v>44044</v>
      </c>
      <c r="N89" s="865" t="s">
        <v>825</v>
      </c>
      <c r="O89" s="837"/>
      <c r="P89" s="794"/>
      <c r="Q89" s="794"/>
      <c r="R89" s="794"/>
      <c r="S89" s="794"/>
      <c r="T89" s="836"/>
      <c r="U89" s="837"/>
      <c r="V89" s="794"/>
      <c r="W89" s="794"/>
      <c r="X89" s="794"/>
      <c r="Y89" s="794"/>
    </row>
    <row r="90" spans="3:25">
      <c r="C90" s="857" t="s">
        <v>1018</v>
      </c>
      <c r="D90" s="835">
        <v>43466</v>
      </c>
      <c r="E90" s="794">
        <f t="shared" si="8"/>
        <v>2019</v>
      </c>
      <c r="F90" s="794" t="s">
        <v>1019</v>
      </c>
      <c r="G90" s="823">
        <v>300</v>
      </c>
      <c r="H90" s="794" t="s">
        <v>1022</v>
      </c>
      <c r="I90" s="794">
        <v>134</v>
      </c>
      <c r="J90" s="794">
        <v>166</v>
      </c>
      <c r="K90" s="794">
        <v>697.2</v>
      </c>
      <c r="L90" s="835">
        <v>43983</v>
      </c>
      <c r="N90" s="863" t="s">
        <v>826</v>
      </c>
      <c r="O90" s="794"/>
      <c r="P90" s="794"/>
      <c r="Q90" s="794"/>
      <c r="R90" s="794"/>
      <c r="S90" s="794"/>
      <c r="T90" s="794"/>
      <c r="U90" s="794"/>
      <c r="V90" s="794"/>
      <c r="W90" s="794"/>
      <c r="X90" s="794"/>
      <c r="Y90" s="794"/>
    </row>
    <row r="91" spans="3:25">
      <c r="C91" s="857" t="s">
        <v>1018</v>
      </c>
      <c r="D91" s="835">
        <v>43466</v>
      </c>
      <c r="E91" s="794">
        <f t="shared" si="8"/>
        <v>2019</v>
      </c>
      <c r="F91" s="794" t="s">
        <v>1019</v>
      </c>
      <c r="G91" s="823">
        <v>300</v>
      </c>
      <c r="H91" s="794" t="s">
        <v>1020</v>
      </c>
      <c r="I91" s="794">
        <v>100</v>
      </c>
      <c r="J91" s="794">
        <v>200</v>
      </c>
      <c r="K91" s="794">
        <v>840</v>
      </c>
      <c r="L91" s="835" t="s">
        <v>1023</v>
      </c>
      <c r="N91" s="793" t="s">
        <v>830</v>
      </c>
      <c r="O91" s="794"/>
      <c r="P91" s="794"/>
      <c r="Q91" s="794"/>
      <c r="R91" s="794"/>
      <c r="S91" s="794"/>
      <c r="T91" s="793" t="s">
        <v>831</v>
      </c>
      <c r="U91" s="794"/>
      <c r="V91" s="794"/>
      <c r="W91" s="794"/>
      <c r="X91" s="794"/>
      <c r="Y91" s="794"/>
    </row>
    <row r="92" spans="3:25" ht="52" customHeight="1">
      <c r="C92" s="857" t="s">
        <v>1018</v>
      </c>
      <c r="D92" s="835">
        <v>43466</v>
      </c>
      <c r="E92" s="794">
        <f t="shared" si="8"/>
        <v>2019</v>
      </c>
      <c r="F92" s="794" t="s">
        <v>1019</v>
      </c>
      <c r="G92" s="823">
        <v>300</v>
      </c>
      <c r="H92" s="794" t="s">
        <v>1020</v>
      </c>
      <c r="I92" s="794">
        <v>100</v>
      </c>
      <c r="J92" s="794">
        <v>200</v>
      </c>
      <c r="K92" s="794">
        <v>840</v>
      </c>
      <c r="L92" s="835" t="s">
        <v>1023</v>
      </c>
      <c r="N92" s="846" t="s">
        <v>804</v>
      </c>
      <c r="O92" s="841" t="s">
        <v>805</v>
      </c>
      <c r="P92" s="834" t="s">
        <v>801</v>
      </c>
      <c r="Q92" s="834" t="s">
        <v>806</v>
      </c>
      <c r="R92" s="834" t="s">
        <v>807</v>
      </c>
      <c r="S92" s="842"/>
      <c r="T92" s="840" t="s">
        <v>804</v>
      </c>
      <c r="U92" s="841" t="s">
        <v>805</v>
      </c>
      <c r="V92" s="834" t="s">
        <v>801</v>
      </c>
      <c r="W92" s="834" t="s">
        <v>806</v>
      </c>
      <c r="X92" s="834" t="s">
        <v>807</v>
      </c>
      <c r="Y92" s="834"/>
    </row>
    <row r="93" spans="3:25">
      <c r="C93" s="857" t="s">
        <v>1018</v>
      </c>
      <c r="D93" s="835">
        <v>43466</v>
      </c>
      <c r="E93" s="794">
        <f t="shared" si="8"/>
        <v>2019</v>
      </c>
      <c r="F93" s="794" t="s">
        <v>1019</v>
      </c>
      <c r="G93" s="823">
        <v>300</v>
      </c>
      <c r="H93" s="794" t="s">
        <v>1020</v>
      </c>
      <c r="I93" s="794">
        <v>100</v>
      </c>
      <c r="J93" s="794">
        <v>200</v>
      </c>
      <c r="K93" s="794">
        <v>840</v>
      </c>
      <c r="L93" s="835" t="s">
        <v>1023</v>
      </c>
      <c r="N93" s="847">
        <v>2019</v>
      </c>
      <c r="O93" s="837">
        <f>SUM(O41:O52)</f>
        <v>1029115.8500000207</v>
      </c>
      <c r="P93" s="838">
        <f>SUM(P41:P52)/12</f>
        <v>245.0275833333333</v>
      </c>
      <c r="Q93" s="837">
        <f>SUM(Q41:Q52)</f>
        <v>0</v>
      </c>
      <c r="R93" s="838">
        <f>SUM(R41:R52)/12</f>
        <v>245.0275833333333</v>
      </c>
      <c r="S93" s="794"/>
      <c r="T93" s="843">
        <v>2020</v>
      </c>
      <c r="U93" s="837">
        <f>SUM(U41:U52)</f>
        <v>833678.65000001283</v>
      </c>
      <c r="V93" s="838">
        <f>SUM(V41:V52)/12</f>
        <v>198.49491666666668</v>
      </c>
      <c r="W93" s="837">
        <f>SUM(W41:W52)</f>
        <v>51396.099999999875</v>
      </c>
      <c r="X93" s="838">
        <f>SUM(X41:X52)/12</f>
        <v>186.25774999999999</v>
      </c>
      <c r="Y93" s="794"/>
    </row>
    <row r="94" spans="3:25">
      <c r="C94" s="857" t="s">
        <v>1018</v>
      </c>
      <c r="D94" s="835">
        <v>43466</v>
      </c>
      <c r="E94" s="794">
        <f t="shared" si="8"/>
        <v>2019</v>
      </c>
      <c r="F94" s="794" t="s">
        <v>1019</v>
      </c>
      <c r="G94" s="823">
        <v>300</v>
      </c>
      <c r="H94" s="794" t="s">
        <v>1020</v>
      </c>
      <c r="I94" s="794">
        <v>100</v>
      </c>
      <c r="J94" s="794">
        <v>200</v>
      </c>
      <c r="K94" s="794">
        <v>840</v>
      </c>
      <c r="L94" s="835" t="s">
        <v>1023</v>
      </c>
      <c r="N94" s="847">
        <v>2020</v>
      </c>
      <c r="O94" s="837">
        <f>SUM(O53:O64)</f>
        <v>1844547.6000000432</v>
      </c>
      <c r="P94" s="838">
        <f>SUM(P53:P64)/12</f>
        <v>439.17799999999994</v>
      </c>
      <c r="Q94" s="837">
        <f>SUM(Q53:Q64)</f>
        <v>141275.39999999927</v>
      </c>
      <c r="R94" s="838">
        <f>SUM(R53:R64)/12</f>
        <v>405.541</v>
      </c>
      <c r="S94" s="794"/>
      <c r="T94" s="843">
        <v>2021</v>
      </c>
      <c r="U94" s="837">
        <f>SUM(U53:U64)</f>
        <v>983572.80000001716</v>
      </c>
      <c r="V94" s="838">
        <f>SUM(V53:V64)/12</f>
        <v>234.18400000000005</v>
      </c>
      <c r="W94" s="837">
        <f>SUM(W53:W64)</f>
        <v>561606.84999999905</v>
      </c>
      <c r="X94" s="838">
        <f>SUM(X53:X64)/12</f>
        <v>100.46808333333335</v>
      </c>
      <c r="Y94" s="794"/>
    </row>
    <row r="95" spans="3:25">
      <c r="C95" s="857" t="s">
        <v>1018</v>
      </c>
      <c r="D95" s="835">
        <v>43466</v>
      </c>
      <c r="E95" s="794">
        <f t="shared" si="8"/>
        <v>2019</v>
      </c>
      <c r="F95" s="794" t="s">
        <v>1019</v>
      </c>
      <c r="G95" s="823">
        <v>300</v>
      </c>
      <c r="H95" s="794" t="s">
        <v>1020</v>
      </c>
      <c r="I95" s="794">
        <v>100</v>
      </c>
      <c r="J95" s="794">
        <v>200</v>
      </c>
      <c r="K95" s="794">
        <v>840</v>
      </c>
      <c r="L95" s="835" t="s">
        <v>1023</v>
      </c>
      <c r="N95" s="847">
        <v>2021</v>
      </c>
      <c r="O95" s="837">
        <f>SUM(O65:O76)</f>
        <v>1844547.6000000432</v>
      </c>
      <c r="P95" s="838">
        <f>SUM(P65:P76)/12</f>
        <v>439.17799999999994</v>
      </c>
      <c r="Q95" s="837">
        <f>SUM(Q65:Q76)</f>
        <v>477263.14999999682</v>
      </c>
      <c r="R95" s="838">
        <f>SUM(R65:R76)/12</f>
        <v>325.54391666666675</v>
      </c>
      <c r="S95" s="794"/>
      <c r="T95" s="843">
        <v>2022</v>
      </c>
      <c r="U95" s="837">
        <f>SUM(U65:U76)</f>
        <v>983572.80000001716</v>
      </c>
      <c r="V95" s="838">
        <f>SUM(V65:V76)/12</f>
        <v>234.18400000000005</v>
      </c>
      <c r="W95" s="837">
        <f>SUM(W65:W76)</f>
        <v>580515.59999999893</v>
      </c>
      <c r="X95" s="838">
        <f>SUM(X65:X76)/12</f>
        <v>95.966000000000008</v>
      </c>
      <c r="Y95" s="794"/>
    </row>
    <row r="96" spans="3:25">
      <c r="C96" s="857" t="s">
        <v>1018</v>
      </c>
      <c r="D96" s="835">
        <v>43466</v>
      </c>
      <c r="E96" s="794">
        <f t="shared" si="8"/>
        <v>2019</v>
      </c>
      <c r="F96" s="794" t="s">
        <v>1019</v>
      </c>
      <c r="G96" s="823">
        <v>300</v>
      </c>
      <c r="H96" s="794" t="s">
        <v>1020</v>
      </c>
      <c r="I96" s="794">
        <v>100</v>
      </c>
      <c r="J96" s="794">
        <v>200</v>
      </c>
      <c r="K96" s="794">
        <v>840</v>
      </c>
      <c r="L96" s="835" t="s">
        <v>1023</v>
      </c>
      <c r="N96" s="847">
        <v>2022</v>
      </c>
      <c r="O96" s="837">
        <f>SUM(O77:O88)</f>
        <v>1844547.6000000432</v>
      </c>
      <c r="P96" s="838">
        <f>SUM(P77:P88)/12</f>
        <v>439.17799999999994</v>
      </c>
      <c r="Q96" s="837">
        <f>SUM(Q77:Q88)</f>
        <v>479929.79999999685</v>
      </c>
      <c r="R96" s="838">
        <f>SUM(R77:R88)/12</f>
        <v>324.90900000000005</v>
      </c>
      <c r="S96" s="794"/>
      <c r="T96" s="865" t="s">
        <v>829</v>
      </c>
      <c r="U96" s="867"/>
      <c r="V96" s="838"/>
      <c r="W96" s="838"/>
      <c r="X96" s="838"/>
      <c r="Y96" s="794"/>
    </row>
    <row r="97" spans="3:25">
      <c r="C97" s="857" t="s">
        <v>1018</v>
      </c>
      <c r="D97" s="835">
        <v>43466</v>
      </c>
      <c r="E97" s="794">
        <f t="shared" si="8"/>
        <v>2019</v>
      </c>
      <c r="F97" s="794" t="s">
        <v>1019</v>
      </c>
      <c r="G97" s="823">
        <v>300</v>
      </c>
      <c r="H97" s="794" t="s">
        <v>1021</v>
      </c>
      <c r="I97" s="794">
        <v>68</v>
      </c>
      <c r="J97" s="794">
        <v>232</v>
      </c>
      <c r="K97" s="794">
        <v>974.40000000000009</v>
      </c>
      <c r="L97" s="835">
        <v>44044</v>
      </c>
      <c r="N97" s="865" t="s">
        <v>827</v>
      </c>
      <c r="O97" s="867"/>
      <c r="P97" s="794"/>
      <c r="Q97" s="794"/>
      <c r="R97" s="794"/>
      <c r="S97" s="794"/>
      <c r="T97" s="866" t="s">
        <v>828</v>
      </c>
      <c r="U97" s="867"/>
      <c r="V97" s="794"/>
      <c r="W97" s="794"/>
      <c r="X97" s="794"/>
      <c r="Y97" s="794"/>
    </row>
    <row r="98" spans="3:25">
      <c r="C98" s="857" t="s">
        <v>1018</v>
      </c>
      <c r="D98" s="835">
        <v>43466</v>
      </c>
      <c r="E98" s="794">
        <f t="shared" si="8"/>
        <v>2019</v>
      </c>
      <c r="F98" s="794" t="s">
        <v>1019</v>
      </c>
      <c r="G98" s="823">
        <v>300</v>
      </c>
      <c r="H98" s="794" t="s">
        <v>1021</v>
      </c>
      <c r="I98" s="794">
        <v>68</v>
      </c>
      <c r="J98" s="794">
        <v>232</v>
      </c>
      <c r="K98" s="794">
        <v>974.40000000000009</v>
      </c>
      <c r="L98" s="835">
        <v>44044</v>
      </c>
      <c r="N98" s="866" t="s">
        <v>828</v>
      </c>
      <c r="O98" s="867"/>
      <c r="P98" s="794"/>
      <c r="Q98" s="794"/>
      <c r="R98" s="794"/>
      <c r="S98" s="794"/>
      <c r="T98" s="794"/>
      <c r="U98" s="794"/>
      <c r="V98" s="794"/>
      <c r="W98" s="794"/>
      <c r="X98" s="794"/>
      <c r="Y98" s="794"/>
    </row>
    <row r="99" spans="3:25">
      <c r="C99" s="857" t="s">
        <v>1018</v>
      </c>
      <c r="D99" s="835">
        <v>43466</v>
      </c>
      <c r="E99" s="794">
        <f t="shared" si="8"/>
        <v>2019</v>
      </c>
      <c r="F99" s="794" t="s">
        <v>1019</v>
      </c>
      <c r="G99" s="823">
        <v>300</v>
      </c>
      <c r="H99" s="794" t="s">
        <v>1021</v>
      </c>
      <c r="I99" s="794">
        <v>68</v>
      </c>
      <c r="J99" s="794">
        <v>232</v>
      </c>
      <c r="K99" s="794">
        <v>974.40000000000009</v>
      </c>
      <c r="L99" s="835">
        <v>44044</v>
      </c>
      <c r="N99" s="836"/>
      <c r="O99" s="794"/>
      <c r="P99" s="794"/>
      <c r="Q99" s="794"/>
      <c r="R99" s="794"/>
      <c r="S99" s="794"/>
      <c r="T99" s="794"/>
      <c r="U99" s="794"/>
      <c r="V99" s="794"/>
      <c r="W99" s="794"/>
      <c r="X99" s="794"/>
      <c r="Y99" s="794"/>
    </row>
    <row r="100" spans="3:25">
      <c r="C100" s="857" t="s">
        <v>1018</v>
      </c>
      <c r="D100" s="835">
        <v>43466</v>
      </c>
      <c r="E100" s="794">
        <f t="shared" si="8"/>
        <v>2019</v>
      </c>
      <c r="F100" s="794" t="s">
        <v>1019</v>
      </c>
      <c r="G100" s="823">
        <v>300</v>
      </c>
      <c r="H100" s="794" t="s">
        <v>1022</v>
      </c>
      <c r="I100" s="794">
        <v>134</v>
      </c>
      <c r="J100" s="794">
        <v>166</v>
      </c>
      <c r="K100" s="794">
        <v>697.2</v>
      </c>
      <c r="L100" s="835">
        <v>43983</v>
      </c>
      <c r="N100" s="836"/>
      <c r="O100" s="794"/>
      <c r="P100" s="794"/>
      <c r="Q100" s="794"/>
      <c r="R100" s="794"/>
      <c r="S100" s="794"/>
      <c r="T100" s="794"/>
      <c r="U100" s="794"/>
      <c r="V100" s="794"/>
      <c r="W100" s="794"/>
      <c r="X100" s="794"/>
      <c r="Y100" s="794"/>
    </row>
    <row r="101" spans="3:25">
      <c r="C101" s="857" t="s">
        <v>1018</v>
      </c>
      <c r="D101" s="835">
        <v>43466</v>
      </c>
      <c r="E101" s="794">
        <f t="shared" si="8"/>
        <v>2019</v>
      </c>
      <c r="F101" s="794" t="s">
        <v>1019</v>
      </c>
      <c r="G101" s="823">
        <v>300</v>
      </c>
      <c r="H101" s="794" t="s">
        <v>1022</v>
      </c>
      <c r="I101" s="794">
        <v>134</v>
      </c>
      <c r="J101" s="794">
        <v>166</v>
      </c>
      <c r="K101" s="794">
        <v>697.2</v>
      </c>
      <c r="L101" s="835">
        <v>43983</v>
      </c>
      <c r="N101" s="836"/>
      <c r="O101" s="794"/>
      <c r="P101" s="794"/>
      <c r="Q101" s="794"/>
      <c r="R101" s="794"/>
      <c r="S101" s="794"/>
      <c r="T101" s="794"/>
      <c r="U101" s="794"/>
      <c r="V101" s="794"/>
      <c r="W101" s="794"/>
      <c r="X101" s="794"/>
      <c r="Y101" s="794"/>
    </row>
    <row r="102" spans="3:25">
      <c r="C102" s="857" t="s">
        <v>1018</v>
      </c>
      <c r="D102" s="835">
        <v>43466</v>
      </c>
      <c r="E102" s="794">
        <f t="shared" si="8"/>
        <v>2019</v>
      </c>
      <c r="F102" s="794" t="s">
        <v>1019</v>
      </c>
      <c r="G102" s="823">
        <v>300</v>
      </c>
      <c r="H102" s="794" t="s">
        <v>1021</v>
      </c>
      <c r="I102" s="794">
        <v>68</v>
      </c>
      <c r="J102" s="794">
        <v>232</v>
      </c>
      <c r="K102" s="794">
        <v>974.40000000000009</v>
      </c>
      <c r="L102" s="835">
        <v>44044</v>
      </c>
      <c r="N102" s="836"/>
      <c r="O102" s="794"/>
      <c r="P102" s="794"/>
      <c r="Q102" s="794"/>
      <c r="R102" s="794"/>
      <c r="S102" s="794"/>
      <c r="T102" s="794"/>
      <c r="U102" s="794"/>
      <c r="V102" s="794"/>
      <c r="W102" s="794"/>
      <c r="X102" s="794"/>
      <c r="Y102" s="794"/>
    </row>
    <row r="103" spans="3:25">
      <c r="C103" s="857" t="s">
        <v>1018</v>
      </c>
      <c r="D103" s="835">
        <v>43466</v>
      </c>
      <c r="E103" s="794">
        <f t="shared" si="8"/>
        <v>2019</v>
      </c>
      <c r="F103" s="794" t="s">
        <v>1019</v>
      </c>
      <c r="G103" s="823">
        <v>300</v>
      </c>
      <c r="H103" s="794" t="s">
        <v>1021</v>
      </c>
      <c r="I103" s="794">
        <v>68</v>
      </c>
      <c r="J103" s="794">
        <v>232</v>
      </c>
      <c r="K103" s="794">
        <v>974.40000000000009</v>
      </c>
      <c r="L103" s="835">
        <v>44044</v>
      </c>
      <c r="M103" s="836"/>
      <c r="N103" s="794"/>
      <c r="O103" s="794"/>
      <c r="P103" s="794"/>
      <c r="Q103" s="794"/>
      <c r="R103" s="794"/>
      <c r="S103" s="794"/>
      <c r="T103" s="794"/>
      <c r="U103" s="794"/>
      <c r="V103" s="794"/>
      <c r="W103" s="794"/>
      <c r="X103" s="794"/>
    </row>
    <row r="104" spans="3:25">
      <c r="C104" s="857" t="s">
        <v>1018</v>
      </c>
      <c r="D104" s="835">
        <v>43466</v>
      </c>
      <c r="E104" s="794">
        <f t="shared" si="8"/>
        <v>2019</v>
      </c>
      <c r="F104" s="794" t="s">
        <v>1019</v>
      </c>
      <c r="G104" s="823">
        <v>300</v>
      </c>
      <c r="H104" s="794" t="s">
        <v>1020</v>
      </c>
      <c r="I104" s="794">
        <v>100</v>
      </c>
      <c r="J104" s="794">
        <v>200</v>
      </c>
      <c r="K104" s="794">
        <v>840</v>
      </c>
      <c r="L104" s="835">
        <v>44044</v>
      </c>
      <c r="M104" s="794"/>
      <c r="N104" s="794"/>
      <c r="O104" s="794"/>
      <c r="P104" s="794"/>
      <c r="Q104" s="794"/>
      <c r="R104" s="794"/>
      <c r="S104" s="794"/>
      <c r="T104" s="794"/>
      <c r="U104" s="794"/>
      <c r="V104" s="794"/>
      <c r="W104" s="794"/>
      <c r="X104" s="794"/>
    </row>
    <row r="105" spans="3:25">
      <c r="C105" s="857" t="s">
        <v>1018</v>
      </c>
      <c r="D105" s="835">
        <v>43466</v>
      </c>
      <c r="E105" s="794">
        <f t="shared" si="8"/>
        <v>2019</v>
      </c>
      <c r="F105" s="794" t="s">
        <v>1019</v>
      </c>
      <c r="G105" s="823">
        <v>300</v>
      </c>
      <c r="H105" s="794" t="s">
        <v>1021</v>
      </c>
      <c r="I105" s="794">
        <v>68</v>
      </c>
      <c r="J105" s="794">
        <v>232</v>
      </c>
      <c r="K105" s="794">
        <v>974.40000000000009</v>
      </c>
      <c r="L105" s="835">
        <v>44044</v>
      </c>
      <c r="M105" s="794"/>
      <c r="N105" s="794"/>
      <c r="O105" s="794"/>
      <c r="P105" s="794"/>
      <c r="Q105" s="794"/>
      <c r="R105" s="794"/>
      <c r="S105" s="794"/>
      <c r="T105" s="794"/>
      <c r="U105" s="794"/>
      <c r="V105" s="794"/>
      <c r="W105" s="794"/>
      <c r="X105" s="794"/>
    </row>
    <row r="106" spans="3:25">
      <c r="C106" s="857" t="s">
        <v>1018</v>
      </c>
      <c r="D106" s="835">
        <v>43466</v>
      </c>
      <c r="E106" s="794">
        <f t="shared" ref="E106:E169" si="11">YEAR(D106)</f>
        <v>2019</v>
      </c>
      <c r="F106" s="794" t="s">
        <v>1019</v>
      </c>
      <c r="G106" s="823">
        <v>300</v>
      </c>
      <c r="H106" s="794" t="s">
        <v>1021</v>
      </c>
      <c r="I106" s="794">
        <v>68</v>
      </c>
      <c r="J106" s="794">
        <v>232</v>
      </c>
      <c r="K106" s="794">
        <v>974.40000000000009</v>
      </c>
      <c r="L106" s="835">
        <v>44044</v>
      </c>
      <c r="M106" s="794"/>
      <c r="N106" s="794"/>
      <c r="O106" s="794"/>
      <c r="P106" s="794"/>
      <c r="Q106" s="794"/>
      <c r="R106" s="794"/>
      <c r="S106" s="794"/>
      <c r="T106" s="794"/>
      <c r="U106" s="794"/>
      <c r="V106" s="794"/>
      <c r="W106" s="794"/>
      <c r="X106" s="794"/>
    </row>
    <row r="107" spans="3:25">
      <c r="C107" s="857" t="s">
        <v>1018</v>
      </c>
      <c r="D107" s="835">
        <v>43466</v>
      </c>
      <c r="E107" s="794">
        <f t="shared" si="11"/>
        <v>2019</v>
      </c>
      <c r="F107" s="794" t="s">
        <v>1019</v>
      </c>
      <c r="G107" s="823">
        <v>300</v>
      </c>
      <c r="H107" s="794" t="s">
        <v>1021</v>
      </c>
      <c r="I107" s="794">
        <v>68</v>
      </c>
      <c r="J107" s="794">
        <v>232</v>
      </c>
      <c r="K107" s="794">
        <v>974.40000000000009</v>
      </c>
      <c r="L107" s="835">
        <v>44044</v>
      </c>
      <c r="M107" s="794"/>
      <c r="N107" s="794"/>
      <c r="O107" s="794"/>
      <c r="P107" s="794"/>
      <c r="Q107" s="794"/>
      <c r="R107" s="794"/>
      <c r="S107" s="794"/>
      <c r="T107" s="794"/>
      <c r="U107" s="794"/>
      <c r="V107" s="794"/>
      <c r="W107" s="794"/>
      <c r="X107" s="794"/>
    </row>
    <row r="108" spans="3:25">
      <c r="C108" s="857" t="s">
        <v>1018</v>
      </c>
      <c r="D108" s="835">
        <v>43466</v>
      </c>
      <c r="E108" s="794">
        <f t="shared" si="11"/>
        <v>2019</v>
      </c>
      <c r="F108" s="794" t="s">
        <v>1019</v>
      </c>
      <c r="G108" s="823">
        <v>300</v>
      </c>
      <c r="H108" s="794" t="s">
        <v>1021</v>
      </c>
      <c r="I108" s="794">
        <v>68</v>
      </c>
      <c r="J108" s="794">
        <v>232</v>
      </c>
      <c r="K108" s="794">
        <v>974.40000000000009</v>
      </c>
      <c r="L108" s="835">
        <v>44044</v>
      </c>
      <c r="M108" s="794"/>
      <c r="N108" s="794"/>
      <c r="O108" s="794"/>
      <c r="P108" s="794"/>
      <c r="Q108" s="794"/>
      <c r="R108" s="794"/>
      <c r="S108" s="794"/>
      <c r="T108" s="794"/>
      <c r="U108" s="794"/>
      <c r="V108" s="794"/>
      <c r="W108" s="794"/>
      <c r="X108" s="794"/>
    </row>
    <row r="109" spans="3:25">
      <c r="C109" s="857" t="s">
        <v>1018</v>
      </c>
      <c r="D109" s="835">
        <v>43466</v>
      </c>
      <c r="E109" s="794">
        <f t="shared" si="11"/>
        <v>2019</v>
      </c>
      <c r="F109" s="794" t="s">
        <v>1019</v>
      </c>
      <c r="G109" s="823">
        <v>300</v>
      </c>
      <c r="H109" s="794" t="s">
        <v>1021</v>
      </c>
      <c r="I109" s="794">
        <v>68</v>
      </c>
      <c r="J109" s="794">
        <v>232</v>
      </c>
      <c r="K109" s="794">
        <v>974.40000000000009</v>
      </c>
      <c r="L109" s="835">
        <v>44044</v>
      </c>
      <c r="M109" s="794"/>
      <c r="N109" s="794"/>
      <c r="O109" s="794"/>
      <c r="P109" s="794"/>
      <c r="Q109" s="794"/>
      <c r="R109" s="794"/>
      <c r="S109" s="794"/>
      <c r="T109" s="794"/>
      <c r="U109" s="794"/>
      <c r="V109" s="794"/>
      <c r="W109" s="794"/>
      <c r="X109" s="794"/>
    </row>
    <row r="110" spans="3:25">
      <c r="C110" s="857" t="s">
        <v>1018</v>
      </c>
      <c r="D110" s="835">
        <v>43466</v>
      </c>
      <c r="E110" s="794">
        <f t="shared" si="11"/>
        <v>2019</v>
      </c>
      <c r="F110" s="794" t="s">
        <v>1019</v>
      </c>
      <c r="G110" s="823">
        <v>300</v>
      </c>
      <c r="H110" s="794" t="s">
        <v>1021</v>
      </c>
      <c r="I110" s="794">
        <v>68</v>
      </c>
      <c r="J110" s="794">
        <v>232</v>
      </c>
      <c r="K110" s="794">
        <v>974.40000000000009</v>
      </c>
      <c r="L110" s="835">
        <v>44044</v>
      </c>
      <c r="M110" s="794"/>
      <c r="N110" s="794"/>
      <c r="O110" s="794"/>
      <c r="P110" s="794"/>
      <c r="Q110" s="794"/>
      <c r="R110" s="794"/>
      <c r="S110" s="794"/>
      <c r="T110" s="794"/>
      <c r="U110" s="794"/>
      <c r="V110" s="794"/>
      <c r="W110" s="794"/>
      <c r="X110" s="794"/>
    </row>
    <row r="111" spans="3:25">
      <c r="C111" s="857" t="s">
        <v>1018</v>
      </c>
      <c r="D111" s="835">
        <v>43466</v>
      </c>
      <c r="E111" s="794">
        <f t="shared" si="11"/>
        <v>2019</v>
      </c>
      <c r="F111" s="794" t="s">
        <v>1019</v>
      </c>
      <c r="G111" s="823">
        <v>300</v>
      </c>
      <c r="H111" s="794" t="s">
        <v>1021</v>
      </c>
      <c r="I111" s="794">
        <v>68</v>
      </c>
      <c r="J111" s="794">
        <v>232</v>
      </c>
      <c r="K111" s="794">
        <v>974.40000000000009</v>
      </c>
      <c r="L111" s="835">
        <v>44044</v>
      </c>
      <c r="M111" s="794"/>
      <c r="N111" s="794"/>
      <c r="O111" s="794"/>
      <c r="P111" s="794"/>
      <c r="Q111" s="794"/>
      <c r="R111" s="794"/>
      <c r="S111" s="794"/>
      <c r="T111" s="794"/>
      <c r="U111" s="794"/>
      <c r="V111" s="794"/>
      <c r="W111" s="794"/>
      <c r="X111" s="794"/>
    </row>
    <row r="112" spans="3:25">
      <c r="C112" s="857" t="s">
        <v>1018</v>
      </c>
      <c r="D112" s="835">
        <v>43466</v>
      </c>
      <c r="E112" s="794">
        <f t="shared" si="11"/>
        <v>2019</v>
      </c>
      <c r="F112" s="794" t="s">
        <v>1019</v>
      </c>
      <c r="G112" s="823">
        <v>300</v>
      </c>
      <c r="H112" s="794" t="s">
        <v>1021</v>
      </c>
      <c r="I112" s="794">
        <v>68</v>
      </c>
      <c r="J112" s="794">
        <v>232</v>
      </c>
      <c r="K112" s="794">
        <v>974.40000000000009</v>
      </c>
      <c r="L112" s="835">
        <v>44044</v>
      </c>
      <c r="M112" s="836"/>
      <c r="N112" s="794"/>
      <c r="O112" s="794"/>
      <c r="P112" s="794"/>
      <c r="Q112" s="794"/>
      <c r="R112" s="794"/>
      <c r="S112" s="794"/>
      <c r="T112" s="794"/>
      <c r="U112" s="794"/>
      <c r="V112" s="794"/>
      <c r="W112" s="794"/>
      <c r="X112" s="794"/>
    </row>
    <row r="113" spans="3:24">
      <c r="C113" s="857" t="s">
        <v>1018</v>
      </c>
      <c r="D113" s="835">
        <v>43466</v>
      </c>
      <c r="E113" s="794">
        <f t="shared" si="11"/>
        <v>2019</v>
      </c>
      <c r="F113" s="794" t="s">
        <v>1019</v>
      </c>
      <c r="G113" s="823">
        <v>300</v>
      </c>
      <c r="H113" s="794" t="s">
        <v>1021</v>
      </c>
      <c r="I113" s="794">
        <v>68</v>
      </c>
      <c r="J113" s="794">
        <v>232</v>
      </c>
      <c r="K113" s="794">
        <v>974.40000000000009</v>
      </c>
      <c r="L113" s="835">
        <v>44044</v>
      </c>
      <c r="M113" s="843"/>
      <c r="N113" s="844"/>
      <c r="O113" s="844"/>
      <c r="P113" s="845"/>
      <c r="Q113" s="845"/>
      <c r="R113" s="794"/>
      <c r="S113" s="794"/>
      <c r="T113" s="794"/>
      <c r="U113" s="794"/>
      <c r="V113" s="794"/>
      <c r="W113" s="794"/>
      <c r="X113" s="794"/>
    </row>
    <row r="114" spans="3:24">
      <c r="C114" s="857" t="s">
        <v>1018</v>
      </c>
      <c r="D114" s="835">
        <v>43466</v>
      </c>
      <c r="E114" s="794">
        <f t="shared" si="11"/>
        <v>2019</v>
      </c>
      <c r="F114" s="794" t="s">
        <v>1019</v>
      </c>
      <c r="G114" s="823">
        <v>300</v>
      </c>
      <c r="H114" s="794" t="s">
        <v>1021</v>
      </c>
      <c r="I114" s="794">
        <v>68</v>
      </c>
      <c r="J114" s="794">
        <v>232</v>
      </c>
      <c r="K114" s="794">
        <v>974.40000000000009</v>
      </c>
      <c r="L114" s="835">
        <v>44044</v>
      </c>
      <c r="M114" s="843"/>
      <c r="N114" s="844"/>
      <c r="O114" s="844"/>
      <c r="P114" s="845"/>
      <c r="Q114" s="845"/>
      <c r="R114" s="794"/>
      <c r="S114" s="794"/>
      <c r="T114" s="794"/>
      <c r="U114" s="794"/>
      <c r="V114" s="794"/>
      <c r="W114" s="794"/>
      <c r="X114" s="794"/>
    </row>
    <row r="115" spans="3:24">
      <c r="C115" s="857" t="s">
        <v>1018</v>
      </c>
      <c r="D115" s="835">
        <v>43466</v>
      </c>
      <c r="E115" s="794">
        <f t="shared" si="11"/>
        <v>2019</v>
      </c>
      <c r="F115" s="794" t="s">
        <v>1019</v>
      </c>
      <c r="G115" s="823">
        <v>300</v>
      </c>
      <c r="H115" s="794" t="s">
        <v>1021</v>
      </c>
      <c r="I115" s="794">
        <v>68</v>
      </c>
      <c r="J115" s="794">
        <v>232</v>
      </c>
      <c r="K115" s="794">
        <v>974.40000000000009</v>
      </c>
      <c r="L115" s="835">
        <v>44044</v>
      </c>
      <c r="M115" s="794"/>
      <c r="N115" s="794"/>
      <c r="O115" s="794"/>
      <c r="P115" s="794"/>
      <c r="Q115" s="794"/>
      <c r="R115" s="794"/>
      <c r="S115" s="794"/>
      <c r="T115" s="794"/>
      <c r="U115" s="794"/>
      <c r="V115" s="794"/>
      <c r="W115" s="794"/>
      <c r="X115" s="794"/>
    </row>
    <row r="116" spans="3:24">
      <c r="C116" s="857" t="s">
        <v>1018</v>
      </c>
      <c r="D116" s="835">
        <v>43466</v>
      </c>
      <c r="E116" s="794">
        <f t="shared" si="11"/>
        <v>2019</v>
      </c>
      <c r="F116" s="794" t="s">
        <v>1019</v>
      </c>
      <c r="G116" s="823">
        <v>300</v>
      </c>
      <c r="H116" s="794" t="s">
        <v>1021</v>
      </c>
      <c r="I116" s="794">
        <v>68</v>
      </c>
      <c r="J116" s="794">
        <v>232</v>
      </c>
      <c r="K116" s="794">
        <v>974.40000000000009</v>
      </c>
      <c r="L116" s="835">
        <v>44044</v>
      </c>
      <c r="M116" s="794"/>
      <c r="N116" s="794"/>
      <c r="O116" s="794"/>
      <c r="P116" s="794"/>
      <c r="Q116" s="794"/>
      <c r="R116" s="794"/>
      <c r="S116" s="794"/>
      <c r="T116" s="794"/>
      <c r="U116" s="794"/>
      <c r="V116" s="794"/>
      <c r="W116" s="794"/>
      <c r="X116" s="794"/>
    </row>
    <row r="117" spans="3:24">
      <c r="C117" s="857" t="s">
        <v>1018</v>
      </c>
      <c r="D117" s="835">
        <v>43466</v>
      </c>
      <c r="E117" s="794">
        <f t="shared" si="11"/>
        <v>2019</v>
      </c>
      <c r="F117" s="794" t="s">
        <v>1019</v>
      </c>
      <c r="G117" s="823">
        <v>300</v>
      </c>
      <c r="H117" s="794" t="s">
        <v>1021</v>
      </c>
      <c r="I117" s="794">
        <v>68</v>
      </c>
      <c r="J117" s="794">
        <v>232</v>
      </c>
      <c r="K117" s="794">
        <v>974.40000000000009</v>
      </c>
      <c r="L117" s="835">
        <v>44044</v>
      </c>
      <c r="M117" s="794"/>
      <c r="N117" s="794"/>
      <c r="O117" s="794"/>
      <c r="P117" s="794"/>
      <c r="Q117" s="794"/>
      <c r="R117" s="794"/>
      <c r="S117" s="794"/>
      <c r="T117" s="794"/>
      <c r="U117" s="794"/>
      <c r="V117" s="794"/>
      <c r="W117" s="794"/>
      <c r="X117" s="794"/>
    </row>
    <row r="118" spans="3:24">
      <c r="C118" s="857" t="s">
        <v>1018</v>
      </c>
      <c r="D118" s="835">
        <v>43466</v>
      </c>
      <c r="E118" s="794">
        <f t="shared" si="11"/>
        <v>2019</v>
      </c>
      <c r="F118" s="794" t="s">
        <v>1019</v>
      </c>
      <c r="G118" s="823">
        <v>300</v>
      </c>
      <c r="H118" s="794" t="s">
        <v>1021</v>
      </c>
      <c r="I118" s="794">
        <v>68</v>
      </c>
      <c r="J118" s="794">
        <v>232</v>
      </c>
      <c r="K118" s="794">
        <v>974.40000000000009</v>
      </c>
      <c r="L118" s="835">
        <v>44044</v>
      </c>
      <c r="M118" s="794"/>
      <c r="N118" s="794"/>
      <c r="O118" s="794"/>
      <c r="P118" s="794"/>
      <c r="Q118" s="794"/>
      <c r="R118" s="794"/>
      <c r="S118" s="794"/>
      <c r="T118" s="794"/>
      <c r="U118" s="794"/>
      <c r="V118" s="794"/>
      <c r="W118" s="794"/>
      <c r="X118" s="794"/>
    </row>
    <row r="119" spans="3:24">
      <c r="C119" s="857" t="s">
        <v>1018</v>
      </c>
      <c r="D119" s="835">
        <v>43466</v>
      </c>
      <c r="E119" s="794">
        <f t="shared" si="11"/>
        <v>2019</v>
      </c>
      <c r="F119" s="794" t="s">
        <v>1019</v>
      </c>
      <c r="G119" s="823">
        <v>300</v>
      </c>
      <c r="H119" s="794" t="s">
        <v>1021</v>
      </c>
      <c r="I119" s="794">
        <v>68</v>
      </c>
      <c r="J119" s="794">
        <v>232</v>
      </c>
      <c r="K119" s="794">
        <v>974.40000000000009</v>
      </c>
      <c r="L119" s="835">
        <v>44044</v>
      </c>
      <c r="M119" s="794"/>
      <c r="N119" s="794"/>
      <c r="O119" s="794"/>
      <c r="P119" s="794"/>
      <c r="Q119" s="794"/>
      <c r="R119" s="794"/>
      <c r="S119" s="794"/>
      <c r="T119" s="794"/>
      <c r="U119" s="794"/>
      <c r="V119" s="794"/>
      <c r="W119" s="794"/>
      <c r="X119" s="794"/>
    </row>
    <row r="120" spans="3:24">
      <c r="C120" s="857" t="s">
        <v>1018</v>
      </c>
      <c r="D120" s="835">
        <v>43466</v>
      </c>
      <c r="E120" s="794">
        <f t="shared" si="11"/>
        <v>2019</v>
      </c>
      <c r="F120" s="794" t="s">
        <v>1019</v>
      </c>
      <c r="G120" s="823">
        <v>300</v>
      </c>
      <c r="H120" s="794" t="s">
        <v>1021</v>
      </c>
      <c r="I120" s="794">
        <v>68</v>
      </c>
      <c r="J120" s="794">
        <v>232</v>
      </c>
      <c r="K120" s="794">
        <v>974.40000000000009</v>
      </c>
      <c r="L120" s="835">
        <v>44044</v>
      </c>
      <c r="M120" s="794"/>
      <c r="N120" s="794"/>
      <c r="O120" s="794"/>
      <c r="P120" s="794"/>
      <c r="Q120" s="794"/>
      <c r="R120" s="794"/>
      <c r="S120" s="794"/>
      <c r="T120" s="794"/>
      <c r="U120" s="794"/>
      <c r="V120" s="794"/>
      <c r="W120" s="794"/>
      <c r="X120" s="794"/>
    </row>
    <row r="121" spans="3:24">
      <c r="C121" s="857" t="s">
        <v>1018</v>
      </c>
      <c r="D121" s="835">
        <v>43466</v>
      </c>
      <c r="E121" s="794">
        <f t="shared" si="11"/>
        <v>2019</v>
      </c>
      <c r="F121" s="794" t="s">
        <v>1019</v>
      </c>
      <c r="G121" s="823">
        <v>300</v>
      </c>
      <c r="H121" s="794" t="s">
        <v>1021</v>
      </c>
      <c r="I121" s="794">
        <v>68</v>
      </c>
      <c r="J121" s="794">
        <v>232</v>
      </c>
      <c r="K121" s="794">
        <v>974.40000000000009</v>
      </c>
      <c r="L121" s="835">
        <v>44044</v>
      </c>
      <c r="M121" s="794"/>
      <c r="N121" s="794"/>
      <c r="O121" s="794"/>
      <c r="P121" s="794"/>
      <c r="Q121" s="794"/>
      <c r="R121" s="794"/>
      <c r="S121" s="794"/>
      <c r="T121" s="794"/>
      <c r="U121" s="794"/>
      <c r="V121" s="794"/>
      <c r="W121" s="794"/>
      <c r="X121" s="794"/>
    </row>
    <row r="122" spans="3:24">
      <c r="C122" s="857" t="s">
        <v>1018</v>
      </c>
      <c r="D122" s="835">
        <v>43466</v>
      </c>
      <c r="E122" s="794">
        <f t="shared" si="11"/>
        <v>2019</v>
      </c>
      <c r="F122" s="794" t="s">
        <v>1019</v>
      </c>
      <c r="G122" s="823">
        <v>300</v>
      </c>
      <c r="H122" s="794" t="s">
        <v>1021</v>
      </c>
      <c r="I122" s="794">
        <v>68</v>
      </c>
      <c r="J122" s="794">
        <v>232</v>
      </c>
      <c r="K122" s="794">
        <v>974.40000000000009</v>
      </c>
      <c r="L122" s="835">
        <v>44044</v>
      </c>
      <c r="M122" s="794"/>
      <c r="N122" s="794"/>
      <c r="O122" s="794"/>
      <c r="P122" s="794"/>
      <c r="Q122" s="794"/>
      <c r="R122" s="794"/>
      <c r="S122" s="794"/>
      <c r="T122" s="794"/>
      <c r="U122" s="794"/>
      <c r="V122" s="794"/>
      <c r="W122" s="794"/>
      <c r="X122" s="794"/>
    </row>
    <row r="123" spans="3:24">
      <c r="C123" s="857" t="s">
        <v>1018</v>
      </c>
      <c r="D123" s="835">
        <v>43466</v>
      </c>
      <c r="E123" s="794">
        <f t="shared" si="11"/>
        <v>2019</v>
      </c>
      <c r="F123" s="794" t="s">
        <v>1019</v>
      </c>
      <c r="G123" s="823">
        <v>300</v>
      </c>
      <c r="H123" s="794" t="s">
        <v>1021</v>
      </c>
      <c r="I123" s="794">
        <v>68</v>
      </c>
      <c r="J123" s="794">
        <v>232</v>
      </c>
      <c r="K123" s="794">
        <v>974.40000000000009</v>
      </c>
      <c r="L123" s="835">
        <v>44044</v>
      </c>
      <c r="M123" s="794"/>
      <c r="N123" s="794"/>
      <c r="O123" s="794"/>
      <c r="P123" s="794"/>
      <c r="Q123" s="794"/>
      <c r="R123" s="794"/>
      <c r="S123" s="794"/>
      <c r="T123" s="794"/>
      <c r="U123" s="794"/>
      <c r="V123" s="794"/>
      <c r="W123" s="794"/>
      <c r="X123" s="794"/>
    </row>
    <row r="124" spans="3:24">
      <c r="C124" s="857" t="s">
        <v>1018</v>
      </c>
      <c r="D124" s="835">
        <v>43466</v>
      </c>
      <c r="E124" s="794">
        <f t="shared" si="11"/>
        <v>2019</v>
      </c>
      <c r="F124" s="794" t="s">
        <v>1027</v>
      </c>
      <c r="G124" s="823">
        <v>470</v>
      </c>
      <c r="H124" s="794" t="s">
        <v>1021</v>
      </c>
      <c r="I124" s="794">
        <v>68</v>
      </c>
      <c r="J124" s="794">
        <v>402</v>
      </c>
      <c r="K124" s="794">
        <v>1688.4</v>
      </c>
      <c r="L124" s="835" t="s">
        <v>1023</v>
      </c>
      <c r="M124" s="794"/>
      <c r="N124" s="794"/>
      <c r="O124" s="794"/>
      <c r="P124" s="794"/>
      <c r="Q124" s="794"/>
      <c r="R124" s="794"/>
      <c r="S124" s="794"/>
      <c r="T124" s="794"/>
      <c r="U124" s="794"/>
      <c r="V124" s="794"/>
      <c r="W124" s="794"/>
      <c r="X124" s="794"/>
    </row>
    <row r="125" spans="3:24">
      <c r="C125" s="857" t="s">
        <v>1018</v>
      </c>
      <c r="D125" s="835">
        <v>43466</v>
      </c>
      <c r="E125" s="794">
        <f t="shared" si="11"/>
        <v>2019</v>
      </c>
      <c r="F125" s="794" t="s">
        <v>1027</v>
      </c>
      <c r="G125" s="823">
        <v>470</v>
      </c>
      <c r="H125" s="794" t="s">
        <v>1021</v>
      </c>
      <c r="I125" s="794">
        <v>68</v>
      </c>
      <c r="J125" s="794">
        <v>402</v>
      </c>
      <c r="K125" s="794">
        <v>1688.4</v>
      </c>
      <c r="L125" s="835" t="s">
        <v>1023</v>
      </c>
      <c r="M125" s="794"/>
      <c r="N125" s="794"/>
      <c r="O125" s="794"/>
      <c r="P125" s="794"/>
      <c r="Q125" s="794"/>
      <c r="R125" s="794"/>
      <c r="S125" s="794"/>
      <c r="T125" s="794"/>
      <c r="U125" s="794"/>
      <c r="V125" s="794"/>
      <c r="W125" s="794"/>
      <c r="X125" s="794"/>
    </row>
    <row r="126" spans="3:24">
      <c r="C126" s="857" t="s">
        <v>1018</v>
      </c>
      <c r="D126" s="835">
        <v>43466</v>
      </c>
      <c r="E126" s="794">
        <f t="shared" si="11"/>
        <v>2019</v>
      </c>
      <c r="F126" s="794" t="s">
        <v>1027</v>
      </c>
      <c r="G126" s="823">
        <v>470</v>
      </c>
      <c r="H126" s="794" t="s">
        <v>1021</v>
      </c>
      <c r="I126" s="794">
        <v>68</v>
      </c>
      <c r="J126" s="794">
        <v>402</v>
      </c>
      <c r="K126" s="794">
        <v>1688.4</v>
      </c>
      <c r="L126" s="835" t="s">
        <v>1023</v>
      </c>
      <c r="M126" s="794"/>
      <c r="N126" s="794"/>
      <c r="O126" s="794"/>
      <c r="P126" s="794"/>
      <c r="Q126" s="794"/>
      <c r="R126" s="794"/>
      <c r="S126" s="794"/>
      <c r="T126" s="794"/>
      <c r="U126" s="794"/>
      <c r="V126" s="794"/>
      <c r="W126" s="794"/>
      <c r="X126" s="794"/>
    </row>
    <row r="127" spans="3:24">
      <c r="C127" s="857" t="s">
        <v>1024</v>
      </c>
      <c r="D127" s="835">
        <v>43466</v>
      </c>
      <c r="E127" s="794">
        <f t="shared" si="11"/>
        <v>2019</v>
      </c>
      <c r="F127" s="794" t="s">
        <v>1019</v>
      </c>
      <c r="G127" s="823">
        <v>300</v>
      </c>
      <c r="H127" s="794" t="s">
        <v>1021</v>
      </c>
      <c r="I127" s="794">
        <v>68</v>
      </c>
      <c r="J127" s="794">
        <v>232</v>
      </c>
      <c r="K127" s="794">
        <v>974.40000000000009</v>
      </c>
      <c r="L127" s="835">
        <v>44136</v>
      </c>
      <c r="M127" s="794"/>
      <c r="N127" s="794"/>
      <c r="O127" s="794"/>
      <c r="P127" s="794"/>
      <c r="Q127" s="794"/>
      <c r="R127" s="794"/>
      <c r="S127" s="794"/>
      <c r="T127" s="794"/>
      <c r="U127" s="794"/>
      <c r="V127" s="794"/>
      <c r="W127" s="794"/>
      <c r="X127" s="794"/>
    </row>
    <row r="128" spans="3:24">
      <c r="C128" s="857" t="s">
        <v>1018</v>
      </c>
      <c r="D128" s="835">
        <v>43466</v>
      </c>
      <c r="E128" s="794">
        <f t="shared" si="11"/>
        <v>2019</v>
      </c>
      <c r="F128" s="794" t="s">
        <v>1027</v>
      </c>
      <c r="G128" s="823">
        <v>470</v>
      </c>
      <c r="H128" s="794" t="s">
        <v>1021</v>
      </c>
      <c r="I128" s="794">
        <v>68</v>
      </c>
      <c r="J128" s="794">
        <v>402</v>
      </c>
      <c r="K128" s="794">
        <v>1688.4</v>
      </c>
      <c r="L128" s="835" t="s">
        <v>1023</v>
      </c>
      <c r="M128" s="794"/>
      <c r="N128" s="794"/>
      <c r="O128" s="794"/>
      <c r="P128" s="794"/>
      <c r="Q128" s="794"/>
      <c r="R128" s="794"/>
      <c r="S128" s="794"/>
      <c r="T128" s="794"/>
      <c r="U128" s="794"/>
      <c r="V128" s="794"/>
      <c r="W128" s="794"/>
      <c r="X128" s="794"/>
    </row>
    <row r="129" spans="3:24">
      <c r="C129" s="857" t="s">
        <v>1018</v>
      </c>
      <c r="D129" s="835">
        <v>43466</v>
      </c>
      <c r="E129" s="794">
        <f t="shared" si="11"/>
        <v>2019</v>
      </c>
      <c r="F129" s="794" t="s">
        <v>1027</v>
      </c>
      <c r="G129" s="823">
        <v>470</v>
      </c>
      <c r="H129" s="794" t="s">
        <v>1021</v>
      </c>
      <c r="I129" s="794">
        <v>68</v>
      </c>
      <c r="J129" s="794">
        <v>402</v>
      </c>
      <c r="K129" s="794">
        <v>1688.4</v>
      </c>
      <c r="L129" s="835" t="s">
        <v>1023</v>
      </c>
      <c r="M129" s="794"/>
      <c r="N129" s="794"/>
      <c r="O129" s="794"/>
      <c r="P129" s="794"/>
      <c r="Q129" s="794"/>
      <c r="R129" s="794"/>
      <c r="S129" s="794"/>
      <c r="T129" s="794"/>
      <c r="U129" s="794"/>
      <c r="V129" s="794"/>
      <c r="W129" s="794"/>
      <c r="X129" s="794"/>
    </row>
    <row r="130" spans="3:24">
      <c r="C130" s="857" t="s">
        <v>1018</v>
      </c>
      <c r="D130" s="835">
        <v>43466</v>
      </c>
      <c r="E130" s="794">
        <f t="shared" si="11"/>
        <v>2019</v>
      </c>
      <c r="F130" s="794" t="s">
        <v>1027</v>
      </c>
      <c r="G130" s="823">
        <v>470</v>
      </c>
      <c r="H130" s="794" t="s">
        <v>1021</v>
      </c>
      <c r="I130" s="794">
        <v>68</v>
      </c>
      <c r="J130" s="794">
        <v>402</v>
      </c>
      <c r="K130" s="794">
        <v>1688.4</v>
      </c>
      <c r="L130" s="835" t="s">
        <v>1023</v>
      </c>
      <c r="M130" s="794"/>
      <c r="N130" s="794"/>
      <c r="O130" s="794"/>
      <c r="P130" s="794"/>
      <c r="Q130" s="794"/>
      <c r="R130" s="794"/>
      <c r="S130" s="794"/>
      <c r="T130" s="794"/>
      <c r="U130" s="794"/>
      <c r="V130" s="794"/>
      <c r="W130" s="794"/>
      <c r="X130" s="794"/>
    </row>
    <row r="131" spans="3:24">
      <c r="C131" s="857" t="s">
        <v>1018</v>
      </c>
      <c r="D131" s="835">
        <v>43466</v>
      </c>
      <c r="E131" s="794">
        <f t="shared" si="11"/>
        <v>2019</v>
      </c>
      <c r="F131" s="794" t="s">
        <v>1019</v>
      </c>
      <c r="G131" s="823">
        <v>300</v>
      </c>
      <c r="H131" s="794" t="s">
        <v>1021</v>
      </c>
      <c r="I131" s="794">
        <v>68</v>
      </c>
      <c r="J131" s="794">
        <v>232</v>
      </c>
      <c r="K131" s="794">
        <v>974.40000000000009</v>
      </c>
      <c r="L131" s="835" t="s">
        <v>1023</v>
      </c>
      <c r="M131" s="794"/>
      <c r="N131" s="794"/>
      <c r="O131" s="794"/>
      <c r="P131" s="794"/>
      <c r="Q131" s="794"/>
      <c r="R131" s="794"/>
      <c r="S131" s="794"/>
      <c r="T131" s="794"/>
      <c r="U131" s="794"/>
      <c r="V131" s="794"/>
      <c r="W131" s="794"/>
      <c r="X131" s="794"/>
    </row>
    <row r="132" spans="3:24">
      <c r="C132" s="857" t="s">
        <v>1018</v>
      </c>
      <c r="D132" s="835">
        <v>43466</v>
      </c>
      <c r="E132" s="794">
        <f t="shared" si="11"/>
        <v>2019</v>
      </c>
      <c r="F132" s="794" t="s">
        <v>1027</v>
      </c>
      <c r="G132" s="823">
        <v>470</v>
      </c>
      <c r="H132" s="794" t="s">
        <v>1021</v>
      </c>
      <c r="I132" s="794">
        <v>68</v>
      </c>
      <c r="J132" s="794">
        <v>402</v>
      </c>
      <c r="K132" s="794">
        <v>1688.4</v>
      </c>
      <c r="L132" s="835" t="s">
        <v>1023</v>
      </c>
      <c r="M132" s="794"/>
      <c r="N132" s="794"/>
      <c r="O132" s="794"/>
      <c r="P132" s="794"/>
      <c r="Q132" s="794"/>
      <c r="R132" s="794"/>
      <c r="S132" s="794"/>
      <c r="T132" s="794"/>
      <c r="U132" s="794"/>
      <c r="V132" s="794"/>
      <c r="W132" s="794"/>
      <c r="X132" s="794"/>
    </row>
    <row r="133" spans="3:24">
      <c r="C133" s="857" t="s">
        <v>1018</v>
      </c>
      <c r="D133" s="835">
        <v>43466</v>
      </c>
      <c r="E133" s="794">
        <f t="shared" si="11"/>
        <v>2019</v>
      </c>
      <c r="F133" s="794" t="s">
        <v>1027</v>
      </c>
      <c r="G133" s="823">
        <v>470</v>
      </c>
      <c r="H133" s="794" t="s">
        <v>1021</v>
      </c>
      <c r="I133" s="794">
        <v>68</v>
      </c>
      <c r="J133" s="794">
        <v>402</v>
      </c>
      <c r="K133" s="794">
        <v>1688.4</v>
      </c>
      <c r="L133" s="835" t="s">
        <v>1023</v>
      </c>
      <c r="M133" s="794"/>
      <c r="N133" s="794"/>
      <c r="O133" s="794"/>
      <c r="P133" s="794"/>
      <c r="Q133" s="794"/>
      <c r="R133" s="794"/>
      <c r="S133" s="794"/>
      <c r="T133" s="794"/>
      <c r="U133" s="794"/>
      <c r="V133" s="794"/>
      <c r="W133" s="794"/>
      <c r="X133" s="794"/>
    </row>
    <row r="134" spans="3:24">
      <c r="C134" s="857" t="s">
        <v>1018</v>
      </c>
      <c r="D134" s="835">
        <v>43466</v>
      </c>
      <c r="E134" s="794">
        <f t="shared" si="11"/>
        <v>2019</v>
      </c>
      <c r="F134" s="794" t="s">
        <v>1027</v>
      </c>
      <c r="G134" s="823">
        <v>470</v>
      </c>
      <c r="H134" s="794" t="s">
        <v>1021</v>
      </c>
      <c r="I134" s="794">
        <v>68</v>
      </c>
      <c r="J134" s="794">
        <v>402</v>
      </c>
      <c r="K134" s="794">
        <v>1688.4</v>
      </c>
      <c r="L134" s="835" t="s">
        <v>1023</v>
      </c>
      <c r="M134" s="794"/>
      <c r="N134" s="794"/>
      <c r="O134" s="794"/>
      <c r="P134" s="794"/>
      <c r="Q134" s="794"/>
      <c r="R134" s="794"/>
      <c r="S134" s="794"/>
      <c r="T134" s="794"/>
      <c r="U134" s="794"/>
      <c r="V134" s="794"/>
      <c r="W134" s="794"/>
      <c r="X134" s="794"/>
    </row>
    <row r="135" spans="3:24">
      <c r="C135" s="857" t="s">
        <v>1018</v>
      </c>
      <c r="D135" s="835">
        <v>43466</v>
      </c>
      <c r="E135" s="794">
        <f t="shared" si="11"/>
        <v>2019</v>
      </c>
      <c r="F135" s="794" t="s">
        <v>1027</v>
      </c>
      <c r="G135" s="823">
        <v>470</v>
      </c>
      <c r="H135" s="794" t="s">
        <v>1021</v>
      </c>
      <c r="I135" s="794">
        <v>68</v>
      </c>
      <c r="J135" s="794">
        <v>402</v>
      </c>
      <c r="K135" s="794">
        <v>1688.4</v>
      </c>
      <c r="L135" s="835" t="s">
        <v>1023</v>
      </c>
      <c r="M135" s="794"/>
      <c r="N135" s="794"/>
      <c r="O135" s="794"/>
      <c r="P135" s="794"/>
      <c r="Q135" s="794"/>
      <c r="R135" s="794"/>
      <c r="S135" s="794"/>
      <c r="T135" s="794"/>
      <c r="U135" s="794"/>
      <c r="V135" s="794"/>
      <c r="W135" s="794"/>
      <c r="X135" s="794"/>
    </row>
    <row r="136" spans="3:24">
      <c r="C136" s="857" t="s">
        <v>1024</v>
      </c>
      <c r="D136" s="835">
        <v>43466</v>
      </c>
      <c r="E136" s="794">
        <f t="shared" si="11"/>
        <v>2019</v>
      </c>
      <c r="F136" s="794" t="s">
        <v>1019</v>
      </c>
      <c r="G136" s="823">
        <v>300</v>
      </c>
      <c r="H136" s="794" t="s">
        <v>1021</v>
      </c>
      <c r="I136" s="794">
        <v>68</v>
      </c>
      <c r="J136" s="794">
        <v>232</v>
      </c>
      <c r="K136" s="794">
        <v>974.40000000000009</v>
      </c>
      <c r="L136" s="835" t="s">
        <v>1023</v>
      </c>
      <c r="M136" s="794"/>
      <c r="N136" s="794"/>
      <c r="O136" s="794"/>
      <c r="P136" s="794"/>
      <c r="Q136" s="794"/>
      <c r="R136" s="794"/>
      <c r="S136" s="794"/>
      <c r="T136" s="794"/>
      <c r="U136" s="794"/>
      <c r="V136" s="794"/>
      <c r="W136" s="794"/>
      <c r="X136" s="794"/>
    </row>
    <row r="137" spans="3:24">
      <c r="C137" s="857" t="s">
        <v>1018</v>
      </c>
      <c r="D137" s="835">
        <v>43466</v>
      </c>
      <c r="E137" s="794">
        <f t="shared" si="11"/>
        <v>2019</v>
      </c>
      <c r="F137" s="794" t="s">
        <v>1019</v>
      </c>
      <c r="G137" s="823">
        <v>300</v>
      </c>
      <c r="H137" s="794" t="s">
        <v>1022</v>
      </c>
      <c r="I137" s="794">
        <v>134</v>
      </c>
      <c r="J137" s="794">
        <v>166</v>
      </c>
      <c r="K137" s="794">
        <v>697.2</v>
      </c>
      <c r="L137" s="835">
        <v>43983</v>
      </c>
      <c r="M137" s="794"/>
      <c r="N137" s="794"/>
      <c r="O137" s="794"/>
      <c r="P137" s="794"/>
      <c r="Q137" s="794"/>
      <c r="R137" s="794"/>
      <c r="S137" s="794"/>
      <c r="T137" s="794"/>
      <c r="U137" s="794"/>
      <c r="V137" s="794"/>
      <c r="W137" s="794"/>
      <c r="X137" s="794"/>
    </row>
    <row r="138" spans="3:24">
      <c r="C138" s="857" t="s">
        <v>1024</v>
      </c>
      <c r="D138" s="835">
        <v>43466</v>
      </c>
      <c r="E138" s="794">
        <f t="shared" si="11"/>
        <v>2019</v>
      </c>
      <c r="F138" s="794" t="s">
        <v>1019</v>
      </c>
      <c r="G138" s="823">
        <v>300</v>
      </c>
      <c r="H138" s="794" t="s">
        <v>1022</v>
      </c>
      <c r="I138" s="794">
        <v>134</v>
      </c>
      <c r="J138" s="794">
        <v>166</v>
      </c>
      <c r="K138" s="794">
        <v>697.2</v>
      </c>
      <c r="L138" s="835">
        <v>44256</v>
      </c>
      <c r="M138" s="794"/>
      <c r="N138" s="794"/>
      <c r="O138" s="794"/>
      <c r="P138" s="794"/>
      <c r="Q138" s="794"/>
      <c r="R138" s="794"/>
      <c r="S138" s="794"/>
      <c r="T138" s="794"/>
      <c r="U138" s="794"/>
      <c r="V138" s="794"/>
      <c r="W138" s="794"/>
      <c r="X138" s="794"/>
    </row>
    <row r="139" spans="3:24">
      <c r="C139" s="857" t="s">
        <v>1018</v>
      </c>
      <c r="D139" s="835">
        <v>43466</v>
      </c>
      <c r="E139" s="794">
        <f t="shared" si="11"/>
        <v>2019</v>
      </c>
      <c r="F139" s="794" t="s">
        <v>1019</v>
      </c>
      <c r="G139" s="823">
        <v>300</v>
      </c>
      <c r="H139" s="794" t="s">
        <v>1022</v>
      </c>
      <c r="I139" s="794">
        <v>134</v>
      </c>
      <c r="J139" s="794">
        <v>166</v>
      </c>
      <c r="K139" s="794">
        <v>697.2</v>
      </c>
      <c r="L139" s="835">
        <v>44044</v>
      </c>
      <c r="M139" s="794"/>
      <c r="N139" s="794"/>
      <c r="O139" s="794"/>
      <c r="P139" s="794"/>
      <c r="Q139" s="794"/>
      <c r="R139" s="794"/>
      <c r="S139" s="794"/>
      <c r="T139" s="794"/>
      <c r="U139" s="794"/>
      <c r="V139" s="794"/>
      <c r="W139" s="794"/>
      <c r="X139" s="794"/>
    </row>
    <row r="140" spans="3:24">
      <c r="C140" s="857" t="s">
        <v>1018</v>
      </c>
      <c r="D140" s="835">
        <v>43466</v>
      </c>
      <c r="E140" s="794">
        <f t="shared" si="11"/>
        <v>2019</v>
      </c>
      <c r="F140" s="794" t="s">
        <v>1019</v>
      </c>
      <c r="G140" s="823">
        <v>300</v>
      </c>
      <c r="H140" s="794" t="s">
        <v>1021</v>
      </c>
      <c r="I140" s="794">
        <v>68</v>
      </c>
      <c r="J140" s="794">
        <v>232</v>
      </c>
      <c r="K140" s="794">
        <v>974.40000000000009</v>
      </c>
      <c r="L140" s="835">
        <v>44044</v>
      </c>
      <c r="M140" s="794"/>
      <c r="N140" s="794"/>
      <c r="O140" s="794"/>
      <c r="P140" s="794"/>
      <c r="Q140" s="794"/>
      <c r="R140" s="794"/>
      <c r="S140" s="794"/>
      <c r="T140" s="794"/>
      <c r="U140" s="794"/>
      <c r="V140" s="794"/>
      <c r="W140" s="794"/>
      <c r="X140" s="794"/>
    </row>
    <row r="141" spans="3:24">
      <c r="C141" s="857" t="s">
        <v>1018</v>
      </c>
      <c r="D141" s="835">
        <v>43466</v>
      </c>
      <c r="E141" s="794">
        <f t="shared" si="11"/>
        <v>2019</v>
      </c>
      <c r="F141" s="794" t="s">
        <v>1019</v>
      </c>
      <c r="G141" s="823">
        <v>300</v>
      </c>
      <c r="H141" s="794" t="s">
        <v>1021</v>
      </c>
      <c r="I141" s="794">
        <v>68</v>
      </c>
      <c r="J141" s="794">
        <v>232</v>
      </c>
      <c r="K141" s="794">
        <v>974.40000000000009</v>
      </c>
      <c r="L141" s="835">
        <v>44044</v>
      </c>
      <c r="M141" s="794"/>
      <c r="N141" s="794"/>
      <c r="O141" s="794"/>
      <c r="P141" s="794"/>
      <c r="Q141" s="794"/>
      <c r="R141" s="794"/>
      <c r="S141" s="794"/>
      <c r="T141" s="794"/>
      <c r="U141" s="794"/>
      <c r="V141" s="794"/>
      <c r="W141" s="794"/>
      <c r="X141" s="794"/>
    </row>
    <row r="142" spans="3:24">
      <c r="C142" s="857" t="s">
        <v>1018</v>
      </c>
      <c r="D142" s="835">
        <v>43466</v>
      </c>
      <c r="E142" s="794">
        <f t="shared" si="11"/>
        <v>2019</v>
      </c>
      <c r="F142" s="794" t="s">
        <v>1019</v>
      </c>
      <c r="G142" s="823">
        <v>300</v>
      </c>
      <c r="H142" s="794" t="s">
        <v>1021</v>
      </c>
      <c r="I142" s="794">
        <v>68</v>
      </c>
      <c r="J142" s="794">
        <v>232</v>
      </c>
      <c r="K142" s="794">
        <v>974.40000000000009</v>
      </c>
      <c r="L142" s="835">
        <v>44044</v>
      </c>
      <c r="M142" s="794"/>
      <c r="N142" s="794"/>
      <c r="O142" s="794"/>
      <c r="P142" s="794"/>
      <c r="Q142" s="794"/>
      <c r="R142" s="794"/>
      <c r="S142" s="794"/>
      <c r="T142" s="794"/>
      <c r="U142" s="794"/>
      <c r="V142" s="794"/>
      <c r="W142" s="794"/>
      <c r="X142" s="794"/>
    </row>
    <row r="143" spans="3:24">
      <c r="C143" s="857" t="s">
        <v>1018</v>
      </c>
      <c r="D143" s="835">
        <v>43466</v>
      </c>
      <c r="E143" s="794">
        <f t="shared" si="11"/>
        <v>2019</v>
      </c>
      <c r="F143" s="794" t="s">
        <v>1019</v>
      </c>
      <c r="G143" s="823">
        <v>300</v>
      </c>
      <c r="H143" s="794" t="s">
        <v>1021</v>
      </c>
      <c r="I143" s="794">
        <v>68</v>
      </c>
      <c r="J143" s="794">
        <v>232</v>
      </c>
      <c r="K143" s="794">
        <v>974.40000000000009</v>
      </c>
      <c r="L143" s="835">
        <v>44044</v>
      </c>
      <c r="M143" s="794"/>
      <c r="N143" s="794"/>
      <c r="O143" s="794"/>
      <c r="P143" s="794"/>
      <c r="Q143" s="794"/>
      <c r="R143" s="794"/>
      <c r="S143" s="794"/>
      <c r="T143" s="794"/>
      <c r="U143" s="794"/>
      <c r="V143" s="794"/>
      <c r="W143" s="794"/>
      <c r="X143" s="794"/>
    </row>
    <row r="144" spans="3:24">
      <c r="C144" s="857" t="s">
        <v>1018</v>
      </c>
      <c r="D144" s="835">
        <v>43466</v>
      </c>
      <c r="E144" s="794">
        <f t="shared" si="11"/>
        <v>2019</v>
      </c>
      <c r="F144" s="794" t="s">
        <v>1019</v>
      </c>
      <c r="G144" s="823">
        <v>300</v>
      </c>
      <c r="H144" s="794" t="s">
        <v>1021</v>
      </c>
      <c r="I144" s="794">
        <v>68</v>
      </c>
      <c r="J144" s="794">
        <v>232</v>
      </c>
      <c r="K144" s="794">
        <v>974.40000000000009</v>
      </c>
      <c r="L144" s="835">
        <v>44044</v>
      </c>
      <c r="M144" s="794"/>
      <c r="N144" s="794"/>
      <c r="O144" s="794"/>
      <c r="P144" s="794"/>
      <c r="Q144" s="794"/>
      <c r="R144" s="794"/>
      <c r="S144" s="794"/>
      <c r="T144" s="794"/>
      <c r="U144" s="794"/>
      <c r="V144" s="794"/>
      <c r="W144" s="794"/>
      <c r="X144" s="794"/>
    </row>
    <row r="145" spans="3:24">
      <c r="C145" s="857" t="s">
        <v>1018</v>
      </c>
      <c r="D145" s="835">
        <v>43466</v>
      </c>
      <c r="E145" s="794">
        <f t="shared" si="11"/>
        <v>2019</v>
      </c>
      <c r="F145" s="794" t="s">
        <v>1019</v>
      </c>
      <c r="G145" s="823">
        <v>300</v>
      </c>
      <c r="H145" s="794" t="s">
        <v>1020</v>
      </c>
      <c r="I145" s="794">
        <v>100</v>
      </c>
      <c r="J145" s="794">
        <v>200</v>
      </c>
      <c r="K145" s="794">
        <v>840</v>
      </c>
      <c r="L145" s="835">
        <v>44044</v>
      </c>
      <c r="M145" s="794"/>
      <c r="N145" s="794"/>
      <c r="O145" s="794"/>
      <c r="P145" s="794"/>
      <c r="Q145" s="794"/>
      <c r="R145" s="794"/>
      <c r="S145" s="794"/>
      <c r="T145" s="794"/>
      <c r="U145" s="794"/>
      <c r="V145" s="794"/>
      <c r="W145" s="794"/>
      <c r="X145" s="794"/>
    </row>
    <row r="146" spans="3:24">
      <c r="C146" s="857" t="s">
        <v>1018</v>
      </c>
      <c r="D146" s="835">
        <v>43466</v>
      </c>
      <c r="E146" s="794">
        <f t="shared" si="11"/>
        <v>2019</v>
      </c>
      <c r="F146" s="794" t="s">
        <v>1019</v>
      </c>
      <c r="G146" s="823">
        <v>300</v>
      </c>
      <c r="H146" s="794" t="s">
        <v>1020</v>
      </c>
      <c r="I146" s="794">
        <v>100</v>
      </c>
      <c r="J146" s="794">
        <v>200</v>
      </c>
      <c r="K146" s="794">
        <v>840</v>
      </c>
      <c r="L146" s="835" t="s">
        <v>1023</v>
      </c>
      <c r="M146" s="794"/>
      <c r="N146" s="794"/>
      <c r="O146" s="794"/>
      <c r="P146" s="794"/>
      <c r="Q146" s="794"/>
      <c r="R146" s="794"/>
      <c r="S146" s="794"/>
      <c r="T146" s="794"/>
      <c r="U146" s="794"/>
      <c r="V146" s="794"/>
      <c r="W146" s="794"/>
      <c r="X146" s="794"/>
    </row>
    <row r="147" spans="3:24">
      <c r="C147" s="857" t="s">
        <v>1018</v>
      </c>
      <c r="D147" s="835">
        <v>43466</v>
      </c>
      <c r="E147" s="794">
        <f t="shared" si="11"/>
        <v>2019</v>
      </c>
      <c r="F147" s="794" t="s">
        <v>1019</v>
      </c>
      <c r="G147" s="823">
        <v>300</v>
      </c>
      <c r="H147" s="794" t="s">
        <v>1021</v>
      </c>
      <c r="I147" s="794">
        <v>68</v>
      </c>
      <c r="J147" s="794">
        <v>232</v>
      </c>
      <c r="K147" s="794">
        <v>974.40000000000009</v>
      </c>
      <c r="L147" s="835">
        <v>44044</v>
      </c>
      <c r="M147" s="794"/>
      <c r="N147" s="794"/>
      <c r="O147" s="794"/>
      <c r="P147" s="794"/>
      <c r="Q147" s="794"/>
      <c r="R147" s="794"/>
      <c r="S147" s="794"/>
      <c r="T147" s="794"/>
      <c r="U147" s="794"/>
      <c r="V147" s="794"/>
      <c r="W147" s="794"/>
      <c r="X147" s="794"/>
    </row>
    <row r="148" spans="3:24">
      <c r="C148" s="857" t="s">
        <v>1018</v>
      </c>
      <c r="D148" s="835">
        <v>43466</v>
      </c>
      <c r="E148" s="794">
        <f t="shared" si="11"/>
        <v>2019</v>
      </c>
      <c r="F148" s="794" t="s">
        <v>1019</v>
      </c>
      <c r="G148" s="823">
        <v>300</v>
      </c>
      <c r="H148" s="794" t="s">
        <v>1021</v>
      </c>
      <c r="I148" s="794">
        <v>68</v>
      </c>
      <c r="J148" s="794">
        <v>232</v>
      </c>
      <c r="K148" s="794">
        <v>974.40000000000009</v>
      </c>
      <c r="L148" s="835">
        <v>44044</v>
      </c>
      <c r="M148" s="794"/>
      <c r="N148" s="794"/>
      <c r="O148" s="794"/>
      <c r="P148" s="794"/>
      <c r="Q148" s="794"/>
      <c r="R148" s="794"/>
      <c r="S148" s="794"/>
      <c r="T148" s="794"/>
      <c r="U148" s="794"/>
      <c r="V148" s="794"/>
      <c r="W148" s="794"/>
      <c r="X148" s="794"/>
    </row>
    <row r="149" spans="3:24">
      <c r="C149" s="857" t="s">
        <v>1018</v>
      </c>
      <c r="D149" s="835">
        <v>43466</v>
      </c>
      <c r="E149" s="794">
        <f t="shared" si="11"/>
        <v>2019</v>
      </c>
      <c r="F149" s="794" t="s">
        <v>1019</v>
      </c>
      <c r="G149" s="823">
        <v>300</v>
      </c>
      <c r="H149" s="794" t="s">
        <v>1021</v>
      </c>
      <c r="I149" s="794">
        <v>68</v>
      </c>
      <c r="J149" s="794">
        <v>232</v>
      </c>
      <c r="K149" s="794">
        <v>974.40000000000009</v>
      </c>
      <c r="L149" s="835">
        <v>44044</v>
      </c>
      <c r="M149" s="794"/>
      <c r="N149" s="794"/>
      <c r="O149" s="794"/>
      <c r="P149" s="794"/>
      <c r="Q149" s="794"/>
      <c r="R149" s="794"/>
      <c r="S149" s="794"/>
      <c r="T149" s="794"/>
      <c r="U149" s="794"/>
      <c r="V149" s="794"/>
      <c r="W149" s="794"/>
      <c r="X149" s="794"/>
    </row>
    <row r="150" spans="3:24">
      <c r="C150" s="857" t="s">
        <v>1018</v>
      </c>
      <c r="D150" s="835">
        <v>43466</v>
      </c>
      <c r="E150" s="794">
        <f t="shared" si="11"/>
        <v>2019</v>
      </c>
      <c r="F150" s="794" t="s">
        <v>1019</v>
      </c>
      <c r="G150" s="823">
        <v>300</v>
      </c>
      <c r="H150" s="794" t="s">
        <v>1021</v>
      </c>
      <c r="I150" s="794">
        <v>68</v>
      </c>
      <c r="J150" s="794">
        <v>232</v>
      </c>
      <c r="K150" s="794">
        <v>974.40000000000009</v>
      </c>
      <c r="L150" s="835">
        <v>44044</v>
      </c>
      <c r="M150" s="794"/>
      <c r="N150" s="794"/>
      <c r="O150" s="794"/>
      <c r="P150" s="794"/>
      <c r="Q150" s="794"/>
      <c r="R150" s="794"/>
      <c r="S150" s="794"/>
      <c r="T150" s="794"/>
      <c r="U150" s="794"/>
      <c r="V150" s="794"/>
      <c r="W150" s="794"/>
      <c r="X150" s="794"/>
    </row>
    <row r="151" spans="3:24">
      <c r="C151" s="857" t="s">
        <v>1018</v>
      </c>
      <c r="D151" s="835">
        <v>43466</v>
      </c>
      <c r="E151" s="794">
        <f t="shared" si="11"/>
        <v>2019</v>
      </c>
      <c r="F151" s="794" t="s">
        <v>1019</v>
      </c>
      <c r="G151" s="823">
        <v>300</v>
      </c>
      <c r="H151" s="794" t="s">
        <v>1021</v>
      </c>
      <c r="I151" s="794">
        <v>68</v>
      </c>
      <c r="J151" s="794">
        <v>232</v>
      </c>
      <c r="K151" s="794">
        <v>974.40000000000009</v>
      </c>
      <c r="L151" s="835" t="s">
        <v>1023</v>
      </c>
      <c r="M151" s="794"/>
      <c r="N151" s="794"/>
      <c r="O151" s="794"/>
      <c r="P151" s="794"/>
      <c r="Q151" s="794"/>
      <c r="R151" s="794"/>
      <c r="S151" s="794"/>
      <c r="T151" s="794"/>
      <c r="U151" s="794"/>
      <c r="V151" s="794"/>
      <c r="W151" s="794"/>
      <c r="X151" s="794"/>
    </row>
    <row r="152" spans="3:24">
      <c r="C152" s="857" t="s">
        <v>1018</v>
      </c>
      <c r="D152" s="835">
        <v>43466</v>
      </c>
      <c r="E152" s="794">
        <f t="shared" si="11"/>
        <v>2019</v>
      </c>
      <c r="F152" s="794" t="s">
        <v>1019</v>
      </c>
      <c r="G152" s="823">
        <v>300</v>
      </c>
      <c r="H152" s="794" t="s">
        <v>1021</v>
      </c>
      <c r="I152" s="794">
        <v>68</v>
      </c>
      <c r="J152" s="794">
        <v>232</v>
      </c>
      <c r="K152" s="794">
        <v>974.40000000000009</v>
      </c>
      <c r="L152" s="835" t="s">
        <v>1023</v>
      </c>
      <c r="M152" s="794"/>
      <c r="N152" s="794"/>
      <c r="O152" s="794"/>
      <c r="P152" s="794"/>
      <c r="Q152" s="794"/>
      <c r="R152" s="794"/>
      <c r="S152" s="794"/>
      <c r="T152" s="794"/>
      <c r="U152" s="794"/>
      <c r="V152" s="794"/>
      <c r="W152" s="794"/>
      <c r="X152" s="794"/>
    </row>
    <row r="153" spans="3:24">
      <c r="C153" s="857" t="s">
        <v>1018</v>
      </c>
      <c r="D153" s="835">
        <v>43466</v>
      </c>
      <c r="E153" s="794">
        <f t="shared" si="11"/>
        <v>2019</v>
      </c>
      <c r="F153" s="794" t="s">
        <v>1019</v>
      </c>
      <c r="G153" s="823">
        <v>300</v>
      </c>
      <c r="H153" s="794" t="s">
        <v>1021</v>
      </c>
      <c r="I153" s="794">
        <v>68</v>
      </c>
      <c r="J153" s="794">
        <v>232</v>
      </c>
      <c r="K153" s="794">
        <v>974.40000000000009</v>
      </c>
      <c r="L153" s="835" t="s">
        <v>1023</v>
      </c>
      <c r="M153" s="794"/>
      <c r="N153" s="794"/>
      <c r="O153" s="794"/>
      <c r="P153" s="794"/>
      <c r="Q153" s="794"/>
      <c r="R153" s="794"/>
      <c r="S153" s="794"/>
      <c r="T153" s="794"/>
      <c r="U153" s="794"/>
      <c r="V153" s="794"/>
      <c r="W153" s="794"/>
      <c r="X153" s="794"/>
    </row>
    <row r="154" spans="3:24">
      <c r="C154" s="857" t="s">
        <v>1018</v>
      </c>
      <c r="D154" s="835">
        <v>43466</v>
      </c>
      <c r="E154" s="794">
        <f t="shared" si="11"/>
        <v>2019</v>
      </c>
      <c r="F154" s="794" t="s">
        <v>1019</v>
      </c>
      <c r="G154" s="823">
        <v>300</v>
      </c>
      <c r="H154" s="794" t="s">
        <v>1021</v>
      </c>
      <c r="I154" s="794">
        <v>68</v>
      </c>
      <c r="J154" s="794">
        <v>232</v>
      </c>
      <c r="K154" s="794">
        <v>974.40000000000009</v>
      </c>
      <c r="L154" s="835" t="s">
        <v>1023</v>
      </c>
      <c r="M154" s="794"/>
      <c r="N154" s="794"/>
      <c r="O154" s="794"/>
      <c r="P154" s="794"/>
      <c r="Q154" s="794"/>
      <c r="R154" s="794"/>
      <c r="S154" s="794"/>
      <c r="T154" s="794"/>
      <c r="U154" s="794"/>
      <c r="V154" s="794"/>
      <c r="W154" s="794"/>
      <c r="X154" s="794"/>
    </row>
    <row r="155" spans="3:24">
      <c r="C155" s="857" t="s">
        <v>1018</v>
      </c>
      <c r="D155" s="835">
        <v>43466</v>
      </c>
      <c r="E155" s="794">
        <f t="shared" si="11"/>
        <v>2019</v>
      </c>
      <c r="F155" s="794" t="s">
        <v>1019</v>
      </c>
      <c r="G155" s="823">
        <v>300</v>
      </c>
      <c r="H155" s="794" t="s">
        <v>1021</v>
      </c>
      <c r="I155" s="794">
        <v>68</v>
      </c>
      <c r="J155" s="794">
        <v>232</v>
      </c>
      <c r="K155" s="794">
        <v>974.40000000000009</v>
      </c>
      <c r="L155" s="835" t="s">
        <v>1023</v>
      </c>
      <c r="M155" s="794"/>
      <c r="N155" s="794"/>
      <c r="O155" s="794"/>
      <c r="P155" s="794"/>
      <c r="Q155" s="794"/>
      <c r="R155" s="794"/>
      <c r="S155" s="794"/>
      <c r="T155" s="794"/>
      <c r="U155" s="794"/>
      <c r="V155" s="794"/>
      <c r="W155" s="794"/>
      <c r="X155" s="794"/>
    </row>
    <row r="156" spans="3:24">
      <c r="C156" s="857" t="s">
        <v>1018</v>
      </c>
      <c r="D156" s="835">
        <v>43466</v>
      </c>
      <c r="E156" s="794">
        <f t="shared" si="11"/>
        <v>2019</v>
      </c>
      <c r="F156" s="794" t="s">
        <v>1019</v>
      </c>
      <c r="G156" s="823">
        <v>300</v>
      </c>
      <c r="H156" s="794" t="s">
        <v>1021</v>
      </c>
      <c r="I156" s="794">
        <v>68</v>
      </c>
      <c r="J156" s="794">
        <v>232</v>
      </c>
      <c r="K156" s="794">
        <v>974.40000000000009</v>
      </c>
      <c r="L156" s="835" t="s">
        <v>1023</v>
      </c>
      <c r="M156" s="794"/>
      <c r="N156" s="794"/>
      <c r="O156" s="794"/>
      <c r="P156" s="794"/>
      <c r="Q156" s="794"/>
      <c r="R156" s="794"/>
      <c r="S156" s="794"/>
      <c r="T156" s="794"/>
      <c r="U156" s="794"/>
      <c r="V156" s="794"/>
      <c r="W156" s="794"/>
      <c r="X156" s="794"/>
    </row>
    <row r="157" spans="3:24">
      <c r="C157" s="857" t="s">
        <v>1018</v>
      </c>
      <c r="D157" s="835">
        <v>43466</v>
      </c>
      <c r="E157" s="794">
        <f t="shared" si="11"/>
        <v>2019</v>
      </c>
      <c r="F157" s="794" t="s">
        <v>1019</v>
      </c>
      <c r="G157" s="823">
        <v>300</v>
      </c>
      <c r="H157" s="794" t="s">
        <v>1021</v>
      </c>
      <c r="I157" s="794">
        <v>68</v>
      </c>
      <c r="J157" s="794">
        <v>232</v>
      </c>
      <c r="K157" s="794">
        <v>974.40000000000009</v>
      </c>
      <c r="L157" s="835" t="s">
        <v>1023</v>
      </c>
      <c r="M157" s="794"/>
      <c r="N157" s="794"/>
      <c r="O157" s="794"/>
      <c r="P157" s="794"/>
      <c r="Q157" s="794"/>
      <c r="R157" s="794"/>
      <c r="S157" s="794"/>
      <c r="T157" s="794"/>
      <c r="U157" s="794"/>
      <c r="V157" s="794"/>
      <c r="W157" s="794"/>
      <c r="X157" s="794"/>
    </row>
    <row r="158" spans="3:24">
      <c r="C158" s="857" t="s">
        <v>1018</v>
      </c>
      <c r="D158" s="835">
        <v>43466</v>
      </c>
      <c r="E158" s="794">
        <f t="shared" si="11"/>
        <v>2019</v>
      </c>
      <c r="F158" s="794" t="s">
        <v>1019</v>
      </c>
      <c r="G158" s="823">
        <v>300</v>
      </c>
      <c r="H158" s="794" t="s">
        <v>1021</v>
      </c>
      <c r="I158" s="794">
        <v>68</v>
      </c>
      <c r="J158" s="794">
        <v>232</v>
      </c>
      <c r="K158" s="794">
        <v>974.40000000000009</v>
      </c>
      <c r="L158" s="835" t="s">
        <v>1023</v>
      </c>
      <c r="M158" s="794"/>
      <c r="N158" s="794"/>
      <c r="O158" s="794"/>
      <c r="P158" s="794"/>
      <c r="Q158" s="794"/>
      <c r="R158" s="794"/>
      <c r="S158" s="794"/>
      <c r="T158" s="794"/>
      <c r="U158" s="794"/>
      <c r="V158" s="794"/>
      <c r="W158" s="794"/>
      <c r="X158" s="794"/>
    </row>
    <row r="159" spans="3:24">
      <c r="C159" s="857" t="s">
        <v>1018</v>
      </c>
      <c r="D159" s="835">
        <v>43466</v>
      </c>
      <c r="E159" s="794">
        <f t="shared" si="11"/>
        <v>2019</v>
      </c>
      <c r="F159" s="794" t="s">
        <v>1019</v>
      </c>
      <c r="G159" s="823">
        <v>300</v>
      </c>
      <c r="H159" s="794" t="s">
        <v>1021</v>
      </c>
      <c r="I159" s="794">
        <v>68</v>
      </c>
      <c r="J159" s="794">
        <v>232</v>
      </c>
      <c r="K159" s="794">
        <v>974.40000000000009</v>
      </c>
      <c r="L159" s="835" t="s">
        <v>1023</v>
      </c>
      <c r="M159" s="794"/>
      <c r="N159" s="794"/>
      <c r="O159" s="794"/>
      <c r="P159" s="794"/>
      <c r="Q159" s="794"/>
      <c r="R159" s="794"/>
      <c r="S159" s="794"/>
      <c r="T159" s="794"/>
      <c r="U159" s="794"/>
      <c r="V159" s="794"/>
      <c r="W159" s="794"/>
      <c r="X159" s="794"/>
    </row>
    <row r="160" spans="3:24">
      <c r="C160" s="857" t="s">
        <v>1018</v>
      </c>
      <c r="D160" s="835">
        <v>43466</v>
      </c>
      <c r="E160" s="794">
        <f t="shared" si="11"/>
        <v>2019</v>
      </c>
      <c r="F160" s="794" t="s">
        <v>1019</v>
      </c>
      <c r="G160" s="823">
        <v>300</v>
      </c>
      <c r="H160" s="794" t="s">
        <v>1021</v>
      </c>
      <c r="I160" s="794">
        <v>68</v>
      </c>
      <c r="J160" s="794">
        <v>232</v>
      </c>
      <c r="K160" s="794">
        <v>974.40000000000009</v>
      </c>
      <c r="L160" s="835" t="s">
        <v>1023</v>
      </c>
      <c r="M160" s="794"/>
      <c r="N160" s="794"/>
      <c r="O160" s="794"/>
      <c r="P160" s="794"/>
      <c r="Q160" s="794"/>
      <c r="R160" s="794"/>
      <c r="S160" s="794"/>
      <c r="T160" s="794"/>
      <c r="U160" s="794"/>
      <c r="V160" s="794"/>
      <c r="W160" s="794"/>
      <c r="X160" s="794"/>
    </row>
    <row r="161" spans="3:24">
      <c r="C161" s="857" t="s">
        <v>1018</v>
      </c>
      <c r="D161" s="835">
        <v>43466</v>
      </c>
      <c r="E161" s="794">
        <f t="shared" si="11"/>
        <v>2019</v>
      </c>
      <c r="F161" s="794" t="s">
        <v>1019</v>
      </c>
      <c r="G161" s="823">
        <v>300</v>
      </c>
      <c r="H161" s="794" t="s">
        <v>1021</v>
      </c>
      <c r="I161" s="794">
        <v>68</v>
      </c>
      <c r="J161" s="794">
        <v>232</v>
      </c>
      <c r="K161" s="794">
        <v>974.40000000000009</v>
      </c>
      <c r="L161" s="835" t="s">
        <v>1023</v>
      </c>
      <c r="M161" s="794"/>
      <c r="N161" s="794"/>
      <c r="O161" s="794"/>
      <c r="P161" s="794"/>
      <c r="Q161" s="794"/>
      <c r="R161" s="794"/>
      <c r="S161" s="794"/>
      <c r="T161" s="794"/>
      <c r="U161" s="794"/>
      <c r="V161" s="794"/>
      <c r="W161" s="794"/>
      <c r="X161" s="794"/>
    </row>
    <row r="162" spans="3:24">
      <c r="C162" s="857" t="s">
        <v>1018</v>
      </c>
      <c r="D162" s="835">
        <v>43466</v>
      </c>
      <c r="E162" s="794">
        <f t="shared" si="11"/>
        <v>2019</v>
      </c>
      <c r="F162" s="794" t="s">
        <v>1019</v>
      </c>
      <c r="G162" s="823">
        <v>300</v>
      </c>
      <c r="H162" s="794" t="s">
        <v>1021</v>
      </c>
      <c r="I162" s="794">
        <v>68</v>
      </c>
      <c r="J162" s="794">
        <v>232</v>
      </c>
      <c r="K162" s="794">
        <v>974.40000000000009</v>
      </c>
      <c r="L162" s="835" t="s">
        <v>1023</v>
      </c>
      <c r="M162" s="794"/>
      <c r="N162" s="794"/>
      <c r="O162" s="794"/>
      <c r="P162" s="794"/>
      <c r="Q162" s="794"/>
      <c r="R162" s="794"/>
      <c r="S162" s="794"/>
      <c r="T162" s="794"/>
      <c r="U162" s="794"/>
      <c r="V162" s="794"/>
      <c r="W162" s="794"/>
      <c r="X162" s="794"/>
    </row>
    <row r="163" spans="3:24">
      <c r="C163" s="857" t="s">
        <v>1018</v>
      </c>
      <c r="D163" s="835">
        <v>43466</v>
      </c>
      <c r="E163" s="794">
        <f t="shared" si="11"/>
        <v>2019</v>
      </c>
      <c r="F163" s="794" t="s">
        <v>1019</v>
      </c>
      <c r="G163" s="823">
        <v>300</v>
      </c>
      <c r="H163" s="794" t="s">
        <v>1021</v>
      </c>
      <c r="I163" s="794">
        <v>68</v>
      </c>
      <c r="J163" s="794">
        <v>232</v>
      </c>
      <c r="K163" s="794">
        <v>974.40000000000009</v>
      </c>
      <c r="L163" s="835" t="s">
        <v>1023</v>
      </c>
      <c r="M163" s="794"/>
      <c r="N163" s="794"/>
      <c r="O163" s="794"/>
      <c r="P163" s="794"/>
      <c r="Q163" s="794"/>
      <c r="R163" s="794"/>
      <c r="S163" s="794"/>
      <c r="T163" s="794"/>
      <c r="U163" s="794"/>
      <c r="V163" s="794"/>
      <c r="W163" s="794"/>
      <c r="X163" s="794"/>
    </row>
    <row r="164" spans="3:24">
      <c r="C164" s="857" t="s">
        <v>1024</v>
      </c>
      <c r="D164" s="835">
        <v>43466</v>
      </c>
      <c r="E164" s="794">
        <f t="shared" si="11"/>
        <v>2019</v>
      </c>
      <c r="F164" s="794" t="s">
        <v>1019</v>
      </c>
      <c r="G164" s="823">
        <v>300</v>
      </c>
      <c r="H164" s="794" t="s">
        <v>1021</v>
      </c>
      <c r="I164" s="794">
        <v>68</v>
      </c>
      <c r="J164" s="794">
        <v>232</v>
      </c>
      <c r="K164" s="794">
        <v>974.40000000000009</v>
      </c>
      <c r="L164" s="835" t="s">
        <v>1023</v>
      </c>
      <c r="M164" s="794"/>
      <c r="N164" s="794"/>
      <c r="O164" s="794"/>
      <c r="P164" s="794"/>
      <c r="Q164" s="794"/>
      <c r="R164" s="794"/>
      <c r="S164" s="794"/>
      <c r="T164" s="794"/>
      <c r="U164" s="794"/>
      <c r="V164" s="794"/>
      <c r="W164" s="794"/>
      <c r="X164" s="794"/>
    </row>
    <row r="165" spans="3:24">
      <c r="C165" s="857" t="s">
        <v>1024</v>
      </c>
      <c r="D165" s="835">
        <v>43466</v>
      </c>
      <c r="E165" s="794">
        <f t="shared" si="11"/>
        <v>2019</v>
      </c>
      <c r="F165" s="794" t="s">
        <v>1019</v>
      </c>
      <c r="G165" s="823">
        <v>300</v>
      </c>
      <c r="H165" s="794" t="s">
        <v>1021</v>
      </c>
      <c r="I165" s="794">
        <v>68</v>
      </c>
      <c r="J165" s="794">
        <v>232</v>
      </c>
      <c r="K165" s="794">
        <v>974.40000000000009</v>
      </c>
      <c r="L165" s="835" t="s">
        <v>1023</v>
      </c>
      <c r="M165" s="794"/>
      <c r="N165" s="794"/>
      <c r="O165" s="794"/>
      <c r="P165" s="794"/>
      <c r="Q165" s="794"/>
      <c r="R165" s="794"/>
      <c r="S165" s="794"/>
      <c r="T165" s="794"/>
      <c r="U165" s="794"/>
      <c r="V165" s="794"/>
      <c r="W165" s="794"/>
      <c r="X165" s="794"/>
    </row>
    <row r="166" spans="3:24">
      <c r="C166" s="857" t="s">
        <v>1018</v>
      </c>
      <c r="D166" s="835">
        <v>43466</v>
      </c>
      <c r="E166" s="794">
        <f t="shared" si="11"/>
        <v>2019</v>
      </c>
      <c r="F166" s="794" t="s">
        <v>1027</v>
      </c>
      <c r="G166" s="823">
        <v>470</v>
      </c>
      <c r="H166" s="794" t="s">
        <v>1021</v>
      </c>
      <c r="I166" s="794">
        <v>68</v>
      </c>
      <c r="J166" s="794">
        <v>402</v>
      </c>
      <c r="K166" s="794">
        <v>1688.4</v>
      </c>
      <c r="L166" s="835" t="s">
        <v>1023</v>
      </c>
      <c r="M166" s="794"/>
      <c r="N166" s="794"/>
      <c r="O166" s="794"/>
      <c r="P166" s="794"/>
      <c r="Q166" s="794"/>
      <c r="R166" s="794"/>
      <c r="S166" s="794"/>
      <c r="T166" s="794"/>
      <c r="U166" s="794"/>
      <c r="V166" s="794"/>
      <c r="W166" s="794"/>
      <c r="X166" s="794"/>
    </row>
    <row r="167" spans="3:24">
      <c r="C167" s="857" t="s">
        <v>1018</v>
      </c>
      <c r="D167" s="835">
        <v>43466</v>
      </c>
      <c r="E167" s="794">
        <f t="shared" si="11"/>
        <v>2019</v>
      </c>
      <c r="F167" s="794" t="s">
        <v>1027</v>
      </c>
      <c r="G167" s="823">
        <v>470</v>
      </c>
      <c r="H167" s="794" t="s">
        <v>1021</v>
      </c>
      <c r="I167" s="794">
        <v>68</v>
      </c>
      <c r="J167" s="794">
        <v>402</v>
      </c>
      <c r="K167" s="794">
        <v>1688.4</v>
      </c>
      <c r="L167" s="835" t="s">
        <v>1023</v>
      </c>
      <c r="M167" s="794"/>
      <c r="N167" s="794"/>
      <c r="O167" s="794"/>
      <c r="P167" s="794"/>
      <c r="Q167" s="794"/>
      <c r="R167" s="794"/>
      <c r="S167" s="794"/>
      <c r="T167" s="794"/>
      <c r="U167" s="794"/>
      <c r="V167" s="794"/>
      <c r="W167" s="794"/>
      <c r="X167" s="794"/>
    </row>
    <row r="168" spans="3:24">
      <c r="C168" s="857" t="s">
        <v>1018</v>
      </c>
      <c r="D168" s="835">
        <v>43466</v>
      </c>
      <c r="E168" s="794">
        <f t="shared" si="11"/>
        <v>2019</v>
      </c>
      <c r="F168" s="794" t="s">
        <v>1027</v>
      </c>
      <c r="G168" s="823">
        <v>470</v>
      </c>
      <c r="H168" s="794" t="s">
        <v>1021</v>
      </c>
      <c r="I168" s="794">
        <v>68</v>
      </c>
      <c r="J168" s="794">
        <v>402</v>
      </c>
      <c r="K168" s="794">
        <v>1688.4</v>
      </c>
      <c r="L168" s="835" t="s">
        <v>1023</v>
      </c>
      <c r="M168" s="794"/>
      <c r="N168" s="794"/>
      <c r="O168" s="794"/>
      <c r="P168" s="794"/>
      <c r="Q168" s="794"/>
      <c r="R168" s="794"/>
      <c r="S168" s="794"/>
      <c r="T168" s="794"/>
      <c r="U168" s="794"/>
      <c r="V168" s="794"/>
      <c r="W168" s="794"/>
      <c r="X168" s="794"/>
    </row>
    <row r="169" spans="3:24">
      <c r="C169" s="857" t="s">
        <v>1018</v>
      </c>
      <c r="D169" s="835">
        <v>43466</v>
      </c>
      <c r="E169" s="794">
        <f t="shared" si="11"/>
        <v>2019</v>
      </c>
      <c r="F169" s="794" t="s">
        <v>1027</v>
      </c>
      <c r="G169" s="823">
        <v>470</v>
      </c>
      <c r="H169" s="794" t="s">
        <v>1021</v>
      </c>
      <c r="I169" s="794">
        <v>68</v>
      </c>
      <c r="J169" s="794">
        <v>402</v>
      </c>
      <c r="K169" s="794">
        <v>1688.4</v>
      </c>
      <c r="L169" s="835" t="s">
        <v>1023</v>
      </c>
      <c r="M169" s="794"/>
      <c r="N169" s="794"/>
      <c r="O169" s="794"/>
      <c r="P169" s="794"/>
      <c r="Q169" s="794"/>
      <c r="R169" s="794"/>
      <c r="S169" s="794"/>
      <c r="T169" s="794"/>
      <c r="U169" s="794"/>
      <c r="V169" s="794"/>
      <c r="W169" s="794"/>
      <c r="X169" s="794"/>
    </row>
    <row r="170" spans="3:24">
      <c r="C170" s="857" t="s">
        <v>1018</v>
      </c>
      <c r="D170" s="835">
        <v>43466</v>
      </c>
      <c r="E170" s="794">
        <f t="shared" ref="E170:E233" si="12">YEAR(D170)</f>
        <v>2019</v>
      </c>
      <c r="F170" s="794" t="s">
        <v>1027</v>
      </c>
      <c r="G170" s="823">
        <v>470</v>
      </c>
      <c r="H170" s="794" t="s">
        <v>1021</v>
      </c>
      <c r="I170" s="794">
        <v>68</v>
      </c>
      <c r="J170" s="794">
        <v>402</v>
      </c>
      <c r="K170" s="794">
        <v>1688.4</v>
      </c>
      <c r="L170" s="835" t="s">
        <v>1023</v>
      </c>
      <c r="M170" s="794"/>
      <c r="N170" s="794"/>
      <c r="O170" s="794"/>
      <c r="P170" s="794"/>
      <c r="Q170" s="794"/>
      <c r="R170" s="794"/>
      <c r="S170" s="794"/>
      <c r="T170" s="794"/>
      <c r="U170" s="794"/>
      <c r="V170" s="794"/>
      <c r="W170" s="794"/>
      <c r="X170" s="794"/>
    </row>
    <row r="171" spans="3:24">
      <c r="C171" s="857" t="s">
        <v>1018</v>
      </c>
      <c r="D171" s="835">
        <v>43466</v>
      </c>
      <c r="E171" s="794">
        <f t="shared" si="12"/>
        <v>2019</v>
      </c>
      <c r="F171" s="794" t="s">
        <v>1027</v>
      </c>
      <c r="G171" s="823">
        <v>470</v>
      </c>
      <c r="H171" s="794" t="s">
        <v>1021</v>
      </c>
      <c r="I171" s="794">
        <v>68</v>
      </c>
      <c r="J171" s="794">
        <v>402</v>
      </c>
      <c r="K171" s="794">
        <v>1688.4</v>
      </c>
      <c r="L171" s="835" t="s">
        <v>1023</v>
      </c>
      <c r="M171" s="794"/>
      <c r="N171" s="794"/>
      <c r="O171" s="794"/>
      <c r="P171" s="794"/>
      <c r="Q171" s="794"/>
      <c r="R171" s="794"/>
      <c r="S171" s="794"/>
      <c r="T171" s="794"/>
      <c r="U171" s="794"/>
      <c r="V171" s="794"/>
      <c r="W171" s="794"/>
      <c r="X171" s="794"/>
    </row>
    <row r="172" spans="3:24">
      <c r="C172" s="857" t="s">
        <v>1018</v>
      </c>
      <c r="D172" s="835">
        <v>43466</v>
      </c>
      <c r="E172" s="794">
        <f t="shared" si="12"/>
        <v>2019</v>
      </c>
      <c r="F172" s="794" t="s">
        <v>1027</v>
      </c>
      <c r="G172" s="823">
        <v>470</v>
      </c>
      <c r="H172" s="794" t="s">
        <v>1021</v>
      </c>
      <c r="I172" s="794">
        <v>68</v>
      </c>
      <c r="J172" s="794">
        <v>402</v>
      </c>
      <c r="K172" s="794">
        <v>1688.4</v>
      </c>
      <c r="L172" s="835" t="s">
        <v>1023</v>
      </c>
      <c r="M172" s="794"/>
      <c r="N172" s="794"/>
      <c r="O172" s="794"/>
      <c r="P172" s="794"/>
      <c r="Q172" s="794"/>
      <c r="R172" s="794"/>
      <c r="S172" s="794"/>
      <c r="T172" s="794"/>
      <c r="U172" s="794"/>
      <c r="V172" s="794"/>
      <c r="W172" s="794"/>
      <c r="X172" s="794"/>
    </row>
    <row r="173" spans="3:24">
      <c r="C173" s="857" t="s">
        <v>1018</v>
      </c>
      <c r="D173" s="835">
        <v>43466</v>
      </c>
      <c r="E173" s="794">
        <f t="shared" si="12"/>
        <v>2019</v>
      </c>
      <c r="F173" s="794" t="s">
        <v>1019</v>
      </c>
      <c r="G173" s="823">
        <v>300</v>
      </c>
      <c r="H173" s="794" t="s">
        <v>1021</v>
      </c>
      <c r="I173" s="794">
        <v>68</v>
      </c>
      <c r="J173" s="794">
        <v>232</v>
      </c>
      <c r="K173" s="794">
        <v>974.40000000000009</v>
      </c>
      <c r="L173" s="835" t="s">
        <v>1023</v>
      </c>
      <c r="M173" s="794"/>
      <c r="N173" s="794"/>
      <c r="O173" s="794"/>
      <c r="P173" s="794"/>
      <c r="Q173" s="794"/>
      <c r="R173" s="794"/>
      <c r="S173" s="794"/>
      <c r="T173" s="794"/>
      <c r="U173" s="794"/>
      <c r="V173" s="794"/>
      <c r="W173" s="794"/>
      <c r="X173" s="794"/>
    </row>
    <row r="174" spans="3:24">
      <c r="C174" s="857" t="s">
        <v>1018</v>
      </c>
      <c r="D174" s="835">
        <v>43466</v>
      </c>
      <c r="E174" s="794">
        <f t="shared" si="12"/>
        <v>2019</v>
      </c>
      <c r="F174" s="794" t="s">
        <v>1019</v>
      </c>
      <c r="G174" s="823">
        <v>300</v>
      </c>
      <c r="H174" s="794" t="s">
        <v>1021</v>
      </c>
      <c r="I174" s="794">
        <v>68</v>
      </c>
      <c r="J174" s="794">
        <v>232</v>
      </c>
      <c r="K174" s="794">
        <v>974.40000000000009</v>
      </c>
      <c r="L174" s="835" t="s">
        <v>1023</v>
      </c>
      <c r="M174" s="794"/>
      <c r="N174" s="794"/>
      <c r="O174" s="794"/>
      <c r="P174" s="794"/>
      <c r="Q174" s="794"/>
      <c r="R174" s="794"/>
      <c r="S174" s="794"/>
      <c r="T174" s="794"/>
      <c r="U174" s="794"/>
      <c r="V174" s="794"/>
      <c r="W174" s="794"/>
      <c r="X174" s="794"/>
    </row>
    <row r="175" spans="3:24">
      <c r="C175" s="857" t="s">
        <v>1018</v>
      </c>
      <c r="D175" s="835">
        <v>43466</v>
      </c>
      <c r="E175" s="794">
        <f t="shared" si="12"/>
        <v>2019</v>
      </c>
      <c r="F175" s="794" t="s">
        <v>1019</v>
      </c>
      <c r="G175" s="823">
        <v>300</v>
      </c>
      <c r="H175" s="794" t="s">
        <v>1021</v>
      </c>
      <c r="I175" s="794">
        <v>68</v>
      </c>
      <c r="J175" s="794">
        <v>232</v>
      </c>
      <c r="K175" s="794">
        <v>974.40000000000009</v>
      </c>
      <c r="L175" s="835" t="s">
        <v>1023</v>
      </c>
      <c r="M175" s="794"/>
      <c r="N175" s="794"/>
      <c r="O175" s="794"/>
      <c r="P175" s="794"/>
      <c r="Q175" s="794"/>
      <c r="R175" s="794"/>
      <c r="S175" s="794"/>
      <c r="T175" s="794"/>
      <c r="U175" s="794"/>
      <c r="V175" s="794"/>
      <c r="W175" s="794"/>
      <c r="X175" s="794"/>
    </row>
    <row r="176" spans="3:24">
      <c r="C176" s="857" t="s">
        <v>1018</v>
      </c>
      <c r="D176" s="835">
        <v>43466</v>
      </c>
      <c r="E176" s="794">
        <f t="shared" si="12"/>
        <v>2019</v>
      </c>
      <c r="F176" s="794" t="s">
        <v>1019</v>
      </c>
      <c r="G176" s="823">
        <v>300</v>
      </c>
      <c r="H176" s="794" t="s">
        <v>1021</v>
      </c>
      <c r="I176" s="794">
        <v>68</v>
      </c>
      <c r="J176" s="794">
        <v>232</v>
      </c>
      <c r="K176" s="794">
        <v>974.40000000000009</v>
      </c>
      <c r="L176" s="835" t="s">
        <v>1023</v>
      </c>
      <c r="M176" s="794"/>
      <c r="N176" s="794"/>
      <c r="O176" s="794"/>
      <c r="P176" s="794"/>
      <c r="Q176" s="794"/>
      <c r="R176" s="794"/>
      <c r="S176" s="794"/>
      <c r="T176" s="794"/>
      <c r="U176" s="794"/>
      <c r="V176" s="794"/>
      <c r="W176" s="794"/>
      <c r="X176" s="794"/>
    </row>
    <row r="177" spans="3:24">
      <c r="C177" s="857" t="s">
        <v>1018</v>
      </c>
      <c r="D177" s="835">
        <v>43466</v>
      </c>
      <c r="E177" s="794">
        <f t="shared" si="12"/>
        <v>2019</v>
      </c>
      <c r="F177" s="794" t="s">
        <v>1019</v>
      </c>
      <c r="G177" s="823">
        <v>300</v>
      </c>
      <c r="H177" s="794" t="s">
        <v>1021</v>
      </c>
      <c r="I177" s="794">
        <v>68</v>
      </c>
      <c r="J177" s="794">
        <v>232</v>
      </c>
      <c r="K177" s="794">
        <v>974.40000000000009</v>
      </c>
      <c r="L177" s="835" t="s">
        <v>1023</v>
      </c>
      <c r="M177" s="794"/>
      <c r="N177" s="794"/>
      <c r="O177" s="794"/>
      <c r="P177" s="794"/>
      <c r="Q177" s="794"/>
      <c r="R177" s="794"/>
      <c r="S177" s="794"/>
      <c r="T177" s="794"/>
      <c r="U177" s="794"/>
      <c r="V177" s="794"/>
      <c r="W177" s="794"/>
      <c r="X177" s="794"/>
    </row>
    <row r="178" spans="3:24">
      <c r="C178" s="857" t="s">
        <v>1018</v>
      </c>
      <c r="D178" s="835">
        <v>43466</v>
      </c>
      <c r="E178" s="794">
        <f t="shared" si="12"/>
        <v>2019</v>
      </c>
      <c r="F178" s="794" t="s">
        <v>1019</v>
      </c>
      <c r="G178" s="823">
        <v>300</v>
      </c>
      <c r="H178" s="794" t="s">
        <v>1021</v>
      </c>
      <c r="I178" s="794">
        <v>68</v>
      </c>
      <c r="J178" s="794">
        <v>232</v>
      </c>
      <c r="K178" s="794">
        <v>974.40000000000009</v>
      </c>
      <c r="L178" s="835" t="s">
        <v>1023</v>
      </c>
      <c r="M178" s="794"/>
      <c r="N178" s="794"/>
      <c r="O178" s="794"/>
      <c r="P178" s="794"/>
      <c r="Q178" s="794"/>
      <c r="R178" s="794"/>
      <c r="S178" s="794"/>
      <c r="T178" s="794"/>
      <c r="U178" s="794"/>
      <c r="V178" s="794"/>
      <c r="W178" s="794"/>
      <c r="X178" s="794"/>
    </row>
    <row r="179" spans="3:24">
      <c r="C179" s="857" t="s">
        <v>1018</v>
      </c>
      <c r="D179" s="835">
        <v>43466</v>
      </c>
      <c r="E179" s="794">
        <f t="shared" si="12"/>
        <v>2019</v>
      </c>
      <c r="F179" s="794" t="s">
        <v>1019</v>
      </c>
      <c r="G179" s="823">
        <v>300</v>
      </c>
      <c r="H179" s="794" t="s">
        <v>1021</v>
      </c>
      <c r="I179" s="794">
        <v>68</v>
      </c>
      <c r="J179" s="794">
        <v>232</v>
      </c>
      <c r="K179" s="794">
        <v>974.40000000000009</v>
      </c>
      <c r="L179" s="835" t="s">
        <v>1023</v>
      </c>
      <c r="M179" s="794"/>
      <c r="N179" s="794"/>
      <c r="O179" s="794"/>
      <c r="P179" s="794"/>
      <c r="Q179" s="794"/>
      <c r="R179" s="794"/>
      <c r="S179" s="794"/>
      <c r="T179" s="794"/>
      <c r="U179" s="794"/>
      <c r="V179" s="794"/>
      <c r="W179" s="794"/>
      <c r="X179" s="794"/>
    </row>
    <row r="180" spans="3:24">
      <c r="C180" s="857" t="s">
        <v>1018</v>
      </c>
      <c r="D180" s="835">
        <v>43466</v>
      </c>
      <c r="E180" s="794">
        <f t="shared" si="12"/>
        <v>2019</v>
      </c>
      <c r="F180" s="794" t="s">
        <v>1019</v>
      </c>
      <c r="G180" s="823">
        <v>300</v>
      </c>
      <c r="H180" s="794" t="s">
        <v>1021</v>
      </c>
      <c r="I180" s="794">
        <v>68</v>
      </c>
      <c r="J180" s="794">
        <v>232</v>
      </c>
      <c r="K180" s="794">
        <v>974.40000000000009</v>
      </c>
      <c r="L180" s="835" t="s">
        <v>1023</v>
      </c>
      <c r="M180" s="794"/>
      <c r="N180" s="794"/>
      <c r="O180" s="794"/>
      <c r="P180" s="794"/>
      <c r="Q180" s="794"/>
      <c r="R180" s="794"/>
      <c r="S180" s="794"/>
      <c r="T180" s="794"/>
      <c r="U180" s="794"/>
      <c r="V180" s="794"/>
      <c r="W180" s="794"/>
      <c r="X180" s="794"/>
    </row>
    <row r="181" spans="3:24">
      <c r="C181" s="857" t="s">
        <v>1018</v>
      </c>
      <c r="D181" s="835">
        <v>43466</v>
      </c>
      <c r="E181" s="794">
        <f t="shared" si="12"/>
        <v>2019</v>
      </c>
      <c r="F181" s="794" t="s">
        <v>1019</v>
      </c>
      <c r="G181" s="823">
        <v>300</v>
      </c>
      <c r="H181" s="794" t="s">
        <v>1021</v>
      </c>
      <c r="I181" s="794">
        <v>68</v>
      </c>
      <c r="J181" s="794">
        <v>232</v>
      </c>
      <c r="K181" s="794">
        <v>974.40000000000009</v>
      </c>
      <c r="L181" s="835" t="s">
        <v>1023</v>
      </c>
      <c r="M181" s="794"/>
      <c r="N181" s="794"/>
      <c r="O181" s="794"/>
      <c r="P181" s="794"/>
      <c r="Q181" s="794"/>
      <c r="R181" s="794"/>
      <c r="S181" s="794"/>
      <c r="T181" s="794"/>
      <c r="U181" s="794"/>
      <c r="V181" s="794"/>
      <c r="W181" s="794"/>
      <c r="X181" s="794"/>
    </row>
    <row r="182" spans="3:24">
      <c r="C182" s="857" t="s">
        <v>1018</v>
      </c>
      <c r="D182" s="835">
        <v>43466</v>
      </c>
      <c r="E182" s="794">
        <f t="shared" si="12"/>
        <v>2019</v>
      </c>
      <c r="F182" s="794" t="s">
        <v>1019</v>
      </c>
      <c r="G182" s="823">
        <v>300</v>
      </c>
      <c r="H182" s="794" t="s">
        <v>1021</v>
      </c>
      <c r="I182" s="794">
        <v>68</v>
      </c>
      <c r="J182" s="794">
        <v>232</v>
      </c>
      <c r="K182" s="794">
        <v>974.40000000000009</v>
      </c>
      <c r="L182" s="835" t="s">
        <v>1023</v>
      </c>
      <c r="M182" s="794"/>
      <c r="N182" s="794"/>
      <c r="O182" s="794"/>
      <c r="P182" s="794"/>
      <c r="Q182" s="794"/>
      <c r="R182" s="794"/>
      <c r="S182" s="794"/>
      <c r="T182" s="794"/>
      <c r="U182" s="794"/>
      <c r="V182" s="794"/>
      <c r="W182" s="794"/>
      <c r="X182" s="794"/>
    </row>
    <row r="183" spans="3:24">
      <c r="C183" s="857" t="s">
        <v>1018</v>
      </c>
      <c r="D183" s="835">
        <v>43466</v>
      </c>
      <c r="E183" s="794">
        <f t="shared" si="12"/>
        <v>2019</v>
      </c>
      <c r="F183" s="794" t="s">
        <v>1019</v>
      </c>
      <c r="G183" s="823">
        <v>300</v>
      </c>
      <c r="H183" s="794" t="s">
        <v>1021</v>
      </c>
      <c r="I183" s="794">
        <v>68</v>
      </c>
      <c r="J183" s="794">
        <v>232</v>
      </c>
      <c r="K183" s="794">
        <v>974.40000000000009</v>
      </c>
      <c r="L183" s="835" t="s">
        <v>1023</v>
      </c>
      <c r="M183" s="794"/>
      <c r="N183" s="794"/>
      <c r="O183" s="794"/>
      <c r="P183" s="794"/>
      <c r="Q183" s="794"/>
      <c r="R183" s="794"/>
      <c r="S183" s="794"/>
      <c r="T183" s="794"/>
      <c r="U183" s="794"/>
      <c r="V183" s="794"/>
      <c r="W183" s="794"/>
      <c r="X183" s="794"/>
    </row>
    <row r="184" spans="3:24">
      <c r="C184" s="857" t="s">
        <v>1018</v>
      </c>
      <c r="D184" s="835">
        <v>43466</v>
      </c>
      <c r="E184" s="794">
        <f t="shared" si="12"/>
        <v>2019</v>
      </c>
      <c r="F184" s="794" t="s">
        <v>1027</v>
      </c>
      <c r="G184" s="823">
        <v>470</v>
      </c>
      <c r="H184" s="794" t="s">
        <v>1021</v>
      </c>
      <c r="I184" s="794">
        <v>68</v>
      </c>
      <c r="J184" s="794">
        <v>402</v>
      </c>
      <c r="K184" s="794">
        <v>1688.4</v>
      </c>
      <c r="L184" s="835" t="s">
        <v>1023</v>
      </c>
      <c r="M184" s="794"/>
      <c r="N184" s="794"/>
      <c r="O184" s="794"/>
      <c r="P184" s="794"/>
      <c r="Q184" s="794"/>
      <c r="R184" s="794"/>
      <c r="S184" s="794"/>
      <c r="T184" s="794"/>
      <c r="U184" s="794"/>
      <c r="V184" s="794"/>
      <c r="W184" s="794"/>
      <c r="X184" s="794"/>
    </row>
    <row r="185" spans="3:24">
      <c r="C185" s="857" t="s">
        <v>1018</v>
      </c>
      <c r="D185" s="835">
        <v>43466</v>
      </c>
      <c r="E185" s="794">
        <f t="shared" si="12"/>
        <v>2019</v>
      </c>
      <c r="F185" s="794" t="s">
        <v>1027</v>
      </c>
      <c r="G185" s="823">
        <v>470</v>
      </c>
      <c r="H185" s="794" t="s">
        <v>1021</v>
      </c>
      <c r="I185" s="794">
        <v>68</v>
      </c>
      <c r="J185" s="794">
        <v>402</v>
      </c>
      <c r="K185" s="794">
        <v>1688.4</v>
      </c>
      <c r="L185" s="835" t="s">
        <v>1023</v>
      </c>
      <c r="M185" s="794"/>
      <c r="N185" s="794"/>
      <c r="O185" s="794"/>
      <c r="P185" s="794"/>
      <c r="Q185" s="794"/>
      <c r="R185" s="794"/>
      <c r="S185" s="794"/>
      <c r="T185" s="794"/>
      <c r="U185" s="794"/>
      <c r="V185" s="794"/>
      <c r="W185" s="794"/>
      <c r="X185" s="794"/>
    </row>
    <row r="186" spans="3:24">
      <c r="C186" s="857" t="s">
        <v>1018</v>
      </c>
      <c r="D186" s="835">
        <v>43466</v>
      </c>
      <c r="E186" s="794">
        <f t="shared" si="12"/>
        <v>2019</v>
      </c>
      <c r="F186" s="794" t="s">
        <v>1027</v>
      </c>
      <c r="G186" s="823">
        <v>470</v>
      </c>
      <c r="H186" s="794" t="s">
        <v>1021</v>
      </c>
      <c r="I186" s="794">
        <v>68</v>
      </c>
      <c r="J186" s="794">
        <v>402</v>
      </c>
      <c r="K186" s="794">
        <v>1688.4</v>
      </c>
      <c r="L186" s="835" t="s">
        <v>1023</v>
      </c>
      <c r="M186" s="794"/>
      <c r="N186" s="794"/>
      <c r="O186" s="794"/>
      <c r="P186" s="794"/>
      <c r="Q186" s="794"/>
      <c r="R186" s="794"/>
      <c r="S186" s="794"/>
      <c r="T186" s="794"/>
      <c r="U186" s="794"/>
      <c r="V186" s="794"/>
      <c r="W186" s="794"/>
      <c r="X186" s="794"/>
    </row>
    <row r="187" spans="3:24">
      <c r="C187" s="857" t="s">
        <v>1018</v>
      </c>
      <c r="D187" s="835">
        <v>43466</v>
      </c>
      <c r="E187" s="794">
        <f t="shared" si="12"/>
        <v>2019</v>
      </c>
      <c r="F187" s="794" t="s">
        <v>1027</v>
      </c>
      <c r="G187" s="823">
        <v>470</v>
      </c>
      <c r="H187" s="794" t="s">
        <v>1021</v>
      </c>
      <c r="I187" s="794">
        <v>68</v>
      </c>
      <c r="J187" s="794">
        <v>402</v>
      </c>
      <c r="K187" s="794">
        <v>1688.4</v>
      </c>
      <c r="L187" s="835" t="s">
        <v>1023</v>
      </c>
      <c r="M187" s="794"/>
      <c r="N187" s="794"/>
      <c r="O187" s="794"/>
      <c r="P187" s="794"/>
      <c r="Q187" s="794"/>
      <c r="R187" s="794"/>
      <c r="S187" s="794"/>
      <c r="T187" s="794"/>
      <c r="U187" s="794"/>
      <c r="V187" s="794"/>
      <c r="W187" s="794"/>
      <c r="X187" s="794"/>
    </row>
    <row r="188" spans="3:24">
      <c r="C188" s="857" t="s">
        <v>1018</v>
      </c>
      <c r="D188" s="835">
        <v>43466</v>
      </c>
      <c r="E188" s="794">
        <f t="shared" si="12"/>
        <v>2019</v>
      </c>
      <c r="F188" s="794" t="s">
        <v>1019</v>
      </c>
      <c r="G188" s="823">
        <v>300</v>
      </c>
      <c r="H188" s="794" t="s">
        <v>1021</v>
      </c>
      <c r="I188" s="794">
        <v>68</v>
      </c>
      <c r="J188" s="794">
        <v>232</v>
      </c>
      <c r="K188" s="794">
        <v>974.40000000000009</v>
      </c>
      <c r="L188" s="835" t="s">
        <v>1023</v>
      </c>
      <c r="M188" s="794"/>
      <c r="N188" s="794"/>
      <c r="O188" s="794"/>
      <c r="P188" s="794"/>
      <c r="Q188" s="794"/>
      <c r="R188" s="794"/>
      <c r="S188" s="794"/>
      <c r="T188" s="794"/>
      <c r="U188" s="794"/>
      <c r="V188" s="794"/>
      <c r="W188" s="794"/>
      <c r="X188" s="794"/>
    </row>
    <row r="189" spans="3:24">
      <c r="C189" s="857" t="s">
        <v>1018</v>
      </c>
      <c r="D189" s="835">
        <v>43466</v>
      </c>
      <c r="E189" s="794">
        <f t="shared" si="12"/>
        <v>2019</v>
      </c>
      <c r="F189" s="794" t="s">
        <v>1019</v>
      </c>
      <c r="G189" s="823">
        <v>300</v>
      </c>
      <c r="H189" s="794" t="s">
        <v>1021</v>
      </c>
      <c r="I189" s="794">
        <v>68</v>
      </c>
      <c r="J189" s="794">
        <v>232</v>
      </c>
      <c r="K189" s="794">
        <v>974.40000000000009</v>
      </c>
      <c r="L189" s="835" t="s">
        <v>1023</v>
      </c>
      <c r="M189" s="794"/>
      <c r="N189" s="794"/>
      <c r="O189" s="794"/>
      <c r="P189" s="794"/>
      <c r="Q189" s="794"/>
      <c r="R189" s="794"/>
      <c r="S189" s="794"/>
      <c r="T189" s="794"/>
      <c r="U189" s="794"/>
      <c r="V189" s="794"/>
      <c r="W189" s="794"/>
      <c r="X189" s="794"/>
    </row>
    <row r="190" spans="3:24">
      <c r="C190" s="857" t="s">
        <v>1018</v>
      </c>
      <c r="D190" s="835">
        <v>43466</v>
      </c>
      <c r="E190" s="794">
        <f t="shared" si="12"/>
        <v>2019</v>
      </c>
      <c r="F190" s="794" t="s">
        <v>1019</v>
      </c>
      <c r="G190" s="823">
        <v>300</v>
      </c>
      <c r="H190" s="794" t="s">
        <v>1021</v>
      </c>
      <c r="I190" s="794">
        <v>68</v>
      </c>
      <c r="J190" s="794">
        <v>232</v>
      </c>
      <c r="K190" s="794">
        <v>974.40000000000009</v>
      </c>
      <c r="L190" s="835" t="s">
        <v>1023</v>
      </c>
      <c r="M190" s="794"/>
      <c r="N190" s="794"/>
      <c r="O190" s="794"/>
      <c r="P190" s="794"/>
      <c r="Q190" s="794"/>
      <c r="R190" s="794"/>
      <c r="S190" s="794"/>
      <c r="T190" s="794"/>
      <c r="U190" s="794"/>
      <c r="V190" s="794"/>
      <c r="W190" s="794"/>
      <c r="X190" s="794"/>
    </row>
    <row r="191" spans="3:24">
      <c r="C191" s="857" t="s">
        <v>1018</v>
      </c>
      <c r="D191" s="835">
        <v>43466</v>
      </c>
      <c r="E191" s="794">
        <f t="shared" si="12"/>
        <v>2019</v>
      </c>
      <c r="F191" s="794" t="s">
        <v>1019</v>
      </c>
      <c r="G191" s="823">
        <v>300</v>
      </c>
      <c r="H191" s="794" t="s">
        <v>1020</v>
      </c>
      <c r="I191" s="794">
        <v>100</v>
      </c>
      <c r="J191" s="794">
        <v>200</v>
      </c>
      <c r="K191" s="794">
        <v>840</v>
      </c>
      <c r="L191" s="835" t="s">
        <v>1023</v>
      </c>
      <c r="M191" s="794"/>
      <c r="N191" s="794"/>
      <c r="O191" s="794"/>
      <c r="P191" s="794"/>
      <c r="Q191" s="794"/>
      <c r="R191" s="794"/>
      <c r="S191" s="794"/>
      <c r="T191" s="794"/>
      <c r="U191" s="794"/>
      <c r="V191" s="794"/>
      <c r="W191" s="794"/>
      <c r="X191" s="794"/>
    </row>
    <row r="192" spans="3:24">
      <c r="C192" s="857" t="s">
        <v>1018</v>
      </c>
      <c r="D192" s="835">
        <v>43466</v>
      </c>
      <c r="E192" s="794">
        <f t="shared" si="12"/>
        <v>2019</v>
      </c>
      <c r="F192" s="794" t="s">
        <v>1019</v>
      </c>
      <c r="G192" s="823">
        <v>300</v>
      </c>
      <c r="H192" s="794" t="s">
        <v>1020</v>
      </c>
      <c r="I192" s="794">
        <v>100</v>
      </c>
      <c r="J192" s="794">
        <v>200</v>
      </c>
      <c r="K192" s="794">
        <v>840</v>
      </c>
      <c r="L192" s="835" t="s">
        <v>1023</v>
      </c>
      <c r="M192" s="794"/>
      <c r="N192" s="794"/>
      <c r="O192" s="794"/>
      <c r="P192" s="794"/>
      <c r="Q192" s="794"/>
      <c r="R192" s="794"/>
      <c r="S192" s="794"/>
      <c r="T192" s="794"/>
      <c r="U192" s="794"/>
      <c r="V192" s="794"/>
      <c r="W192" s="794"/>
      <c r="X192" s="794"/>
    </row>
    <row r="193" spans="3:24">
      <c r="C193" s="857" t="s">
        <v>1018</v>
      </c>
      <c r="D193" s="835">
        <v>43466</v>
      </c>
      <c r="E193" s="794">
        <f t="shared" si="12"/>
        <v>2019</v>
      </c>
      <c r="F193" s="794" t="s">
        <v>1019</v>
      </c>
      <c r="G193" s="823">
        <v>300</v>
      </c>
      <c r="H193" s="794" t="s">
        <v>1020</v>
      </c>
      <c r="I193" s="794">
        <v>100</v>
      </c>
      <c r="J193" s="794">
        <v>200</v>
      </c>
      <c r="K193" s="794">
        <v>840</v>
      </c>
      <c r="L193" s="835" t="s">
        <v>1023</v>
      </c>
      <c r="M193" s="794"/>
      <c r="N193" s="794"/>
      <c r="O193" s="794"/>
      <c r="P193" s="794"/>
      <c r="Q193" s="794"/>
      <c r="R193" s="794"/>
      <c r="S193" s="794"/>
      <c r="T193" s="794"/>
      <c r="U193" s="794"/>
      <c r="V193" s="794"/>
      <c r="W193" s="794"/>
      <c r="X193" s="794"/>
    </row>
    <row r="194" spans="3:24">
      <c r="C194" s="857" t="s">
        <v>1018</v>
      </c>
      <c r="D194" s="835">
        <v>43466</v>
      </c>
      <c r="E194" s="794">
        <f t="shared" si="12"/>
        <v>2019</v>
      </c>
      <c r="F194" s="794" t="s">
        <v>1019</v>
      </c>
      <c r="G194" s="823">
        <v>300</v>
      </c>
      <c r="H194" s="794" t="s">
        <v>1021</v>
      </c>
      <c r="I194" s="794">
        <v>68</v>
      </c>
      <c r="J194" s="794">
        <v>232</v>
      </c>
      <c r="K194" s="794">
        <v>974.40000000000009</v>
      </c>
      <c r="L194" s="835" t="s">
        <v>1023</v>
      </c>
      <c r="M194" s="794"/>
      <c r="N194" s="794"/>
      <c r="O194" s="794"/>
      <c r="P194" s="794"/>
      <c r="Q194" s="794"/>
      <c r="R194" s="794"/>
      <c r="S194" s="794"/>
      <c r="T194" s="794"/>
      <c r="U194" s="794"/>
      <c r="V194" s="794"/>
      <c r="W194" s="794"/>
      <c r="X194" s="794"/>
    </row>
    <row r="195" spans="3:24">
      <c r="C195" s="857" t="s">
        <v>1018</v>
      </c>
      <c r="D195" s="835">
        <v>43466</v>
      </c>
      <c r="E195" s="794">
        <f t="shared" si="12"/>
        <v>2019</v>
      </c>
      <c r="F195" s="794" t="s">
        <v>1019</v>
      </c>
      <c r="G195" s="823">
        <v>300</v>
      </c>
      <c r="H195" s="794" t="s">
        <v>1021</v>
      </c>
      <c r="I195" s="794">
        <v>68</v>
      </c>
      <c r="J195" s="794">
        <v>232</v>
      </c>
      <c r="K195" s="794">
        <v>974.40000000000009</v>
      </c>
      <c r="L195" s="835" t="s">
        <v>1023</v>
      </c>
      <c r="M195" s="794"/>
      <c r="N195" s="794"/>
      <c r="O195" s="794"/>
      <c r="P195" s="794"/>
      <c r="Q195" s="794"/>
      <c r="R195" s="794"/>
      <c r="S195" s="794"/>
      <c r="T195" s="794"/>
      <c r="U195" s="794"/>
      <c r="V195" s="794"/>
      <c r="W195" s="794"/>
      <c r="X195" s="794"/>
    </row>
    <row r="196" spans="3:24">
      <c r="C196" s="857" t="s">
        <v>1018</v>
      </c>
      <c r="D196" s="835">
        <v>43466</v>
      </c>
      <c r="E196" s="794">
        <f t="shared" si="12"/>
        <v>2019</v>
      </c>
      <c r="F196" s="794" t="s">
        <v>1019</v>
      </c>
      <c r="G196" s="823">
        <v>300</v>
      </c>
      <c r="H196" s="794" t="s">
        <v>1021</v>
      </c>
      <c r="I196" s="794">
        <v>68</v>
      </c>
      <c r="J196" s="794">
        <v>232</v>
      </c>
      <c r="K196" s="794">
        <v>974.40000000000009</v>
      </c>
      <c r="L196" s="835" t="s">
        <v>1023</v>
      </c>
      <c r="M196" s="794"/>
      <c r="N196" s="794"/>
      <c r="O196" s="794"/>
      <c r="P196" s="794"/>
      <c r="Q196" s="794"/>
      <c r="R196" s="794"/>
      <c r="S196" s="794"/>
      <c r="T196" s="794"/>
      <c r="U196" s="794"/>
      <c r="V196" s="794"/>
      <c r="W196" s="794"/>
      <c r="X196" s="794"/>
    </row>
    <row r="197" spans="3:24">
      <c r="C197" s="857" t="s">
        <v>1018</v>
      </c>
      <c r="D197" s="835">
        <v>43466</v>
      </c>
      <c r="E197" s="794">
        <f t="shared" si="12"/>
        <v>2019</v>
      </c>
      <c r="F197" s="794" t="s">
        <v>1027</v>
      </c>
      <c r="G197" s="823">
        <v>470</v>
      </c>
      <c r="H197" s="794" t="s">
        <v>1021</v>
      </c>
      <c r="I197" s="794">
        <v>68</v>
      </c>
      <c r="J197" s="794">
        <v>402</v>
      </c>
      <c r="K197" s="794">
        <v>1688.4</v>
      </c>
      <c r="L197" s="835" t="s">
        <v>1023</v>
      </c>
      <c r="M197" s="794"/>
      <c r="N197" s="794"/>
      <c r="O197" s="794"/>
      <c r="P197" s="794"/>
      <c r="Q197" s="794"/>
      <c r="R197" s="794"/>
      <c r="S197" s="794"/>
      <c r="T197" s="794"/>
      <c r="U197" s="794"/>
      <c r="V197" s="794"/>
      <c r="W197" s="794"/>
      <c r="X197" s="794"/>
    </row>
    <row r="198" spans="3:24">
      <c r="C198" s="857" t="s">
        <v>1018</v>
      </c>
      <c r="D198" s="835">
        <v>43466</v>
      </c>
      <c r="E198" s="794">
        <f t="shared" si="12"/>
        <v>2019</v>
      </c>
      <c r="F198" s="794" t="s">
        <v>1027</v>
      </c>
      <c r="G198" s="823">
        <v>470</v>
      </c>
      <c r="H198" s="794" t="s">
        <v>1021</v>
      </c>
      <c r="I198" s="794">
        <v>68</v>
      </c>
      <c r="J198" s="794">
        <v>402</v>
      </c>
      <c r="K198" s="794">
        <v>1688.4</v>
      </c>
      <c r="L198" s="835" t="s">
        <v>1023</v>
      </c>
      <c r="M198" s="794"/>
      <c r="N198" s="794"/>
      <c r="O198" s="794"/>
      <c r="P198" s="794"/>
      <c r="Q198" s="794"/>
      <c r="R198" s="794"/>
      <c r="S198" s="794"/>
      <c r="T198" s="794"/>
      <c r="U198" s="794"/>
      <c r="V198" s="794"/>
      <c r="W198" s="794"/>
      <c r="X198" s="794"/>
    </row>
    <row r="199" spans="3:24">
      <c r="C199" s="857" t="s">
        <v>1018</v>
      </c>
      <c r="D199" s="835">
        <v>43466</v>
      </c>
      <c r="E199" s="794">
        <f t="shared" si="12"/>
        <v>2019</v>
      </c>
      <c r="F199" s="794" t="s">
        <v>1019</v>
      </c>
      <c r="G199" s="823">
        <v>300</v>
      </c>
      <c r="H199" s="794" t="s">
        <v>1020</v>
      </c>
      <c r="I199" s="794">
        <v>100</v>
      </c>
      <c r="J199" s="794">
        <v>200</v>
      </c>
      <c r="K199" s="794">
        <v>840</v>
      </c>
      <c r="L199" s="835" t="s">
        <v>1023</v>
      </c>
      <c r="M199" s="794"/>
      <c r="N199" s="794"/>
      <c r="O199" s="794"/>
      <c r="P199" s="794"/>
      <c r="Q199" s="794"/>
      <c r="R199" s="794"/>
      <c r="S199" s="794"/>
      <c r="T199" s="794"/>
      <c r="U199" s="794"/>
      <c r="V199" s="794"/>
      <c r="W199" s="794"/>
      <c r="X199" s="794"/>
    </row>
    <row r="200" spans="3:24">
      <c r="C200" s="857" t="s">
        <v>1018</v>
      </c>
      <c r="D200" s="835">
        <v>43466</v>
      </c>
      <c r="E200" s="794">
        <f t="shared" si="12"/>
        <v>2019</v>
      </c>
      <c r="F200" s="794" t="s">
        <v>1019</v>
      </c>
      <c r="G200" s="823">
        <v>300</v>
      </c>
      <c r="H200" s="794" t="s">
        <v>1020</v>
      </c>
      <c r="I200" s="794">
        <v>100</v>
      </c>
      <c r="J200" s="794">
        <v>200</v>
      </c>
      <c r="K200" s="794">
        <v>840</v>
      </c>
      <c r="L200" s="835" t="s">
        <v>1023</v>
      </c>
      <c r="M200" s="794"/>
      <c r="N200" s="794"/>
      <c r="O200" s="794"/>
      <c r="P200" s="794"/>
      <c r="Q200" s="794"/>
      <c r="R200" s="794"/>
      <c r="S200" s="794"/>
      <c r="T200" s="794"/>
      <c r="U200" s="794"/>
      <c r="V200" s="794"/>
      <c r="W200" s="794"/>
      <c r="X200" s="794"/>
    </row>
    <row r="201" spans="3:24">
      <c r="C201" s="857" t="s">
        <v>1018</v>
      </c>
      <c r="D201" s="835">
        <v>43466</v>
      </c>
      <c r="E201" s="794">
        <f t="shared" si="12"/>
        <v>2019</v>
      </c>
      <c r="F201" s="794" t="s">
        <v>1019</v>
      </c>
      <c r="G201" s="823">
        <v>300</v>
      </c>
      <c r="H201" s="794" t="s">
        <v>1021</v>
      </c>
      <c r="I201" s="794">
        <v>68</v>
      </c>
      <c r="J201" s="794">
        <v>232</v>
      </c>
      <c r="K201" s="794">
        <v>974.40000000000009</v>
      </c>
      <c r="L201" s="835" t="s">
        <v>1023</v>
      </c>
      <c r="M201" s="794"/>
      <c r="N201" s="794"/>
      <c r="O201" s="794"/>
      <c r="P201" s="794"/>
      <c r="Q201" s="794"/>
      <c r="R201" s="794"/>
      <c r="S201" s="794"/>
      <c r="T201" s="794"/>
      <c r="U201" s="794"/>
      <c r="V201" s="794"/>
      <c r="W201" s="794"/>
      <c r="X201" s="794"/>
    </row>
    <row r="202" spans="3:24">
      <c r="C202" s="857" t="s">
        <v>1018</v>
      </c>
      <c r="D202" s="835">
        <v>43466</v>
      </c>
      <c r="E202" s="794">
        <f t="shared" si="12"/>
        <v>2019</v>
      </c>
      <c r="F202" s="794" t="s">
        <v>1019</v>
      </c>
      <c r="G202" s="823">
        <v>300</v>
      </c>
      <c r="H202" s="794" t="s">
        <v>1021</v>
      </c>
      <c r="I202" s="794">
        <v>68</v>
      </c>
      <c r="J202" s="794">
        <v>232</v>
      </c>
      <c r="K202" s="794">
        <v>974.40000000000009</v>
      </c>
      <c r="L202" s="835" t="s">
        <v>1023</v>
      </c>
      <c r="M202" s="794"/>
      <c r="N202" s="794"/>
      <c r="O202" s="794"/>
      <c r="P202" s="794"/>
      <c r="Q202" s="794"/>
      <c r="R202" s="794"/>
      <c r="S202" s="794"/>
      <c r="T202" s="794"/>
      <c r="U202" s="794"/>
      <c r="V202" s="794"/>
      <c r="W202" s="794"/>
      <c r="X202" s="794"/>
    </row>
    <row r="203" spans="3:24">
      <c r="C203" s="857" t="s">
        <v>1018</v>
      </c>
      <c r="D203" s="835">
        <v>43466</v>
      </c>
      <c r="E203" s="794">
        <f t="shared" si="12"/>
        <v>2019</v>
      </c>
      <c r="F203" s="794" t="s">
        <v>1019</v>
      </c>
      <c r="G203" s="823">
        <v>300</v>
      </c>
      <c r="H203" s="794" t="s">
        <v>1021</v>
      </c>
      <c r="I203" s="794">
        <v>68</v>
      </c>
      <c r="J203" s="794">
        <v>232</v>
      </c>
      <c r="K203" s="794">
        <v>974.40000000000009</v>
      </c>
      <c r="L203" s="835" t="s">
        <v>1023</v>
      </c>
      <c r="M203" s="794"/>
      <c r="N203" s="794"/>
      <c r="O203" s="794"/>
      <c r="P203" s="794"/>
      <c r="Q203" s="794"/>
      <c r="R203" s="794"/>
      <c r="S203" s="794"/>
      <c r="T203" s="794"/>
      <c r="U203" s="794"/>
      <c r="V203" s="794"/>
      <c r="W203" s="794"/>
      <c r="X203" s="794"/>
    </row>
    <row r="204" spans="3:24">
      <c r="C204" s="857" t="s">
        <v>1018</v>
      </c>
      <c r="D204" s="835">
        <v>43466</v>
      </c>
      <c r="E204" s="794">
        <f t="shared" si="12"/>
        <v>2019</v>
      </c>
      <c r="F204" s="794" t="s">
        <v>1019</v>
      </c>
      <c r="G204" s="823">
        <v>300</v>
      </c>
      <c r="H204" s="794" t="s">
        <v>1021</v>
      </c>
      <c r="I204" s="794">
        <v>68</v>
      </c>
      <c r="J204" s="794">
        <v>232</v>
      </c>
      <c r="K204" s="794">
        <v>974.40000000000009</v>
      </c>
      <c r="L204" s="835" t="s">
        <v>1023</v>
      </c>
      <c r="M204" s="794"/>
      <c r="N204" s="794"/>
      <c r="O204" s="794"/>
      <c r="P204" s="794"/>
      <c r="Q204" s="794"/>
      <c r="R204" s="794"/>
      <c r="S204" s="794"/>
      <c r="T204" s="794"/>
      <c r="U204" s="794"/>
      <c r="V204" s="794"/>
      <c r="W204" s="794"/>
      <c r="X204" s="794"/>
    </row>
    <row r="205" spans="3:24">
      <c r="C205" s="857" t="s">
        <v>1018</v>
      </c>
      <c r="D205" s="835">
        <v>43466</v>
      </c>
      <c r="E205" s="794">
        <f t="shared" si="12"/>
        <v>2019</v>
      </c>
      <c r="F205" s="794" t="s">
        <v>1019</v>
      </c>
      <c r="G205" s="823">
        <v>300</v>
      </c>
      <c r="H205" s="794" t="s">
        <v>1021</v>
      </c>
      <c r="I205" s="794">
        <v>68</v>
      </c>
      <c r="J205" s="794">
        <v>232</v>
      </c>
      <c r="K205" s="794">
        <v>974.40000000000009</v>
      </c>
      <c r="L205" s="835" t="s">
        <v>1023</v>
      </c>
      <c r="M205" s="794"/>
      <c r="N205" s="794"/>
      <c r="O205" s="794"/>
      <c r="P205" s="794"/>
      <c r="Q205" s="794"/>
      <c r="R205" s="794"/>
      <c r="S205" s="794"/>
      <c r="T205" s="794"/>
      <c r="U205" s="794"/>
      <c r="V205" s="794"/>
      <c r="W205" s="794"/>
      <c r="X205" s="794"/>
    </row>
    <row r="206" spans="3:24">
      <c r="C206" s="857" t="s">
        <v>1018</v>
      </c>
      <c r="D206" s="835">
        <v>43466</v>
      </c>
      <c r="E206" s="794">
        <f t="shared" si="12"/>
        <v>2019</v>
      </c>
      <c r="F206" s="794" t="s">
        <v>1019</v>
      </c>
      <c r="G206" s="823">
        <v>300</v>
      </c>
      <c r="H206" s="794" t="s">
        <v>1020</v>
      </c>
      <c r="I206" s="794">
        <v>100</v>
      </c>
      <c r="J206" s="794">
        <v>200</v>
      </c>
      <c r="K206" s="794">
        <v>840</v>
      </c>
      <c r="L206" s="835" t="s">
        <v>1023</v>
      </c>
      <c r="M206" s="794"/>
      <c r="N206" s="794"/>
      <c r="O206" s="794"/>
      <c r="P206" s="794"/>
      <c r="Q206" s="794"/>
      <c r="R206" s="794"/>
      <c r="S206" s="794"/>
      <c r="T206" s="794"/>
      <c r="U206" s="794"/>
      <c r="V206" s="794"/>
      <c r="W206" s="794"/>
      <c r="X206" s="794"/>
    </row>
    <row r="207" spans="3:24">
      <c r="C207" s="857" t="s">
        <v>1018</v>
      </c>
      <c r="D207" s="835">
        <v>43466</v>
      </c>
      <c r="E207" s="794">
        <f t="shared" si="12"/>
        <v>2019</v>
      </c>
      <c r="F207" s="794" t="s">
        <v>1019</v>
      </c>
      <c r="G207" s="823">
        <v>300</v>
      </c>
      <c r="H207" s="794" t="s">
        <v>1021</v>
      </c>
      <c r="I207" s="794">
        <v>68</v>
      </c>
      <c r="J207" s="794">
        <v>232</v>
      </c>
      <c r="K207" s="794">
        <v>974.40000000000009</v>
      </c>
      <c r="L207" s="835" t="s">
        <v>1023</v>
      </c>
      <c r="M207" s="794"/>
      <c r="N207" s="794"/>
      <c r="O207" s="794"/>
      <c r="P207" s="794"/>
      <c r="Q207" s="794"/>
      <c r="R207" s="794"/>
      <c r="S207" s="794"/>
      <c r="T207" s="794"/>
      <c r="U207" s="794"/>
      <c r="V207" s="794"/>
      <c r="W207" s="794"/>
      <c r="X207" s="794"/>
    </row>
    <row r="208" spans="3:24">
      <c r="C208" s="857" t="s">
        <v>1018</v>
      </c>
      <c r="D208" s="835">
        <v>43466</v>
      </c>
      <c r="E208" s="794">
        <f t="shared" si="12"/>
        <v>2019</v>
      </c>
      <c r="F208" s="794" t="s">
        <v>1019</v>
      </c>
      <c r="G208" s="823">
        <v>300</v>
      </c>
      <c r="H208" s="794" t="s">
        <v>1021</v>
      </c>
      <c r="I208" s="794">
        <v>68</v>
      </c>
      <c r="J208" s="794">
        <v>232</v>
      </c>
      <c r="K208" s="794">
        <v>974.40000000000009</v>
      </c>
      <c r="L208" s="835" t="s">
        <v>1023</v>
      </c>
      <c r="M208" s="794"/>
      <c r="N208" s="794"/>
      <c r="O208" s="794"/>
      <c r="P208" s="794"/>
      <c r="Q208" s="794"/>
      <c r="R208" s="794"/>
      <c r="S208" s="794"/>
      <c r="T208" s="794"/>
      <c r="U208" s="794"/>
      <c r="V208" s="794"/>
      <c r="W208" s="794"/>
      <c r="X208" s="794"/>
    </row>
    <row r="209" spans="3:24">
      <c r="C209" s="857" t="s">
        <v>1018</v>
      </c>
      <c r="D209" s="835">
        <v>43466</v>
      </c>
      <c r="E209" s="794">
        <f t="shared" si="12"/>
        <v>2019</v>
      </c>
      <c r="F209" s="794" t="s">
        <v>1019</v>
      </c>
      <c r="G209" s="823">
        <v>300</v>
      </c>
      <c r="H209" s="794" t="s">
        <v>1021</v>
      </c>
      <c r="I209" s="794">
        <v>68</v>
      </c>
      <c r="J209" s="794">
        <v>232</v>
      </c>
      <c r="K209" s="794">
        <v>974.40000000000009</v>
      </c>
      <c r="L209" s="835" t="s">
        <v>1023</v>
      </c>
      <c r="M209" s="794"/>
      <c r="N209" s="794"/>
      <c r="O209" s="794"/>
      <c r="P209" s="794"/>
      <c r="Q209" s="794"/>
      <c r="R209" s="794"/>
      <c r="S209" s="794"/>
      <c r="T209" s="794"/>
      <c r="U209" s="794"/>
      <c r="V209" s="794"/>
      <c r="W209" s="794"/>
      <c r="X209" s="794"/>
    </row>
    <row r="210" spans="3:24">
      <c r="C210" s="857" t="s">
        <v>1018</v>
      </c>
      <c r="D210" s="835">
        <v>43466</v>
      </c>
      <c r="E210" s="794">
        <f t="shared" si="12"/>
        <v>2019</v>
      </c>
      <c r="F210" s="794" t="s">
        <v>1019</v>
      </c>
      <c r="G210" s="823">
        <v>300</v>
      </c>
      <c r="H210" s="794" t="s">
        <v>1021</v>
      </c>
      <c r="I210" s="794">
        <v>68</v>
      </c>
      <c r="J210" s="794">
        <v>232</v>
      </c>
      <c r="K210" s="794">
        <v>974.40000000000009</v>
      </c>
      <c r="L210" s="835" t="s">
        <v>1023</v>
      </c>
      <c r="M210" s="794"/>
      <c r="N210" s="794"/>
      <c r="O210" s="794"/>
      <c r="P210" s="794"/>
      <c r="Q210" s="794"/>
      <c r="R210" s="794"/>
      <c r="S210" s="794"/>
      <c r="T210" s="794"/>
      <c r="U210" s="794"/>
      <c r="V210" s="794"/>
      <c r="W210" s="794"/>
      <c r="X210" s="794"/>
    </row>
    <row r="211" spans="3:24">
      <c r="C211" s="857" t="s">
        <v>1018</v>
      </c>
      <c r="D211" s="835">
        <v>43466</v>
      </c>
      <c r="E211" s="794">
        <f t="shared" si="12"/>
        <v>2019</v>
      </c>
      <c r="F211" s="794" t="s">
        <v>1019</v>
      </c>
      <c r="G211" s="823">
        <v>300</v>
      </c>
      <c r="H211" s="794" t="s">
        <v>1021</v>
      </c>
      <c r="I211" s="794">
        <v>68</v>
      </c>
      <c r="J211" s="794">
        <v>232</v>
      </c>
      <c r="K211" s="794">
        <v>974.40000000000009</v>
      </c>
      <c r="L211" s="835" t="s">
        <v>1023</v>
      </c>
      <c r="M211" s="794"/>
      <c r="N211" s="794"/>
      <c r="O211" s="794"/>
      <c r="P211" s="794"/>
      <c r="Q211" s="794"/>
      <c r="R211" s="794"/>
      <c r="S211" s="794"/>
      <c r="T211" s="794"/>
      <c r="U211" s="794"/>
      <c r="V211" s="794"/>
      <c r="W211" s="794"/>
      <c r="X211" s="794"/>
    </row>
    <row r="212" spans="3:24">
      <c r="C212" s="857" t="s">
        <v>1018</v>
      </c>
      <c r="D212" s="835">
        <v>43466</v>
      </c>
      <c r="E212" s="794">
        <f t="shared" si="12"/>
        <v>2019</v>
      </c>
      <c r="F212" s="794" t="s">
        <v>1019</v>
      </c>
      <c r="G212" s="823">
        <v>300</v>
      </c>
      <c r="H212" s="794" t="s">
        <v>1021</v>
      </c>
      <c r="I212" s="794">
        <v>68</v>
      </c>
      <c r="J212" s="794">
        <v>232</v>
      </c>
      <c r="K212" s="794">
        <v>974.40000000000009</v>
      </c>
      <c r="L212" s="835" t="s">
        <v>1023</v>
      </c>
      <c r="M212" s="794"/>
      <c r="N212" s="794"/>
      <c r="O212" s="794"/>
      <c r="P212" s="794"/>
      <c r="Q212" s="794"/>
      <c r="R212" s="794"/>
      <c r="S212" s="794"/>
      <c r="T212" s="794"/>
      <c r="U212" s="794"/>
      <c r="V212" s="794"/>
      <c r="W212" s="794"/>
      <c r="X212" s="794"/>
    </row>
    <row r="213" spans="3:24">
      <c r="C213" s="857" t="s">
        <v>1018</v>
      </c>
      <c r="D213" s="835">
        <v>43466</v>
      </c>
      <c r="E213" s="794">
        <f t="shared" si="12"/>
        <v>2019</v>
      </c>
      <c r="F213" s="794" t="s">
        <v>1019</v>
      </c>
      <c r="G213" s="823">
        <v>300</v>
      </c>
      <c r="H213" s="794" t="s">
        <v>1021</v>
      </c>
      <c r="I213" s="794">
        <v>68</v>
      </c>
      <c r="J213" s="794">
        <v>232</v>
      </c>
      <c r="K213" s="794">
        <v>974.40000000000009</v>
      </c>
      <c r="L213" s="835" t="s">
        <v>1023</v>
      </c>
      <c r="M213" s="794"/>
      <c r="N213" s="794"/>
      <c r="O213" s="794"/>
      <c r="P213" s="794"/>
      <c r="Q213" s="794"/>
      <c r="R213" s="794"/>
      <c r="S213" s="794"/>
      <c r="T213" s="794"/>
      <c r="U213" s="794"/>
      <c r="V213" s="794"/>
      <c r="W213" s="794"/>
      <c r="X213" s="794"/>
    </row>
    <row r="214" spans="3:24">
      <c r="C214" s="857" t="s">
        <v>1018</v>
      </c>
      <c r="D214" s="835">
        <v>43466</v>
      </c>
      <c r="E214" s="794">
        <f t="shared" si="12"/>
        <v>2019</v>
      </c>
      <c r="F214" s="794" t="s">
        <v>1019</v>
      </c>
      <c r="G214" s="823">
        <v>300</v>
      </c>
      <c r="H214" s="794" t="s">
        <v>1021</v>
      </c>
      <c r="I214" s="794">
        <v>68</v>
      </c>
      <c r="J214" s="794">
        <v>232</v>
      </c>
      <c r="K214" s="794">
        <v>974.40000000000009</v>
      </c>
      <c r="L214" s="835" t="s">
        <v>1023</v>
      </c>
      <c r="M214" s="794"/>
      <c r="N214" s="794"/>
      <c r="O214" s="794"/>
      <c r="P214" s="794"/>
      <c r="Q214" s="794"/>
      <c r="R214" s="794"/>
      <c r="S214" s="794"/>
      <c r="T214" s="794"/>
      <c r="U214" s="794"/>
      <c r="V214" s="794"/>
      <c r="W214" s="794"/>
      <c r="X214" s="794"/>
    </row>
    <row r="215" spans="3:24">
      <c r="C215" s="857" t="s">
        <v>1018</v>
      </c>
      <c r="D215" s="835">
        <v>43466</v>
      </c>
      <c r="E215" s="794">
        <f t="shared" si="12"/>
        <v>2019</v>
      </c>
      <c r="F215" s="794" t="s">
        <v>1019</v>
      </c>
      <c r="G215" s="823">
        <v>300</v>
      </c>
      <c r="H215" s="794" t="s">
        <v>1020</v>
      </c>
      <c r="I215" s="794">
        <v>100</v>
      </c>
      <c r="J215" s="794">
        <v>200</v>
      </c>
      <c r="K215" s="794">
        <v>840</v>
      </c>
      <c r="L215" s="835" t="s">
        <v>1023</v>
      </c>
      <c r="M215" s="794"/>
      <c r="N215" s="794"/>
      <c r="O215" s="794"/>
      <c r="P215" s="794"/>
      <c r="Q215" s="794"/>
      <c r="R215" s="794"/>
      <c r="S215" s="794"/>
      <c r="T215" s="794"/>
      <c r="U215" s="794"/>
      <c r="V215" s="794"/>
      <c r="W215" s="794"/>
      <c r="X215" s="794"/>
    </row>
    <row r="216" spans="3:24">
      <c r="C216" s="857" t="s">
        <v>1018</v>
      </c>
      <c r="D216" s="835">
        <v>43466</v>
      </c>
      <c r="E216" s="794">
        <f t="shared" si="12"/>
        <v>2019</v>
      </c>
      <c r="F216" s="794" t="s">
        <v>1019</v>
      </c>
      <c r="G216" s="823">
        <v>300</v>
      </c>
      <c r="H216" s="794" t="s">
        <v>1020</v>
      </c>
      <c r="I216" s="794">
        <v>100</v>
      </c>
      <c r="J216" s="794">
        <v>200</v>
      </c>
      <c r="K216" s="794">
        <v>840</v>
      </c>
      <c r="L216" s="835" t="s">
        <v>1023</v>
      </c>
      <c r="M216" s="794"/>
      <c r="N216" s="794"/>
      <c r="O216" s="794"/>
      <c r="P216" s="794"/>
      <c r="Q216" s="794"/>
      <c r="R216" s="794"/>
      <c r="S216" s="794"/>
      <c r="T216" s="794"/>
      <c r="U216" s="794"/>
      <c r="V216" s="794"/>
      <c r="W216" s="794"/>
      <c r="X216" s="794"/>
    </row>
    <row r="217" spans="3:24">
      <c r="C217" s="857" t="s">
        <v>1018</v>
      </c>
      <c r="D217" s="835">
        <v>43466</v>
      </c>
      <c r="E217" s="794">
        <f t="shared" si="12"/>
        <v>2019</v>
      </c>
      <c r="F217" s="794" t="s">
        <v>1019</v>
      </c>
      <c r="G217" s="823">
        <v>300</v>
      </c>
      <c r="H217" s="794" t="s">
        <v>1021</v>
      </c>
      <c r="I217" s="794">
        <v>68</v>
      </c>
      <c r="J217" s="794">
        <v>232</v>
      </c>
      <c r="K217" s="794">
        <v>974.40000000000009</v>
      </c>
      <c r="L217" s="835" t="s">
        <v>1023</v>
      </c>
      <c r="M217" s="794"/>
      <c r="N217" s="794"/>
      <c r="O217" s="794"/>
      <c r="P217" s="794"/>
      <c r="Q217" s="794"/>
      <c r="R217" s="794"/>
      <c r="S217" s="794"/>
      <c r="T217" s="794"/>
      <c r="U217" s="794"/>
      <c r="V217" s="794"/>
      <c r="W217" s="794"/>
      <c r="X217" s="794"/>
    </row>
    <row r="218" spans="3:24">
      <c r="C218" s="857" t="s">
        <v>1018</v>
      </c>
      <c r="D218" s="835">
        <v>43466</v>
      </c>
      <c r="E218" s="794">
        <f t="shared" si="12"/>
        <v>2019</v>
      </c>
      <c r="F218" s="794" t="s">
        <v>1019</v>
      </c>
      <c r="G218" s="823">
        <v>300</v>
      </c>
      <c r="H218" s="794" t="s">
        <v>1021</v>
      </c>
      <c r="I218" s="794">
        <v>68</v>
      </c>
      <c r="J218" s="794">
        <v>232</v>
      </c>
      <c r="K218" s="794">
        <v>974.40000000000009</v>
      </c>
      <c r="L218" s="835" t="s">
        <v>1023</v>
      </c>
      <c r="M218" s="794"/>
      <c r="N218" s="794"/>
      <c r="O218" s="794"/>
      <c r="P218" s="794"/>
      <c r="Q218" s="794"/>
      <c r="R218" s="794"/>
      <c r="S218" s="794"/>
      <c r="T218" s="794"/>
      <c r="U218" s="794"/>
      <c r="V218" s="794"/>
      <c r="W218" s="794"/>
      <c r="X218" s="794"/>
    </row>
    <row r="219" spans="3:24">
      <c r="C219" s="857" t="s">
        <v>1018</v>
      </c>
      <c r="D219" s="835">
        <v>43466</v>
      </c>
      <c r="E219" s="794">
        <f t="shared" si="12"/>
        <v>2019</v>
      </c>
      <c r="F219" s="794" t="s">
        <v>1019</v>
      </c>
      <c r="G219" s="823">
        <v>300</v>
      </c>
      <c r="H219" s="794" t="s">
        <v>1021</v>
      </c>
      <c r="I219" s="794">
        <v>68</v>
      </c>
      <c r="J219" s="794">
        <v>232</v>
      </c>
      <c r="K219" s="794">
        <v>974.40000000000009</v>
      </c>
      <c r="L219" s="835" t="s">
        <v>1023</v>
      </c>
      <c r="M219" s="794"/>
      <c r="N219" s="794"/>
      <c r="O219" s="794"/>
      <c r="P219" s="794"/>
      <c r="Q219" s="794"/>
      <c r="R219" s="794"/>
      <c r="S219" s="794"/>
      <c r="T219" s="794"/>
      <c r="U219" s="794"/>
      <c r="V219" s="794"/>
      <c r="W219" s="794"/>
      <c r="X219" s="794"/>
    </row>
    <row r="220" spans="3:24">
      <c r="C220" s="857" t="s">
        <v>1018</v>
      </c>
      <c r="D220" s="835">
        <v>43466</v>
      </c>
      <c r="E220" s="794">
        <f t="shared" si="12"/>
        <v>2019</v>
      </c>
      <c r="F220" s="794" t="s">
        <v>1019</v>
      </c>
      <c r="G220" s="823">
        <v>300</v>
      </c>
      <c r="H220" s="794" t="s">
        <v>1021</v>
      </c>
      <c r="I220" s="794">
        <v>68</v>
      </c>
      <c r="J220" s="794">
        <v>232</v>
      </c>
      <c r="K220" s="794">
        <v>974.40000000000009</v>
      </c>
      <c r="L220" s="835" t="s">
        <v>1023</v>
      </c>
      <c r="M220" s="794"/>
      <c r="N220" s="794"/>
      <c r="O220" s="794"/>
      <c r="P220" s="794"/>
      <c r="Q220" s="794"/>
      <c r="R220" s="794"/>
      <c r="S220" s="794"/>
      <c r="T220" s="794"/>
      <c r="U220" s="794"/>
      <c r="V220" s="794"/>
      <c r="W220" s="794"/>
      <c r="X220" s="794"/>
    </row>
    <row r="221" spans="3:24">
      <c r="C221" s="857" t="s">
        <v>1018</v>
      </c>
      <c r="D221" s="835">
        <v>43466</v>
      </c>
      <c r="E221" s="794">
        <f t="shared" si="12"/>
        <v>2019</v>
      </c>
      <c r="F221" s="794" t="s">
        <v>1019</v>
      </c>
      <c r="G221" s="823">
        <v>300</v>
      </c>
      <c r="H221" s="794" t="s">
        <v>1021</v>
      </c>
      <c r="I221" s="794">
        <v>68</v>
      </c>
      <c r="J221" s="794">
        <v>232</v>
      </c>
      <c r="K221" s="794">
        <v>974.40000000000009</v>
      </c>
      <c r="L221" s="835" t="s">
        <v>1023</v>
      </c>
      <c r="M221" s="794"/>
      <c r="N221" s="794"/>
      <c r="O221" s="794"/>
      <c r="P221" s="794"/>
      <c r="Q221" s="794"/>
      <c r="R221" s="794"/>
      <c r="S221" s="794"/>
      <c r="T221" s="794"/>
      <c r="U221" s="794"/>
      <c r="V221" s="794"/>
      <c r="W221" s="794"/>
      <c r="X221" s="794"/>
    </row>
    <row r="222" spans="3:24">
      <c r="C222" s="857" t="s">
        <v>1018</v>
      </c>
      <c r="D222" s="835">
        <v>43466</v>
      </c>
      <c r="E222" s="794">
        <f t="shared" si="12"/>
        <v>2019</v>
      </c>
      <c r="F222" s="794" t="s">
        <v>1019</v>
      </c>
      <c r="G222" s="823">
        <v>300</v>
      </c>
      <c r="H222" s="794" t="s">
        <v>1021</v>
      </c>
      <c r="I222" s="794">
        <v>68</v>
      </c>
      <c r="J222" s="794">
        <v>232</v>
      </c>
      <c r="K222" s="794">
        <v>974.40000000000009</v>
      </c>
      <c r="L222" s="835" t="s">
        <v>1023</v>
      </c>
      <c r="M222" s="794"/>
      <c r="N222" s="794"/>
      <c r="O222" s="794"/>
      <c r="P222" s="794"/>
      <c r="Q222" s="794"/>
      <c r="R222" s="794"/>
      <c r="S222" s="794"/>
      <c r="T222" s="794"/>
      <c r="U222" s="794"/>
      <c r="V222" s="794"/>
      <c r="W222" s="794"/>
      <c r="X222" s="794"/>
    </row>
    <row r="223" spans="3:24">
      <c r="C223" s="857" t="s">
        <v>1018</v>
      </c>
      <c r="D223" s="835">
        <v>43466</v>
      </c>
      <c r="E223" s="794">
        <f t="shared" si="12"/>
        <v>2019</v>
      </c>
      <c r="F223" s="794" t="s">
        <v>1027</v>
      </c>
      <c r="G223" s="823">
        <v>470</v>
      </c>
      <c r="H223" s="794" t="s">
        <v>1021</v>
      </c>
      <c r="I223" s="794">
        <v>68</v>
      </c>
      <c r="J223" s="794">
        <v>402</v>
      </c>
      <c r="K223" s="794">
        <v>1688.4</v>
      </c>
      <c r="L223" s="835" t="s">
        <v>1023</v>
      </c>
      <c r="M223" s="794"/>
      <c r="N223" s="794"/>
      <c r="O223" s="794"/>
      <c r="P223" s="794"/>
      <c r="Q223" s="794"/>
      <c r="R223" s="794"/>
      <c r="S223" s="794"/>
      <c r="T223" s="794"/>
      <c r="U223" s="794"/>
      <c r="V223" s="794"/>
      <c r="W223" s="794"/>
      <c r="X223" s="794"/>
    </row>
    <row r="224" spans="3:24">
      <c r="C224" s="857" t="s">
        <v>1018</v>
      </c>
      <c r="D224" s="835">
        <v>43466</v>
      </c>
      <c r="E224" s="794">
        <f t="shared" si="12"/>
        <v>2019</v>
      </c>
      <c r="F224" s="794" t="s">
        <v>1027</v>
      </c>
      <c r="G224" s="823">
        <v>470</v>
      </c>
      <c r="H224" s="794" t="s">
        <v>1021</v>
      </c>
      <c r="I224" s="794">
        <v>68</v>
      </c>
      <c r="J224" s="794">
        <v>402</v>
      </c>
      <c r="K224" s="794">
        <v>1688.4</v>
      </c>
      <c r="L224" s="835" t="s">
        <v>1023</v>
      </c>
      <c r="M224" s="794"/>
      <c r="N224" s="794"/>
      <c r="O224" s="794"/>
      <c r="P224" s="794"/>
      <c r="Q224" s="794"/>
      <c r="R224" s="794"/>
      <c r="S224" s="794"/>
      <c r="T224" s="794"/>
      <c r="U224" s="794"/>
      <c r="V224" s="794"/>
      <c r="W224" s="794"/>
      <c r="X224" s="794"/>
    </row>
    <row r="225" spans="3:24">
      <c r="C225" s="857" t="s">
        <v>1018</v>
      </c>
      <c r="D225" s="835">
        <v>43466</v>
      </c>
      <c r="E225" s="794">
        <f t="shared" si="12"/>
        <v>2019</v>
      </c>
      <c r="F225" s="794" t="s">
        <v>1027</v>
      </c>
      <c r="G225" s="823">
        <v>470</v>
      </c>
      <c r="H225" s="794" t="s">
        <v>1021</v>
      </c>
      <c r="I225" s="794">
        <v>68</v>
      </c>
      <c r="J225" s="794">
        <v>402</v>
      </c>
      <c r="K225" s="794">
        <v>1688.4</v>
      </c>
      <c r="L225" s="835" t="s">
        <v>1023</v>
      </c>
      <c r="M225" s="794"/>
      <c r="N225" s="794"/>
      <c r="O225" s="794"/>
      <c r="P225" s="794"/>
      <c r="Q225" s="794"/>
      <c r="R225" s="794"/>
      <c r="S225" s="794"/>
      <c r="T225" s="794"/>
      <c r="U225" s="794"/>
      <c r="V225" s="794"/>
      <c r="W225" s="794"/>
      <c r="X225" s="794"/>
    </row>
    <row r="226" spans="3:24">
      <c r="C226" s="857" t="s">
        <v>1018</v>
      </c>
      <c r="D226" s="835">
        <v>43466</v>
      </c>
      <c r="E226" s="794">
        <f t="shared" si="12"/>
        <v>2019</v>
      </c>
      <c r="F226" s="794" t="s">
        <v>1027</v>
      </c>
      <c r="G226" s="823">
        <v>470</v>
      </c>
      <c r="H226" s="794" t="s">
        <v>1021</v>
      </c>
      <c r="I226" s="794">
        <v>68</v>
      </c>
      <c r="J226" s="794">
        <v>402</v>
      </c>
      <c r="K226" s="794">
        <v>1688.4</v>
      </c>
      <c r="L226" s="835" t="s">
        <v>1023</v>
      </c>
      <c r="M226" s="794"/>
      <c r="N226" s="794"/>
      <c r="O226" s="794"/>
      <c r="P226" s="794"/>
      <c r="Q226" s="794"/>
      <c r="R226" s="794"/>
      <c r="S226" s="794"/>
      <c r="T226" s="794"/>
      <c r="U226" s="794"/>
      <c r="V226" s="794"/>
      <c r="W226" s="794"/>
      <c r="X226" s="794"/>
    </row>
    <row r="227" spans="3:24">
      <c r="C227" s="857" t="s">
        <v>1018</v>
      </c>
      <c r="D227" s="835">
        <v>43466</v>
      </c>
      <c r="E227" s="794">
        <f t="shared" si="12"/>
        <v>2019</v>
      </c>
      <c r="F227" s="794" t="s">
        <v>1027</v>
      </c>
      <c r="G227" s="823">
        <v>470</v>
      </c>
      <c r="H227" s="794" t="s">
        <v>1021</v>
      </c>
      <c r="I227" s="794">
        <v>68</v>
      </c>
      <c r="J227" s="794">
        <v>402</v>
      </c>
      <c r="K227" s="794">
        <v>1688.4</v>
      </c>
      <c r="L227" s="835" t="s">
        <v>1023</v>
      </c>
      <c r="M227" s="794"/>
      <c r="N227" s="794"/>
      <c r="O227" s="794"/>
      <c r="P227" s="794"/>
      <c r="Q227" s="794"/>
      <c r="R227" s="794"/>
      <c r="S227" s="794"/>
      <c r="T227" s="794"/>
      <c r="U227" s="794"/>
      <c r="V227" s="794"/>
      <c r="W227" s="794"/>
      <c r="X227" s="794"/>
    </row>
    <row r="228" spans="3:24">
      <c r="C228" s="857" t="s">
        <v>1018</v>
      </c>
      <c r="D228" s="835">
        <v>43466</v>
      </c>
      <c r="E228" s="794">
        <f t="shared" si="12"/>
        <v>2019</v>
      </c>
      <c r="F228" s="794" t="s">
        <v>1027</v>
      </c>
      <c r="G228" s="823">
        <v>470</v>
      </c>
      <c r="H228" s="794" t="s">
        <v>1021</v>
      </c>
      <c r="I228" s="794">
        <v>68</v>
      </c>
      <c r="J228" s="794">
        <v>402</v>
      </c>
      <c r="K228" s="794">
        <v>1688.4</v>
      </c>
      <c r="L228" s="835" t="s">
        <v>1023</v>
      </c>
      <c r="M228" s="794"/>
      <c r="N228" s="794"/>
      <c r="O228" s="794"/>
      <c r="P228" s="794"/>
      <c r="Q228" s="794"/>
      <c r="R228" s="794"/>
      <c r="S228" s="794"/>
      <c r="T228" s="794"/>
      <c r="U228" s="794"/>
      <c r="V228" s="794"/>
      <c r="W228" s="794"/>
      <c r="X228" s="794"/>
    </row>
    <row r="229" spans="3:24">
      <c r="C229" s="857" t="s">
        <v>1024</v>
      </c>
      <c r="D229" s="835">
        <v>43466</v>
      </c>
      <c r="E229" s="794">
        <f t="shared" si="12"/>
        <v>2019</v>
      </c>
      <c r="F229" s="794" t="s">
        <v>1019</v>
      </c>
      <c r="G229" s="823">
        <v>300</v>
      </c>
      <c r="H229" s="794" t="s">
        <v>1021</v>
      </c>
      <c r="I229" s="794">
        <v>68</v>
      </c>
      <c r="J229" s="794">
        <v>232</v>
      </c>
      <c r="K229" s="794">
        <v>974.40000000000009</v>
      </c>
      <c r="L229" s="835" t="s">
        <v>1023</v>
      </c>
      <c r="M229" s="794"/>
      <c r="N229" s="794"/>
      <c r="O229" s="794"/>
      <c r="P229" s="794"/>
      <c r="Q229" s="794"/>
      <c r="R229" s="794"/>
      <c r="S229" s="794"/>
      <c r="T229" s="794"/>
      <c r="U229" s="794"/>
      <c r="V229" s="794"/>
      <c r="W229" s="794"/>
      <c r="X229" s="794"/>
    </row>
    <row r="230" spans="3:24">
      <c r="C230" s="857" t="s">
        <v>1018</v>
      </c>
      <c r="D230" s="835">
        <v>43466</v>
      </c>
      <c r="E230" s="794">
        <f t="shared" si="12"/>
        <v>2019</v>
      </c>
      <c r="F230" s="794" t="s">
        <v>1019</v>
      </c>
      <c r="G230" s="823">
        <v>300</v>
      </c>
      <c r="H230" s="794" t="s">
        <v>1021</v>
      </c>
      <c r="I230" s="794">
        <v>68</v>
      </c>
      <c r="J230" s="794">
        <v>232</v>
      </c>
      <c r="K230" s="794">
        <v>974.40000000000009</v>
      </c>
      <c r="L230" s="835" t="s">
        <v>1023</v>
      </c>
      <c r="M230" s="794"/>
      <c r="N230" s="794"/>
      <c r="O230" s="794"/>
      <c r="P230" s="794"/>
      <c r="Q230" s="794"/>
      <c r="R230" s="794"/>
      <c r="S230" s="794"/>
      <c r="T230" s="794"/>
      <c r="U230" s="794"/>
      <c r="V230" s="794"/>
      <c r="W230" s="794"/>
      <c r="X230" s="794"/>
    </row>
    <row r="231" spans="3:24">
      <c r="C231" s="857" t="s">
        <v>1018</v>
      </c>
      <c r="D231" s="835">
        <v>43466</v>
      </c>
      <c r="E231" s="794">
        <f t="shared" si="12"/>
        <v>2019</v>
      </c>
      <c r="F231" s="794" t="s">
        <v>1019</v>
      </c>
      <c r="G231" s="823">
        <v>300</v>
      </c>
      <c r="H231" s="794" t="s">
        <v>1021</v>
      </c>
      <c r="I231" s="794">
        <v>68</v>
      </c>
      <c r="J231" s="794">
        <v>232</v>
      </c>
      <c r="K231" s="794">
        <v>974.40000000000009</v>
      </c>
      <c r="L231" s="835" t="s">
        <v>1023</v>
      </c>
      <c r="M231" s="794"/>
      <c r="N231" s="794"/>
      <c r="O231" s="794"/>
      <c r="P231" s="794"/>
      <c r="Q231" s="794"/>
      <c r="R231" s="794"/>
      <c r="S231" s="794"/>
      <c r="T231" s="794"/>
      <c r="U231" s="794"/>
      <c r="V231" s="794"/>
      <c r="W231" s="794"/>
      <c r="X231" s="794"/>
    </row>
    <row r="232" spans="3:24">
      <c r="C232" s="857" t="s">
        <v>1018</v>
      </c>
      <c r="D232" s="835">
        <v>43466</v>
      </c>
      <c r="E232" s="794">
        <f t="shared" si="12"/>
        <v>2019</v>
      </c>
      <c r="F232" s="794" t="s">
        <v>1019</v>
      </c>
      <c r="G232" s="823">
        <v>300</v>
      </c>
      <c r="H232" s="794" t="s">
        <v>1021</v>
      </c>
      <c r="I232" s="794">
        <v>68</v>
      </c>
      <c r="J232" s="794">
        <v>232</v>
      </c>
      <c r="K232" s="794">
        <v>974.40000000000009</v>
      </c>
      <c r="L232" s="835" t="s">
        <v>1023</v>
      </c>
      <c r="M232" s="794"/>
      <c r="N232" s="794"/>
      <c r="O232" s="794"/>
      <c r="P232" s="794"/>
      <c r="Q232" s="794"/>
      <c r="R232" s="794"/>
      <c r="S232" s="794"/>
      <c r="T232" s="794"/>
      <c r="U232" s="794"/>
      <c r="V232" s="794"/>
      <c r="W232" s="794"/>
      <c r="X232" s="794"/>
    </row>
    <row r="233" spans="3:24">
      <c r="C233" s="857" t="s">
        <v>1018</v>
      </c>
      <c r="D233" s="835">
        <v>43466</v>
      </c>
      <c r="E233" s="794">
        <f t="shared" si="12"/>
        <v>2019</v>
      </c>
      <c r="F233" s="794" t="s">
        <v>1019</v>
      </c>
      <c r="G233" s="823">
        <v>300</v>
      </c>
      <c r="H233" s="794" t="s">
        <v>1021</v>
      </c>
      <c r="I233" s="794">
        <v>68</v>
      </c>
      <c r="J233" s="794">
        <v>232</v>
      </c>
      <c r="K233" s="794">
        <v>974.40000000000009</v>
      </c>
      <c r="L233" s="835" t="s">
        <v>1023</v>
      </c>
      <c r="M233" s="794"/>
      <c r="N233" s="794"/>
      <c r="O233" s="794"/>
      <c r="P233" s="794"/>
      <c r="Q233" s="794"/>
      <c r="R233" s="794"/>
      <c r="S233" s="794"/>
      <c r="T233" s="794"/>
      <c r="U233" s="794"/>
      <c r="V233" s="794"/>
      <c r="W233" s="794"/>
      <c r="X233" s="794"/>
    </row>
    <row r="234" spans="3:24">
      <c r="C234" s="857" t="s">
        <v>1018</v>
      </c>
      <c r="D234" s="835">
        <v>43466</v>
      </c>
      <c r="E234" s="794">
        <f t="shared" ref="E234:E297" si="13">YEAR(D234)</f>
        <v>2019</v>
      </c>
      <c r="F234" s="794" t="s">
        <v>1019</v>
      </c>
      <c r="G234" s="823">
        <v>300</v>
      </c>
      <c r="H234" s="794" t="s">
        <v>1021</v>
      </c>
      <c r="I234" s="794">
        <v>68</v>
      </c>
      <c r="J234" s="794">
        <v>232</v>
      </c>
      <c r="K234" s="794">
        <v>974.40000000000009</v>
      </c>
      <c r="L234" s="835" t="s">
        <v>1023</v>
      </c>
      <c r="M234" s="794"/>
      <c r="N234" s="794"/>
      <c r="O234" s="794"/>
      <c r="P234" s="794"/>
      <c r="Q234" s="794"/>
      <c r="R234" s="794"/>
      <c r="S234" s="794"/>
      <c r="T234" s="794"/>
      <c r="U234" s="794"/>
      <c r="V234" s="794"/>
      <c r="W234" s="794"/>
      <c r="X234" s="794"/>
    </row>
    <row r="235" spans="3:24">
      <c r="C235" s="857" t="s">
        <v>1018</v>
      </c>
      <c r="D235" s="835">
        <v>43466</v>
      </c>
      <c r="E235" s="794">
        <f t="shared" si="13"/>
        <v>2019</v>
      </c>
      <c r="F235" s="794" t="s">
        <v>1019</v>
      </c>
      <c r="G235" s="823">
        <v>300</v>
      </c>
      <c r="H235" s="794" t="s">
        <v>1021</v>
      </c>
      <c r="I235" s="794">
        <v>68</v>
      </c>
      <c r="J235" s="794">
        <v>232</v>
      </c>
      <c r="K235" s="794">
        <v>974.40000000000009</v>
      </c>
      <c r="L235" s="835" t="s">
        <v>1023</v>
      </c>
      <c r="M235" s="794"/>
      <c r="N235" s="794"/>
      <c r="O235" s="794"/>
      <c r="P235" s="794"/>
      <c r="Q235" s="794"/>
      <c r="R235" s="794"/>
      <c r="S235" s="794"/>
      <c r="T235" s="794"/>
      <c r="U235" s="794"/>
      <c r="V235" s="794"/>
      <c r="W235" s="794"/>
      <c r="X235" s="794"/>
    </row>
    <row r="236" spans="3:24">
      <c r="C236" s="857" t="s">
        <v>1024</v>
      </c>
      <c r="D236" s="835">
        <v>43466</v>
      </c>
      <c r="E236" s="794">
        <f t="shared" si="13"/>
        <v>2019</v>
      </c>
      <c r="F236" s="794" t="s">
        <v>1019</v>
      </c>
      <c r="G236" s="823">
        <v>300</v>
      </c>
      <c r="H236" s="794" t="s">
        <v>1021</v>
      </c>
      <c r="I236" s="794">
        <v>68</v>
      </c>
      <c r="J236" s="794">
        <v>232</v>
      </c>
      <c r="K236" s="794">
        <v>974.40000000000009</v>
      </c>
      <c r="L236" s="835" t="s">
        <v>1023</v>
      </c>
      <c r="M236" s="794"/>
      <c r="N236" s="794"/>
      <c r="O236" s="794"/>
      <c r="P236" s="794"/>
      <c r="Q236" s="794"/>
      <c r="R236" s="794"/>
      <c r="S236" s="794"/>
      <c r="T236" s="794"/>
      <c r="U236" s="794"/>
      <c r="V236" s="794"/>
      <c r="W236" s="794"/>
      <c r="X236" s="794"/>
    </row>
    <row r="237" spans="3:24">
      <c r="C237" s="857" t="s">
        <v>1018</v>
      </c>
      <c r="D237" s="835">
        <v>43466</v>
      </c>
      <c r="E237" s="794">
        <f t="shared" si="13"/>
        <v>2019</v>
      </c>
      <c r="F237" s="794" t="s">
        <v>1019</v>
      </c>
      <c r="G237" s="823">
        <v>300</v>
      </c>
      <c r="H237" s="794" t="s">
        <v>1021</v>
      </c>
      <c r="I237" s="794">
        <v>68</v>
      </c>
      <c r="J237" s="794">
        <v>232</v>
      </c>
      <c r="K237" s="794">
        <v>974.40000000000009</v>
      </c>
      <c r="L237" s="835" t="s">
        <v>1023</v>
      </c>
      <c r="M237" s="794"/>
      <c r="N237" s="794"/>
      <c r="O237" s="794"/>
      <c r="P237" s="794"/>
      <c r="Q237" s="794"/>
      <c r="R237" s="794"/>
      <c r="S237" s="794"/>
      <c r="T237" s="794"/>
      <c r="U237" s="794"/>
      <c r="V237" s="794"/>
      <c r="W237" s="794"/>
      <c r="X237" s="794"/>
    </row>
    <row r="238" spans="3:24">
      <c r="C238" s="857" t="s">
        <v>1018</v>
      </c>
      <c r="D238" s="835">
        <v>43466</v>
      </c>
      <c r="E238" s="794">
        <f t="shared" si="13"/>
        <v>2019</v>
      </c>
      <c r="F238" s="794" t="s">
        <v>1019</v>
      </c>
      <c r="G238" s="823">
        <v>300</v>
      </c>
      <c r="H238" s="794" t="s">
        <v>1020</v>
      </c>
      <c r="I238" s="794">
        <v>100</v>
      </c>
      <c r="J238" s="794">
        <v>200</v>
      </c>
      <c r="K238" s="794">
        <v>840</v>
      </c>
      <c r="L238" s="835" t="s">
        <v>1023</v>
      </c>
      <c r="M238" s="794"/>
      <c r="N238" s="794"/>
      <c r="O238" s="794"/>
      <c r="P238" s="794"/>
      <c r="Q238" s="794"/>
      <c r="R238" s="794"/>
      <c r="S238" s="794"/>
      <c r="T238" s="794"/>
      <c r="U238" s="794"/>
      <c r="V238" s="794"/>
      <c r="W238" s="794"/>
      <c r="X238" s="794"/>
    </row>
    <row r="239" spans="3:24">
      <c r="C239" s="857" t="s">
        <v>1018</v>
      </c>
      <c r="D239" s="835">
        <v>43466</v>
      </c>
      <c r="E239" s="794">
        <f t="shared" si="13"/>
        <v>2019</v>
      </c>
      <c r="F239" s="794" t="s">
        <v>1019</v>
      </c>
      <c r="G239" s="823">
        <v>300</v>
      </c>
      <c r="H239" s="794" t="s">
        <v>1021</v>
      </c>
      <c r="I239" s="794">
        <v>68</v>
      </c>
      <c r="J239" s="794">
        <v>232</v>
      </c>
      <c r="K239" s="794">
        <v>974.40000000000009</v>
      </c>
      <c r="L239" s="835" t="s">
        <v>1023</v>
      </c>
      <c r="M239" s="794"/>
      <c r="N239" s="794"/>
      <c r="O239" s="794"/>
      <c r="P239" s="794"/>
      <c r="Q239" s="794"/>
      <c r="R239" s="794"/>
      <c r="S239" s="794"/>
      <c r="T239" s="794"/>
      <c r="U239" s="794"/>
      <c r="V239" s="794"/>
      <c r="W239" s="794"/>
      <c r="X239" s="794"/>
    </row>
    <row r="240" spans="3:24">
      <c r="C240" s="857" t="s">
        <v>1018</v>
      </c>
      <c r="D240" s="835">
        <v>43466</v>
      </c>
      <c r="E240" s="794">
        <f t="shared" si="13"/>
        <v>2019</v>
      </c>
      <c r="F240" s="794" t="s">
        <v>1026</v>
      </c>
      <c r="G240" s="823">
        <v>245</v>
      </c>
      <c r="H240" s="794" t="s">
        <v>1021</v>
      </c>
      <c r="I240" s="794">
        <v>68</v>
      </c>
      <c r="J240" s="794">
        <v>177</v>
      </c>
      <c r="K240" s="794">
        <v>743.4</v>
      </c>
      <c r="L240" s="835" t="s">
        <v>1023</v>
      </c>
      <c r="M240" s="794"/>
      <c r="N240" s="794"/>
      <c r="O240" s="794"/>
      <c r="P240" s="794"/>
      <c r="Q240" s="794"/>
      <c r="R240" s="794"/>
      <c r="S240" s="794"/>
      <c r="T240" s="794"/>
      <c r="U240" s="794"/>
      <c r="V240" s="794"/>
      <c r="W240" s="794"/>
      <c r="X240" s="794"/>
    </row>
    <row r="241" spans="3:24">
      <c r="C241" s="857" t="s">
        <v>1018</v>
      </c>
      <c r="D241" s="835">
        <v>43466</v>
      </c>
      <c r="E241" s="794">
        <f t="shared" si="13"/>
        <v>2019</v>
      </c>
      <c r="F241" s="794" t="s">
        <v>1027</v>
      </c>
      <c r="G241" s="823">
        <v>470</v>
      </c>
      <c r="H241" s="794" t="s">
        <v>1025</v>
      </c>
      <c r="I241" s="794">
        <v>213</v>
      </c>
      <c r="J241" s="794">
        <v>257</v>
      </c>
      <c r="K241" s="794">
        <v>1079.4000000000001</v>
      </c>
      <c r="L241" s="835" t="s">
        <v>1023</v>
      </c>
      <c r="M241" s="794"/>
      <c r="N241" s="794"/>
      <c r="O241" s="794"/>
      <c r="P241" s="794"/>
      <c r="Q241" s="794"/>
      <c r="R241" s="794"/>
      <c r="S241" s="794"/>
      <c r="T241" s="794"/>
      <c r="U241" s="794"/>
      <c r="V241" s="794"/>
      <c r="W241" s="794"/>
      <c r="X241" s="794"/>
    </row>
    <row r="242" spans="3:24">
      <c r="C242" s="857" t="s">
        <v>1018</v>
      </c>
      <c r="D242" s="835">
        <v>43466</v>
      </c>
      <c r="E242" s="794">
        <f t="shared" si="13"/>
        <v>2019</v>
      </c>
      <c r="F242" s="794" t="s">
        <v>1028</v>
      </c>
      <c r="G242" s="823">
        <v>195</v>
      </c>
      <c r="H242" s="794" t="s">
        <v>1021</v>
      </c>
      <c r="I242" s="794">
        <v>68</v>
      </c>
      <c r="J242" s="794">
        <v>127</v>
      </c>
      <c r="K242" s="794">
        <v>533.4</v>
      </c>
      <c r="L242" s="835" t="s">
        <v>1023</v>
      </c>
      <c r="M242" s="794"/>
      <c r="N242" s="794"/>
      <c r="O242" s="794"/>
      <c r="P242" s="794"/>
      <c r="Q242" s="794"/>
      <c r="R242" s="794"/>
      <c r="S242" s="794"/>
      <c r="T242" s="794"/>
      <c r="U242" s="794"/>
      <c r="V242" s="794"/>
      <c r="W242" s="794"/>
      <c r="X242" s="794"/>
    </row>
    <row r="243" spans="3:24">
      <c r="C243" s="857" t="s">
        <v>1024</v>
      </c>
      <c r="D243" s="835">
        <v>43466</v>
      </c>
      <c r="E243" s="794">
        <f t="shared" si="13"/>
        <v>2019</v>
      </c>
      <c r="F243" s="794" t="s">
        <v>1019</v>
      </c>
      <c r="G243" s="823">
        <v>300</v>
      </c>
      <c r="H243" s="794" t="s">
        <v>1022</v>
      </c>
      <c r="I243" s="794">
        <v>134</v>
      </c>
      <c r="J243" s="794">
        <v>166</v>
      </c>
      <c r="K243" s="794">
        <v>697.2</v>
      </c>
      <c r="L243" s="835" t="s">
        <v>1023</v>
      </c>
      <c r="M243" s="794"/>
      <c r="N243" s="794"/>
      <c r="O243" s="794"/>
      <c r="P243" s="794"/>
      <c r="Q243" s="794"/>
      <c r="R243" s="794"/>
      <c r="S243" s="794"/>
      <c r="T243" s="794"/>
      <c r="U243" s="794"/>
      <c r="V243" s="794"/>
      <c r="W243" s="794"/>
      <c r="X243" s="794"/>
    </row>
    <row r="244" spans="3:24">
      <c r="C244" s="857" t="s">
        <v>1024</v>
      </c>
      <c r="D244" s="835">
        <v>43466</v>
      </c>
      <c r="E244" s="794">
        <f t="shared" si="13"/>
        <v>2019</v>
      </c>
      <c r="F244" s="794" t="s">
        <v>1019</v>
      </c>
      <c r="G244" s="823">
        <v>300</v>
      </c>
      <c r="H244" s="794" t="s">
        <v>1022</v>
      </c>
      <c r="I244" s="794">
        <v>134</v>
      </c>
      <c r="J244" s="794">
        <v>166</v>
      </c>
      <c r="K244" s="794">
        <v>697.2</v>
      </c>
      <c r="L244" s="835" t="s">
        <v>1023</v>
      </c>
      <c r="M244" s="794"/>
      <c r="N244" s="794"/>
      <c r="O244" s="794"/>
      <c r="P244" s="794"/>
      <c r="Q244" s="794"/>
      <c r="R244" s="794"/>
      <c r="S244" s="794"/>
      <c r="T244" s="794"/>
      <c r="U244" s="794"/>
      <c r="V244" s="794"/>
      <c r="W244" s="794"/>
      <c r="X244" s="794"/>
    </row>
    <row r="245" spans="3:24">
      <c r="C245" s="857" t="s">
        <v>1018</v>
      </c>
      <c r="D245" s="835">
        <v>43466</v>
      </c>
      <c r="E245" s="794">
        <f t="shared" si="13"/>
        <v>2019</v>
      </c>
      <c r="F245" s="794" t="s">
        <v>1028</v>
      </c>
      <c r="G245" s="823">
        <v>195</v>
      </c>
      <c r="H245" s="794" t="s">
        <v>1021</v>
      </c>
      <c r="I245" s="794">
        <v>68</v>
      </c>
      <c r="J245" s="794">
        <v>127</v>
      </c>
      <c r="K245" s="794">
        <v>533.4</v>
      </c>
      <c r="L245" s="835">
        <v>44044</v>
      </c>
      <c r="M245" s="794"/>
      <c r="N245" s="794"/>
      <c r="O245" s="794"/>
      <c r="P245" s="794"/>
      <c r="Q245" s="794"/>
      <c r="R245" s="794"/>
      <c r="S245" s="794"/>
      <c r="T245" s="794"/>
      <c r="U245" s="794"/>
      <c r="V245" s="794"/>
      <c r="W245" s="794"/>
      <c r="X245" s="794"/>
    </row>
    <row r="246" spans="3:24">
      <c r="C246" s="857" t="s">
        <v>1018</v>
      </c>
      <c r="D246" s="835">
        <v>43466</v>
      </c>
      <c r="E246" s="794">
        <f t="shared" si="13"/>
        <v>2019</v>
      </c>
      <c r="F246" s="794" t="s">
        <v>1028</v>
      </c>
      <c r="G246" s="823">
        <v>195</v>
      </c>
      <c r="H246" s="794" t="s">
        <v>1021</v>
      </c>
      <c r="I246" s="794">
        <v>68</v>
      </c>
      <c r="J246" s="794">
        <v>127</v>
      </c>
      <c r="K246" s="794">
        <v>533.4</v>
      </c>
      <c r="L246" s="835">
        <v>44044</v>
      </c>
      <c r="M246" s="794"/>
      <c r="N246" s="794"/>
      <c r="O246" s="794"/>
      <c r="P246" s="794"/>
      <c r="Q246" s="794"/>
      <c r="R246" s="794"/>
      <c r="S246" s="794"/>
      <c r="T246" s="794"/>
      <c r="U246" s="794"/>
      <c r="V246" s="794"/>
      <c r="W246" s="794"/>
      <c r="X246" s="794"/>
    </row>
    <row r="247" spans="3:24">
      <c r="C247" s="857" t="s">
        <v>1018</v>
      </c>
      <c r="D247" s="835">
        <v>43466</v>
      </c>
      <c r="E247" s="794">
        <f t="shared" si="13"/>
        <v>2019</v>
      </c>
      <c r="F247" s="794" t="s">
        <v>1028</v>
      </c>
      <c r="G247" s="823">
        <v>195</v>
      </c>
      <c r="H247" s="794" t="s">
        <v>1021</v>
      </c>
      <c r="I247" s="794">
        <v>68</v>
      </c>
      <c r="J247" s="794">
        <v>127</v>
      </c>
      <c r="K247" s="794">
        <v>533.4</v>
      </c>
      <c r="L247" s="835">
        <v>44044</v>
      </c>
      <c r="M247" s="794"/>
      <c r="N247" s="794"/>
      <c r="O247" s="794"/>
      <c r="P247" s="794"/>
      <c r="Q247" s="794"/>
      <c r="R247" s="794"/>
      <c r="S247" s="794"/>
      <c r="T247" s="794"/>
      <c r="U247" s="794"/>
      <c r="V247" s="794"/>
      <c r="W247" s="794"/>
      <c r="X247" s="794"/>
    </row>
    <row r="248" spans="3:24">
      <c r="C248" s="857" t="s">
        <v>1018</v>
      </c>
      <c r="D248" s="835">
        <v>43466</v>
      </c>
      <c r="E248" s="794">
        <f t="shared" si="13"/>
        <v>2019</v>
      </c>
      <c r="F248" s="794" t="s">
        <v>1028</v>
      </c>
      <c r="G248" s="823">
        <v>195</v>
      </c>
      <c r="H248" s="794" t="s">
        <v>1021</v>
      </c>
      <c r="I248" s="794">
        <v>68</v>
      </c>
      <c r="J248" s="794">
        <v>127</v>
      </c>
      <c r="K248" s="794">
        <v>533.4</v>
      </c>
      <c r="L248" s="835" t="s">
        <v>1023</v>
      </c>
      <c r="M248" s="794"/>
      <c r="N248" s="794"/>
      <c r="O248" s="794"/>
      <c r="P248" s="794"/>
      <c r="Q248" s="794"/>
      <c r="R248" s="794"/>
      <c r="S248" s="794"/>
      <c r="T248" s="794"/>
      <c r="U248" s="794"/>
      <c r="V248" s="794"/>
      <c r="W248" s="794"/>
      <c r="X248" s="794"/>
    </row>
    <row r="249" spans="3:24">
      <c r="C249" s="857" t="s">
        <v>1018</v>
      </c>
      <c r="D249" s="835">
        <v>43466</v>
      </c>
      <c r="E249" s="794">
        <f t="shared" si="13"/>
        <v>2019</v>
      </c>
      <c r="F249" s="794" t="s">
        <v>1028</v>
      </c>
      <c r="G249" s="823">
        <v>195</v>
      </c>
      <c r="H249" s="794" t="s">
        <v>1021</v>
      </c>
      <c r="I249" s="794">
        <v>68</v>
      </c>
      <c r="J249" s="794">
        <v>127</v>
      </c>
      <c r="K249" s="794">
        <v>533.4</v>
      </c>
      <c r="L249" s="835">
        <v>44044</v>
      </c>
      <c r="M249" s="794"/>
      <c r="N249" s="794"/>
      <c r="O249" s="794"/>
      <c r="P249" s="794"/>
      <c r="Q249" s="794"/>
      <c r="R249" s="794"/>
      <c r="S249" s="794"/>
      <c r="T249" s="794"/>
      <c r="U249" s="794"/>
      <c r="V249" s="794"/>
      <c r="W249" s="794"/>
      <c r="X249" s="794"/>
    </row>
    <row r="250" spans="3:24">
      <c r="C250" s="857" t="s">
        <v>1018</v>
      </c>
      <c r="D250" s="835">
        <v>43466</v>
      </c>
      <c r="E250" s="794">
        <f t="shared" si="13"/>
        <v>2019</v>
      </c>
      <c r="F250" s="794" t="s">
        <v>1028</v>
      </c>
      <c r="G250" s="823">
        <v>195</v>
      </c>
      <c r="H250" s="794" t="s">
        <v>1021</v>
      </c>
      <c r="I250" s="794">
        <v>68</v>
      </c>
      <c r="J250" s="794">
        <v>127</v>
      </c>
      <c r="K250" s="794">
        <v>533.4</v>
      </c>
      <c r="L250" s="835">
        <v>44044</v>
      </c>
      <c r="M250" s="794"/>
      <c r="N250" s="794"/>
      <c r="O250" s="794"/>
      <c r="P250" s="794"/>
      <c r="Q250" s="794"/>
      <c r="R250" s="794"/>
      <c r="S250" s="794"/>
      <c r="T250" s="794"/>
      <c r="U250" s="794"/>
      <c r="V250" s="794"/>
      <c r="W250" s="794"/>
      <c r="X250" s="794"/>
    </row>
    <row r="251" spans="3:24">
      <c r="C251" s="857" t="s">
        <v>1018</v>
      </c>
      <c r="D251" s="835">
        <v>43466</v>
      </c>
      <c r="E251" s="794">
        <f t="shared" si="13"/>
        <v>2019</v>
      </c>
      <c r="F251" s="794" t="s">
        <v>1028</v>
      </c>
      <c r="G251" s="823">
        <v>195</v>
      </c>
      <c r="H251" s="794" t="s">
        <v>1021</v>
      </c>
      <c r="I251" s="794">
        <v>68</v>
      </c>
      <c r="J251" s="794">
        <v>127</v>
      </c>
      <c r="K251" s="794">
        <v>533.4</v>
      </c>
      <c r="L251" s="835">
        <v>44044</v>
      </c>
      <c r="M251" s="794"/>
      <c r="N251" s="794"/>
      <c r="O251" s="794"/>
      <c r="P251" s="794"/>
      <c r="Q251" s="794"/>
      <c r="R251" s="794"/>
      <c r="S251" s="794"/>
      <c r="T251" s="794"/>
      <c r="U251" s="794"/>
      <c r="V251" s="794"/>
      <c r="W251" s="794"/>
      <c r="X251" s="794"/>
    </row>
    <row r="252" spans="3:24">
      <c r="C252" s="857" t="s">
        <v>1018</v>
      </c>
      <c r="D252" s="835">
        <v>43466</v>
      </c>
      <c r="E252" s="794">
        <f t="shared" si="13"/>
        <v>2019</v>
      </c>
      <c r="F252" s="794" t="s">
        <v>1028</v>
      </c>
      <c r="G252" s="823">
        <v>195</v>
      </c>
      <c r="H252" s="794" t="s">
        <v>1021</v>
      </c>
      <c r="I252" s="794">
        <v>68</v>
      </c>
      <c r="J252" s="794">
        <v>127</v>
      </c>
      <c r="K252" s="794">
        <v>533.4</v>
      </c>
      <c r="L252" s="835">
        <v>44044</v>
      </c>
      <c r="M252" s="794"/>
      <c r="N252" s="794"/>
      <c r="O252" s="794"/>
      <c r="P252" s="794"/>
      <c r="Q252" s="794"/>
      <c r="R252" s="794"/>
      <c r="S252" s="794"/>
      <c r="T252" s="794"/>
      <c r="U252" s="794"/>
      <c r="V252" s="794"/>
      <c r="W252" s="794"/>
      <c r="X252" s="794"/>
    </row>
    <row r="253" spans="3:24">
      <c r="C253" s="857" t="s">
        <v>1018</v>
      </c>
      <c r="D253" s="835">
        <v>43466</v>
      </c>
      <c r="E253" s="794">
        <f t="shared" si="13"/>
        <v>2019</v>
      </c>
      <c r="F253" s="794" t="s">
        <v>1028</v>
      </c>
      <c r="G253" s="823">
        <v>195</v>
      </c>
      <c r="H253" s="794" t="s">
        <v>1021</v>
      </c>
      <c r="I253" s="794">
        <v>68</v>
      </c>
      <c r="J253" s="794">
        <v>127</v>
      </c>
      <c r="K253" s="794">
        <v>533.4</v>
      </c>
      <c r="L253" s="835">
        <v>44044</v>
      </c>
      <c r="M253" s="794"/>
      <c r="N253" s="794"/>
      <c r="O253" s="794"/>
      <c r="P253" s="794"/>
      <c r="Q253" s="794"/>
      <c r="R253" s="794"/>
      <c r="S253" s="794"/>
      <c r="T253" s="794"/>
      <c r="U253" s="794"/>
      <c r="V253" s="794"/>
      <c r="W253" s="794"/>
      <c r="X253" s="794"/>
    </row>
    <row r="254" spans="3:24">
      <c r="C254" s="857" t="s">
        <v>1018</v>
      </c>
      <c r="D254" s="835">
        <v>43466</v>
      </c>
      <c r="E254" s="794">
        <f t="shared" si="13"/>
        <v>2019</v>
      </c>
      <c r="F254" s="794" t="s">
        <v>1028</v>
      </c>
      <c r="G254" s="823">
        <v>195</v>
      </c>
      <c r="H254" s="794" t="s">
        <v>1021</v>
      </c>
      <c r="I254" s="794">
        <v>68</v>
      </c>
      <c r="J254" s="794">
        <v>127</v>
      </c>
      <c r="K254" s="794">
        <v>533.4</v>
      </c>
      <c r="L254" s="835">
        <v>44044</v>
      </c>
      <c r="M254" s="794"/>
      <c r="N254" s="794"/>
      <c r="O254" s="794"/>
      <c r="P254" s="794"/>
      <c r="Q254" s="794"/>
      <c r="R254" s="794"/>
      <c r="S254" s="794"/>
      <c r="T254" s="794"/>
      <c r="U254" s="794"/>
      <c r="V254" s="794"/>
      <c r="W254" s="794"/>
      <c r="X254" s="794"/>
    </row>
    <row r="255" spans="3:24">
      <c r="C255" s="857" t="s">
        <v>1018</v>
      </c>
      <c r="D255" s="835">
        <v>43466</v>
      </c>
      <c r="E255" s="794">
        <f t="shared" si="13"/>
        <v>2019</v>
      </c>
      <c r="F255" s="794" t="s">
        <v>1028</v>
      </c>
      <c r="G255" s="823">
        <v>195</v>
      </c>
      <c r="H255" s="794" t="s">
        <v>1021</v>
      </c>
      <c r="I255" s="794">
        <v>68</v>
      </c>
      <c r="J255" s="794">
        <v>127</v>
      </c>
      <c r="K255" s="794">
        <v>533.4</v>
      </c>
      <c r="L255" s="835">
        <v>44044</v>
      </c>
      <c r="M255" s="794"/>
      <c r="N255" s="794"/>
      <c r="O255" s="794"/>
      <c r="P255" s="794"/>
      <c r="Q255" s="794"/>
      <c r="R255" s="794"/>
      <c r="S255" s="794"/>
      <c r="T255" s="794"/>
      <c r="U255" s="794"/>
      <c r="V255" s="794"/>
      <c r="W255" s="794"/>
      <c r="X255" s="794"/>
    </row>
    <row r="256" spans="3:24">
      <c r="C256" s="857" t="s">
        <v>1018</v>
      </c>
      <c r="D256" s="835">
        <v>43466</v>
      </c>
      <c r="E256" s="794">
        <f t="shared" si="13"/>
        <v>2019</v>
      </c>
      <c r="F256" s="794" t="s">
        <v>1019</v>
      </c>
      <c r="G256" s="823">
        <v>300</v>
      </c>
      <c r="H256" s="794" t="s">
        <v>1022</v>
      </c>
      <c r="I256" s="794">
        <v>134</v>
      </c>
      <c r="J256" s="794">
        <v>166</v>
      </c>
      <c r="K256" s="794">
        <v>697.2</v>
      </c>
      <c r="L256" s="835">
        <v>44044</v>
      </c>
      <c r="M256" s="794"/>
      <c r="N256" s="794"/>
      <c r="O256" s="794"/>
      <c r="P256" s="794"/>
      <c r="Q256" s="794"/>
      <c r="R256" s="794"/>
      <c r="S256" s="794"/>
      <c r="T256" s="794"/>
      <c r="U256" s="794"/>
      <c r="V256" s="794"/>
      <c r="W256" s="794"/>
      <c r="X256" s="794"/>
    </row>
    <row r="257" spans="3:24">
      <c r="C257" s="857" t="s">
        <v>1018</v>
      </c>
      <c r="D257" s="835">
        <v>43466</v>
      </c>
      <c r="E257" s="794">
        <f t="shared" si="13"/>
        <v>2019</v>
      </c>
      <c r="F257" s="794" t="s">
        <v>1028</v>
      </c>
      <c r="G257" s="823">
        <v>195</v>
      </c>
      <c r="H257" s="794" t="s">
        <v>1020</v>
      </c>
      <c r="I257" s="794">
        <v>100</v>
      </c>
      <c r="J257" s="794">
        <v>95</v>
      </c>
      <c r="K257" s="794">
        <v>399</v>
      </c>
      <c r="L257" s="835">
        <v>44044</v>
      </c>
      <c r="M257" s="794"/>
      <c r="N257" s="794"/>
      <c r="O257" s="794"/>
      <c r="P257" s="794"/>
      <c r="Q257" s="794"/>
      <c r="R257" s="794"/>
      <c r="S257" s="794"/>
      <c r="T257" s="794"/>
      <c r="U257" s="794"/>
      <c r="V257" s="794"/>
      <c r="W257" s="794"/>
      <c r="X257" s="794"/>
    </row>
    <row r="258" spans="3:24">
      <c r="C258" s="857" t="s">
        <v>1018</v>
      </c>
      <c r="D258" s="835">
        <v>43466</v>
      </c>
      <c r="E258" s="794">
        <f t="shared" si="13"/>
        <v>2019</v>
      </c>
      <c r="F258" s="794" t="s">
        <v>1028</v>
      </c>
      <c r="G258" s="823">
        <v>195</v>
      </c>
      <c r="H258" s="794" t="s">
        <v>1021</v>
      </c>
      <c r="I258" s="794">
        <v>68</v>
      </c>
      <c r="J258" s="794">
        <v>127</v>
      </c>
      <c r="K258" s="794">
        <v>533.4</v>
      </c>
      <c r="L258" s="835">
        <v>44044</v>
      </c>
      <c r="M258" s="794"/>
      <c r="N258" s="794"/>
      <c r="O258" s="794"/>
      <c r="P258" s="794"/>
      <c r="Q258" s="794"/>
      <c r="R258" s="794"/>
      <c r="S258" s="794"/>
      <c r="T258" s="794"/>
      <c r="U258" s="794"/>
      <c r="V258" s="794"/>
      <c r="W258" s="794"/>
      <c r="X258" s="794"/>
    </row>
    <row r="259" spans="3:24">
      <c r="C259" s="857" t="s">
        <v>1018</v>
      </c>
      <c r="D259" s="835">
        <v>43466</v>
      </c>
      <c r="E259" s="794">
        <f t="shared" si="13"/>
        <v>2019</v>
      </c>
      <c r="F259" s="794" t="s">
        <v>1028</v>
      </c>
      <c r="G259" s="823">
        <v>195</v>
      </c>
      <c r="H259" s="794" t="s">
        <v>1021</v>
      </c>
      <c r="I259" s="794">
        <v>68</v>
      </c>
      <c r="J259" s="794">
        <v>127</v>
      </c>
      <c r="K259" s="794">
        <v>533.4</v>
      </c>
      <c r="L259" s="835">
        <v>44044</v>
      </c>
      <c r="M259" s="794"/>
      <c r="N259" s="794"/>
      <c r="O259" s="794"/>
      <c r="P259" s="794"/>
      <c r="Q259" s="794"/>
      <c r="R259" s="794"/>
      <c r="S259" s="794"/>
      <c r="T259" s="794"/>
      <c r="U259" s="794"/>
      <c r="V259" s="794"/>
      <c r="W259" s="794"/>
      <c r="X259" s="794"/>
    </row>
    <row r="260" spans="3:24">
      <c r="C260" s="857" t="s">
        <v>1018</v>
      </c>
      <c r="D260" s="835">
        <v>43466</v>
      </c>
      <c r="E260" s="794">
        <f t="shared" si="13"/>
        <v>2019</v>
      </c>
      <c r="F260" s="794" t="s">
        <v>1028</v>
      </c>
      <c r="G260" s="823">
        <v>195</v>
      </c>
      <c r="H260" s="794" t="s">
        <v>1021</v>
      </c>
      <c r="I260" s="794">
        <v>68</v>
      </c>
      <c r="J260" s="794">
        <v>127</v>
      </c>
      <c r="K260" s="794">
        <v>533.4</v>
      </c>
      <c r="L260" s="835">
        <v>44044</v>
      </c>
      <c r="M260" s="794"/>
      <c r="N260" s="794"/>
      <c r="O260" s="794"/>
      <c r="P260" s="794"/>
      <c r="Q260" s="794"/>
      <c r="R260" s="794"/>
      <c r="S260" s="794"/>
      <c r="T260" s="794"/>
      <c r="U260" s="794"/>
      <c r="V260" s="794"/>
      <c r="W260" s="794"/>
      <c r="X260" s="794"/>
    </row>
    <row r="261" spans="3:24">
      <c r="C261" s="857" t="s">
        <v>1018</v>
      </c>
      <c r="D261" s="835">
        <v>43466</v>
      </c>
      <c r="E261" s="794">
        <f t="shared" si="13"/>
        <v>2019</v>
      </c>
      <c r="F261" s="794" t="s">
        <v>1028</v>
      </c>
      <c r="G261" s="823">
        <v>195</v>
      </c>
      <c r="H261" s="794" t="s">
        <v>1021</v>
      </c>
      <c r="I261" s="794">
        <v>68</v>
      </c>
      <c r="J261" s="794">
        <v>127</v>
      </c>
      <c r="K261" s="794">
        <v>533.4</v>
      </c>
      <c r="L261" s="835">
        <v>44044</v>
      </c>
      <c r="M261" s="794"/>
      <c r="N261" s="794"/>
      <c r="O261" s="794"/>
      <c r="P261" s="794"/>
      <c r="Q261" s="794"/>
      <c r="R261" s="794"/>
      <c r="S261" s="794"/>
      <c r="T261" s="794"/>
      <c r="U261" s="794"/>
      <c r="V261" s="794"/>
      <c r="W261" s="794"/>
      <c r="X261" s="794"/>
    </row>
    <row r="262" spans="3:24">
      <c r="C262" s="857" t="s">
        <v>1018</v>
      </c>
      <c r="D262" s="835">
        <v>43466</v>
      </c>
      <c r="E262" s="794">
        <f t="shared" si="13"/>
        <v>2019</v>
      </c>
      <c r="F262" s="794" t="s">
        <v>1028</v>
      </c>
      <c r="G262" s="823">
        <v>195</v>
      </c>
      <c r="H262" s="794" t="s">
        <v>1021</v>
      </c>
      <c r="I262" s="794">
        <v>68</v>
      </c>
      <c r="J262" s="794">
        <v>127</v>
      </c>
      <c r="K262" s="794">
        <v>533.4</v>
      </c>
      <c r="L262" s="835">
        <v>44044</v>
      </c>
      <c r="M262" s="794"/>
      <c r="N262" s="794"/>
      <c r="O262" s="794"/>
      <c r="P262" s="794"/>
      <c r="Q262" s="794"/>
      <c r="R262" s="794"/>
      <c r="S262" s="794"/>
      <c r="T262" s="794"/>
      <c r="U262" s="794"/>
      <c r="V262" s="794"/>
      <c r="W262" s="794"/>
      <c r="X262" s="794"/>
    </row>
    <row r="263" spans="3:24">
      <c r="C263" s="857" t="s">
        <v>1018</v>
      </c>
      <c r="D263" s="835">
        <v>43466</v>
      </c>
      <c r="E263" s="794">
        <f t="shared" si="13"/>
        <v>2019</v>
      </c>
      <c r="F263" s="794" t="s">
        <v>1028</v>
      </c>
      <c r="G263" s="823">
        <v>195</v>
      </c>
      <c r="H263" s="794" t="s">
        <v>1021</v>
      </c>
      <c r="I263" s="794">
        <v>68</v>
      </c>
      <c r="J263" s="794">
        <v>127</v>
      </c>
      <c r="K263" s="794">
        <v>533.4</v>
      </c>
      <c r="L263" s="835">
        <v>44044</v>
      </c>
      <c r="M263" s="794"/>
      <c r="N263" s="794"/>
      <c r="O263" s="794"/>
      <c r="P263" s="794"/>
      <c r="Q263" s="794"/>
      <c r="R263" s="794"/>
      <c r="S263" s="794"/>
      <c r="T263" s="794"/>
      <c r="U263" s="794"/>
      <c r="V263" s="794"/>
      <c r="W263" s="794"/>
      <c r="X263" s="794"/>
    </row>
    <row r="264" spans="3:24">
      <c r="C264" s="857" t="s">
        <v>1018</v>
      </c>
      <c r="D264" s="835">
        <v>43466</v>
      </c>
      <c r="E264" s="794">
        <f t="shared" si="13"/>
        <v>2019</v>
      </c>
      <c r="F264" s="794" t="s">
        <v>1028</v>
      </c>
      <c r="G264" s="823">
        <v>195</v>
      </c>
      <c r="H264" s="794" t="s">
        <v>1021</v>
      </c>
      <c r="I264" s="794">
        <v>68</v>
      </c>
      <c r="J264" s="794">
        <v>127</v>
      </c>
      <c r="K264" s="794">
        <v>533.4</v>
      </c>
      <c r="L264" s="835">
        <v>44044</v>
      </c>
      <c r="M264" s="794"/>
      <c r="N264" s="794"/>
      <c r="O264" s="794"/>
      <c r="P264" s="794"/>
      <c r="Q264" s="794"/>
      <c r="R264" s="794"/>
      <c r="S264" s="794"/>
      <c r="T264" s="794"/>
      <c r="U264" s="794"/>
      <c r="V264" s="794"/>
      <c r="W264" s="794"/>
      <c r="X264" s="794"/>
    </row>
    <row r="265" spans="3:24">
      <c r="C265" s="857" t="s">
        <v>1018</v>
      </c>
      <c r="D265" s="835">
        <v>43466</v>
      </c>
      <c r="E265" s="794">
        <f t="shared" si="13"/>
        <v>2019</v>
      </c>
      <c r="F265" s="794" t="s">
        <v>1028</v>
      </c>
      <c r="G265" s="823">
        <v>195</v>
      </c>
      <c r="H265" s="794" t="s">
        <v>1021</v>
      </c>
      <c r="I265" s="794">
        <v>68</v>
      </c>
      <c r="J265" s="794">
        <v>127</v>
      </c>
      <c r="K265" s="794">
        <v>533.4</v>
      </c>
      <c r="L265" s="835">
        <v>44044</v>
      </c>
      <c r="M265" s="794"/>
      <c r="N265" s="794"/>
      <c r="O265" s="794"/>
      <c r="P265" s="794"/>
      <c r="Q265" s="794"/>
      <c r="R265" s="794"/>
      <c r="S265" s="794"/>
      <c r="T265" s="794"/>
      <c r="U265" s="794"/>
      <c r="V265" s="794"/>
      <c r="W265" s="794"/>
      <c r="X265" s="794"/>
    </row>
    <row r="266" spans="3:24">
      <c r="C266" s="857" t="s">
        <v>1018</v>
      </c>
      <c r="D266" s="835">
        <v>43466</v>
      </c>
      <c r="E266" s="794">
        <f t="shared" si="13"/>
        <v>2019</v>
      </c>
      <c r="F266" s="794" t="s">
        <v>1028</v>
      </c>
      <c r="G266" s="823">
        <v>195</v>
      </c>
      <c r="H266" s="794" t="s">
        <v>1021</v>
      </c>
      <c r="I266" s="794">
        <v>68</v>
      </c>
      <c r="J266" s="794">
        <v>127</v>
      </c>
      <c r="K266" s="794">
        <v>533.4</v>
      </c>
      <c r="L266" s="835">
        <v>44044</v>
      </c>
      <c r="M266" s="794"/>
      <c r="N266" s="794"/>
      <c r="O266" s="794"/>
      <c r="P266" s="794"/>
      <c r="Q266" s="794"/>
      <c r="R266" s="794"/>
      <c r="S266" s="794"/>
      <c r="T266" s="794"/>
      <c r="U266" s="794"/>
      <c r="V266" s="794"/>
      <c r="W266" s="794"/>
      <c r="X266" s="794"/>
    </row>
    <row r="267" spans="3:24">
      <c r="C267" s="857" t="s">
        <v>1018</v>
      </c>
      <c r="D267" s="835">
        <v>43466</v>
      </c>
      <c r="E267" s="794">
        <f t="shared" si="13"/>
        <v>2019</v>
      </c>
      <c r="F267" s="794" t="s">
        <v>1028</v>
      </c>
      <c r="G267" s="823">
        <v>195</v>
      </c>
      <c r="H267" s="794" t="s">
        <v>1021</v>
      </c>
      <c r="I267" s="794">
        <v>68</v>
      </c>
      <c r="J267" s="794">
        <v>127</v>
      </c>
      <c r="K267" s="794">
        <v>533.4</v>
      </c>
      <c r="L267" s="835">
        <v>44044</v>
      </c>
      <c r="M267" s="794"/>
      <c r="N267" s="794"/>
      <c r="O267" s="794"/>
      <c r="P267" s="794"/>
      <c r="Q267" s="794"/>
      <c r="R267" s="794"/>
      <c r="S267" s="794"/>
      <c r="T267" s="794"/>
      <c r="U267" s="794"/>
      <c r="V267" s="794"/>
      <c r="W267" s="794"/>
      <c r="X267" s="794"/>
    </row>
    <row r="268" spans="3:24">
      <c r="C268" s="857" t="s">
        <v>1018</v>
      </c>
      <c r="D268" s="835">
        <v>43466</v>
      </c>
      <c r="E268" s="794">
        <f t="shared" si="13"/>
        <v>2019</v>
      </c>
      <c r="F268" s="794" t="s">
        <v>1028</v>
      </c>
      <c r="G268" s="823">
        <v>195</v>
      </c>
      <c r="H268" s="794" t="s">
        <v>1021</v>
      </c>
      <c r="I268" s="794">
        <v>68</v>
      </c>
      <c r="J268" s="794">
        <v>127</v>
      </c>
      <c r="K268" s="794">
        <v>533.4</v>
      </c>
      <c r="L268" s="835">
        <v>44044</v>
      </c>
      <c r="M268" s="794"/>
      <c r="N268" s="794"/>
      <c r="O268" s="794"/>
      <c r="P268" s="794"/>
      <c r="Q268" s="794"/>
      <c r="R268" s="794"/>
      <c r="S268" s="794"/>
      <c r="T268" s="794"/>
      <c r="U268" s="794"/>
      <c r="V268" s="794"/>
      <c r="W268" s="794"/>
      <c r="X268" s="794"/>
    </row>
    <row r="269" spans="3:24">
      <c r="C269" s="857" t="s">
        <v>1018</v>
      </c>
      <c r="D269" s="835">
        <v>43466</v>
      </c>
      <c r="E269" s="794">
        <f t="shared" si="13"/>
        <v>2019</v>
      </c>
      <c r="F269" s="794" t="s">
        <v>1019</v>
      </c>
      <c r="G269" s="823">
        <v>300</v>
      </c>
      <c r="H269" s="794" t="s">
        <v>1020</v>
      </c>
      <c r="I269" s="794">
        <v>100</v>
      </c>
      <c r="J269" s="794">
        <v>200</v>
      </c>
      <c r="K269" s="794">
        <v>840</v>
      </c>
      <c r="L269" s="835" t="s">
        <v>1023</v>
      </c>
      <c r="M269" s="794"/>
      <c r="N269" s="794"/>
      <c r="O269" s="794"/>
      <c r="P269" s="794"/>
      <c r="Q269" s="794"/>
      <c r="R269" s="794"/>
      <c r="S269" s="794"/>
      <c r="T269" s="794"/>
      <c r="U269" s="794"/>
      <c r="V269" s="794"/>
      <c r="W269" s="794"/>
      <c r="X269" s="794"/>
    </row>
    <row r="270" spans="3:24">
      <c r="C270" s="857" t="s">
        <v>1018</v>
      </c>
      <c r="D270" s="835">
        <v>43466</v>
      </c>
      <c r="E270" s="794">
        <f t="shared" si="13"/>
        <v>2019</v>
      </c>
      <c r="F270" s="794" t="s">
        <v>1019</v>
      </c>
      <c r="G270" s="823">
        <v>300</v>
      </c>
      <c r="H270" s="794" t="s">
        <v>1021</v>
      </c>
      <c r="I270" s="794">
        <v>68</v>
      </c>
      <c r="J270" s="794">
        <v>232</v>
      </c>
      <c r="K270" s="794">
        <v>974.40000000000009</v>
      </c>
      <c r="L270" s="835">
        <v>44044</v>
      </c>
      <c r="M270" s="794"/>
      <c r="N270" s="794"/>
      <c r="O270" s="794"/>
      <c r="P270" s="794"/>
      <c r="Q270" s="794"/>
      <c r="R270" s="794"/>
      <c r="S270" s="794"/>
      <c r="T270" s="794"/>
      <c r="U270" s="794"/>
      <c r="V270" s="794"/>
      <c r="W270" s="794"/>
      <c r="X270" s="794"/>
    </row>
    <row r="271" spans="3:24">
      <c r="C271" s="857" t="s">
        <v>1018</v>
      </c>
      <c r="D271" s="835">
        <v>43466</v>
      </c>
      <c r="E271" s="794">
        <f t="shared" si="13"/>
        <v>2019</v>
      </c>
      <c r="F271" s="794" t="s">
        <v>1019</v>
      </c>
      <c r="G271" s="823">
        <v>300</v>
      </c>
      <c r="H271" s="794" t="s">
        <v>1020</v>
      </c>
      <c r="I271" s="794">
        <v>100</v>
      </c>
      <c r="J271" s="794">
        <v>200</v>
      </c>
      <c r="K271" s="794">
        <v>840</v>
      </c>
      <c r="L271" s="835" t="s">
        <v>1023</v>
      </c>
      <c r="M271" s="794"/>
      <c r="N271" s="794"/>
      <c r="O271" s="794"/>
      <c r="P271" s="794"/>
      <c r="Q271" s="794"/>
      <c r="R271" s="794"/>
      <c r="S271" s="794"/>
      <c r="T271" s="794"/>
      <c r="U271" s="794"/>
      <c r="V271" s="794"/>
      <c r="W271" s="794"/>
      <c r="X271" s="794"/>
    </row>
    <row r="272" spans="3:24">
      <c r="C272" s="857" t="s">
        <v>1018</v>
      </c>
      <c r="D272" s="835">
        <v>43466</v>
      </c>
      <c r="E272" s="794">
        <f t="shared" si="13"/>
        <v>2019</v>
      </c>
      <c r="F272" s="794" t="s">
        <v>1019</v>
      </c>
      <c r="G272" s="823">
        <v>300</v>
      </c>
      <c r="H272" s="794" t="s">
        <v>1021</v>
      </c>
      <c r="I272" s="794">
        <v>68</v>
      </c>
      <c r="J272" s="794">
        <v>232</v>
      </c>
      <c r="K272" s="794">
        <v>974.40000000000009</v>
      </c>
      <c r="L272" s="835" t="s">
        <v>1023</v>
      </c>
      <c r="M272" s="794"/>
      <c r="N272" s="794"/>
      <c r="O272" s="794"/>
      <c r="P272" s="794"/>
      <c r="Q272" s="794"/>
      <c r="R272" s="794"/>
      <c r="S272" s="794"/>
      <c r="T272" s="794"/>
      <c r="U272" s="794"/>
      <c r="V272" s="794"/>
      <c r="W272" s="794"/>
      <c r="X272" s="794"/>
    </row>
    <row r="273" spans="3:24">
      <c r="C273" s="857" t="s">
        <v>1018</v>
      </c>
      <c r="D273" s="835">
        <v>43466</v>
      </c>
      <c r="E273" s="794">
        <f t="shared" si="13"/>
        <v>2019</v>
      </c>
      <c r="F273" s="794" t="s">
        <v>1019</v>
      </c>
      <c r="G273" s="823">
        <v>300</v>
      </c>
      <c r="H273" s="794" t="s">
        <v>1021</v>
      </c>
      <c r="I273" s="794">
        <v>68</v>
      </c>
      <c r="J273" s="794">
        <v>232</v>
      </c>
      <c r="K273" s="794">
        <v>974.40000000000009</v>
      </c>
      <c r="L273" s="835" t="s">
        <v>1023</v>
      </c>
      <c r="M273" s="794"/>
      <c r="N273" s="794"/>
      <c r="O273" s="794"/>
      <c r="P273" s="794"/>
      <c r="Q273" s="794"/>
      <c r="R273" s="794"/>
      <c r="S273" s="794"/>
      <c r="T273" s="794"/>
      <c r="U273" s="794"/>
      <c r="V273" s="794"/>
      <c r="W273" s="794"/>
      <c r="X273" s="794"/>
    </row>
    <row r="274" spans="3:24">
      <c r="C274" s="857" t="s">
        <v>1018</v>
      </c>
      <c r="D274" s="835">
        <v>43466</v>
      </c>
      <c r="E274" s="794">
        <f t="shared" si="13"/>
        <v>2019</v>
      </c>
      <c r="F274" s="794" t="s">
        <v>1026</v>
      </c>
      <c r="G274" s="823">
        <v>245</v>
      </c>
      <c r="H274" s="794" t="s">
        <v>1021</v>
      </c>
      <c r="I274" s="794">
        <v>68</v>
      </c>
      <c r="J274" s="794">
        <v>177</v>
      </c>
      <c r="K274" s="794">
        <v>743.4</v>
      </c>
      <c r="L274" s="835" t="s">
        <v>1023</v>
      </c>
      <c r="M274" s="794"/>
      <c r="N274" s="794"/>
      <c r="O274" s="794"/>
      <c r="P274" s="794"/>
      <c r="Q274" s="794"/>
      <c r="R274" s="794"/>
      <c r="S274" s="794"/>
      <c r="T274" s="794"/>
      <c r="U274" s="794"/>
      <c r="V274" s="794"/>
      <c r="W274" s="794"/>
      <c r="X274" s="794"/>
    </row>
    <row r="275" spans="3:24">
      <c r="C275" s="857" t="s">
        <v>1024</v>
      </c>
      <c r="D275" s="835">
        <v>43466</v>
      </c>
      <c r="E275" s="794">
        <f t="shared" si="13"/>
        <v>2019</v>
      </c>
      <c r="F275" s="794" t="s">
        <v>1019</v>
      </c>
      <c r="G275" s="823">
        <v>300</v>
      </c>
      <c r="H275" s="794" t="s">
        <v>1025</v>
      </c>
      <c r="I275" s="794">
        <v>213</v>
      </c>
      <c r="J275" s="794">
        <v>87</v>
      </c>
      <c r="K275" s="794">
        <v>365.40000000000003</v>
      </c>
      <c r="L275" s="835" t="s">
        <v>1023</v>
      </c>
      <c r="M275" s="794"/>
      <c r="N275" s="794"/>
      <c r="O275" s="794"/>
      <c r="P275" s="794"/>
      <c r="Q275" s="794"/>
      <c r="R275" s="794"/>
      <c r="S275" s="794"/>
      <c r="T275" s="794"/>
      <c r="U275" s="794"/>
      <c r="V275" s="794"/>
      <c r="W275" s="794"/>
      <c r="X275" s="794"/>
    </row>
    <row r="276" spans="3:24">
      <c r="C276" s="857" t="s">
        <v>1024</v>
      </c>
      <c r="D276" s="835">
        <v>43466</v>
      </c>
      <c r="E276" s="794">
        <f t="shared" si="13"/>
        <v>2019</v>
      </c>
      <c r="F276" s="794" t="s">
        <v>1019</v>
      </c>
      <c r="G276" s="823">
        <v>300</v>
      </c>
      <c r="H276" s="794" t="s">
        <v>1025</v>
      </c>
      <c r="I276" s="794">
        <v>213</v>
      </c>
      <c r="J276" s="794">
        <v>87</v>
      </c>
      <c r="K276" s="794">
        <v>365.40000000000003</v>
      </c>
      <c r="L276" s="835" t="s">
        <v>1023</v>
      </c>
      <c r="M276" s="794"/>
      <c r="N276" s="794"/>
      <c r="O276" s="794"/>
      <c r="P276" s="794"/>
      <c r="Q276" s="794"/>
      <c r="R276" s="794"/>
      <c r="S276" s="794"/>
      <c r="T276" s="794"/>
      <c r="U276" s="794"/>
      <c r="V276" s="794"/>
      <c r="W276" s="794"/>
      <c r="X276" s="794"/>
    </row>
    <row r="277" spans="3:24">
      <c r="C277" s="857" t="s">
        <v>1018</v>
      </c>
      <c r="D277" s="835">
        <v>43466</v>
      </c>
      <c r="E277" s="794">
        <f t="shared" si="13"/>
        <v>2019</v>
      </c>
      <c r="F277" s="794" t="s">
        <v>1019</v>
      </c>
      <c r="G277" s="823">
        <v>300</v>
      </c>
      <c r="H277" s="794" t="s">
        <v>1022</v>
      </c>
      <c r="I277" s="794">
        <v>134</v>
      </c>
      <c r="J277" s="794">
        <v>166</v>
      </c>
      <c r="K277" s="794">
        <v>697.2</v>
      </c>
      <c r="L277" s="835">
        <v>44044</v>
      </c>
      <c r="M277" s="794"/>
      <c r="N277" s="794"/>
      <c r="O277" s="794"/>
      <c r="P277" s="794"/>
      <c r="Q277" s="794"/>
      <c r="R277" s="794"/>
      <c r="S277" s="794"/>
      <c r="T277" s="794"/>
      <c r="U277" s="794"/>
      <c r="V277" s="794"/>
      <c r="W277" s="794"/>
      <c r="X277" s="794"/>
    </row>
    <row r="278" spans="3:24">
      <c r="C278" s="857" t="s">
        <v>1018</v>
      </c>
      <c r="D278" s="835">
        <v>43466</v>
      </c>
      <c r="E278" s="794">
        <f t="shared" si="13"/>
        <v>2019</v>
      </c>
      <c r="F278" s="794" t="s">
        <v>1019</v>
      </c>
      <c r="G278" s="823">
        <v>300</v>
      </c>
      <c r="H278" s="794" t="s">
        <v>1021</v>
      </c>
      <c r="I278" s="794">
        <v>68</v>
      </c>
      <c r="J278" s="794">
        <v>232</v>
      </c>
      <c r="K278" s="794">
        <v>974.40000000000009</v>
      </c>
      <c r="L278" s="835">
        <v>44044</v>
      </c>
      <c r="M278" s="794"/>
      <c r="N278" s="794"/>
      <c r="O278" s="794"/>
      <c r="P278" s="794"/>
      <c r="Q278" s="794"/>
      <c r="R278" s="794"/>
      <c r="S278" s="794"/>
      <c r="T278" s="794"/>
      <c r="U278" s="794"/>
      <c r="V278" s="794"/>
      <c r="W278" s="794"/>
      <c r="X278" s="794"/>
    </row>
    <row r="279" spans="3:24">
      <c r="C279" s="857" t="s">
        <v>1018</v>
      </c>
      <c r="D279" s="835">
        <v>43466</v>
      </c>
      <c r="E279" s="794">
        <f t="shared" si="13"/>
        <v>2019</v>
      </c>
      <c r="F279" s="794" t="s">
        <v>1019</v>
      </c>
      <c r="G279" s="823">
        <v>300</v>
      </c>
      <c r="H279" s="794" t="s">
        <v>1021</v>
      </c>
      <c r="I279" s="794">
        <v>68</v>
      </c>
      <c r="J279" s="794">
        <v>232</v>
      </c>
      <c r="K279" s="794">
        <v>974.40000000000009</v>
      </c>
      <c r="L279" s="835">
        <v>44044</v>
      </c>
      <c r="M279" s="794"/>
      <c r="N279" s="794"/>
      <c r="O279" s="794"/>
      <c r="P279" s="794"/>
      <c r="Q279" s="794"/>
      <c r="R279" s="794"/>
      <c r="S279" s="794"/>
      <c r="T279" s="794"/>
      <c r="U279" s="794"/>
      <c r="V279" s="794"/>
      <c r="W279" s="794"/>
      <c r="X279" s="794"/>
    </row>
    <row r="280" spans="3:24">
      <c r="C280" s="857" t="s">
        <v>1018</v>
      </c>
      <c r="D280" s="835">
        <v>43466</v>
      </c>
      <c r="E280" s="794">
        <f t="shared" si="13"/>
        <v>2019</v>
      </c>
      <c r="F280" s="794" t="s">
        <v>1019</v>
      </c>
      <c r="G280" s="823">
        <v>300</v>
      </c>
      <c r="H280" s="794" t="s">
        <v>1021</v>
      </c>
      <c r="I280" s="794">
        <v>68</v>
      </c>
      <c r="J280" s="794">
        <v>232</v>
      </c>
      <c r="K280" s="794">
        <v>974.40000000000009</v>
      </c>
      <c r="L280" s="835">
        <v>44044</v>
      </c>
      <c r="M280" s="794"/>
      <c r="N280" s="794"/>
      <c r="O280" s="794"/>
      <c r="P280" s="794"/>
      <c r="Q280" s="794"/>
      <c r="R280" s="794"/>
      <c r="S280" s="794"/>
      <c r="T280" s="794"/>
      <c r="U280" s="794"/>
      <c r="V280" s="794"/>
      <c r="W280" s="794"/>
      <c r="X280" s="794"/>
    </row>
    <row r="281" spans="3:24">
      <c r="C281" s="857" t="s">
        <v>1018</v>
      </c>
      <c r="D281" s="835">
        <v>43466</v>
      </c>
      <c r="E281" s="794">
        <f t="shared" si="13"/>
        <v>2019</v>
      </c>
      <c r="F281" s="794" t="s">
        <v>1019</v>
      </c>
      <c r="G281" s="823">
        <v>300</v>
      </c>
      <c r="H281" s="794" t="s">
        <v>1021</v>
      </c>
      <c r="I281" s="794">
        <v>68</v>
      </c>
      <c r="J281" s="794">
        <v>232</v>
      </c>
      <c r="K281" s="794">
        <v>974.40000000000009</v>
      </c>
      <c r="L281" s="835">
        <v>44044</v>
      </c>
      <c r="M281" s="794"/>
      <c r="N281" s="794"/>
      <c r="O281" s="794"/>
      <c r="P281" s="794"/>
      <c r="Q281" s="794"/>
      <c r="R281" s="794"/>
      <c r="S281" s="794"/>
      <c r="T281" s="794"/>
      <c r="U281" s="794"/>
      <c r="V281" s="794"/>
      <c r="W281" s="794"/>
      <c r="X281" s="794"/>
    </row>
    <row r="282" spans="3:24">
      <c r="C282" s="857" t="s">
        <v>1018</v>
      </c>
      <c r="D282" s="835">
        <v>43466</v>
      </c>
      <c r="E282" s="794">
        <f t="shared" si="13"/>
        <v>2019</v>
      </c>
      <c r="F282" s="794" t="s">
        <v>1019</v>
      </c>
      <c r="G282" s="823">
        <v>300</v>
      </c>
      <c r="H282" s="794" t="s">
        <v>1021</v>
      </c>
      <c r="I282" s="794">
        <v>68</v>
      </c>
      <c r="J282" s="794">
        <v>232</v>
      </c>
      <c r="K282" s="794">
        <v>974.40000000000009</v>
      </c>
      <c r="L282" s="835" t="s">
        <v>1023</v>
      </c>
      <c r="M282" s="794"/>
      <c r="N282" s="794"/>
      <c r="O282" s="794"/>
      <c r="P282" s="794"/>
      <c r="Q282" s="794"/>
      <c r="R282" s="794"/>
      <c r="S282" s="794"/>
      <c r="T282" s="794"/>
      <c r="U282" s="794"/>
      <c r="V282" s="794"/>
      <c r="W282" s="794"/>
      <c r="X282" s="794"/>
    </row>
    <row r="283" spans="3:24">
      <c r="C283" s="857" t="s">
        <v>1018</v>
      </c>
      <c r="D283" s="835">
        <v>43466</v>
      </c>
      <c r="E283" s="794">
        <f t="shared" si="13"/>
        <v>2019</v>
      </c>
      <c r="F283" s="794" t="s">
        <v>1019</v>
      </c>
      <c r="G283" s="823">
        <v>300</v>
      </c>
      <c r="H283" s="794" t="s">
        <v>1021</v>
      </c>
      <c r="I283" s="794">
        <v>68</v>
      </c>
      <c r="J283" s="794">
        <v>232</v>
      </c>
      <c r="K283" s="794">
        <v>974.40000000000009</v>
      </c>
      <c r="L283" s="835">
        <v>44044</v>
      </c>
      <c r="M283" s="794"/>
      <c r="N283" s="794"/>
      <c r="O283" s="794"/>
      <c r="P283" s="794"/>
      <c r="Q283" s="794"/>
      <c r="R283" s="794"/>
      <c r="S283" s="794"/>
      <c r="T283" s="794"/>
      <c r="U283" s="794"/>
      <c r="V283" s="794"/>
      <c r="W283" s="794"/>
      <c r="X283" s="794"/>
    </row>
    <row r="284" spans="3:24">
      <c r="C284" s="857" t="s">
        <v>1018</v>
      </c>
      <c r="D284" s="835">
        <v>43466</v>
      </c>
      <c r="E284" s="794">
        <f t="shared" si="13"/>
        <v>2019</v>
      </c>
      <c r="F284" s="794" t="s">
        <v>1019</v>
      </c>
      <c r="G284" s="823">
        <v>300</v>
      </c>
      <c r="H284" s="794" t="s">
        <v>1021</v>
      </c>
      <c r="I284" s="794">
        <v>68</v>
      </c>
      <c r="J284" s="794">
        <v>232</v>
      </c>
      <c r="K284" s="794">
        <v>974.40000000000009</v>
      </c>
      <c r="L284" s="835">
        <v>44044</v>
      </c>
      <c r="M284" s="794"/>
      <c r="N284" s="794"/>
      <c r="O284" s="794"/>
      <c r="P284" s="794"/>
      <c r="Q284" s="794"/>
      <c r="R284" s="794"/>
      <c r="S284" s="794"/>
      <c r="T284" s="794"/>
      <c r="U284" s="794"/>
      <c r="V284" s="794"/>
      <c r="W284" s="794"/>
      <c r="X284" s="794"/>
    </row>
    <row r="285" spans="3:24">
      <c r="C285" s="857" t="s">
        <v>1018</v>
      </c>
      <c r="D285" s="835">
        <v>43466</v>
      </c>
      <c r="E285" s="794">
        <f t="shared" si="13"/>
        <v>2019</v>
      </c>
      <c r="F285" s="794" t="s">
        <v>1019</v>
      </c>
      <c r="G285" s="823">
        <v>300</v>
      </c>
      <c r="H285" s="794" t="s">
        <v>1021</v>
      </c>
      <c r="I285" s="794">
        <v>68</v>
      </c>
      <c r="J285" s="794">
        <v>232</v>
      </c>
      <c r="K285" s="794">
        <v>974.40000000000009</v>
      </c>
      <c r="L285" s="835">
        <v>44044</v>
      </c>
      <c r="M285" s="794"/>
      <c r="N285" s="794"/>
      <c r="O285" s="794"/>
      <c r="P285" s="794"/>
      <c r="Q285" s="794"/>
      <c r="R285" s="794"/>
      <c r="S285" s="794"/>
      <c r="T285" s="794"/>
      <c r="U285" s="794"/>
      <c r="V285" s="794"/>
      <c r="W285" s="794"/>
      <c r="X285" s="794"/>
    </row>
    <row r="286" spans="3:24">
      <c r="C286" s="857" t="s">
        <v>1018</v>
      </c>
      <c r="D286" s="835">
        <v>43466</v>
      </c>
      <c r="E286" s="794">
        <f t="shared" si="13"/>
        <v>2019</v>
      </c>
      <c r="F286" s="794" t="s">
        <v>1019</v>
      </c>
      <c r="G286" s="823">
        <v>300</v>
      </c>
      <c r="H286" s="794" t="s">
        <v>1021</v>
      </c>
      <c r="I286" s="794">
        <v>68</v>
      </c>
      <c r="J286" s="794">
        <v>232</v>
      </c>
      <c r="K286" s="794">
        <v>974.40000000000009</v>
      </c>
      <c r="L286" s="835">
        <v>44044</v>
      </c>
      <c r="M286" s="794"/>
      <c r="N286" s="794"/>
      <c r="O286" s="794"/>
      <c r="P286" s="794"/>
      <c r="Q286" s="794"/>
      <c r="R286" s="794"/>
      <c r="S286" s="794"/>
      <c r="T286" s="794"/>
      <c r="U286" s="794"/>
      <c r="V286" s="794"/>
      <c r="W286" s="794"/>
      <c r="X286" s="794"/>
    </row>
    <row r="287" spans="3:24">
      <c r="C287" s="857" t="s">
        <v>1018</v>
      </c>
      <c r="D287" s="835">
        <v>43466</v>
      </c>
      <c r="E287" s="794">
        <f t="shared" si="13"/>
        <v>2019</v>
      </c>
      <c r="F287" s="794" t="s">
        <v>1019</v>
      </c>
      <c r="G287" s="823">
        <v>300</v>
      </c>
      <c r="H287" s="794" t="s">
        <v>1021</v>
      </c>
      <c r="I287" s="794">
        <v>68</v>
      </c>
      <c r="J287" s="794">
        <v>232</v>
      </c>
      <c r="K287" s="794">
        <v>974.40000000000009</v>
      </c>
      <c r="L287" s="835">
        <v>44044</v>
      </c>
      <c r="M287" s="794"/>
      <c r="N287" s="794"/>
      <c r="O287" s="794"/>
      <c r="P287" s="794"/>
      <c r="Q287" s="794"/>
      <c r="R287" s="794"/>
      <c r="S287" s="794"/>
      <c r="T287" s="794"/>
      <c r="U287" s="794"/>
      <c r="V287" s="794"/>
      <c r="W287" s="794"/>
      <c r="X287" s="794"/>
    </row>
    <row r="288" spans="3:24">
      <c r="C288" s="857" t="s">
        <v>1018</v>
      </c>
      <c r="D288" s="835">
        <v>43466</v>
      </c>
      <c r="E288" s="794">
        <f t="shared" si="13"/>
        <v>2019</v>
      </c>
      <c r="F288" s="794" t="s">
        <v>1019</v>
      </c>
      <c r="G288" s="823">
        <v>300</v>
      </c>
      <c r="H288" s="794" t="s">
        <v>1021</v>
      </c>
      <c r="I288" s="794">
        <v>68</v>
      </c>
      <c r="J288" s="794">
        <v>232</v>
      </c>
      <c r="K288" s="794">
        <v>974.40000000000009</v>
      </c>
      <c r="L288" s="835">
        <v>44044</v>
      </c>
      <c r="M288" s="794"/>
      <c r="N288" s="794"/>
      <c r="O288" s="794"/>
      <c r="P288" s="794"/>
      <c r="Q288" s="794"/>
      <c r="R288" s="794"/>
      <c r="S288" s="794"/>
      <c r="T288" s="794"/>
      <c r="U288" s="794"/>
      <c r="V288" s="794"/>
      <c r="W288" s="794"/>
      <c r="X288" s="794"/>
    </row>
    <row r="289" spans="3:24">
      <c r="C289" s="857" t="s">
        <v>1018</v>
      </c>
      <c r="D289" s="835">
        <v>43466</v>
      </c>
      <c r="E289" s="794">
        <f t="shared" si="13"/>
        <v>2019</v>
      </c>
      <c r="F289" s="794" t="s">
        <v>1019</v>
      </c>
      <c r="G289" s="823">
        <v>300</v>
      </c>
      <c r="H289" s="794" t="s">
        <v>1025</v>
      </c>
      <c r="I289" s="794">
        <v>213</v>
      </c>
      <c r="J289" s="794">
        <v>87</v>
      </c>
      <c r="K289" s="794">
        <v>365.40000000000003</v>
      </c>
      <c r="L289" s="835">
        <v>44044</v>
      </c>
      <c r="M289" s="794"/>
      <c r="N289" s="794"/>
      <c r="O289" s="794"/>
      <c r="P289" s="794"/>
      <c r="Q289" s="794"/>
      <c r="R289" s="794"/>
      <c r="S289" s="794"/>
      <c r="T289" s="794"/>
      <c r="U289" s="794"/>
      <c r="V289" s="794"/>
      <c r="W289" s="794"/>
      <c r="X289" s="794"/>
    </row>
    <row r="290" spans="3:24">
      <c r="C290" s="857" t="s">
        <v>1018</v>
      </c>
      <c r="D290" s="835">
        <v>43466</v>
      </c>
      <c r="E290" s="794">
        <f t="shared" si="13"/>
        <v>2019</v>
      </c>
      <c r="F290" s="794" t="s">
        <v>1019</v>
      </c>
      <c r="G290" s="823">
        <v>300</v>
      </c>
      <c r="H290" s="794" t="s">
        <v>1025</v>
      </c>
      <c r="I290" s="794">
        <v>213</v>
      </c>
      <c r="J290" s="794">
        <v>87</v>
      </c>
      <c r="K290" s="794">
        <v>365.40000000000003</v>
      </c>
      <c r="L290" s="835">
        <v>44044</v>
      </c>
      <c r="M290" s="794"/>
      <c r="N290" s="794"/>
      <c r="O290" s="794"/>
      <c r="P290" s="794"/>
      <c r="Q290" s="794"/>
      <c r="R290" s="794"/>
      <c r="S290" s="794"/>
      <c r="T290" s="794"/>
      <c r="U290" s="794"/>
      <c r="V290" s="794"/>
      <c r="W290" s="794"/>
      <c r="X290" s="794"/>
    </row>
    <row r="291" spans="3:24">
      <c r="C291" s="857" t="s">
        <v>1018</v>
      </c>
      <c r="D291" s="835">
        <v>43466</v>
      </c>
      <c r="E291" s="794">
        <f t="shared" si="13"/>
        <v>2019</v>
      </c>
      <c r="F291" s="794" t="s">
        <v>1019</v>
      </c>
      <c r="G291" s="823">
        <v>300</v>
      </c>
      <c r="H291" s="794" t="s">
        <v>1021</v>
      </c>
      <c r="I291" s="794">
        <v>68</v>
      </c>
      <c r="J291" s="794">
        <v>232</v>
      </c>
      <c r="K291" s="794">
        <v>974.40000000000009</v>
      </c>
      <c r="L291" s="835">
        <v>44044</v>
      </c>
      <c r="M291" s="794"/>
      <c r="N291" s="794"/>
      <c r="O291" s="794"/>
      <c r="P291" s="794"/>
      <c r="Q291" s="794"/>
      <c r="R291" s="794"/>
      <c r="S291" s="794"/>
      <c r="T291" s="794"/>
      <c r="U291" s="794"/>
      <c r="V291" s="794"/>
      <c r="W291" s="794"/>
      <c r="X291" s="794"/>
    </row>
    <row r="292" spans="3:24">
      <c r="C292" s="857" t="s">
        <v>1018</v>
      </c>
      <c r="D292" s="835">
        <v>43466</v>
      </c>
      <c r="E292" s="794">
        <f t="shared" si="13"/>
        <v>2019</v>
      </c>
      <c r="F292" s="794" t="s">
        <v>1019</v>
      </c>
      <c r="G292" s="823">
        <v>300</v>
      </c>
      <c r="H292" s="794" t="s">
        <v>1021</v>
      </c>
      <c r="I292" s="794">
        <v>68</v>
      </c>
      <c r="J292" s="794">
        <v>232</v>
      </c>
      <c r="K292" s="794">
        <v>974.40000000000009</v>
      </c>
      <c r="L292" s="835">
        <v>44044</v>
      </c>
      <c r="M292" s="794"/>
      <c r="N292" s="794"/>
      <c r="O292" s="794"/>
      <c r="P292" s="794"/>
      <c r="Q292" s="794"/>
      <c r="R292" s="794"/>
      <c r="S292" s="794"/>
      <c r="T292" s="794"/>
      <c r="U292" s="794"/>
      <c r="V292" s="794"/>
      <c r="W292" s="794"/>
      <c r="X292" s="794"/>
    </row>
    <row r="293" spans="3:24">
      <c r="C293" s="857" t="s">
        <v>1018</v>
      </c>
      <c r="D293" s="835">
        <v>43466</v>
      </c>
      <c r="E293" s="794">
        <f t="shared" si="13"/>
        <v>2019</v>
      </c>
      <c r="F293" s="794" t="s">
        <v>1019</v>
      </c>
      <c r="G293" s="823">
        <v>300</v>
      </c>
      <c r="H293" s="794" t="s">
        <v>1021</v>
      </c>
      <c r="I293" s="794">
        <v>68</v>
      </c>
      <c r="J293" s="794">
        <v>232</v>
      </c>
      <c r="K293" s="794">
        <v>974.40000000000009</v>
      </c>
      <c r="L293" s="835">
        <v>44044</v>
      </c>
      <c r="M293" s="794"/>
      <c r="N293" s="794"/>
      <c r="O293" s="794"/>
      <c r="P293" s="794"/>
      <c r="Q293" s="794"/>
      <c r="R293" s="794"/>
      <c r="S293" s="794"/>
      <c r="T293" s="794"/>
      <c r="U293" s="794"/>
      <c r="V293" s="794"/>
      <c r="W293" s="794"/>
      <c r="X293" s="794"/>
    </row>
    <row r="294" spans="3:24">
      <c r="C294" s="857" t="s">
        <v>1018</v>
      </c>
      <c r="D294" s="835">
        <v>43466</v>
      </c>
      <c r="E294" s="794">
        <f t="shared" si="13"/>
        <v>2019</v>
      </c>
      <c r="F294" s="794" t="s">
        <v>1019</v>
      </c>
      <c r="G294" s="823">
        <v>300</v>
      </c>
      <c r="H294" s="794" t="s">
        <v>1021</v>
      </c>
      <c r="I294" s="794">
        <v>68</v>
      </c>
      <c r="J294" s="794">
        <v>232</v>
      </c>
      <c r="K294" s="794">
        <v>974.40000000000009</v>
      </c>
      <c r="L294" s="835">
        <v>44044</v>
      </c>
      <c r="M294" s="794"/>
      <c r="N294" s="794"/>
      <c r="O294" s="794"/>
      <c r="P294" s="794"/>
      <c r="Q294" s="794"/>
      <c r="R294" s="794"/>
      <c r="S294" s="794"/>
      <c r="T294" s="794"/>
      <c r="U294" s="794"/>
      <c r="V294" s="794"/>
      <c r="W294" s="794"/>
      <c r="X294" s="794"/>
    </row>
    <row r="295" spans="3:24">
      <c r="C295" s="857" t="s">
        <v>1018</v>
      </c>
      <c r="D295" s="835">
        <v>43466</v>
      </c>
      <c r="E295" s="794">
        <f t="shared" si="13"/>
        <v>2019</v>
      </c>
      <c r="F295" s="794" t="s">
        <v>1019</v>
      </c>
      <c r="G295" s="823">
        <v>300</v>
      </c>
      <c r="H295" s="794" t="s">
        <v>1021</v>
      </c>
      <c r="I295" s="794">
        <v>68</v>
      </c>
      <c r="J295" s="794">
        <v>232</v>
      </c>
      <c r="K295" s="794">
        <v>974.40000000000009</v>
      </c>
      <c r="L295" s="835">
        <v>44044</v>
      </c>
      <c r="M295" s="794"/>
      <c r="N295" s="794"/>
      <c r="O295" s="794"/>
      <c r="P295" s="794"/>
      <c r="Q295" s="794"/>
      <c r="R295" s="794"/>
      <c r="S295" s="794"/>
      <c r="T295" s="794"/>
      <c r="U295" s="794"/>
      <c r="V295" s="794"/>
      <c r="W295" s="794"/>
      <c r="X295" s="794"/>
    </row>
    <row r="296" spans="3:24">
      <c r="C296" s="857" t="s">
        <v>1018</v>
      </c>
      <c r="D296" s="835">
        <v>43466</v>
      </c>
      <c r="E296" s="794">
        <f t="shared" si="13"/>
        <v>2019</v>
      </c>
      <c r="F296" s="794" t="s">
        <v>1028</v>
      </c>
      <c r="G296" s="823">
        <v>195</v>
      </c>
      <c r="H296" s="794" t="s">
        <v>1021</v>
      </c>
      <c r="I296" s="794">
        <v>68</v>
      </c>
      <c r="J296" s="794">
        <v>127</v>
      </c>
      <c r="K296" s="794">
        <v>533.4</v>
      </c>
      <c r="L296" s="835">
        <v>44044</v>
      </c>
      <c r="M296" s="794"/>
      <c r="N296" s="794"/>
      <c r="O296" s="794"/>
      <c r="P296" s="794"/>
      <c r="Q296" s="794"/>
      <c r="R296" s="794"/>
      <c r="S296" s="794"/>
      <c r="T296" s="794"/>
      <c r="U296" s="794"/>
      <c r="V296" s="794"/>
      <c r="W296" s="794"/>
      <c r="X296" s="794"/>
    </row>
    <row r="297" spans="3:24">
      <c r="C297" s="857" t="s">
        <v>1018</v>
      </c>
      <c r="D297" s="835">
        <v>43466</v>
      </c>
      <c r="E297" s="794">
        <f t="shared" si="13"/>
        <v>2019</v>
      </c>
      <c r="F297" s="794" t="s">
        <v>1019</v>
      </c>
      <c r="G297" s="823">
        <v>300</v>
      </c>
      <c r="H297" s="794" t="s">
        <v>1021</v>
      </c>
      <c r="I297" s="794">
        <v>68</v>
      </c>
      <c r="J297" s="794">
        <v>232</v>
      </c>
      <c r="K297" s="794">
        <v>974.40000000000009</v>
      </c>
      <c r="L297" s="835" t="s">
        <v>1023</v>
      </c>
      <c r="M297" s="794"/>
      <c r="N297" s="794"/>
      <c r="O297" s="794"/>
      <c r="P297" s="794"/>
      <c r="Q297" s="794"/>
      <c r="R297" s="794"/>
      <c r="S297" s="794"/>
      <c r="T297" s="794"/>
      <c r="U297" s="794"/>
      <c r="V297" s="794"/>
      <c r="W297" s="794"/>
      <c r="X297" s="794"/>
    </row>
    <row r="298" spans="3:24">
      <c r="C298" s="857" t="s">
        <v>1018</v>
      </c>
      <c r="D298" s="835">
        <v>43466</v>
      </c>
      <c r="E298" s="794">
        <f t="shared" ref="E298:E361" si="14">YEAR(D298)</f>
        <v>2019</v>
      </c>
      <c r="F298" s="794" t="s">
        <v>1019</v>
      </c>
      <c r="G298" s="823">
        <v>300</v>
      </c>
      <c r="H298" s="794" t="s">
        <v>1021</v>
      </c>
      <c r="I298" s="794">
        <v>68</v>
      </c>
      <c r="J298" s="794">
        <v>232</v>
      </c>
      <c r="K298" s="794">
        <v>974.40000000000009</v>
      </c>
      <c r="L298" s="835" t="s">
        <v>1023</v>
      </c>
      <c r="M298" s="794"/>
      <c r="N298" s="794"/>
      <c r="O298" s="794"/>
      <c r="P298" s="794"/>
      <c r="Q298" s="794"/>
      <c r="R298" s="794"/>
      <c r="S298" s="794"/>
      <c r="T298" s="794"/>
      <c r="U298" s="794"/>
      <c r="V298" s="794"/>
      <c r="W298" s="794"/>
      <c r="X298" s="794"/>
    </row>
    <row r="299" spans="3:24">
      <c r="C299" s="857" t="s">
        <v>1018</v>
      </c>
      <c r="D299" s="835">
        <v>43466</v>
      </c>
      <c r="E299" s="794">
        <f t="shared" si="14"/>
        <v>2019</v>
      </c>
      <c r="F299" s="794" t="s">
        <v>1019</v>
      </c>
      <c r="G299" s="823">
        <v>300</v>
      </c>
      <c r="H299" s="794" t="s">
        <v>1021</v>
      </c>
      <c r="I299" s="794">
        <v>68</v>
      </c>
      <c r="J299" s="794">
        <v>232</v>
      </c>
      <c r="K299" s="794">
        <v>974.40000000000009</v>
      </c>
      <c r="L299" s="835" t="s">
        <v>1023</v>
      </c>
      <c r="M299" s="794"/>
      <c r="N299" s="794"/>
      <c r="O299" s="794"/>
      <c r="P299" s="794"/>
      <c r="Q299" s="794"/>
      <c r="R299" s="794"/>
      <c r="S299" s="794"/>
      <c r="T299" s="794"/>
      <c r="U299" s="794"/>
      <c r="V299" s="794"/>
      <c r="W299" s="794"/>
      <c r="X299" s="794"/>
    </row>
    <row r="300" spans="3:24">
      <c r="C300" s="857" t="s">
        <v>1018</v>
      </c>
      <c r="D300" s="835">
        <v>43466</v>
      </c>
      <c r="E300" s="794">
        <f t="shared" si="14"/>
        <v>2019</v>
      </c>
      <c r="F300" s="794" t="s">
        <v>1019</v>
      </c>
      <c r="G300" s="823">
        <v>300</v>
      </c>
      <c r="H300" s="794" t="s">
        <v>1021</v>
      </c>
      <c r="I300" s="794">
        <v>68</v>
      </c>
      <c r="J300" s="794">
        <v>232</v>
      </c>
      <c r="K300" s="794">
        <v>974.40000000000009</v>
      </c>
      <c r="L300" s="835">
        <v>44044</v>
      </c>
      <c r="M300" s="794"/>
      <c r="N300" s="794"/>
      <c r="O300" s="794"/>
      <c r="P300" s="794"/>
      <c r="Q300" s="794"/>
      <c r="R300" s="794"/>
      <c r="S300" s="794"/>
      <c r="T300" s="794"/>
      <c r="U300" s="794"/>
      <c r="V300" s="794"/>
      <c r="W300" s="794"/>
      <c r="X300" s="794"/>
    </row>
    <row r="301" spans="3:24">
      <c r="C301" s="857" t="s">
        <v>1018</v>
      </c>
      <c r="D301" s="835">
        <v>43466</v>
      </c>
      <c r="E301" s="794">
        <f t="shared" si="14"/>
        <v>2019</v>
      </c>
      <c r="F301" s="794" t="s">
        <v>1019</v>
      </c>
      <c r="G301" s="823">
        <v>300</v>
      </c>
      <c r="H301" s="794" t="s">
        <v>1021</v>
      </c>
      <c r="I301" s="794">
        <v>68</v>
      </c>
      <c r="J301" s="794">
        <v>232</v>
      </c>
      <c r="K301" s="794">
        <v>974.40000000000009</v>
      </c>
      <c r="L301" s="835" t="s">
        <v>1023</v>
      </c>
      <c r="M301" s="794"/>
      <c r="N301" s="794"/>
      <c r="O301" s="794"/>
      <c r="P301" s="794"/>
      <c r="Q301" s="794"/>
      <c r="R301" s="794"/>
      <c r="S301" s="794"/>
      <c r="T301" s="794"/>
      <c r="U301" s="794"/>
      <c r="V301" s="794"/>
      <c r="W301" s="794"/>
      <c r="X301" s="794"/>
    </row>
    <row r="302" spans="3:24">
      <c r="C302" s="857" t="s">
        <v>1018</v>
      </c>
      <c r="D302" s="835">
        <v>43466</v>
      </c>
      <c r="E302" s="794">
        <f t="shared" si="14"/>
        <v>2019</v>
      </c>
      <c r="F302" s="794" t="s">
        <v>1019</v>
      </c>
      <c r="G302" s="823">
        <v>300</v>
      </c>
      <c r="H302" s="794" t="s">
        <v>1021</v>
      </c>
      <c r="I302" s="794">
        <v>68</v>
      </c>
      <c r="J302" s="794">
        <v>232</v>
      </c>
      <c r="K302" s="794">
        <v>974.40000000000009</v>
      </c>
      <c r="L302" s="835" t="s">
        <v>1023</v>
      </c>
      <c r="M302" s="794"/>
      <c r="N302" s="794"/>
      <c r="O302" s="794"/>
      <c r="P302" s="794"/>
      <c r="Q302" s="794"/>
      <c r="R302" s="794"/>
      <c r="S302" s="794"/>
      <c r="T302" s="794"/>
      <c r="U302" s="794"/>
      <c r="V302" s="794"/>
      <c r="W302" s="794"/>
      <c r="X302" s="794"/>
    </row>
    <row r="303" spans="3:24">
      <c r="C303" s="857" t="s">
        <v>1018</v>
      </c>
      <c r="D303" s="835">
        <v>43466</v>
      </c>
      <c r="E303" s="794">
        <f t="shared" si="14"/>
        <v>2019</v>
      </c>
      <c r="F303" s="794" t="s">
        <v>1019</v>
      </c>
      <c r="G303" s="823">
        <v>300</v>
      </c>
      <c r="H303" s="794" t="s">
        <v>1021</v>
      </c>
      <c r="I303" s="794">
        <v>68</v>
      </c>
      <c r="J303" s="794">
        <v>232</v>
      </c>
      <c r="K303" s="794">
        <v>974.40000000000009</v>
      </c>
      <c r="L303" s="835" t="s">
        <v>1023</v>
      </c>
      <c r="M303" s="794"/>
      <c r="N303" s="794"/>
      <c r="O303" s="794"/>
      <c r="P303" s="794"/>
      <c r="Q303" s="794"/>
      <c r="R303" s="794"/>
      <c r="S303" s="794"/>
      <c r="T303" s="794"/>
      <c r="U303" s="794"/>
      <c r="V303" s="794"/>
      <c r="W303" s="794"/>
      <c r="X303" s="794"/>
    </row>
    <row r="304" spans="3:24">
      <c r="C304" s="857" t="s">
        <v>1018</v>
      </c>
      <c r="D304" s="835">
        <v>43466</v>
      </c>
      <c r="E304" s="794">
        <f t="shared" si="14"/>
        <v>2019</v>
      </c>
      <c r="F304" s="794" t="s">
        <v>1019</v>
      </c>
      <c r="G304" s="823">
        <v>300</v>
      </c>
      <c r="H304" s="794" t="s">
        <v>1021</v>
      </c>
      <c r="I304" s="794">
        <v>68</v>
      </c>
      <c r="J304" s="794">
        <v>232</v>
      </c>
      <c r="K304" s="794">
        <v>974.40000000000009</v>
      </c>
      <c r="L304" s="835">
        <v>44044</v>
      </c>
      <c r="M304" s="794"/>
      <c r="N304" s="794"/>
      <c r="O304" s="794"/>
      <c r="P304" s="794"/>
      <c r="Q304" s="794"/>
      <c r="R304" s="794"/>
      <c r="S304" s="794"/>
      <c r="T304" s="794"/>
      <c r="U304" s="794"/>
      <c r="V304" s="794"/>
      <c r="W304" s="794"/>
      <c r="X304" s="794"/>
    </row>
    <row r="305" spans="3:24">
      <c r="C305" s="857" t="s">
        <v>1018</v>
      </c>
      <c r="D305" s="835">
        <v>43466</v>
      </c>
      <c r="E305" s="794">
        <f t="shared" si="14"/>
        <v>2019</v>
      </c>
      <c r="F305" s="794" t="s">
        <v>1019</v>
      </c>
      <c r="G305" s="823">
        <v>300</v>
      </c>
      <c r="H305" s="794" t="s">
        <v>1021</v>
      </c>
      <c r="I305" s="794">
        <v>68</v>
      </c>
      <c r="J305" s="794">
        <v>232</v>
      </c>
      <c r="K305" s="794">
        <v>974.40000000000009</v>
      </c>
      <c r="L305" s="835">
        <v>44044</v>
      </c>
      <c r="M305" s="794"/>
      <c r="N305" s="794"/>
      <c r="O305" s="794"/>
      <c r="P305" s="794"/>
      <c r="Q305" s="794"/>
      <c r="R305" s="794"/>
      <c r="S305" s="794"/>
      <c r="T305" s="794"/>
      <c r="U305" s="794"/>
      <c r="V305" s="794"/>
      <c r="W305" s="794"/>
      <c r="X305" s="794"/>
    </row>
    <row r="306" spans="3:24">
      <c r="C306" s="857" t="s">
        <v>1024</v>
      </c>
      <c r="D306" s="835">
        <v>43466</v>
      </c>
      <c r="E306" s="794">
        <f t="shared" si="14"/>
        <v>2019</v>
      </c>
      <c r="F306" s="794" t="s">
        <v>1028</v>
      </c>
      <c r="G306" s="823">
        <v>195</v>
      </c>
      <c r="H306" s="794" t="s">
        <v>1021</v>
      </c>
      <c r="I306" s="794">
        <v>68</v>
      </c>
      <c r="J306" s="794">
        <v>127</v>
      </c>
      <c r="K306" s="794">
        <v>533.4</v>
      </c>
      <c r="L306" s="835" t="s">
        <v>1023</v>
      </c>
      <c r="M306" s="794"/>
      <c r="N306" s="794"/>
      <c r="O306" s="794"/>
      <c r="P306" s="794"/>
      <c r="Q306" s="794"/>
      <c r="R306" s="794"/>
      <c r="S306" s="794"/>
      <c r="T306" s="794"/>
      <c r="U306" s="794"/>
      <c r="V306" s="794"/>
      <c r="W306" s="794"/>
      <c r="X306" s="794"/>
    </row>
    <row r="307" spans="3:24">
      <c r="C307" s="857" t="s">
        <v>1018</v>
      </c>
      <c r="D307" s="835">
        <v>43466</v>
      </c>
      <c r="E307" s="794">
        <f t="shared" si="14"/>
        <v>2019</v>
      </c>
      <c r="F307" s="794" t="s">
        <v>1019</v>
      </c>
      <c r="G307" s="823">
        <v>300</v>
      </c>
      <c r="H307" s="794" t="s">
        <v>1021</v>
      </c>
      <c r="I307" s="794">
        <v>68</v>
      </c>
      <c r="J307" s="794">
        <v>232</v>
      </c>
      <c r="K307" s="794">
        <v>974.40000000000009</v>
      </c>
      <c r="L307" s="835" t="s">
        <v>1023</v>
      </c>
      <c r="M307" s="794"/>
      <c r="N307" s="794"/>
      <c r="O307" s="794"/>
      <c r="P307" s="794"/>
      <c r="Q307" s="794"/>
      <c r="R307" s="794"/>
      <c r="S307" s="794"/>
      <c r="T307" s="794"/>
      <c r="U307" s="794"/>
      <c r="V307" s="794"/>
      <c r="W307" s="794"/>
      <c r="X307" s="794"/>
    </row>
    <row r="308" spans="3:24">
      <c r="C308" s="857" t="s">
        <v>1018</v>
      </c>
      <c r="D308" s="835">
        <v>43466</v>
      </c>
      <c r="E308" s="794">
        <f t="shared" si="14"/>
        <v>2019</v>
      </c>
      <c r="F308" s="794" t="s">
        <v>1019</v>
      </c>
      <c r="G308" s="823">
        <v>300</v>
      </c>
      <c r="H308" s="794" t="s">
        <v>1021</v>
      </c>
      <c r="I308" s="794">
        <v>68</v>
      </c>
      <c r="J308" s="794">
        <v>232</v>
      </c>
      <c r="K308" s="794">
        <v>974.40000000000009</v>
      </c>
      <c r="L308" s="835" t="s">
        <v>1023</v>
      </c>
      <c r="M308" s="794"/>
      <c r="N308" s="794"/>
      <c r="O308" s="794"/>
      <c r="P308" s="794"/>
      <c r="Q308" s="794"/>
      <c r="R308" s="794"/>
      <c r="S308" s="794"/>
      <c r="T308" s="794"/>
      <c r="U308" s="794"/>
      <c r="V308" s="794"/>
      <c r="W308" s="794"/>
      <c r="X308" s="794"/>
    </row>
    <row r="309" spans="3:24">
      <c r="C309" s="857" t="s">
        <v>1018</v>
      </c>
      <c r="D309" s="835">
        <v>43466</v>
      </c>
      <c r="E309" s="794">
        <f t="shared" si="14"/>
        <v>2019</v>
      </c>
      <c r="F309" s="794" t="s">
        <v>1019</v>
      </c>
      <c r="G309" s="823">
        <v>300</v>
      </c>
      <c r="H309" s="794" t="s">
        <v>1021</v>
      </c>
      <c r="I309" s="794">
        <v>68</v>
      </c>
      <c r="J309" s="794">
        <v>232</v>
      </c>
      <c r="K309" s="794">
        <v>974.40000000000009</v>
      </c>
      <c r="L309" s="835" t="s">
        <v>1023</v>
      </c>
      <c r="M309" s="794"/>
      <c r="N309" s="794"/>
      <c r="O309" s="794"/>
      <c r="P309" s="794"/>
      <c r="Q309" s="794"/>
      <c r="R309" s="794"/>
      <c r="S309" s="794"/>
      <c r="T309" s="794"/>
      <c r="U309" s="794"/>
      <c r="V309" s="794"/>
      <c r="W309" s="794"/>
      <c r="X309" s="794"/>
    </row>
    <row r="310" spans="3:24">
      <c r="C310" s="857" t="s">
        <v>1018</v>
      </c>
      <c r="D310" s="835">
        <v>43466</v>
      </c>
      <c r="E310" s="794">
        <f t="shared" si="14"/>
        <v>2019</v>
      </c>
      <c r="F310" s="794" t="s">
        <v>1019</v>
      </c>
      <c r="G310" s="823">
        <v>300</v>
      </c>
      <c r="H310" s="794" t="s">
        <v>1021</v>
      </c>
      <c r="I310" s="794">
        <v>68</v>
      </c>
      <c r="J310" s="794">
        <v>232</v>
      </c>
      <c r="K310" s="794">
        <v>974.40000000000009</v>
      </c>
      <c r="L310" s="835" t="s">
        <v>1023</v>
      </c>
      <c r="M310" s="794"/>
      <c r="N310" s="794"/>
      <c r="O310" s="794"/>
      <c r="P310" s="794"/>
      <c r="Q310" s="794"/>
      <c r="R310" s="794"/>
      <c r="S310" s="794"/>
      <c r="T310" s="794"/>
      <c r="U310" s="794"/>
      <c r="V310" s="794"/>
      <c r="W310" s="794"/>
      <c r="X310" s="794"/>
    </row>
    <row r="311" spans="3:24">
      <c r="C311" s="857" t="s">
        <v>1018</v>
      </c>
      <c r="D311" s="835">
        <v>43466</v>
      </c>
      <c r="E311" s="794">
        <f t="shared" si="14"/>
        <v>2019</v>
      </c>
      <c r="F311" s="794" t="s">
        <v>1019</v>
      </c>
      <c r="G311" s="823">
        <v>300</v>
      </c>
      <c r="H311" s="794" t="s">
        <v>1020</v>
      </c>
      <c r="I311" s="794">
        <v>100</v>
      </c>
      <c r="J311" s="794">
        <v>200</v>
      </c>
      <c r="K311" s="794">
        <v>840</v>
      </c>
      <c r="L311" s="835" t="s">
        <v>1023</v>
      </c>
      <c r="M311" s="794"/>
      <c r="N311" s="794"/>
      <c r="O311" s="794"/>
      <c r="P311" s="794"/>
      <c r="Q311" s="794"/>
      <c r="R311" s="794"/>
      <c r="S311" s="794"/>
      <c r="T311" s="794"/>
      <c r="U311" s="794"/>
      <c r="V311" s="794"/>
      <c r="W311" s="794"/>
      <c r="X311" s="794"/>
    </row>
    <row r="312" spans="3:24">
      <c r="C312" s="857" t="s">
        <v>1018</v>
      </c>
      <c r="D312" s="835">
        <v>43466</v>
      </c>
      <c r="E312" s="794">
        <f t="shared" si="14"/>
        <v>2019</v>
      </c>
      <c r="F312" s="794" t="s">
        <v>1019</v>
      </c>
      <c r="G312" s="823">
        <v>300</v>
      </c>
      <c r="H312" s="794" t="s">
        <v>1020</v>
      </c>
      <c r="I312" s="794">
        <v>100</v>
      </c>
      <c r="J312" s="794">
        <v>200</v>
      </c>
      <c r="K312" s="794">
        <v>840</v>
      </c>
      <c r="L312" s="835" t="s">
        <v>1023</v>
      </c>
      <c r="M312" s="794"/>
      <c r="N312" s="794"/>
      <c r="O312" s="794"/>
      <c r="P312" s="794"/>
      <c r="Q312" s="794"/>
      <c r="R312" s="794"/>
      <c r="S312" s="794"/>
      <c r="T312" s="794"/>
      <c r="U312" s="794"/>
      <c r="V312" s="794"/>
      <c r="W312" s="794"/>
      <c r="X312" s="794"/>
    </row>
    <row r="313" spans="3:24">
      <c r="C313" s="857" t="s">
        <v>1018</v>
      </c>
      <c r="D313" s="835">
        <v>43466</v>
      </c>
      <c r="E313" s="794">
        <f t="shared" si="14"/>
        <v>2019</v>
      </c>
      <c r="F313" s="794" t="s">
        <v>1019</v>
      </c>
      <c r="G313" s="823">
        <v>300</v>
      </c>
      <c r="H313" s="794" t="s">
        <v>1021</v>
      </c>
      <c r="I313" s="794">
        <v>68</v>
      </c>
      <c r="J313" s="794">
        <v>232</v>
      </c>
      <c r="K313" s="794">
        <v>974.40000000000009</v>
      </c>
      <c r="L313" s="835" t="s">
        <v>1023</v>
      </c>
      <c r="M313" s="794"/>
      <c r="N313" s="794"/>
      <c r="O313" s="794"/>
      <c r="P313" s="794"/>
      <c r="Q313" s="794"/>
      <c r="R313" s="794"/>
      <c r="S313" s="794"/>
      <c r="T313" s="794"/>
      <c r="U313" s="794"/>
      <c r="V313" s="794"/>
      <c r="W313" s="794"/>
      <c r="X313" s="794"/>
    </row>
    <row r="314" spans="3:24">
      <c r="C314" s="857" t="s">
        <v>1018</v>
      </c>
      <c r="D314" s="835">
        <v>43466</v>
      </c>
      <c r="E314" s="794">
        <f t="shared" si="14"/>
        <v>2019</v>
      </c>
      <c r="F314" s="794" t="s">
        <v>1019</v>
      </c>
      <c r="G314" s="823">
        <v>300</v>
      </c>
      <c r="H314" s="794" t="s">
        <v>1022</v>
      </c>
      <c r="I314" s="794">
        <v>134</v>
      </c>
      <c r="J314" s="794">
        <v>166</v>
      </c>
      <c r="K314" s="794">
        <v>697.2</v>
      </c>
      <c r="L314" s="835" t="s">
        <v>1023</v>
      </c>
      <c r="M314" s="794"/>
      <c r="N314" s="794"/>
      <c r="O314" s="794"/>
      <c r="P314" s="794"/>
      <c r="Q314" s="794"/>
      <c r="R314" s="794"/>
      <c r="S314" s="794"/>
      <c r="T314" s="794"/>
      <c r="U314" s="794"/>
      <c r="V314" s="794"/>
      <c r="W314" s="794"/>
      <c r="X314" s="794"/>
    </row>
    <row r="315" spans="3:24">
      <c r="C315" s="857" t="s">
        <v>1018</v>
      </c>
      <c r="D315" s="835">
        <v>43466</v>
      </c>
      <c r="E315" s="794">
        <f t="shared" si="14"/>
        <v>2019</v>
      </c>
      <c r="F315" s="794" t="s">
        <v>1019</v>
      </c>
      <c r="G315" s="823">
        <v>300</v>
      </c>
      <c r="H315" s="794" t="s">
        <v>1021</v>
      </c>
      <c r="I315" s="794">
        <v>68</v>
      </c>
      <c r="J315" s="794">
        <v>232</v>
      </c>
      <c r="K315" s="794">
        <v>974.40000000000009</v>
      </c>
      <c r="L315" s="835" t="s">
        <v>1023</v>
      </c>
      <c r="M315" s="794"/>
      <c r="N315" s="794"/>
      <c r="O315" s="794"/>
      <c r="P315" s="794"/>
      <c r="Q315" s="794"/>
      <c r="R315" s="794"/>
      <c r="S315" s="794"/>
      <c r="T315" s="794"/>
      <c r="U315" s="794"/>
      <c r="V315" s="794"/>
      <c r="W315" s="794"/>
      <c r="X315" s="794"/>
    </row>
    <row r="316" spans="3:24">
      <c r="C316" s="857" t="s">
        <v>1018</v>
      </c>
      <c r="D316" s="835">
        <v>43466</v>
      </c>
      <c r="E316" s="794">
        <f t="shared" si="14"/>
        <v>2019</v>
      </c>
      <c r="F316" s="794" t="s">
        <v>1019</v>
      </c>
      <c r="G316" s="823">
        <v>300</v>
      </c>
      <c r="H316" s="794" t="s">
        <v>1021</v>
      </c>
      <c r="I316" s="794">
        <v>68</v>
      </c>
      <c r="J316" s="794">
        <v>232</v>
      </c>
      <c r="K316" s="794">
        <v>974.40000000000009</v>
      </c>
      <c r="L316" s="835" t="s">
        <v>1023</v>
      </c>
      <c r="M316" s="794"/>
      <c r="N316" s="794"/>
      <c r="O316" s="794"/>
      <c r="P316" s="794"/>
      <c r="Q316" s="794"/>
      <c r="R316" s="794"/>
      <c r="S316" s="794"/>
      <c r="T316" s="794"/>
      <c r="U316" s="794"/>
      <c r="V316" s="794"/>
      <c r="W316" s="794"/>
      <c r="X316" s="794"/>
    </row>
    <row r="317" spans="3:24">
      <c r="C317" s="857" t="s">
        <v>1018</v>
      </c>
      <c r="D317" s="835">
        <v>43466</v>
      </c>
      <c r="E317" s="794">
        <f t="shared" si="14"/>
        <v>2019</v>
      </c>
      <c r="F317" s="794" t="s">
        <v>1019</v>
      </c>
      <c r="G317" s="823">
        <v>300</v>
      </c>
      <c r="H317" s="794" t="s">
        <v>1021</v>
      </c>
      <c r="I317" s="794">
        <v>68</v>
      </c>
      <c r="J317" s="794">
        <v>232</v>
      </c>
      <c r="K317" s="794">
        <v>974.40000000000009</v>
      </c>
      <c r="L317" s="835" t="s">
        <v>1023</v>
      </c>
      <c r="M317" s="794"/>
      <c r="N317" s="794"/>
      <c r="O317" s="794"/>
      <c r="P317" s="794"/>
      <c r="Q317" s="794"/>
      <c r="R317" s="794"/>
      <c r="S317" s="794"/>
      <c r="T317" s="794"/>
      <c r="U317" s="794"/>
      <c r="V317" s="794"/>
      <c r="W317" s="794"/>
      <c r="X317" s="794"/>
    </row>
    <row r="318" spans="3:24">
      <c r="C318" s="857" t="s">
        <v>1018</v>
      </c>
      <c r="D318" s="835">
        <v>43466</v>
      </c>
      <c r="E318" s="794">
        <f t="shared" si="14"/>
        <v>2019</v>
      </c>
      <c r="F318" s="794" t="s">
        <v>1019</v>
      </c>
      <c r="G318" s="823">
        <v>300</v>
      </c>
      <c r="H318" s="794" t="s">
        <v>1021</v>
      </c>
      <c r="I318" s="794">
        <v>68</v>
      </c>
      <c r="J318" s="794">
        <v>232</v>
      </c>
      <c r="K318" s="794">
        <v>974.40000000000009</v>
      </c>
      <c r="L318" s="835" t="s">
        <v>1023</v>
      </c>
      <c r="M318" s="794"/>
      <c r="N318" s="794"/>
      <c r="O318" s="794"/>
      <c r="P318" s="794"/>
      <c r="Q318" s="794"/>
      <c r="R318" s="794"/>
      <c r="S318" s="794"/>
      <c r="T318" s="794"/>
      <c r="U318" s="794"/>
      <c r="V318" s="794"/>
      <c r="W318" s="794"/>
      <c r="X318" s="794"/>
    </row>
    <row r="319" spans="3:24">
      <c r="C319" s="857" t="s">
        <v>1018</v>
      </c>
      <c r="D319" s="835">
        <v>43466</v>
      </c>
      <c r="E319" s="794">
        <f t="shared" si="14"/>
        <v>2019</v>
      </c>
      <c r="F319" s="794" t="s">
        <v>1019</v>
      </c>
      <c r="G319" s="823">
        <v>300</v>
      </c>
      <c r="H319" s="794" t="s">
        <v>1021</v>
      </c>
      <c r="I319" s="794">
        <v>68</v>
      </c>
      <c r="J319" s="794">
        <v>232</v>
      </c>
      <c r="K319" s="794">
        <v>974.40000000000009</v>
      </c>
      <c r="L319" s="835" t="s">
        <v>1023</v>
      </c>
      <c r="M319" s="794"/>
      <c r="N319" s="794"/>
      <c r="O319" s="794"/>
      <c r="P319" s="794"/>
      <c r="Q319" s="794"/>
      <c r="R319" s="794"/>
      <c r="S319" s="794"/>
      <c r="T319" s="794"/>
      <c r="U319" s="794"/>
      <c r="V319" s="794"/>
      <c r="W319" s="794"/>
      <c r="X319" s="794"/>
    </row>
    <row r="320" spans="3:24">
      <c r="C320" s="857" t="s">
        <v>1018</v>
      </c>
      <c r="D320" s="835">
        <v>43466</v>
      </c>
      <c r="E320" s="794">
        <f t="shared" si="14"/>
        <v>2019</v>
      </c>
      <c r="F320" s="794" t="s">
        <v>1019</v>
      </c>
      <c r="G320" s="823">
        <v>300</v>
      </c>
      <c r="H320" s="794" t="s">
        <v>1021</v>
      </c>
      <c r="I320" s="794">
        <v>68</v>
      </c>
      <c r="J320" s="794">
        <v>232</v>
      </c>
      <c r="K320" s="794">
        <v>974.40000000000009</v>
      </c>
      <c r="L320" s="835" t="s">
        <v>1023</v>
      </c>
      <c r="M320" s="794"/>
      <c r="N320" s="794"/>
      <c r="O320" s="794"/>
      <c r="P320" s="794"/>
      <c r="Q320" s="794"/>
      <c r="R320" s="794"/>
      <c r="S320" s="794"/>
      <c r="T320" s="794"/>
      <c r="U320" s="794"/>
      <c r="V320" s="794"/>
      <c r="W320" s="794"/>
      <c r="X320" s="794"/>
    </row>
    <row r="321" spans="3:24">
      <c r="C321" s="857" t="s">
        <v>1018</v>
      </c>
      <c r="D321" s="835">
        <v>43466</v>
      </c>
      <c r="E321" s="794">
        <f t="shared" si="14"/>
        <v>2019</v>
      </c>
      <c r="F321" s="794" t="s">
        <v>1019</v>
      </c>
      <c r="G321" s="823">
        <v>300</v>
      </c>
      <c r="H321" s="794" t="s">
        <v>1021</v>
      </c>
      <c r="I321" s="794">
        <v>68</v>
      </c>
      <c r="J321" s="794">
        <v>232</v>
      </c>
      <c r="K321" s="794">
        <v>974.40000000000009</v>
      </c>
      <c r="L321" s="835" t="s">
        <v>1023</v>
      </c>
      <c r="M321" s="794"/>
      <c r="N321" s="794"/>
      <c r="O321" s="794"/>
      <c r="P321" s="794"/>
      <c r="Q321" s="794"/>
      <c r="R321" s="794"/>
      <c r="S321" s="794"/>
      <c r="T321" s="794"/>
      <c r="U321" s="794"/>
      <c r="V321" s="794"/>
      <c r="W321" s="794"/>
      <c r="X321" s="794"/>
    </row>
    <row r="322" spans="3:24">
      <c r="C322" s="857" t="s">
        <v>1018</v>
      </c>
      <c r="D322" s="835">
        <v>43466</v>
      </c>
      <c r="E322" s="794">
        <f t="shared" si="14"/>
        <v>2019</v>
      </c>
      <c r="F322" s="794" t="s">
        <v>1019</v>
      </c>
      <c r="G322" s="823">
        <v>300</v>
      </c>
      <c r="H322" s="794" t="s">
        <v>1021</v>
      </c>
      <c r="I322" s="794">
        <v>68</v>
      </c>
      <c r="J322" s="794">
        <v>232</v>
      </c>
      <c r="K322" s="794">
        <v>974.40000000000009</v>
      </c>
      <c r="L322" s="835" t="s">
        <v>1023</v>
      </c>
      <c r="M322" s="794"/>
      <c r="N322" s="794"/>
      <c r="O322" s="794"/>
      <c r="P322" s="794"/>
      <c r="Q322" s="794"/>
      <c r="R322" s="794"/>
      <c r="S322" s="794"/>
      <c r="T322" s="794"/>
      <c r="U322" s="794"/>
      <c r="V322" s="794"/>
      <c r="W322" s="794"/>
      <c r="X322" s="794"/>
    </row>
    <row r="323" spans="3:24">
      <c r="C323" s="857" t="s">
        <v>1018</v>
      </c>
      <c r="D323" s="835">
        <v>43466</v>
      </c>
      <c r="E323" s="794">
        <f t="shared" si="14"/>
        <v>2019</v>
      </c>
      <c r="F323" s="794" t="s">
        <v>1019</v>
      </c>
      <c r="G323" s="823">
        <v>300</v>
      </c>
      <c r="H323" s="794" t="s">
        <v>1021</v>
      </c>
      <c r="I323" s="794">
        <v>68</v>
      </c>
      <c r="J323" s="794">
        <v>232</v>
      </c>
      <c r="K323" s="794">
        <v>974.40000000000009</v>
      </c>
      <c r="L323" s="835" t="s">
        <v>1023</v>
      </c>
      <c r="M323" s="794"/>
      <c r="N323" s="794"/>
      <c r="O323" s="794"/>
      <c r="P323" s="794"/>
      <c r="Q323" s="794"/>
      <c r="R323" s="794"/>
      <c r="S323" s="794"/>
      <c r="T323" s="794"/>
      <c r="U323" s="794"/>
      <c r="V323" s="794"/>
      <c r="W323" s="794"/>
      <c r="X323" s="794"/>
    </row>
    <row r="324" spans="3:24">
      <c r="C324" s="857" t="s">
        <v>1018</v>
      </c>
      <c r="D324" s="835">
        <v>43466</v>
      </c>
      <c r="E324" s="794">
        <f t="shared" si="14"/>
        <v>2019</v>
      </c>
      <c r="F324" s="794" t="s">
        <v>1019</v>
      </c>
      <c r="G324" s="823">
        <v>300</v>
      </c>
      <c r="H324" s="794" t="s">
        <v>1021</v>
      </c>
      <c r="I324" s="794">
        <v>68</v>
      </c>
      <c r="J324" s="794">
        <v>232</v>
      </c>
      <c r="K324" s="794">
        <v>974.40000000000009</v>
      </c>
      <c r="L324" s="835" t="s">
        <v>1023</v>
      </c>
      <c r="M324" s="794"/>
      <c r="N324" s="794"/>
      <c r="O324" s="794"/>
      <c r="P324" s="794"/>
      <c r="Q324" s="794"/>
      <c r="R324" s="794"/>
      <c r="S324" s="794"/>
      <c r="T324" s="794"/>
      <c r="U324" s="794"/>
      <c r="V324" s="794"/>
      <c r="W324" s="794"/>
      <c r="X324" s="794"/>
    </row>
    <row r="325" spans="3:24">
      <c r="C325" s="857" t="s">
        <v>1018</v>
      </c>
      <c r="D325" s="835">
        <v>43466</v>
      </c>
      <c r="E325" s="794">
        <f t="shared" si="14"/>
        <v>2019</v>
      </c>
      <c r="F325" s="794" t="s">
        <v>1019</v>
      </c>
      <c r="G325" s="823">
        <v>300</v>
      </c>
      <c r="H325" s="794" t="s">
        <v>1021</v>
      </c>
      <c r="I325" s="794">
        <v>68</v>
      </c>
      <c r="J325" s="794">
        <v>232</v>
      </c>
      <c r="K325" s="794">
        <v>974.40000000000009</v>
      </c>
      <c r="L325" s="835" t="s">
        <v>1023</v>
      </c>
      <c r="M325" s="794"/>
      <c r="N325" s="794"/>
      <c r="O325" s="794"/>
      <c r="P325" s="794"/>
      <c r="Q325" s="794"/>
      <c r="R325" s="794"/>
      <c r="S325" s="794"/>
      <c r="T325" s="794"/>
      <c r="U325" s="794"/>
      <c r="V325" s="794"/>
      <c r="W325" s="794"/>
      <c r="X325" s="794"/>
    </row>
    <row r="326" spans="3:24">
      <c r="C326" s="857" t="s">
        <v>1018</v>
      </c>
      <c r="D326" s="835">
        <v>43466</v>
      </c>
      <c r="E326" s="794">
        <f t="shared" si="14"/>
        <v>2019</v>
      </c>
      <c r="F326" s="794" t="s">
        <v>1019</v>
      </c>
      <c r="G326" s="823">
        <v>300</v>
      </c>
      <c r="H326" s="794" t="s">
        <v>1021</v>
      </c>
      <c r="I326" s="794">
        <v>68</v>
      </c>
      <c r="J326" s="794">
        <v>232</v>
      </c>
      <c r="K326" s="794">
        <v>974.40000000000009</v>
      </c>
      <c r="L326" s="835" t="s">
        <v>1023</v>
      </c>
      <c r="M326" s="794"/>
      <c r="N326" s="794"/>
      <c r="O326" s="794"/>
      <c r="P326" s="794"/>
      <c r="Q326" s="794"/>
      <c r="R326" s="794"/>
      <c r="S326" s="794"/>
      <c r="T326" s="794"/>
      <c r="U326" s="794"/>
      <c r="V326" s="794"/>
      <c r="W326" s="794"/>
      <c r="X326" s="794"/>
    </row>
    <row r="327" spans="3:24">
      <c r="C327" s="857" t="s">
        <v>1018</v>
      </c>
      <c r="D327" s="835">
        <v>43466</v>
      </c>
      <c r="E327" s="794">
        <f t="shared" si="14"/>
        <v>2019</v>
      </c>
      <c r="F327" s="794" t="s">
        <v>1019</v>
      </c>
      <c r="G327" s="823">
        <v>300</v>
      </c>
      <c r="H327" s="794" t="s">
        <v>1021</v>
      </c>
      <c r="I327" s="794">
        <v>68</v>
      </c>
      <c r="J327" s="794">
        <v>232</v>
      </c>
      <c r="K327" s="794">
        <v>974.40000000000009</v>
      </c>
      <c r="L327" s="835" t="s">
        <v>1023</v>
      </c>
      <c r="M327" s="794"/>
      <c r="N327" s="794"/>
      <c r="O327" s="794"/>
      <c r="P327" s="794"/>
      <c r="Q327" s="794"/>
      <c r="R327" s="794"/>
      <c r="S327" s="794"/>
      <c r="T327" s="794"/>
      <c r="U327" s="794"/>
      <c r="V327" s="794"/>
      <c r="W327" s="794"/>
      <c r="X327" s="794"/>
    </row>
    <row r="328" spans="3:24">
      <c r="C328" s="857" t="s">
        <v>1018</v>
      </c>
      <c r="D328" s="835">
        <v>43466</v>
      </c>
      <c r="E328" s="794">
        <f t="shared" si="14"/>
        <v>2019</v>
      </c>
      <c r="F328" s="794" t="s">
        <v>1019</v>
      </c>
      <c r="G328" s="823">
        <v>300</v>
      </c>
      <c r="H328" s="794" t="s">
        <v>1021</v>
      </c>
      <c r="I328" s="794">
        <v>68</v>
      </c>
      <c r="J328" s="794">
        <v>232</v>
      </c>
      <c r="K328" s="794">
        <v>974.40000000000009</v>
      </c>
      <c r="L328" s="835" t="s">
        <v>1023</v>
      </c>
      <c r="M328" s="794"/>
      <c r="N328" s="794"/>
      <c r="O328" s="794"/>
      <c r="P328" s="794"/>
      <c r="Q328" s="794"/>
      <c r="R328" s="794"/>
      <c r="S328" s="794"/>
      <c r="T328" s="794"/>
      <c r="U328" s="794"/>
      <c r="V328" s="794"/>
      <c r="W328" s="794"/>
      <c r="X328" s="794"/>
    </row>
    <row r="329" spans="3:24">
      <c r="C329" s="857" t="s">
        <v>1018</v>
      </c>
      <c r="D329" s="835">
        <v>43466</v>
      </c>
      <c r="E329" s="794">
        <f t="shared" si="14"/>
        <v>2019</v>
      </c>
      <c r="F329" s="794" t="s">
        <v>1019</v>
      </c>
      <c r="G329" s="823">
        <v>300</v>
      </c>
      <c r="H329" s="794" t="s">
        <v>1021</v>
      </c>
      <c r="I329" s="794">
        <v>68</v>
      </c>
      <c r="J329" s="794">
        <v>232</v>
      </c>
      <c r="K329" s="794">
        <v>974.40000000000009</v>
      </c>
      <c r="L329" s="835" t="s">
        <v>1023</v>
      </c>
      <c r="M329" s="794"/>
      <c r="N329" s="794"/>
      <c r="O329" s="794"/>
      <c r="P329" s="794"/>
      <c r="Q329" s="794"/>
      <c r="R329" s="794"/>
      <c r="S329" s="794"/>
      <c r="T329" s="794"/>
      <c r="U329" s="794"/>
      <c r="V329" s="794"/>
      <c r="W329" s="794"/>
      <c r="X329" s="794"/>
    </row>
    <row r="330" spans="3:24">
      <c r="C330" s="857" t="s">
        <v>1018</v>
      </c>
      <c r="D330" s="835">
        <v>43466</v>
      </c>
      <c r="E330" s="794">
        <f t="shared" si="14"/>
        <v>2019</v>
      </c>
      <c r="F330" s="794" t="s">
        <v>1019</v>
      </c>
      <c r="G330" s="823">
        <v>300</v>
      </c>
      <c r="H330" s="794" t="s">
        <v>1021</v>
      </c>
      <c r="I330" s="794">
        <v>68</v>
      </c>
      <c r="J330" s="794">
        <v>232</v>
      </c>
      <c r="K330" s="794">
        <v>974.40000000000009</v>
      </c>
      <c r="L330" s="835" t="s">
        <v>1023</v>
      </c>
      <c r="M330" s="794"/>
      <c r="N330" s="794"/>
      <c r="O330" s="794"/>
      <c r="P330" s="794"/>
      <c r="Q330" s="794"/>
      <c r="R330" s="794"/>
      <c r="S330" s="794"/>
      <c r="T330" s="794"/>
      <c r="U330" s="794"/>
      <c r="V330" s="794"/>
      <c r="W330" s="794"/>
      <c r="X330" s="794"/>
    </row>
    <row r="331" spans="3:24">
      <c r="C331" s="857" t="s">
        <v>1024</v>
      </c>
      <c r="D331" s="835">
        <v>43466</v>
      </c>
      <c r="E331" s="794">
        <f t="shared" si="14"/>
        <v>2019</v>
      </c>
      <c r="F331" s="794" t="s">
        <v>1019</v>
      </c>
      <c r="G331" s="823">
        <v>300</v>
      </c>
      <c r="H331" s="794" t="s">
        <v>1022</v>
      </c>
      <c r="I331" s="794">
        <v>134</v>
      </c>
      <c r="J331" s="794">
        <v>166</v>
      </c>
      <c r="K331" s="794">
        <v>697.2</v>
      </c>
      <c r="L331" s="835">
        <v>44256</v>
      </c>
      <c r="M331" s="794"/>
      <c r="N331" s="794"/>
      <c r="O331" s="794"/>
      <c r="P331" s="794"/>
      <c r="Q331" s="794"/>
      <c r="R331" s="794"/>
      <c r="S331" s="794"/>
      <c r="T331" s="794"/>
      <c r="U331" s="794"/>
      <c r="V331" s="794"/>
      <c r="W331" s="794"/>
      <c r="X331" s="794"/>
    </row>
    <row r="332" spans="3:24">
      <c r="C332" s="857" t="s">
        <v>1024</v>
      </c>
      <c r="D332" s="835">
        <v>43466</v>
      </c>
      <c r="E332" s="794">
        <f t="shared" si="14"/>
        <v>2019</v>
      </c>
      <c r="F332" s="794" t="s">
        <v>1019</v>
      </c>
      <c r="G332" s="823">
        <v>300</v>
      </c>
      <c r="H332" s="794" t="s">
        <v>1022</v>
      </c>
      <c r="I332" s="794">
        <v>134</v>
      </c>
      <c r="J332" s="794">
        <v>166</v>
      </c>
      <c r="K332" s="794">
        <v>697.2</v>
      </c>
      <c r="L332" s="835">
        <v>44166</v>
      </c>
      <c r="M332" s="794"/>
      <c r="N332" s="794"/>
      <c r="O332" s="794"/>
      <c r="P332" s="794"/>
      <c r="Q332" s="794"/>
      <c r="R332" s="794"/>
      <c r="S332" s="794"/>
      <c r="T332" s="794"/>
      <c r="U332" s="794"/>
      <c r="V332" s="794"/>
      <c r="W332" s="794"/>
      <c r="X332" s="794"/>
    </row>
    <row r="333" spans="3:24">
      <c r="C333" s="857" t="s">
        <v>1024</v>
      </c>
      <c r="D333" s="835">
        <v>43466</v>
      </c>
      <c r="E333" s="794">
        <f t="shared" si="14"/>
        <v>2019</v>
      </c>
      <c r="F333" s="794" t="s">
        <v>1026</v>
      </c>
      <c r="G333" s="823">
        <v>245</v>
      </c>
      <c r="H333" s="794" t="s">
        <v>1025</v>
      </c>
      <c r="I333" s="794">
        <v>213</v>
      </c>
      <c r="J333" s="794">
        <v>32</v>
      </c>
      <c r="K333" s="794">
        <v>134.4</v>
      </c>
      <c r="L333" s="835" t="s">
        <v>1023</v>
      </c>
      <c r="M333" s="794"/>
      <c r="N333" s="794"/>
      <c r="O333" s="794"/>
      <c r="P333" s="794"/>
      <c r="Q333" s="794"/>
      <c r="R333" s="794"/>
      <c r="S333" s="794"/>
      <c r="T333" s="794"/>
      <c r="U333" s="794"/>
      <c r="V333" s="794"/>
      <c r="W333" s="794"/>
      <c r="X333" s="794"/>
    </row>
    <row r="334" spans="3:24">
      <c r="C334" s="857" t="s">
        <v>1018</v>
      </c>
      <c r="D334" s="835">
        <v>43466</v>
      </c>
      <c r="E334" s="794">
        <f t="shared" si="14"/>
        <v>2019</v>
      </c>
      <c r="F334" s="794" t="s">
        <v>1019</v>
      </c>
      <c r="G334" s="823">
        <v>300</v>
      </c>
      <c r="H334" s="794" t="s">
        <v>1021</v>
      </c>
      <c r="I334" s="794">
        <v>68</v>
      </c>
      <c r="J334" s="794">
        <v>232</v>
      </c>
      <c r="K334" s="794">
        <v>974.40000000000009</v>
      </c>
      <c r="L334" s="835" t="s">
        <v>1023</v>
      </c>
      <c r="M334" s="794"/>
      <c r="N334" s="794"/>
      <c r="O334" s="794"/>
      <c r="P334" s="794"/>
      <c r="Q334" s="794"/>
      <c r="R334" s="794"/>
      <c r="S334" s="794"/>
      <c r="T334" s="794"/>
      <c r="U334" s="794"/>
      <c r="V334" s="794"/>
      <c r="W334" s="794"/>
      <c r="X334" s="794"/>
    </row>
    <row r="335" spans="3:24">
      <c r="C335" s="857" t="s">
        <v>1018</v>
      </c>
      <c r="D335" s="835">
        <v>43466</v>
      </c>
      <c r="E335" s="794">
        <f t="shared" si="14"/>
        <v>2019</v>
      </c>
      <c r="F335" s="794" t="s">
        <v>1019</v>
      </c>
      <c r="G335" s="823">
        <v>300</v>
      </c>
      <c r="H335" s="794" t="s">
        <v>1021</v>
      </c>
      <c r="I335" s="794">
        <v>68</v>
      </c>
      <c r="J335" s="794">
        <v>232</v>
      </c>
      <c r="K335" s="794">
        <v>974.40000000000009</v>
      </c>
      <c r="L335" s="835" t="s">
        <v>1023</v>
      </c>
      <c r="M335" s="794"/>
      <c r="N335" s="794"/>
      <c r="O335" s="794"/>
      <c r="P335" s="794"/>
      <c r="Q335" s="794"/>
      <c r="R335" s="794"/>
      <c r="S335" s="794"/>
      <c r="T335" s="794"/>
      <c r="U335" s="794"/>
      <c r="V335" s="794"/>
      <c r="W335" s="794"/>
      <c r="X335" s="794"/>
    </row>
    <row r="336" spans="3:24">
      <c r="C336" s="857" t="s">
        <v>1018</v>
      </c>
      <c r="D336" s="835">
        <v>43466</v>
      </c>
      <c r="E336" s="794">
        <f t="shared" si="14"/>
        <v>2019</v>
      </c>
      <c r="F336" s="794" t="s">
        <v>1019</v>
      </c>
      <c r="G336" s="823">
        <v>300</v>
      </c>
      <c r="H336" s="794" t="s">
        <v>1021</v>
      </c>
      <c r="I336" s="794">
        <v>68</v>
      </c>
      <c r="J336" s="794">
        <v>232</v>
      </c>
      <c r="K336" s="794">
        <v>974.40000000000009</v>
      </c>
      <c r="L336" s="835" t="s">
        <v>1023</v>
      </c>
      <c r="M336" s="794"/>
      <c r="N336" s="794"/>
      <c r="O336" s="794"/>
      <c r="P336" s="794"/>
      <c r="Q336" s="794"/>
      <c r="R336" s="794"/>
      <c r="S336" s="794"/>
      <c r="T336" s="794"/>
      <c r="U336" s="794"/>
      <c r="V336" s="794"/>
      <c r="W336" s="794"/>
      <c r="X336" s="794"/>
    </row>
    <row r="337" spans="3:24">
      <c r="C337" s="857" t="s">
        <v>1018</v>
      </c>
      <c r="D337" s="835">
        <v>43466</v>
      </c>
      <c r="E337" s="794">
        <f t="shared" si="14"/>
        <v>2019</v>
      </c>
      <c r="F337" s="794" t="s">
        <v>1019</v>
      </c>
      <c r="G337" s="823">
        <v>300</v>
      </c>
      <c r="H337" s="794" t="s">
        <v>1021</v>
      </c>
      <c r="I337" s="794">
        <v>68</v>
      </c>
      <c r="J337" s="794">
        <v>232</v>
      </c>
      <c r="K337" s="794">
        <v>974.40000000000009</v>
      </c>
      <c r="L337" s="835" t="s">
        <v>1023</v>
      </c>
      <c r="M337" s="794"/>
      <c r="N337" s="794"/>
      <c r="O337" s="794"/>
      <c r="P337" s="794"/>
      <c r="Q337" s="794"/>
      <c r="R337" s="794"/>
      <c r="S337" s="794"/>
      <c r="T337" s="794"/>
      <c r="U337" s="794"/>
      <c r="V337" s="794"/>
      <c r="W337" s="794"/>
      <c r="X337" s="794"/>
    </row>
    <row r="338" spans="3:24">
      <c r="C338" s="857" t="s">
        <v>1018</v>
      </c>
      <c r="D338" s="835">
        <v>43466</v>
      </c>
      <c r="E338" s="794">
        <f t="shared" si="14"/>
        <v>2019</v>
      </c>
      <c r="F338" s="794" t="s">
        <v>1019</v>
      </c>
      <c r="G338" s="823">
        <v>300</v>
      </c>
      <c r="H338" s="794" t="s">
        <v>1021</v>
      </c>
      <c r="I338" s="794">
        <v>68</v>
      </c>
      <c r="J338" s="794">
        <v>232</v>
      </c>
      <c r="K338" s="794">
        <v>974.40000000000009</v>
      </c>
      <c r="L338" s="835" t="s">
        <v>1023</v>
      </c>
      <c r="M338" s="794"/>
      <c r="N338" s="794"/>
      <c r="O338" s="794"/>
      <c r="P338" s="794"/>
      <c r="Q338" s="794"/>
      <c r="R338" s="794"/>
      <c r="S338" s="794"/>
      <c r="T338" s="794"/>
      <c r="U338" s="794"/>
      <c r="V338" s="794"/>
      <c r="W338" s="794"/>
      <c r="X338" s="794"/>
    </row>
    <row r="339" spans="3:24">
      <c r="C339" s="857" t="s">
        <v>1018</v>
      </c>
      <c r="D339" s="835">
        <v>43466</v>
      </c>
      <c r="E339" s="794">
        <f t="shared" si="14"/>
        <v>2019</v>
      </c>
      <c r="F339" s="794" t="s">
        <v>1019</v>
      </c>
      <c r="G339" s="823">
        <v>300</v>
      </c>
      <c r="H339" s="794" t="s">
        <v>1022</v>
      </c>
      <c r="I339" s="794">
        <v>134</v>
      </c>
      <c r="J339" s="794">
        <v>166</v>
      </c>
      <c r="K339" s="794">
        <v>697.2</v>
      </c>
      <c r="L339" s="835" t="s">
        <v>1023</v>
      </c>
      <c r="M339" s="794"/>
      <c r="N339" s="794"/>
      <c r="O339" s="794"/>
      <c r="P339" s="794"/>
      <c r="Q339" s="794"/>
      <c r="R339" s="794"/>
      <c r="S339" s="794"/>
      <c r="T339" s="794"/>
      <c r="U339" s="794"/>
      <c r="V339" s="794"/>
      <c r="W339" s="794"/>
      <c r="X339" s="794"/>
    </row>
    <row r="340" spans="3:24">
      <c r="C340" s="857" t="s">
        <v>1018</v>
      </c>
      <c r="D340" s="835">
        <v>43466</v>
      </c>
      <c r="E340" s="794">
        <f t="shared" si="14"/>
        <v>2019</v>
      </c>
      <c r="F340" s="794" t="s">
        <v>1019</v>
      </c>
      <c r="G340" s="823">
        <v>300</v>
      </c>
      <c r="H340" s="794" t="s">
        <v>1022</v>
      </c>
      <c r="I340" s="794">
        <v>134</v>
      </c>
      <c r="J340" s="794">
        <v>166</v>
      </c>
      <c r="K340" s="794">
        <v>697.2</v>
      </c>
      <c r="L340" s="835" t="s">
        <v>1023</v>
      </c>
      <c r="M340" s="794"/>
      <c r="N340" s="794"/>
      <c r="O340" s="794"/>
      <c r="P340" s="794"/>
      <c r="Q340" s="794"/>
      <c r="R340" s="794"/>
      <c r="S340" s="794"/>
      <c r="T340" s="794"/>
      <c r="U340" s="794"/>
      <c r="V340" s="794"/>
      <c r="W340" s="794"/>
      <c r="X340" s="794"/>
    </row>
    <row r="341" spans="3:24">
      <c r="C341" s="857" t="s">
        <v>1018</v>
      </c>
      <c r="D341" s="835">
        <v>43466</v>
      </c>
      <c r="E341" s="794">
        <f t="shared" si="14"/>
        <v>2019</v>
      </c>
      <c r="F341" s="794" t="s">
        <v>1019</v>
      </c>
      <c r="G341" s="823">
        <v>300</v>
      </c>
      <c r="H341" s="794" t="s">
        <v>1021</v>
      </c>
      <c r="I341" s="794">
        <v>68</v>
      </c>
      <c r="J341" s="794">
        <v>232</v>
      </c>
      <c r="K341" s="794">
        <v>974.40000000000009</v>
      </c>
      <c r="L341" s="835" t="s">
        <v>1023</v>
      </c>
      <c r="M341" s="794"/>
      <c r="N341" s="794"/>
      <c r="O341" s="794"/>
      <c r="P341" s="794"/>
      <c r="Q341" s="794"/>
      <c r="R341" s="794"/>
      <c r="S341" s="794"/>
      <c r="T341" s="794"/>
      <c r="U341" s="794"/>
      <c r="V341" s="794"/>
      <c r="W341" s="794"/>
      <c r="X341" s="794"/>
    </row>
    <row r="342" spans="3:24">
      <c r="C342" s="857" t="s">
        <v>1018</v>
      </c>
      <c r="D342" s="835">
        <v>43466</v>
      </c>
      <c r="E342" s="794">
        <f t="shared" si="14"/>
        <v>2019</v>
      </c>
      <c r="F342" s="794" t="s">
        <v>1019</v>
      </c>
      <c r="G342" s="823">
        <v>300</v>
      </c>
      <c r="H342" s="794" t="s">
        <v>1021</v>
      </c>
      <c r="I342" s="794">
        <v>68</v>
      </c>
      <c r="J342" s="794">
        <v>232</v>
      </c>
      <c r="K342" s="794">
        <v>974.40000000000009</v>
      </c>
      <c r="L342" s="835" t="s">
        <v>1023</v>
      </c>
      <c r="M342" s="794"/>
      <c r="N342" s="794"/>
      <c r="O342" s="794"/>
      <c r="P342" s="794"/>
      <c r="Q342" s="794"/>
      <c r="R342" s="794"/>
      <c r="S342" s="794"/>
      <c r="T342" s="794"/>
      <c r="U342" s="794"/>
      <c r="V342" s="794"/>
      <c r="W342" s="794"/>
      <c r="X342" s="794"/>
    </row>
    <row r="343" spans="3:24">
      <c r="C343" s="857" t="s">
        <v>1018</v>
      </c>
      <c r="D343" s="835">
        <v>43466</v>
      </c>
      <c r="E343" s="794">
        <f t="shared" si="14"/>
        <v>2019</v>
      </c>
      <c r="F343" s="794" t="s">
        <v>1019</v>
      </c>
      <c r="G343" s="823">
        <v>300</v>
      </c>
      <c r="H343" s="794" t="s">
        <v>1021</v>
      </c>
      <c r="I343" s="794">
        <v>68</v>
      </c>
      <c r="J343" s="794">
        <v>232</v>
      </c>
      <c r="K343" s="794">
        <v>974.40000000000009</v>
      </c>
      <c r="L343" s="835" t="s">
        <v>1023</v>
      </c>
      <c r="M343" s="794"/>
      <c r="N343" s="794"/>
      <c r="O343" s="794"/>
      <c r="P343" s="794"/>
      <c r="Q343" s="794"/>
      <c r="R343" s="794"/>
      <c r="S343" s="794"/>
      <c r="T343" s="794"/>
      <c r="U343" s="794"/>
      <c r="V343" s="794"/>
      <c r="W343" s="794"/>
      <c r="X343" s="794"/>
    </row>
    <row r="344" spans="3:24">
      <c r="C344" s="857" t="s">
        <v>1018</v>
      </c>
      <c r="D344" s="835">
        <v>43466</v>
      </c>
      <c r="E344" s="794">
        <f t="shared" si="14"/>
        <v>2019</v>
      </c>
      <c r="F344" s="794" t="s">
        <v>1019</v>
      </c>
      <c r="G344" s="823">
        <v>300</v>
      </c>
      <c r="H344" s="794" t="s">
        <v>1020</v>
      </c>
      <c r="I344" s="794">
        <v>100</v>
      </c>
      <c r="J344" s="794">
        <v>200</v>
      </c>
      <c r="K344" s="794">
        <v>840</v>
      </c>
      <c r="L344" s="835" t="s">
        <v>1023</v>
      </c>
      <c r="M344" s="794"/>
      <c r="N344" s="794"/>
      <c r="O344" s="794"/>
      <c r="P344" s="794"/>
      <c r="Q344" s="794"/>
      <c r="R344" s="794"/>
      <c r="S344" s="794"/>
      <c r="T344" s="794"/>
      <c r="U344" s="794"/>
      <c r="V344" s="794"/>
      <c r="W344" s="794"/>
      <c r="X344" s="794"/>
    </row>
    <row r="345" spans="3:24">
      <c r="C345" s="857" t="s">
        <v>1018</v>
      </c>
      <c r="D345" s="835">
        <v>43466</v>
      </c>
      <c r="E345" s="794">
        <f t="shared" si="14"/>
        <v>2019</v>
      </c>
      <c r="F345" s="794" t="s">
        <v>1019</v>
      </c>
      <c r="G345" s="823">
        <v>300</v>
      </c>
      <c r="H345" s="794" t="s">
        <v>1021</v>
      </c>
      <c r="I345" s="794">
        <v>68</v>
      </c>
      <c r="J345" s="794">
        <v>232</v>
      </c>
      <c r="K345" s="794">
        <v>974.40000000000009</v>
      </c>
      <c r="L345" s="835" t="s">
        <v>1023</v>
      </c>
      <c r="M345" s="794"/>
      <c r="N345" s="794"/>
      <c r="O345" s="794"/>
      <c r="P345" s="794"/>
      <c r="Q345" s="794"/>
      <c r="R345" s="794"/>
      <c r="S345" s="794"/>
      <c r="T345" s="794"/>
      <c r="U345" s="794"/>
      <c r="V345" s="794"/>
      <c r="W345" s="794"/>
      <c r="X345" s="794"/>
    </row>
    <row r="346" spans="3:24">
      <c r="C346" s="857" t="s">
        <v>1018</v>
      </c>
      <c r="D346" s="835">
        <v>43466</v>
      </c>
      <c r="E346" s="794">
        <f t="shared" si="14"/>
        <v>2019</v>
      </c>
      <c r="F346" s="794" t="s">
        <v>1019</v>
      </c>
      <c r="G346" s="823">
        <v>300</v>
      </c>
      <c r="H346" s="794" t="s">
        <v>1022</v>
      </c>
      <c r="I346" s="794">
        <v>134</v>
      </c>
      <c r="J346" s="794">
        <v>166</v>
      </c>
      <c r="K346" s="794">
        <v>697.2</v>
      </c>
      <c r="L346" s="835" t="s">
        <v>1023</v>
      </c>
      <c r="M346" s="794"/>
      <c r="N346" s="794"/>
      <c r="O346" s="794"/>
      <c r="P346" s="794"/>
      <c r="Q346" s="794"/>
      <c r="R346" s="794"/>
      <c r="S346" s="794"/>
      <c r="T346" s="794"/>
      <c r="U346" s="794"/>
      <c r="V346" s="794"/>
      <c r="W346" s="794"/>
      <c r="X346" s="794"/>
    </row>
    <row r="347" spans="3:24">
      <c r="C347" s="857" t="s">
        <v>1018</v>
      </c>
      <c r="D347" s="835">
        <v>43466</v>
      </c>
      <c r="E347" s="794">
        <f t="shared" si="14"/>
        <v>2019</v>
      </c>
      <c r="F347" s="794" t="s">
        <v>1019</v>
      </c>
      <c r="G347" s="823">
        <v>300</v>
      </c>
      <c r="H347" s="794" t="s">
        <v>1021</v>
      </c>
      <c r="I347" s="794">
        <v>68</v>
      </c>
      <c r="J347" s="794">
        <v>232</v>
      </c>
      <c r="K347" s="794">
        <v>974.40000000000009</v>
      </c>
      <c r="L347" s="835" t="s">
        <v>1023</v>
      </c>
      <c r="M347" s="794"/>
      <c r="N347" s="794"/>
      <c r="O347" s="794"/>
      <c r="P347" s="794"/>
      <c r="Q347" s="794"/>
      <c r="R347" s="794"/>
      <c r="S347" s="794"/>
      <c r="T347" s="794"/>
      <c r="U347" s="794"/>
      <c r="V347" s="794"/>
      <c r="W347" s="794"/>
      <c r="X347" s="794"/>
    </row>
    <row r="348" spans="3:24">
      <c r="C348" s="857" t="s">
        <v>1018</v>
      </c>
      <c r="D348" s="835">
        <v>43466</v>
      </c>
      <c r="E348" s="794">
        <f t="shared" si="14"/>
        <v>2019</v>
      </c>
      <c r="F348" s="794" t="s">
        <v>1019</v>
      </c>
      <c r="G348" s="823">
        <v>300</v>
      </c>
      <c r="H348" s="794" t="s">
        <v>1021</v>
      </c>
      <c r="I348" s="794">
        <v>68</v>
      </c>
      <c r="J348" s="794">
        <v>232</v>
      </c>
      <c r="K348" s="794">
        <v>974.40000000000009</v>
      </c>
      <c r="L348" s="835" t="s">
        <v>1023</v>
      </c>
      <c r="M348" s="794"/>
      <c r="N348" s="794"/>
      <c r="O348" s="794"/>
      <c r="P348" s="794"/>
      <c r="Q348" s="794"/>
      <c r="R348" s="794"/>
      <c r="S348" s="794"/>
      <c r="T348" s="794"/>
      <c r="U348" s="794"/>
      <c r="V348" s="794"/>
      <c r="W348" s="794"/>
      <c r="X348" s="794"/>
    </row>
    <row r="349" spans="3:24">
      <c r="C349" s="857" t="s">
        <v>1018</v>
      </c>
      <c r="D349" s="835">
        <v>43466</v>
      </c>
      <c r="E349" s="794">
        <f t="shared" si="14"/>
        <v>2019</v>
      </c>
      <c r="F349" s="794" t="s">
        <v>1019</v>
      </c>
      <c r="G349" s="823">
        <v>300</v>
      </c>
      <c r="H349" s="794" t="s">
        <v>1020</v>
      </c>
      <c r="I349" s="794">
        <v>100</v>
      </c>
      <c r="J349" s="794">
        <v>200</v>
      </c>
      <c r="K349" s="794">
        <v>840</v>
      </c>
      <c r="L349" s="835" t="s">
        <v>1023</v>
      </c>
      <c r="M349" s="794"/>
      <c r="N349" s="794"/>
      <c r="O349" s="794"/>
      <c r="P349" s="794"/>
      <c r="Q349" s="794"/>
      <c r="R349" s="794"/>
      <c r="S349" s="794"/>
      <c r="T349" s="794"/>
      <c r="U349" s="794"/>
      <c r="V349" s="794"/>
      <c r="W349" s="794"/>
      <c r="X349" s="794"/>
    </row>
    <row r="350" spans="3:24">
      <c r="C350" s="857" t="s">
        <v>1018</v>
      </c>
      <c r="D350" s="835">
        <v>43466</v>
      </c>
      <c r="E350" s="794">
        <f t="shared" si="14"/>
        <v>2019</v>
      </c>
      <c r="F350" s="794" t="s">
        <v>1019</v>
      </c>
      <c r="G350" s="823">
        <v>300</v>
      </c>
      <c r="H350" s="794" t="s">
        <v>1020</v>
      </c>
      <c r="I350" s="794">
        <v>100</v>
      </c>
      <c r="J350" s="794">
        <v>200</v>
      </c>
      <c r="K350" s="794">
        <v>840</v>
      </c>
      <c r="L350" s="835" t="s">
        <v>1023</v>
      </c>
      <c r="M350" s="794"/>
      <c r="N350" s="794"/>
      <c r="O350" s="794"/>
      <c r="P350" s="794"/>
      <c r="Q350" s="794"/>
      <c r="R350" s="794"/>
      <c r="S350" s="794"/>
      <c r="T350" s="794"/>
      <c r="U350" s="794"/>
      <c r="V350" s="794"/>
      <c r="W350" s="794"/>
      <c r="X350" s="794"/>
    </row>
    <row r="351" spans="3:24">
      <c r="C351" s="857" t="s">
        <v>1018</v>
      </c>
      <c r="D351" s="835">
        <v>43466</v>
      </c>
      <c r="E351" s="794">
        <f t="shared" si="14"/>
        <v>2019</v>
      </c>
      <c r="F351" s="794" t="s">
        <v>1019</v>
      </c>
      <c r="G351" s="823">
        <v>300</v>
      </c>
      <c r="H351" s="794" t="s">
        <v>1020</v>
      </c>
      <c r="I351" s="794">
        <v>100</v>
      </c>
      <c r="J351" s="794">
        <v>200</v>
      </c>
      <c r="K351" s="794">
        <v>840</v>
      </c>
      <c r="L351" s="835" t="s">
        <v>1023</v>
      </c>
      <c r="M351" s="794"/>
      <c r="N351" s="794"/>
      <c r="O351" s="794"/>
      <c r="P351" s="794"/>
      <c r="Q351" s="794"/>
      <c r="R351" s="794"/>
      <c r="S351" s="794"/>
      <c r="T351" s="794"/>
      <c r="U351" s="794"/>
      <c r="V351" s="794"/>
      <c r="W351" s="794"/>
      <c r="X351" s="794"/>
    </row>
    <row r="352" spans="3:24">
      <c r="C352" s="857" t="s">
        <v>1018</v>
      </c>
      <c r="D352" s="835">
        <v>43466</v>
      </c>
      <c r="E352" s="794">
        <f t="shared" si="14"/>
        <v>2019</v>
      </c>
      <c r="F352" s="794" t="s">
        <v>1026</v>
      </c>
      <c r="G352" s="823">
        <v>245</v>
      </c>
      <c r="H352" s="794" t="s">
        <v>1020</v>
      </c>
      <c r="I352" s="794">
        <v>100</v>
      </c>
      <c r="J352" s="794">
        <v>145</v>
      </c>
      <c r="K352" s="794">
        <v>609</v>
      </c>
      <c r="L352" s="835" t="s">
        <v>1023</v>
      </c>
      <c r="M352" s="794"/>
      <c r="N352" s="794"/>
      <c r="O352" s="794"/>
      <c r="P352" s="794"/>
      <c r="Q352" s="794"/>
      <c r="R352" s="794"/>
      <c r="S352" s="794"/>
      <c r="T352" s="794"/>
      <c r="U352" s="794"/>
      <c r="V352" s="794"/>
      <c r="W352" s="794"/>
      <c r="X352" s="794"/>
    </row>
    <row r="353" spans="3:24">
      <c r="C353" s="857" t="s">
        <v>1018</v>
      </c>
      <c r="D353" s="835">
        <v>43466</v>
      </c>
      <c r="E353" s="794">
        <f t="shared" si="14"/>
        <v>2019</v>
      </c>
      <c r="F353" s="794" t="s">
        <v>1026</v>
      </c>
      <c r="G353" s="823">
        <v>245</v>
      </c>
      <c r="H353" s="794" t="s">
        <v>1020</v>
      </c>
      <c r="I353" s="794">
        <v>100</v>
      </c>
      <c r="J353" s="794">
        <v>145</v>
      </c>
      <c r="K353" s="794">
        <v>609</v>
      </c>
      <c r="L353" s="835" t="s">
        <v>1023</v>
      </c>
      <c r="M353" s="794"/>
      <c r="N353" s="794"/>
      <c r="O353" s="794"/>
      <c r="P353" s="794"/>
      <c r="Q353" s="794"/>
      <c r="R353" s="794"/>
      <c r="S353" s="794"/>
      <c r="T353" s="794"/>
      <c r="U353" s="794"/>
      <c r="V353" s="794"/>
      <c r="W353" s="794"/>
      <c r="X353" s="794"/>
    </row>
    <row r="354" spans="3:24">
      <c r="C354" s="857" t="s">
        <v>1018</v>
      </c>
      <c r="D354" s="835">
        <v>43466</v>
      </c>
      <c r="E354" s="794">
        <f t="shared" si="14"/>
        <v>2019</v>
      </c>
      <c r="F354" s="794" t="s">
        <v>1019</v>
      </c>
      <c r="G354" s="823">
        <v>300</v>
      </c>
      <c r="H354" s="794" t="s">
        <v>1020</v>
      </c>
      <c r="I354" s="794">
        <v>100</v>
      </c>
      <c r="J354" s="794">
        <v>200</v>
      </c>
      <c r="K354" s="794">
        <v>840</v>
      </c>
      <c r="L354" s="835" t="s">
        <v>1023</v>
      </c>
      <c r="M354" s="794"/>
      <c r="N354" s="794"/>
      <c r="O354" s="794"/>
      <c r="P354" s="794"/>
      <c r="Q354" s="794"/>
      <c r="R354" s="794"/>
      <c r="S354" s="794"/>
      <c r="T354" s="794"/>
      <c r="U354" s="794"/>
      <c r="V354" s="794"/>
      <c r="W354" s="794"/>
      <c r="X354" s="794"/>
    </row>
    <row r="355" spans="3:24">
      <c r="C355" s="857" t="s">
        <v>1018</v>
      </c>
      <c r="D355" s="835">
        <v>43466</v>
      </c>
      <c r="E355" s="794">
        <f t="shared" si="14"/>
        <v>2019</v>
      </c>
      <c r="F355" s="794" t="s">
        <v>1019</v>
      </c>
      <c r="G355" s="823">
        <v>300</v>
      </c>
      <c r="H355" s="794" t="s">
        <v>1020</v>
      </c>
      <c r="I355" s="794">
        <v>100</v>
      </c>
      <c r="J355" s="794">
        <v>200</v>
      </c>
      <c r="K355" s="794">
        <v>840</v>
      </c>
      <c r="L355" s="835" t="s">
        <v>1023</v>
      </c>
      <c r="M355" s="794"/>
      <c r="N355" s="794"/>
      <c r="O355" s="794"/>
      <c r="P355" s="794"/>
      <c r="Q355" s="794"/>
      <c r="R355" s="794"/>
      <c r="S355" s="794"/>
      <c r="T355" s="794"/>
      <c r="U355" s="794"/>
      <c r="V355" s="794"/>
      <c r="W355" s="794"/>
      <c r="X355" s="794"/>
    </row>
    <row r="356" spans="3:24">
      <c r="C356" s="857" t="s">
        <v>1018</v>
      </c>
      <c r="D356" s="835">
        <v>43466</v>
      </c>
      <c r="E356" s="794">
        <f t="shared" si="14"/>
        <v>2019</v>
      </c>
      <c r="F356" s="794" t="s">
        <v>1026</v>
      </c>
      <c r="G356" s="823">
        <v>245</v>
      </c>
      <c r="H356" s="794" t="s">
        <v>1020</v>
      </c>
      <c r="I356" s="794">
        <v>100</v>
      </c>
      <c r="J356" s="794">
        <v>145</v>
      </c>
      <c r="K356" s="794">
        <v>609</v>
      </c>
      <c r="L356" s="835" t="s">
        <v>1023</v>
      </c>
      <c r="M356" s="794"/>
      <c r="N356" s="794"/>
      <c r="O356" s="794"/>
      <c r="P356" s="794"/>
      <c r="Q356" s="794"/>
      <c r="R356" s="794"/>
      <c r="S356" s="794"/>
      <c r="T356" s="794"/>
      <c r="U356" s="794"/>
      <c r="V356" s="794"/>
      <c r="W356" s="794"/>
      <c r="X356" s="794"/>
    </row>
    <row r="357" spans="3:24">
      <c r="C357" s="857" t="s">
        <v>1018</v>
      </c>
      <c r="D357" s="835">
        <v>43466</v>
      </c>
      <c r="E357" s="794">
        <f t="shared" si="14"/>
        <v>2019</v>
      </c>
      <c r="F357" s="794" t="s">
        <v>1019</v>
      </c>
      <c r="G357" s="823">
        <v>300</v>
      </c>
      <c r="H357" s="794" t="s">
        <v>1021</v>
      </c>
      <c r="I357" s="794">
        <v>68</v>
      </c>
      <c r="J357" s="794">
        <v>232</v>
      </c>
      <c r="K357" s="794">
        <v>974.40000000000009</v>
      </c>
      <c r="L357" s="835" t="s">
        <v>1023</v>
      </c>
      <c r="M357" s="794"/>
      <c r="N357" s="794"/>
      <c r="O357" s="794"/>
      <c r="P357" s="794"/>
      <c r="Q357" s="794"/>
      <c r="R357" s="794"/>
      <c r="S357" s="794"/>
      <c r="T357" s="794"/>
      <c r="U357" s="794"/>
      <c r="V357" s="794"/>
      <c r="W357" s="794"/>
      <c r="X357" s="794"/>
    </row>
    <row r="358" spans="3:24">
      <c r="C358" s="857" t="s">
        <v>1018</v>
      </c>
      <c r="D358" s="835">
        <v>43466</v>
      </c>
      <c r="E358" s="794">
        <f t="shared" si="14"/>
        <v>2019</v>
      </c>
      <c r="F358" s="794" t="s">
        <v>1019</v>
      </c>
      <c r="G358" s="823">
        <v>300</v>
      </c>
      <c r="H358" s="794" t="s">
        <v>1021</v>
      </c>
      <c r="I358" s="794">
        <v>68</v>
      </c>
      <c r="J358" s="794">
        <v>232</v>
      </c>
      <c r="K358" s="794">
        <v>974.40000000000009</v>
      </c>
      <c r="L358" s="835" t="s">
        <v>1023</v>
      </c>
      <c r="M358" s="794"/>
      <c r="N358" s="794"/>
      <c r="O358" s="794"/>
      <c r="P358" s="794"/>
      <c r="Q358" s="794"/>
      <c r="R358" s="794"/>
      <c r="S358" s="794"/>
      <c r="T358" s="794"/>
      <c r="U358" s="794"/>
      <c r="V358" s="794"/>
      <c r="W358" s="794"/>
      <c r="X358" s="794"/>
    </row>
    <row r="359" spans="3:24">
      <c r="C359" s="857" t="s">
        <v>1018</v>
      </c>
      <c r="D359" s="835">
        <v>43466</v>
      </c>
      <c r="E359" s="794">
        <f t="shared" si="14"/>
        <v>2019</v>
      </c>
      <c r="F359" s="794" t="s">
        <v>1019</v>
      </c>
      <c r="G359" s="823">
        <v>300</v>
      </c>
      <c r="H359" s="794" t="s">
        <v>1021</v>
      </c>
      <c r="I359" s="794">
        <v>68</v>
      </c>
      <c r="J359" s="794">
        <v>232</v>
      </c>
      <c r="K359" s="794">
        <v>974.40000000000009</v>
      </c>
      <c r="L359" s="835" t="s">
        <v>1023</v>
      </c>
      <c r="M359" s="794"/>
      <c r="N359" s="794"/>
      <c r="O359" s="794"/>
      <c r="P359" s="794"/>
      <c r="Q359" s="794"/>
      <c r="R359" s="794"/>
      <c r="S359" s="794"/>
      <c r="T359" s="794"/>
      <c r="U359" s="794"/>
      <c r="V359" s="794"/>
      <c r="W359" s="794"/>
      <c r="X359" s="794"/>
    </row>
    <row r="360" spans="3:24">
      <c r="C360" s="857" t="s">
        <v>1018</v>
      </c>
      <c r="D360" s="835">
        <v>43466</v>
      </c>
      <c r="E360" s="794">
        <f t="shared" si="14"/>
        <v>2019</v>
      </c>
      <c r="F360" s="794" t="s">
        <v>1026</v>
      </c>
      <c r="G360" s="823">
        <v>245</v>
      </c>
      <c r="H360" s="794" t="s">
        <v>1021</v>
      </c>
      <c r="I360" s="794">
        <v>68</v>
      </c>
      <c r="J360" s="794">
        <v>177</v>
      </c>
      <c r="K360" s="794">
        <v>743.4</v>
      </c>
      <c r="L360" s="835" t="s">
        <v>1023</v>
      </c>
      <c r="M360" s="794"/>
      <c r="N360" s="794"/>
      <c r="O360" s="794"/>
      <c r="P360" s="794"/>
      <c r="Q360" s="794"/>
      <c r="R360" s="794"/>
      <c r="S360" s="794"/>
      <c r="T360" s="794"/>
      <c r="U360" s="794"/>
      <c r="V360" s="794"/>
      <c r="W360" s="794"/>
      <c r="X360" s="794"/>
    </row>
    <row r="361" spans="3:24">
      <c r="C361" s="857" t="s">
        <v>1018</v>
      </c>
      <c r="D361" s="835">
        <v>43466</v>
      </c>
      <c r="E361" s="794">
        <f t="shared" si="14"/>
        <v>2019</v>
      </c>
      <c r="F361" s="794" t="s">
        <v>1026</v>
      </c>
      <c r="G361" s="823">
        <v>245</v>
      </c>
      <c r="H361" s="794" t="s">
        <v>1021</v>
      </c>
      <c r="I361" s="794">
        <v>68</v>
      </c>
      <c r="J361" s="794">
        <v>177</v>
      </c>
      <c r="K361" s="794">
        <v>743.4</v>
      </c>
      <c r="L361" s="835" t="s">
        <v>1023</v>
      </c>
      <c r="M361" s="794"/>
      <c r="N361" s="794"/>
      <c r="O361" s="794"/>
      <c r="P361" s="794"/>
      <c r="Q361" s="794"/>
      <c r="R361" s="794"/>
      <c r="S361" s="794"/>
      <c r="T361" s="794"/>
      <c r="U361" s="794"/>
      <c r="V361" s="794"/>
      <c r="W361" s="794"/>
      <c r="X361" s="794"/>
    </row>
    <row r="362" spans="3:24">
      <c r="C362" s="857" t="s">
        <v>1018</v>
      </c>
      <c r="D362" s="835">
        <v>43466</v>
      </c>
      <c r="E362" s="794">
        <f t="shared" ref="E362:E425" si="15">YEAR(D362)</f>
        <v>2019</v>
      </c>
      <c r="F362" s="794" t="s">
        <v>1019</v>
      </c>
      <c r="G362" s="823">
        <v>300</v>
      </c>
      <c r="H362" s="794" t="s">
        <v>1021</v>
      </c>
      <c r="I362" s="794">
        <v>68</v>
      </c>
      <c r="J362" s="794">
        <v>232</v>
      </c>
      <c r="K362" s="794">
        <v>974.40000000000009</v>
      </c>
      <c r="L362" s="835" t="s">
        <v>1023</v>
      </c>
      <c r="M362" s="794"/>
      <c r="N362" s="794"/>
      <c r="O362" s="794"/>
      <c r="P362" s="794"/>
      <c r="Q362" s="794"/>
      <c r="R362" s="794"/>
      <c r="S362" s="794"/>
      <c r="T362" s="794"/>
      <c r="U362" s="794"/>
      <c r="V362" s="794"/>
      <c r="W362" s="794"/>
      <c r="X362" s="794"/>
    </row>
    <row r="363" spans="3:24">
      <c r="C363" s="857" t="s">
        <v>1018</v>
      </c>
      <c r="D363" s="835">
        <v>43466</v>
      </c>
      <c r="E363" s="794">
        <f t="shared" si="15"/>
        <v>2019</v>
      </c>
      <c r="F363" s="794" t="s">
        <v>1019</v>
      </c>
      <c r="G363" s="823">
        <v>300</v>
      </c>
      <c r="H363" s="794" t="s">
        <v>1021</v>
      </c>
      <c r="I363" s="794">
        <v>68</v>
      </c>
      <c r="J363" s="794">
        <v>232</v>
      </c>
      <c r="K363" s="794">
        <v>974.40000000000009</v>
      </c>
      <c r="L363" s="835" t="s">
        <v>1023</v>
      </c>
      <c r="M363" s="794"/>
      <c r="N363" s="794"/>
      <c r="O363" s="794"/>
      <c r="P363" s="794"/>
      <c r="Q363" s="794"/>
      <c r="R363" s="794"/>
      <c r="S363" s="794"/>
      <c r="T363" s="794"/>
      <c r="U363" s="794"/>
      <c r="V363" s="794"/>
      <c r="W363" s="794"/>
      <c r="X363" s="794"/>
    </row>
    <row r="364" spans="3:24">
      <c r="C364" s="857" t="s">
        <v>1018</v>
      </c>
      <c r="D364" s="835">
        <v>43466</v>
      </c>
      <c r="E364" s="794">
        <f t="shared" si="15"/>
        <v>2019</v>
      </c>
      <c r="F364" s="794" t="s">
        <v>1019</v>
      </c>
      <c r="G364" s="823">
        <v>300</v>
      </c>
      <c r="H364" s="794" t="s">
        <v>1021</v>
      </c>
      <c r="I364" s="794">
        <v>68</v>
      </c>
      <c r="J364" s="794">
        <v>232</v>
      </c>
      <c r="K364" s="794">
        <v>974.40000000000009</v>
      </c>
      <c r="L364" s="835" t="s">
        <v>1023</v>
      </c>
      <c r="M364" s="794"/>
      <c r="N364" s="794"/>
      <c r="O364" s="794"/>
      <c r="P364" s="794"/>
      <c r="Q364" s="794"/>
      <c r="R364" s="794"/>
      <c r="S364" s="794"/>
      <c r="T364" s="794"/>
      <c r="U364" s="794"/>
      <c r="V364" s="794"/>
      <c r="W364" s="794"/>
      <c r="X364" s="794"/>
    </row>
    <row r="365" spans="3:24">
      <c r="C365" s="857" t="s">
        <v>1018</v>
      </c>
      <c r="D365" s="835">
        <v>43466</v>
      </c>
      <c r="E365" s="794">
        <f t="shared" si="15"/>
        <v>2019</v>
      </c>
      <c r="F365" s="794" t="s">
        <v>1019</v>
      </c>
      <c r="G365" s="823">
        <v>300</v>
      </c>
      <c r="H365" s="794" t="s">
        <v>1021</v>
      </c>
      <c r="I365" s="794">
        <v>68</v>
      </c>
      <c r="J365" s="794">
        <v>232</v>
      </c>
      <c r="K365" s="794">
        <v>974.40000000000009</v>
      </c>
      <c r="L365" s="835" t="s">
        <v>1023</v>
      </c>
      <c r="M365" s="794"/>
      <c r="N365" s="794"/>
      <c r="O365" s="794"/>
      <c r="P365" s="794"/>
      <c r="Q365" s="794"/>
      <c r="R365" s="794"/>
      <c r="S365" s="794"/>
      <c r="T365" s="794"/>
      <c r="U365" s="794"/>
      <c r="V365" s="794"/>
      <c r="W365" s="794"/>
      <c r="X365" s="794"/>
    </row>
    <row r="366" spans="3:24">
      <c r="C366" s="857" t="s">
        <v>1018</v>
      </c>
      <c r="D366" s="835">
        <v>43466</v>
      </c>
      <c r="E366" s="794">
        <f t="shared" si="15"/>
        <v>2019</v>
      </c>
      <c r="F366" s="794" t="s">
        <v>1019</v>
      </c>
      <c r="G366" s="823">
        <v>300</v>
      </c>
      <c r="H366" s="794" t="s">
        <v>1021</v>
      </c>
      <c r="I366" s="794">
        <v>68</v>
      </c>
      <c r="J366" s="794">
        <v>232</v>
      </c>
      <c r="K366" s="794">
        <v>974.40000000000009</v>
      </c>
      <c r="L366" s="835" t="s">
        <v>1023</v>
      </c>
      <c r="M366" s="794"/>
      <c r="N366" s="794"/>
      <c r="O366" s="794"/>
      <c r="P366" s="794"/>
      <c r="Q366" s="794"/>
      <c r="R366" s="794"/>
      <c r="S366" s="794"/>
      <c r="T366" s="794"/>
      <c r="U366" s="794"/>
      <c r="V366" s="794"/>
      <c r="W366" s="794"/>
      <c r="X366" s="794"/>
    </row>
    <row r="367" spans="3:24">
      <c r="C367" s="857" t="s">
        <v>1018</v>
      </c>
      <c r="D367" s="835">
        <v>43466</v>
      </c>
      <c r="E367" s="794">
        <f t="shared" si="15"/>
        <v>2019</v>
      </c>
      <c r="F367" s="794" t="s">
        <v>1019</v>
      </c>
      <c r="G367" s="823">
        <v>300</v>
      </c>
      <c r="H367" s="794" t="s">
        <v>1021</v>
      </c>
      <c r="I367" s="794">
        <v>68</v>
      </c>
      <c r="J367" s="794">
        <v>232</v>
      </c>
      <c r="K367" s="794">
        <v>974.40000000000009</v>
      </c>
      <c r="L367" s="835" t="s">
        <v>1023</v>
      </c>
      <c r="M367" s="794"/>
      <c r="N367" s="794"/>
      <c r="O367" s="794"/>
      <c r="P367" s="794"/>
      <c r="Q367" s="794"/>
      <c r="R367" s="794"/>
      <c r="S367" s="794"/>
      <c r="T367" s="794"/>
      <c r="U367" s="794"/>
      <c r="V367" s="794"/>
      <c r="W367" s="794"/>
      <c r="X367" s="794"/>
    </row>
    <row r="368" spans="3:24">
      <c r="C368" s="857" t="s">
        <v>1018</v>
      </c>
      <c r="D368" s="835">
        <v>43466</v>
      </c>
      <c r="E368" s="794">
        <f t="shared" si="15"/>
        <v>2019</v>
      </c>
      <c r="F368" s="794" t="s">
        <v>1019</v>
      </c>
      <c r="G368" s="823">
        <v>300</v>
      </c>
      <c r="H368" s="794" t="s">
        <v>1021</v>
      </c>
      <c r="I368" s="794">
        <v>68</v>
      </c>
      <c r="J368" s="794">
        <v>232</v>
      </c>
      <c r="K368" s="794">
        <v>974.40000000000009</v>
      </c>
      <c r="L368" s="835" t="s">
        <v>1023</v>
      </c>
      <c r="M368" s="794"/>
      <c r="N368" s="794"/>
      <c r="O368" s="794"/>
      <c r="P368" s="794"/>
      <c r="Q368" s="794"/>
      <c r="R368" s="794"/>
      <c r="S368" s="794"/>
      <c r="T368" s="794"/>
      <c r="U368" s="794"/>
      <c r="V368" s="794"/>
      <c r="W368" s="794"/>
      <c r="X368" s="794"/>
    </row>
    <row r="369" spans="3:24">
      <c r="C369" s="857" t="s">
        <v>1018</v>
      </c>
      <c r="D369" s="835">
        <v>43466</v>
      </c>
      <c r="E369" s="794">
        <f t="shared" si="15"/>
        <v>2019</v>
      </c>
      <c r="F369" s="794" t="s">
        <v>1027</v>
      </c>
      <c r="G369" s="823">
        <v>470</v>
      </c>
      <c r="H369" s="794" t="s">
        <v>1021</v>
      </c>
      <c r="I369" s="794">
        <v>68</v>
      </c>
      <c r="J369" s="794">
        <v>402</v>
      </c>
      <c r="K369" s="794">
        <v>1688.4</v>
      </c>
      <c r="L369" s="835" t="s">
        <v>1023</v>
      </c>
      <c r="M369" s="794"/>
      <c r="N369" s="794"/>
      <c r="O369" s="794"/>
      <c r="P369" s="794"/>
      <c r="Q369" s="794"/>
      <c r="R369" s="794"/>
      <c r="S369" s="794"/>
      <c r="T369" s="794"/>
      <c r="U369" s="794"/>
      <c r="V369" s="794"/>
      <c r="W369" s="794"/>
      <c r="X369" s="794"/>
    </row>
    <row r="370" spans="3:24">
      <c r="C370" s="857" t="s">
        <v>1018</v>
      </c>
      <c r="D370" s="835">
        <v>43466</v>
      </c>
      <c r="E370" s="794">
        <f t="shared" si="15"/>
        <v>2019</v>
      </c>
      <c r="F370" s="794" t="s">
        <v>1027</v>
      </c>
      <c r="G370" s="823">
        <v>470</v>
      </c>
      <c r="H370" s="794" t="s">
        <v>1021</v>
      </c>
      <c r="I370" s="794">
        <v>68</v>
      </c>
      <c r="J370" s="794">
        <v>402</v>
      </c>
      <c r="K370" s="794">
        <v>1688.4</v>
      </c>
      <c r="L370" s="835" t="s">
        <v>1023</v>
      </c>
      <c r="M370" s="794"/>
      <c r="N370" s="794"/>
      <c r="O370" s="794"/>
      <c r="P370" s="794"/>
      <c r="Q370" s="794"/>
      <c r="R370" s="794"/>
      <c r="S370" s="794"/>
      <c r="T370" s="794"/>
      <c r="U370" s="794"/>
      <c r="V370" s="794"/>
      <c r="W370" s="794"/>
      <c r="X370" s="794"/>
    </row>
    <row r="371" spans="3:24">
      <c r="C371" s="857" t="s">
        <v>1018</v>
      </c>
      <c r="D371" s="835">
        <v>43466</v>
      </c>
      <c r="E371" s="794">
        <f t="shared" si="15"/>
        <v>2019</v>
      </c>
      <c r="F371" s="794" t="s">
        <v>1027</v>
      </c>
      <c r="G371" s="823">
        <v>470</v>
      </c>
      <c r="H371" s="794" t="s">
        <v>1021</v>
      </c>
      <c r="I371" s="794">
        <v>68</v>
      </c>
      <c r="J371" s="794">
        <v>402</v>
      </c>
      <c r="K371" s="794">
        <v>1688.4</v>
      </c>
      <c r="L371" s="835" t="s">
        <v>1023</v>
      </c>
      <c r="M371" s="794"/>
      <c r="N371" s="794"/>
      <c r="O371" s="794"/>
      <c r="P371" s="794"/>
      <c r="Q371" s="794"/>
      <c r="R371" s="794"/>
      <c r="S371" s="794"/>
      <c r="T371" s="794"/>
      <c r="U371" s="794"/>
      <c r="V371" s="794"/>
      <c r="W371" s="794"/>
      <c r="X371" s="794"/>
    </row>
    <row r="372" spans="3:24">
      <c r="C372" s="857" t="s">
        <v>1018</v>
      </c>
      <c r="D372" s="835">
        <v>43466</v>
      </c>
      <c r="E372" s="794">
        <f t="shared" si="15"/>
        <v>2019</v>
      </c>
      <c r="F372" s="794" t="s">
        <v>1027</v>
      </c>
      <c r="G372" s="823">
        <v>470</v>
      </c>
      <c r="H372" s="794" t="s">
        <v>1021</v>
      </c>
      <c r="I372" s="794">
        <v>68</v>
      </c>
      <c r="J372" s="794">
        <v>402</v>
      </c>
      <c r="K372" s="794">
        <v>1688.4</v>
      </c>
      <c r="L372" s="835" t="s">
        <v>1023</v>
      </c>
      <c r="M372" s="794"/>
      <c r="N372" s="794"/>
      <c r="O372" s="794"/>
      <c r="P372" s="794"/>
      <c r="Q372" s="794"/>
      <c r="R372" s="794"/>
      <c r="S372" s="794"/>
      <c r="T372" s="794"/>
      <c r="U372" s="794"/>
      <c r="V372" s="794"/>
      <c r="W372" s="794"/>
      <c r="X372" s="794"/>
    </row>
    <row r="373" spans="3:24">
      <c r="C373" s="857" t="s">
        <v>1018</v>
      </c>
      <c r="D373" s="835">
        <v>43466</v>
      </c>
      <c r="E373" s="794">
        <f t="shared" si="15"/>
        <v>2019</v>
      </c>
      <c r="F373" s="794" t="s">
        <v>1027</v>
      </c>
      <c r="G373" s="823">
        <v>470</v>
      </c>
      <c r="H373" s="794" t="s">
        <v>1021</v>
      </c>
      <c r="I373" s="794">
        <v>68</v>
      </c>
      <c r="J373" s="794">
        <v>402</v>
      </c>
      <c r="K373" s="794">
        <v>1688.4</v>
      </c>
      <c r="L373" s="835" t="s">
        <v>1023</v>
      </c>
      <c r="M373" s="794"/>
      <c r="N373" s="794"/>
      <c r="O373" s="794"/>
      <c r="P373" s="794"/>
      <c r="Q373" s="794"/>
      <c r="R373" s="794"/>
      <c r="S373" s="794"/>
      <c r="T373" s="794"/>
      <c r="U373" s="794"/>
      <c r="V373" s="794"/>
      <c r="W373" s="794"/>
      <c r="X373" s="794"/>
    </row>
    <row r="374" spans="3:24">
      <c r="C374" s="857" t="s">
        <v>1018</v>
      </c>
      <c r="D374" s="835">
        <v>43466</v>
      </c>
      <c r="E374" s="794">
        <f t="shared" si="15"/>
        <v>2019</v>
      </c>
      <c r="F374" s="794" t="s">
        <v>1027</v>
      </c>
      <c r="G374" s="823">
        <v>470</v>
      </c>
      <c r="H374" s="794" t="s">
        <v>1021</v>
      </c>
      <c r="I374" s="794">
        <v>68</v>
      </c>
      <c r="J374" s="794">
        <v>402</v>
      </c>
      <c r="K374" s="794">
        <v>1688.4</v>
      </c>
      <c r="L374" s="835" t="s">
        <v>1023</v>
      </c>
      <c r="M374" s="794"/>
      <c r="N374" s="794"/>
      <c r="O374" s="794"/>
      <c r="P374" s="794"/>
      <c r="Q374" s="794"/>
      <c r="R374" s="794"/>
      <c r="S374" s="794"/>
      <c r="T374" s="794"/>
      <c r="U374" s="794"/>
      <c r="V374" s="794"/>
      <c r="W374" s="794"/>
      <c r="X374" s="794"/>
    </row>
    <row r="375" spans="3:24">
      <c r="C375" s="857" t="s">
        <v>1018</v>
      </c>
      <c r="D375" s="835">
        <v>43466</v>
      </c>
      <c r="E375" s="794">
        <f t="shared" si="15"/>
        <v>2019</v>
      </c>
      <c r="F375" s="794" t="s">
        <v>1027</v>
      </c>
      <c r="G375" s="823">
        <v>470</v>
      </c>
      <c r="H375" s="794" t="s">
        <v>1021</v>
      </c>
      <c r="I375" s="794">
        <v>68</v>
      </c>
      <c r="J375" s="794">
        <v>402</v>
      </c>
      <c r="K375" s="794">
        <v>1688.4</v>
      </c>
      <c r="L375" s="835" t="s">
        <v>1023</v>
      </c>
      <c r="M375" s="794"/>
      <c r="N375" s="794"/>
      <c r="O375" s="794"/>
      <c r="P375" s="794"/>
      <c r="Q375" s="794"/>
      <c r="R375" s="794"/>
      <c r="S375" s="794"/>
      <c r="T375" s="794"/>
      <c r="U375" s="794"/>
      <c r="V375" s="794"/>
      <c r="W375" s="794"/>
      <c r="X375" s="794"/>
    </row>
    <row r="376" spans="3:24">
      <c r="C376" s="857" t="s">
        <v>1018</v>
      </c>
      <c r="D376" s="835">
        <v>43466</v>
      </c>
      <c r="E376" s="794">
        <f t="shared" si="15"/>
        <v>2019</v>
      </c>
      <c r="F376" s="794" t="s">
        <v>1027</v>
      </c>
      <c r="G376" s="823">
        <v>470</v>
      </c>
      <c r="H376" s="794" t="s">
        <v>1021</v>
      </c>
      <c r="I376" s="794">
        <v>68</v>
      </c>
      <c r="J376" s="794">
        <v>402</v>
      </c>
      <c r="K376" s="794">
        <v>1688.4</v>
      </c>
      <c r="L376" s="835" t="s">
        <v>1023</v>
      </c>
      <c r="M376" s="794"/>
      <c r="N376" s="794"/>
      <c r="O376" s="794"/>
      <c r="P376" s="794"/>
      <c r="Q376" s="794"/>
      <c r="R376" s="794"/>
      <c r="S376" s="794"/>
      <c r="T376" s="794"/>
      <c r="U376" s="794"/>
      <c r="V376" s="794"/>
      <c r="W376" s="794"/>
      <c r="X376" s="794"/>
    </row>
    <row r="377" spans="3:24">
      <c r="C377" s="857" t="s">
        <v>1018</v>
      </c>
      <c r="D377" s="835">
        <v>43466</v>
      </c>
      <c r="E377" s="794">
        <f t="shared" si="15"/>
        <v>2019</v>
      </c>
      <c r="F377" s="794" t="s">
        <v>1027</v>
      </c>
      <c r="G377" s="823">
        <v>470</v>
      </c>
      <c r="H377" s="794" t="s">
        <v>1021</v>
      </c>
      <c r="I377" s="794">
        <v>68</v>
      </c>
      <c r="J377" s="794">
        <v>402</v>
      </c>
      <c r="K377" s="794">
        <v>1688.4</v>
      </c>
      <c r="L377" s="835" t="s">
        <v>1023</v>
      </c>
      <c r="M377" s="794"/>
      <c r="N377" s="794"/>
      <c r="O377" s="794"/>
      <c r="P377" s="794"/>
      <c r="Q377" s="794"/>
      <c r="R377" s="794"/>
      <c r="S377" s="794"/>
      <c r="T377" s="794"/>
      <c r="U377" s="794"/>
      <c r="V377" s="794"/>
      <c r="W377" s="794"/>
      <c r="X377" s="794"/>
    </row>
    <row r="378" spans="3:24">
      <c r="C378" s="857" t="s">
        <v>1018</v>
      </c>
      <c r="D378" s="835">
        <v>43466</v>
      </c>
      <c r="E378" s="794">
        <f t="shared" si="15"/>
        <v>2019</v>
      </c>
      <c r="F378" s="794" t="s">
        <v>1027</v>
      </c>
      <c r="G378" s="823">
        <v>470</v>
      </c>
      <c r="H378" s="794" t="s">
        <v>1021</v>
      </c>
      <c r="I378" s="794">
        <v>68</v>
      </c>
      <c r="J378" s="794">
        <v>402</v>
      </c>
      <c r="K378" s="794">
        <v>1688.4</v>
      </c>
      <c r="L378" s="835" t="s">
        <v>1023</v>
      </c>
      <c r="M378" s="794"/>
      <c r="N378" s="794"/>
      <c r="O378" s="794"/>
      <c r="P378" s="794"/>
      <c r="Q378" s="794"/>
      <c r="R378" s="794"/>
      <c r="S378" s="794"/>
      <c r="T378" s="794"/>
      <c r="U378" s="794"/>
      <c r="V378" s="794"/>
      <c r="W378" s="794"/>
      <c r="X378" s="794"/>
    </row>
    <row r="379" spans="3:24">
      <c r="C379" s="857" t="s">
        <v>1018</v>
      </c>
      <c r="D379" s="835">
        <v>43466</v>
      </c>
      <c r="E379" s="794">
        <f t="shared" si="15"/>
        <v>2019</v>
      </c>
      <c r="F379" s="794" t="s">
        <v>1027</v>
      </c>
      <c r="G379" s="823">
        <v>470</v>
      </c>
      <c r="H379" s="794" t="s">
        <v>1021</v>
      </c>
      <c r="I379" s="794">
        <v>68</v>
      </c>
      <c r="J379" s="794">
        <v>402</v>
      </c>
      <c r="K379" s="794">
        <v>1688.4</v>
      </c>
      <c r="L379" s="835" t="s">
        <v>1023</v>
      </c>
      <c r="M379" s="794"/>
      <c r="N379" s="794"/>
      <c r="O379" s="794"/>
      <c r="P379" s="794"/>
      <c r="Q379" s="794"/>
      <c r="R379" s="794"/>
      <c r="S379" s="794"/>
      <c r="T379" s="794"/>
      <c r="U379" s="794"/>
      <c r="V379" s="794"/>
      <c r="W379" s="794"/>
      <c r="X379" s="794"/>
    </row>
    <row r="380" spans="3:24">
      <c r="C380" s="857" t="s">
        <v>1018</v>
      </c>
      <c r="D380" s="835">
        <v>43466</v>
      </c>
      <c r="E380" s="794">
        <f t="shared" si="15"/>
        <v>2019</v>
      </c>
      <c r="F380" s="794" t="s">
        <v>1027</v>
      </c>
      <c r="G380" s="823">
        <v>470</v>
      </c>
      <c r="H380" s="794" t="s">
        <v>1021</v>
      </c>
      <c r="I380" s="794">
        <v>68</v>
      </c>
      <c r="J380" s="794">
        <v>402</v>
      </c>
      <c r="K380" s="794">
        <v>1688.4</v>
      </c>
      <c r="L380" s="835" t="s">
        <v>1023</v>
      </c>
      <c r="M380" s="794"/>
      <c r="N380" s="794"/>
      <c r="O380" s="794"/>
      <c r="P380" s="794"/>
      <c r="Q380" s="794"/>
      <c r="R380" s="794"/>
      <c r="S380" s="794"/>
      <c r="T380" s="794"/>
      <c r="U380" s="794"/>
      <c r="V380" s="794"/>
      <c r="W380" s="794"/>
      <c r="X380" s="794"/>
    </row>
    <row r="381" spans="3:24">
      <c r="C381" s="857" t="s">
        <v>1018</v>
      </c>
      <c r="D381" s="835">
        <v>43466</v>
      </c>
      <c r="E381" s="794">
        <f t="shared" si="15"/>
        <v>2019</v>
      </c>
      <c r="F381" s="794" t="s">
        <v>1027</v>
      </c>
      <c r="G381" s="823">
        <v>470</v>
      </c>
      <c r="H381" s="794" t="s">
        <v>1021</v>
      </c>
      <c r="I381" s="794">
        <v>68</v>
      </c>
      <c r="J381" s="794">
        <v>402</v>
      </c>
      <c r="K381" s="794">
        <v>1688.4</v>
      </c>
      <c r="L381" s="835" t="s">
        <v>1023</v>
      </c>
      <c r="M381" s="794"/>
      <c r="N381" s="794"/>
      <c r="O381" s="794"/>
      <c r="P381" s="794"/>
      <c r="Q381" s="794"/>
      <c r="R381" s="794"/>
      <c r="S381" s="794"/>
      <c r="T381" s="794"/>
      <c r="U381" s="794"/>
      <c r="V381" s="794"/>
      <c r="W381" s="794"/>
      <c r="X381" s="794"/>
    </row>
    <row r="382" spans="3:24">
      <c r="C382" s="857" t="s">
        <v>1018</v>
      </c>
      <c r="D382" s="835">
        <v>43466</v>
      </c>
      <c r="E382" s="794">
        <f t="shared" si="15"/>
        <v>2019</v>
      </c>
      <c r="F382" s="794" t="s">
        <v>1027</v>
      </c>
      <c r="G382" s="823">
        <v>470</v>
      </c>
      <c r="H382" s="794" t="s">
        <v>1021</v>
      </c>
      <c r="I382" s="794">
        <v>68</v>
      </c>
      <c r="J382" s="794">
        <v>402</v>
      </c>
      <c r="K382" s="794">
        <v>1688.4</v>
      </c>
      <c r="L382" s="835" t="s">
        <v>1023</v>
      </c>
      <c r="M382" s="794"/>
      <c r="N382" s="794"/>
      <c r="O382" s="794"/>
      <c r="P382" s="794"/>
      <c r="Q382" s="794"/>
      <c r="R382" s="794"/>
      <c r="S382" s="794"/>
      <c r="T382" s="794"/>
      <c r="U382" s="794"/>
      <c r="V382" s="794"/>
      <c r="W382" s="794"/>
      <c r="X382" s="794"/>
    </row>
    <row r="383" spans="3:24">
      <c r="C383" s="857" t="s">
        <v>1018</v>
      </c>
      <c r="D383" s="835">
        <v>43466</v>
      </c>
      <c r="E383" s="794">
        <f t="shared" si="15"/>
        <v>2019</v>
      </c>
      <c r="F383" s="794" t="s">
        <v>1027</v>
      </c>
      <c r="G383" s="823">
        <v>470</v>
      </c>
      <c r="H383" s="794" t="s">
        <v>1021</v>
      </c>
      <c r="I383" s="794">
        <v>68</v>
      </c>
      <c r="J383" s="794">
        <v>402</v>
      </c>
      <c r="K383" s="794">
        <v>1688.4</v>
      </c>
      <c r="L383" s="835" t="s">
        <v>1023</v>
      </c>
      <c r="M383" s="794"/>
      <c r="N383" s="794"/>
      <c r="O383" s="794"/>
      <c r="P383" s="794"/>
      <c r="Q383" s="794"/>
      <c r="R383" s="794"/>
      <c r="S383" s="794"/>
      <c r="T383" s="794"/>
      <c r="U383" s="794"/>
      <c r="V383" s="794"/>
      <c r="W383" s="794"/>
      <c r="X383" s="794"/>
    </row>
    <row r="384" spans="3:24">
      <c r="C384" s="857" t="s">
        <v>1018</v>
      </c>
      <c r="D384" s="835">
        <v>43466</v>
      </c>
      <c r="E384" s="794">
        <f t="shared" si="15"/>
        <v>2019</v>
      </c>
      <c r="F384" s="794" t="s">
        <v>1027</v>
      </c>
      <c r="G384" s="823">
        <v>470</v>
      </c>
      <c r="H384" s="794" t="s">
        <v>1021</v>
      </c>
      <c r="I384" s="794">
        <v>68</v>
      </c>
      <c r="J384" s="794">
        <v>402</v>
      </c>
      <c r="K384" s="794">
        <v>1688.4</v>
      </c>
      <c r="L384" s="835" t="s">
        <v>1023</v>
      </c>
      <c r="M384" s="794"/>
      <c r="N384" s="794"/>
      <c r="O384" s="794"/>
      <c r="P384" s="794"/>
      <c r="Q384" s="794"/>
      <c r="R384" s="794"/>
      <c r="S384" s="794"/>
      <c r="T384" s="794"/>
      <c r="U384" s="794"/>
      <c r="V384" s="794"/>
      <c r="W384" s="794"/>
      <c r="X384" s="794"/>
    </row>
    <row r="385" spans="3:24">
      <c r="C385" s="857" t="s">
        <v>1018</v>
      </c>
      <c r="D385" s="835">
        <v>43466</v>
      </c>
      <c r="E385" s="794">
        <f t="shared" si="15"/>
        <v>2019</v>
      </c>
      <c r="F385" s="794" t="s">
        <v>1019</v>
      </c>
      <c r="G385" s="823">
        <v>300</v>
      </c>
      <c r="H385" s="794" t="s">
        <v>1020</v>
      </c>
      <c r="I385" s="794">
        <v>100</v>
      </c>
      <c r="J385" s="794">
        <v>200</v>
      </c>
      <c r="K385" s="794">
        <v>840</v>
      </c>
      <c r="L385" s="835" t="s">
        <v>1023</v>
      </c>
      <c r="M385" s="794"/>
      <c r="N385" s="794"/>
      <c r="O385" s="794"/>
      <c r="P385" s="794"/>
      <c r="Q385" s="794"/>
      <c r="R385" s="794"/>
      <c r="S385" s="794"/>
      <c r="T385" s="794"/>
      <c r="U385" s="794"/>
      <c r="V385" s="794"/>
      <c r="W385" s="794"/>
      <c r="X385" s="794"/>
    </row>
    <row r="386" spans="3:24">
      <c r="C386" s="857" t="s">
        <v>1018</v>
      </c>
      <c r="D386" s="835">
        <v>43466</v>
      </c>
      <c r="E386" s="794">
        <f t="shared" si="15"/>
        <v>2019</v>
      </c>
      <c r="F386" s="794" t="s">
        <v>1019</v>
      </c>
      <c r="G386" s="823">
        <v>300</v>
      </c>
      <c r="H386" s="794" t="s">
        <v>1021</v>
      </c>
      <c r="I386" s="794">
        <v>68</v>
      </c>
      <c r="J386" s="794">
        <v>232</v>
      </c>
      <c r="K386" s="794">
        <v>974.40000000000009</v>
      </c>
      <c r="L386" s="835" t="s">
        <v>1023</v>
      </c>
      <c r="M386" s="794"/>
      <c r="N386" s="794"/>
      <c r="O386" s="794"/>
      <c r="P386" s="794"/>
      <c r="Q386" s="794"/>
      <c r="R386" s="794"/>
      <c r="S386" s="794"/>
      <c r="T386" s="794"/>
      <c r="U386" s="794"/>
      <c r="V386" s="794"/>
      <c r="W386" s="794"/>
      <c r="X386" s="794"/>
    </row>
    <row r="387" spans="3:24">
      <c r="C387" s="857" t="s">
        <v>1018</v>
      </c>
      <c r="D387" s="835">
        <v>43466</v>
      </c>
      <c r="E387" s="794">
        <f t="shared" si="15"/>
        <v>2019</v>
      </c>
      <c r="F387" s="794" t="s">
        <v>1019</v>
      </c>
      <c r="G387" s="823">
        <v>300</v>
      </c>
      <c r="H387" s="794" t="s">
        <v>1021</v>
      </c>
      <c r="I387" s="794">
        <v>68</v>
      </c>
      <c r="J387" s="794">
        <v>232</v>
      </c>
      <c r="K387" s="794">
        <v>974.40000000000009</v>
      </c>
      <c r="L387" s="835" t="s">
        <v>1023</v>
      </c>
      <c r="M387" s="794"/>
      <c r="N387" s="794"/>
      <c r="O387" s="794"/>
      <c r="P387" s="794"/>
      <c r="Q387" s="794"/>
      <c r="R387" s="794"/>
      <c r="S387" s="794"/>
      <c r="T387" s="794"/>
      <c r="U387" s="794"/>
      <c r="V387" s="794"/>
      <c r="W387" s="794"/>
      <c r="X387" s="794"/>
    </row>
    <row r="388" spans="3:24">
      <c r="C388" s="857" t="s">
        <v>1018</v>
      </c>
      <c r="D388" s="835">
        <v>43466</v>
      </c>
      <c r="E388" s="794">
        <f t="shared" si="15"/>
        <v>2019</v>
      </c>
      <c r="F388" s="794" t="s">
        <v>1019</v>
      </c>
      <c r="G388" s="823">
        <v>300</v>
      </c>
      <c r="H388" s="794" t="s">
        <v>1021</v>
      </c>
      <c r="I388" s="794">
        <v>68</v>
      </c>
      <c r="J388" s="794">
        <v>232</v>
      </c>
      <c r="K388" s="794">
        <v>974.40000000000009</v>
      </c>
      <c r="L388" s="835" t="s">
        <v>1023</v>
      </c>
      <c r="M388" s="794"/>
      <c r="N388" s="794"/>
      <c r="O388" s="794"/>
      <c r="P388" s="794"/>
      <c r="Q388" s="794"/>
      <c r="R388" s="794"/>
      <c r="S388" s="794"/>
      <c r="T388" s="794"/>
      <c r="U388" s="794"/>
      <c r="V388" s="794"/>
      <c r="W388" s="794"/>
      <c r="X388" s="794"/>
    </row>
    <row r="389" spans="3:24">
      <c r="C389" s="857" t="s">
        <v>1018</v>
      </c>
      <c r="D389" s="835">
        <v>43466</v>
      </c>
      <c r="E389" s="794">
        <f t="shared" si="15"/>
        <v>2019</v>
      </c>
      <c r="F389" s="794" t="s">
        <v>1019</v>
      </c>
      <c r="G389" s="823">
        <v>300</v>
      </c>
      <c r="H389" s="794" t="s">
        <v>1021</v>
      </c>
      <c r="I389" s="794">
        <v>68</v>
      </c>
      <c r="J389" s="794">
        <v>232</v>
      </c>
      <c r="K389" s="794">
        <v>974.40000000000009</v>
      </c>
      <c r="L389" s="835" t="s">
        <v>1023</v>
      </c>
      <c r="M389" s="794"/>
      <c r="N389" s="794"/>
      <c r="O389" s="794"/>
      <c r="P389" s="794"/>
      <c r="Q389" s="794"/>
      <c r="R389" s="794"/>
      <c r="S389" s="794"/>
      <c r="T389" s="794"/>
      <c r="U389" s="794"/>
      <c r="V389" s="794"/>
      <c r="W389" s="794"/>
      <c r="X389" s="794"/>
    </row>
    <row r="390" spans="3:24">
      <c r="C390" s="857" t="s">
        <v>1018</v>
      </c>
      <c r="D390" s="835">
        <v>43466</v>
      </c>
      <c r="E390" s="794">
        <f t="shared" si="15"/>
        <v>2019</v>
      </c>
      <c r="F390" s="794" t="s">
        <v>1027</v>
      </c>
      <c r="G390" s="823">
        <v>470</v>
      </c>
      <c r="H390" s="794" t="s">
        <v>1021</v>
      </c>
      <c r="I390" s="794">
        <v>68</v>
      </c>
      <c r="J390" s="794">
        <v>402</v>
      </c>
      <c r="K390" s="794">
        <v>1688.4</v>
      </c>
      <c r="L390" s="835" t="s">
        <v>1023</v>
      </c>
      <c r="M390" s="794"/>
      <c r="N390" s="794"/>
      <c r="O390" s="794"/>
      <c r="P390" s="794"/>
      <c r="Q390" s="794"/>
      <c r="R390" s="794"/>
      <c r="S390" s="794"/>
      <c r="T390" s="794"/>
      <c r="U390" s="794"/>
      <c r="V390" s="794"/>
      <c r="W390" s="794"/>
      <c r="X390" s="794"/>
    </row>
    <row r="391" spans="3:24">
      <c r="C391" s="857" t="s">
        <v>1018</v>
      </c>
      <c r="D391" s="835">
        <v>43466</v>
      </c>
      <c r="E391" s="794">
        <f t="shared" si="15"/>
        <v>2019</v>
      </c>
      <c r="F391" s="794" t="s">
        <v>1027</v>
      </c>
      <c r="G391" s="823">
        <v>470</v>
      </c>
      <c r="H391" s="794" t="s">
        <v>1021</v>
      </c>
      <c r="I391" s="794">
        <v>68</v>
      </c>
      <c r="J391" s="794">
        <v>402</v>
      </c>
      <c r="K391" s="794">
        <v>1688.4</v>
      </c>
      <c r="L391" s="835" t="s">
        <v>1023</v>
      </c>
      <c r="M391" s="794"/>
      <c r="N391" s="794"/>
      <c r="O391" s="794"/>
      <c r="P391" s="794"/>
      <c r="Q391" s="794"/>
      <c r="R391" s="794"/>
      <c r="S391" s="794"/>
      <c r="T391" s="794"/>
      <c r="U391" s="794"/>
      <c r="V391" s="794"/>
      <c r="W391" s="794"/>
      <c r="X391" s="794"/>
    </row>
    <row r="392" spans="3:24">
      <c r="C392" s="857" t="s">
        <v>1018</v>
      </c>
      <c r="D392" s="835">
        <v>43466</v>
      </c>
      <c r="E392" s="794">
        <f t="shared" si="15"/>
        <v>2019</v>
      </c>
      <c r="F392" s="794" t="s">
        <v>1027</v>
      </c>
      <c r="G392" s="823">
        <v>470</v>
      </c>
      <c r="H392" s="794" t="s">
        <v>1021</v>
      </c>
      <c r="I392" s="794">
        <v>68</v>
      </c>
      <c r="J392" s="794">
        <v>402</v>
      </c>
      <c r="K392" s="794">
        <v>1688.4</v>
      </c>
      <c r="L392" s="835" t="s">
        <v>1023</v>
      </c>
      <c r="M392" s="794"/>
      <c r="N392" s="794"/>
      <c r="O392" s="794"/>
      <c r="P392" s="794"/>
      <c r="Q392" s="794"/>
      <c r="R392" s="794"/>
      <c r="S392" s="794"/>
      <c r="T392" s="794"/>
      <c r="U392" s="794"/>
      <c r="V392" s="794"/>
      <c r="W392" s="794"/>
      <c r="X392" s="794"/>
    </row>
    <row r="393" spans="3:24">
      <c r="C393" s="857" t="s">
        <v>1018</v>
      </c>
      <c r="D393" s="835">
        <v>43466</v>
      </c>
      <c r="E393" s="794">
        <f t="shared" si="15"/>
        <v>2019</v>
      </c>
      <c r="F393" s="794" t="s">
        <v>1027</v>
      </c>
      <c r="G393" s="823">
        <v>470</v>
      </c>
      <c r="H393" s="794" t="s">
        <v>1021</v>
      </c>
      <c r="I393" s="794">
        <v>68</v>
      </c>
      <c r="J393" s="794">
        <v>402</v>
      </c>
      <c r="K393" s="794">
        <v>1688.4</v>
      </c>
      <c r="L393" s="835" t="s">
        <v>1023</v>
      </c>
      <c r="M393" s="794"/>
      <c r="N393" s="794"/>
      <c r="O393" s="794"/>
      <c r="P393" s="794"/>
      <c r="Q393" s="794"/>
      <c r="R393" s="794"/>
      <c r="S393" s="794"/>
      <c r="T393" s="794"/>
      <c r="U393" s="794"/>
      <c r="V393" s="794"/>
      <c r="W393" s="794"/>
      <c r="X393" s="794"/>
    </row>
    <row r="394" spans="3:24">
      <c r="C394" s="857" t="s">
        <v>1018</v>
      </c>
      <c r="D394" s="835">
        <v>43466</v>
      </c>
      <c r="E394" s="794">
        <f t="shared" si="15"/>
        <v>2019</v>
      </c>
      <c r="F394" s="794" t="s">
        <v>1027</v>
      </c>
      <c r="G394" s="823">
        <v>470</v>
      </c>
      <c r="H394" s="794" t="s">
        <v>1021</v>
      </c>
      <c r="I394" s="794">
        <v>68</v>
      </c>
      <c r="J394" s="794">
        <v>402</v>
      </c>
      <c r="K394" s="794">
        <v>1688.4</v>
      </c>
      <c r="L394" s="835" t="s">
        <v>1023</v>
      </c>
      <c r="M394" s="794"/>
      <c r="N394" s="794"/>
      <c r="O394" s="794"/>
      <c r="P394" s="794"/>
      <c r="Q394" s="794"/>
      <c r="R394" s="794"/>
      <c r="S394" s="794"/>
      <c r="T394" s="794"/>
      <c r="U394" s="794"/>
      <c r="V394" s="794"/>
      <c r="W394" s="794"/>
      <c r="X394" s="794"/>
    </row>
    <row r="395" spans="3:24">
      <c r="C395" s="857" t="s">
        <v>1018</v>
      </c>
      <c r="D395" s="835">
        <v>43586</v>
      </c>
      <c r="E395" s="794">
        <f t="shared" si="15"/>
        <v>2019</v>
      </c>
      <c r="F395" s="794" t="s">
        <v>1019</v>
      </c>
      <c r="G395" s="823">
        <v>300</v>
      </c>
      <c r="H395" s="794" t="s">
        <v>1029</v>
      </c>
      <c r="I395" s="794">
        <v>86</v>
      </c>
      <c r="J395" s="794">
        <v>214</v>
      </c>
      <c r="K395" s="794">
        <v>898.80000000000007</v>
      </c>
      <c r="L395" s="835" t="s">
        <v>1023</v>
      </c>
      <c r="M395" s="794"/>
      <c r="N395" s="794"/>
      <c r="O395" s="794"/>
      <c r="P395" s="794"/>
      <c r="Q395" s="794"/>
      <c r="R395" s="794"/>
      <c r="S395" s="794"/>
      <c r="T395" s="794"/>
      <c r="U395" s="794"/>
      <c r="V395" s="794"/>
      <c r="W395" s="794"/>
      <c r="X395" s="794"/>
    </row>
    <row r="396" spans="3:24">
      <c r="C396" s="857" t="s">
        <v>1018</v>
      </c>
      <c r="D396" s="835">
        <v>43586</v>
      </c>
      <c r="E396" s="794">
        <f t="shared" si="15"/>
        <v>2019</v>
      </c>
      <c r="F396" s="794" t="s">
        <v>1019</v>
      </c>
      <c r="G396" s="823">
        <v>300</v>
      </c>
      <c r="H396" s="794" t="s">
        <v>1029</v>
      </c>
      <c r="I396" s="794">
        <v>86</v>
      </c>
      <c r="J396" s="794">
        <v>214</v>
      </c>
      <c r="K396" s="794">
        <v>898.80000000000007</v>
      </c>
      <c r="L396" s="835" t="s">
        <v>1023</v>
      </c>
      <c r="M396" s="794"/>
      <c r="N396" s="794"/>
      <c r="O396" s="794"/>
      <c r="P396" s="794"/>
      <c r="Q396" s="794"/>
      <c r="R396" s="794"/>
      <c r="S396" s="794"/>
      <c r="T396" s="794"/>
      <c r="U396" s="794"/>
      <c r="V396" s="794"/>
      <c r="W396" s="794"/>
      <c r="X396" s="794"/>
    </row>
    <row r="397" spans="3:24">
      <c r="C397" s="857" t="s">
        <v>1018</v>
      </c>
      <c r="D397" s="835">
        <v>43586</v>
      </c>
      <c r="E397" s="794">
        <f t="shared" si="15"/>
        <v>2019</v>
      </c>
      <c r="F397" s="794" t="s">
        <v>1019</v>
      </c>
      <c r="G397" s="823">
        <v>300</v>
      </c>
      <c r="H397" s="794" t="s">
        <v>1029</v>
      </c>
      <c r="I397" s="794">
        <v>86</v>
      </c>
      <c r="J397" s="794">
        <v>214</v>
      </c>
      <c r="K397" s="794">
        <v>898.80000000000007</v>
      </c>
      <c r="L397" s="835" t="s">
        <v>1023</v>
      </c>
      <c r="M397" s="794"/>
      <c r="N397" s="794"/>
      <c r="O397" s="794"/>
      <c r="P397" s="794"/>
      <c r="Q397" s="794"/>
      <c r="R397" s="794"/>
      <c r="S397" s="794"/>
      <c r="T397" s="794"/>
      <c r="U397" s="794"/>
      <c r="V397" s="794"/>
      <c r="W397" s="794"/>
      <c r="X397" s="794"/>
    </row>
    <row r="398" spans="3:24">
      <c r="C398" s="857" t="s">
        <v>1018</v>
      </c>
      <c r="D398" s="835">
        <v>43586</v>
      </c>
      <c r="E398" s="794">
        <f t="shared" si="15"/>
        <v>2019</v>
      </c>
      <c r="F398" s="794" t="s">
        <v>1019</v>
      </c>
      <c r="G398" s="823">
        <v>300</v>
      </c>
      <c r="H398" s="794" t="s">
        <v>1029</v>
      </c>
      <c r="I398" s="794">
        <v>86</v>
      </c>
      <c r="J398" s="794">
        <v>214</v>
      </c>
      <c r="K398" s="794">
        <v>898.80000000000007</v>
      </c>
      <c r="L398" s="835" t="s">
        <v>1023</v>
      </c>
      <c r="M398" s="794"/>
      <c r="N398" s="794"/>
      <c r="O398" s="794"/>
      <c r="P398" s="794"/>
      <c r="Q398" s="794"/>
      <c r="R398" s="794"/>
      <c r="S398" s="794"/>
      <c r="T398" s="794"/>
      <c r="U398" s="794"/>
      <c r="V398" s="794"/>
      <c r="W398" s="794"/>
      <c r="X398" s="794"/>
    </row>
    <row r="399" spans="3:24">
      <c r="C399" s="857" t="s">
        <v>1018</v>
      </c>
      <c r="D399" s="835">
        <v>43586</v>
      </c>
      <c r="E399" s="794">
        <f t="shared" si="15"/>
        <v>2019</v>
      </c>
      <c r="F399" s="794" t="s">
        <v>1019</v>
      </c>
      <c r="G399" s="823">
        <v>300</v>
      </c>
      <c r="H399" s="794" t="s">
        <v>1029</v>
      </c>
      <c r="I399" s="794">
        <v>86</v>
      </c>
      <c r="J399" s="794">
        <v>214</v>
      </c>
      <c r="K399" s="794">
        <v>898.80000000000007</v>
      </c>
      <c r="L399" s="835" t="s">
        <v>1023</v>
      </c>
      <c r="M399" s="794"/>
      <c r="N399" s="794"/>
      <c r="O399" s="794"/>
      <c r="P399" s="794"/>
      <c r="Q399" s="794"/>
      <c r="R399" s="794"/>
      <c r="S399" s="794"/>
      <c r="T399" s="794"/>
      <c r="U399" s="794"/>
      <c r="V399" s="794"/>
      <c r="W399" s="794"/>
      <c r="X399" s="794"/>
    </row>
    <row r="400" spans="3:24">
      <c r="C400" s="857" t="s">
        <v>1018</v>
      </c>
      <c r="D400" s="835">
        <v>43586</v>
      </c>
      <c r="E400" s="794">
        <f t="shared" si="15"/>
        <v>2019</v>
      </c>
      <c r="F400" s="794" t="s">
        <v>1019</v>
      </c>
      <c r="G400" s="823">
        <v>300</v>
      </c>
      <c r="H400" s="794" t="s">
        <v>1029</v>
      </c>
      <c r="I400" s="794">
        <v>86</v>
      </c>
      <c r="J400" s="794">
        <v>214</v>
      </c>
      <c r="K400" s="794">
        <v>898.80000000000007</v>
      </c>
      <c r="L400" s="835" t="s">
        <v>1023</v>
      </c>
      <c r="M400" s="794"/>
      <c r="N400" s="794"/>
      <c r="O400" s="794"/>
      <c r="P400" s="794"/>
      <c r="Q400" s="794"/>
      <c r="R400" s="794"/>
      <c r="S400" s="794"/>
      <c r="T400" s="794"/>
      <c r="U400" s="794"/>
      <c r="V400" s="794"/>
      <c r="W400" s="794"/>
      <c r="X400" s="794"/>
    </row>
    <row r="401" spans="3:24">
      <c r="C401" s="857" t="s">
        <v>1018</v>
      </c>
      <c r="D401" s="835">
        <v>43586</v>
      </c>
      <c r="E401" s="794">
        <f t="shared" si="15"/>
        <v>2019</v>
      </c>
      <c r="F401" s="794" t="s">
        <v>1019</v>
      </c>
      <c r="G401" s="823">
        <v>300</v>
      </c>
      <c r="H401" s="794" t="s">
        <v>1029</v>
      </c>
      <c r="I401" s="794">
        <v>86</v>
      </c>
      <c r="J401" s="794">
        <v>214</v>
      </c>
      <c r="K401" s="794">
        <v>898.80000000000007</v>
      </c>
      <c r="L401" s="835" t="s">
        <v>1023</v>
      </c>
      <c r="M401" s="794"/>
      <c r="N401" s="794"/>
      <c r="O401" s="794"/>
      <c r="P401" s="794"/>
      <c r="Q401" s="794"/>
      <c r="R401" s="794"/>
      <c r="S401" s="794"/>
      <c r="T401" s="794"/>
      <c r="U401" s="794"/>
      <c r="V401" s="794"/>
      <c r="W401" s="794"/>
      <c r="X401" s="794"/>
    </row>
    <row r="402" spans="3:24">
      <c r="C402" s="857" t="s">
        <v>1018</v>
      </c>
      <c r="D402" s="835">
        <v>43586</v>
      </c>
      <c r="E402" s="794">
        <f t="shared" si="15"/>
        <v>2019</v>
      </c>
      <c r="F402" s="794" t="s">
        <v>1019</v>
      </c>
      <c r="G402" s="823">
        <v>300</v>
      </c>
      <c r="H402" s="794" t="s">
        <v>1029</v>
      </c>
      <c r="I402" s="794">
        <v>86</v>
      </c>
      <c r="J402" s="794">
        <v>214</v>
      </c>
      <c r="K402" s="794">
        <v>898.80000000000007</v>
      </c>
      <c r="L402" s="835" t="s">
        <v>1023</v>
      </c>
      <c r="M402" s="794"/>
      <c r="N402" s="794"/>
      <c r="O402" s="794"/>
      <c r="P402" s="794"/>
      <c r="Q402" s="794"/>
      <c r="R402" s="794"/>
      <c r="S402" s="794"/>
      <c r="T402" s="794"/>
      <c r="U402" s="794"/>
      <c r="V402" s="794"/>
      <c r="W402" s="794"/>
      <c r="X402" s="794"/>
    </row>
    <row r="403" spans="3:24">
      <c r="C403" s="857" t="s">
        <v>1018</v>
      </c>
      <c r="D403" s="835">
        <v>43586</v>
      </c>
      <c r="E403" s="794">
        <f t="shared" si="15"/>
        <v>2019</v>
      </c>
      <c r="F403" s="794" t="s">
        <v>1019</v>
      </c>
      <c r="G403" s="823">
        <v>300</v>
      </c>
      <c r="H403" s="794" t="s">
        <v>1029</v>
      </c>
      <c r="I403" s="794">
        <v>86</v>
      </c>
      <c r="J403" s="794">
        <v>214</v>
      </c>
      <c r="K403" s="794">
        <v>898.80000000000007</v>
      </c>
      <c r="L403" s="835" t="s">
        <v>1023</v>
      </c>
      <c r="M403" s="794"/>
      <c r="N403" s="794"/>
      <c r="O403" s="794"/>
      <c r="P403" s="794"/>
      <c r="Q403" s="794"/>
      <c r="R403" s="794"/>
      <c r="S403" s="794"/>
      <c r="T403" s="794"/>
      <c r="U403" s="794"/>
      <c r="V403" s="794"/>
      <c r="W403" s="794"/>
      <c r="X403" s="794"/>
    </row>
    <row r="404" spans="3:24">
      <c r="C404" s="857" t="s">
        <v>1018</v>
      </c>
      <c r="D404" s="835">
        <v>43586</v>
      </c>
      <c r="E404" s="794">
        <f t="shared" si="15"/>
        <v>2019</v>
      </c>
      <c r="F404" s="794" t="s">
        <v>1019</v>
      </c>
      <c r="G404" s="823">
        <v>300</v>
      </c>
      <c r="H404" s="794" t="s">
        <v>1029</v>
      </c>
      <c r="I404" s="794">
        <v>86</v>
      </c>
      <c r="J404" s="794">
        <v>214</v>
      </c>
      <c r="K404" s="794">
        <v>898.80000000000007</v>
      </c>
      <c r="L404" s="835" t="s">
        <v>1023</v>
      </c>
      <c r="M404" s="794"/>
      <c r="N404" s="794"/>
      <c r="O404" s="794"/>
      <c r="P404" s="794"/>
      <c r="Q404" s="794"/>
      <c r="R404" s="794"/>
      <c r="S404" s="794"/>
      <c r="T404" s="794"/>
      <c r="U404" s="794"/>
      <c r="V404" s="794"/>
      <c r="W404" s="794"/>
      <c r="X404" s="794"/>
    </row>
    <row r="405" spans="3:24">
      <c r="C405" s="857" t="s">
        <v>1018</v>
      </c>
      <c r="D405" s="835">
        <v>43586</v>
      </c>
      <c r="E405" s="794">
        <f t="shared" si="15"/>
        <v>2019</v>
      </c>
      <c r="F405" s="794" t="s">
        <v>1019</v>
      </c>
      <c r="G405" s="823">
        <v>300</v>
      </c>
      <c r="H405" s="794" t="s">
        <v>1029</v>
      </c>
      <c r="I405" s="794">
        <v>86</v>
      </c>
      <c r="J405" s="794">
        <v>214</v>
      </c>
      <c r="K405" s="794">
        <v>898.80000000000007</v>
      </c>
      <c r="L405" s="835" t="s">
        <v>1023</v>
      </c>
      <c r="M405" s="794"/>
      <c r="N405" s="794"/>
      <c r="O405" s="794"/>
      <c r="P405" s="794"/>
      <c r="Q405" s="794"/>
      <c r="R405" s="794"/>
      <c r="S405" s="794"/>
      <c r="T405" s="794"/>
      <c r="U405" s="794"/>
      <c r="V405" s="794"/>
      <c r="W405" s="794"/>
      <c r="X405" s="794"/>
    </row>
    <row r="406" spans="3:24">
      <c r="C406" s="857" t="s">
        <v>1018</v>
      </c>
      <c r="D406" s="835">
        <v>43586</v>
      </c>
      <c r="E406" s="794">
        <f t="shared" si="15"/>
        <v>2019</v>
      </c>
      <c r="F406" s="794" t="s">
        <v>1019</v>
      </c>
      <c r="G406" s="823">
        <v>300</v>
      </c>
      <c r="H406" s="794" t="s">
        <v>1029</v>
      </c>
      <c r="I406" s="794">
        <v>86</v>
      </c>
      <c r="J406" s="794">
        <v>214</v>
      </c>
      <c r="K406" s="794">
        <v>898.80000000000007</v>
      </c>
      <c r="L406" s="835" t="s">
        <v>1023</v>
      </c>
      <c r="M406" s="794"/>
      <c r="N406" s="794"/>
      <c r="O406" s="794"/>
      <c r="P406" s="794"/>
      <c r="Q406" s="794"/>
      <c r="R406" s="794"/>
      <c r="S406" s="794"/>
      <c r="T406" s="794"/>
      <c r="U406" s="794"/>
      <c r="V406" s="794"/>
      <c r="W406" s="794"/>
      <c r="X406" s="794"/>
    </row>
    <row r="407" spans="3:24">
      <c r="C407" s="857" t="s">
        <v>1018</v>
      </c>
      <c r="D407" s="835">
        <v>43586</v>
      </c>
      <c r="E407" s="794">
        <f t="shared" si="15"/>
        <v>2019</v>
      </c>
      <c r="F407" s="794" t="s">
        <v>1019</v>
      </c>
      <c r="G407" s="823">
        <v>300</v>
      </c>
      <c r="H407" s="794" t="s">
        <v>1029</v>
      </c>
      <c r="I407" s="794">
        <v>86</v>
      </c>
      <c r="J407" s="794">
        <v>214</v>
      </c>
      <c r="K407" s="794">
        <v>898.80000000000007</v>
      </c>
      <c r="L407" s="835" t="s">
        <v>1023</v>
      </c>
      <c r="M407" s="794"/>
      <c r="N407" s="794"/>
      <c r="O407" s="794"/>
      <c r="P407" s="794"/>
      <c r="Q407" s="794"/>
      <c r="R407" s="794"/>
      <c r="S407" s="794"/>
      <c r="T407" s="794"/>
      <c r="U407" s="794"/>
      <c r="V407" s="794"/>
      <c r="W407" s="794"/>
      <c r="X407" s="794"/>
    </row>
    <row r="408" spans="3:24">
      <c r="C408" s="857" t="s">
        <v>1018</v>
      </c>
      <c r="D408" s="835">
        <v>43586</v>
      </c>
      <c r="E408" s="794">
        <f t="shared" si="15"/>
        <v>2019</v>
      </c>
      <c r="F408" s="794" t="s">
        <v>1019</v>
      </c>
      <c r="G408" s="823">
        <v>300</v>
      </c>
      <c r="H408" s="794" t="s">
        <v>1029</v>
      </c>
      <c r="I408" s="794">
        <v>86</v>
      </c>
      <c r="J408" s="794">
        <v>214</v>
      </c>
      <c r="K408" s="794">
        <v>898.80000000000007</v>
      </c>
      <c r="L408" s="835" t="s">
        <v>1023</v>
      </c>
      <c r="M408" s="794"/>
      <c r="N408" s="794"/>
      <c r="O408" s="794"/>
      <c r="P408" s="794"/>
      <c r="Q408" s="794"/>
      <c r="R408" s="794"/>
      <c r="S408" s="794"/>
      <c r="T408" s="794"/>
      <c r="U408" s="794"/>
      <c r="V408" s="794"/>
      <c r="W408" s="794"/>
      <c r="X408" s="794"/>
    </row>
    <row r="409" spans="3:24">
      <c r="C409" s="857" t="s">
        <v>1018</v>
      </c>
      <c r="D409" s="835">
        <v>43586</v>
      </c>
      <c r="E409" s="794">
        <f t="shared" si="15"/>
        <v>2019</v>
      </c>
      <c r="F409" s="794" t="s">
        <v>1019</v>
      </c>
      <c r="G409" s="823">
        <v>300</v>
      </c>
      <c r="H409" s="794" t="s">
        <v>1029</v>
      </c>
      <c r="I409" s="794">
        <v>86</v>
      </c>
      <c r="J409" s="794">
        <v>214</v>
      </c>
      <c r="K409" s="794">
        <v>898.80000000000007</v>
      </c>
      <c r="L409" s="835" t="s">
        <v>1023</v>
      </c>
      <c r="M409" s="794"/>
      <c r="N409" s="794"/>
      <c r="O409" s="794"/>
      <c r="P409" s="794"/>
      <c r="Q409" s="794"/>
      <c r="R409" s="794"/>
      <c r="S409" s="794"/>
      <c r="T409" s="794"/>
      <c r="U409" s="794"/>
      <c r="V409" s="794"/>
      <c r="W409" s="794"/>
      <c r="X409" s="794"/>
    </row>
    <row r="410" spans="3:24">
      <c r="C410" s="857" t="s">
        <v>1018</v>
      </c>
      <c r="D410" s="835">
        <v>43586</v>
      </c>
      <c r="E410" s="794">
        <f t="shared" si="15"/>
        <v>2019</v>
      </c>
      <c r="F410" s="794" t="s">
        <v>1019</v>
      </c>
      <c r="G410" s="823">
        <v>300</v>
      </c>
      <c r="H410" s="794" t="s">
        <v>1029</v>
      </c>
      <c r="I410" s="794">
        <v>86</v>
      </c>
      <c r="J410" s="794">
        <v>214</v>
      </c>
      <c r="K410" s="794">
        <v>898.80000000000007</v>
      </c>
      <c r="L410" s="835" t="s">
        <v>1023</v>
      </c>
      <c r="M410" s="794"/>
      <c r="N410" s="794"/>
      <c r="O410" s="794"/>
      <c r="P410" s="794"/>
      <c r="Q410" s="794"/>
      <c r="R410" s="794"/>
      <c r="S410" s="794"/>
      <c r="T410" s="794"/>
      <c r="U410" s="794"/>
      <c r="V410" s="794"/>
      <c r="W410" s="794"/>
      <c r="X410" s="794"/>
    </row>
    <row r="411" spans="3:24">
      <c r="C411" s="857" t="s">
        <v>1018</v>
      </c>
      <c r="D411" s="835">
        <v>43586</v>
      </c>
      <c r="E411" s="794">
        <f t="shared" si="15"/>
        <v>2019</v>
      </c>
      <c r="F411" s="794" t="s">
        <v>1019</v>
      </c>
      <c r="G411" s="823">
        <v>300</v>
      </c>
      <c r="H411" s="794" t="s">
        <v>1029</v>
      </c>
      <c r="I411" s="794">
        <v>86</v>
      </c>
      <c r="J411" s="794">
        <v>214</v>
      </c>
      <c r="K411" s="794">
        <v>898.80000000000007</v>
      </c>
      <c r="L411" s="835" t="s">
        <v>1023</v>
      </c>
      <c r="M411" s="794"/>
      <c r="N411" s="794"/>
      <c r="O411" s="794"/>
      <c r="P411" s="794"/>
      <c r="Q411" s="794"/>
      <c r="R411" s="794"/>
      <c r="S411" s="794"/>
      <c r="T411" s="794"/>
      <c r="U411" s="794"/>
      <c r="V411" s="794"/>
      <c r="W411" s="794"/>
      <c r="X411" s="794"/>
    </row>
    <row r="412" spans="3:24">
      <c r="C412" s="857" t="s">
        <v>1018</v>
      </c>
      <c r="D412" s="835">
        <v>43586</v>
      </c>
      <c r="E412" s="794">
        <f t="shared" si="15"/>
        <v>2019</v>
      </c>
      <c r="F412" s="794" t="s">
        <v>1019</v>
      </c>
      <c r="G412" s="823">
        <v>300</v>
      </c>
      <c r="H412" s="794" t="s">
        <v>1029</v>
      </c>
      <c r="I412" s="794">
        <v>86</v>
      </c>
      <c r="J412" s="794">
        <v>214</v>
      </c>
      <c r="K412" s="794">
        <v>898.80000000000007</v>
      </c>
      <c r="L412" s="835" t="s">
        <v>1023</v>
      </c>
      <c r="M412" s="794"/>
      <c r="N412" s="794"/>
      <c r="O412" s="794"/>
      <c r="P412" s="794"/>
      <c r="Q412" s="794"/>
      <c r="R412" s="794"/>
      <c r="S412" s="794"/>
      <c r="T412" s="794"/>
      <c r="U412" s="794"/>
      <c r="V412" s="794"/>
      <c r="W412" s="794"/>
      <c r="X412" s="794"/>
    </row>
    <row r="413" spans="3:24">
      <c r="C413" s="857" t="s">
        <v>1018</v>
      </c>
      <c r="D413" s="835">
        <v>43586</v>
      </c>
      <c r="E413" s="794">
        <f t="shared" si="15"/>
        <v>2019</v>
      </c>
      <c r="F413" s="794" t="s">
        <v>1019</v>
      </c>
      <c r="G413" s="823">
        <v>300</v>
      </c>
      <c r="H413" s="794" t="s">
        <v>1029</v>
      </c>
      <c r="I413" s="794">
        <v>86</v>
      </c>
      <c r="J413" s="794">
        <v>214</v>
      </c>
      <c r="K413" s="794">
        <v>898.80000000000007</v>
      </c>
      <c r="L413" s="835" t="s">
        <v>1023</v>
      </c>
      <c r="M413" s="794"/>
      <c r="N413" s="794"/>
      <c r="O413" s="794"/>
      <c r="P413" s="794"/>
      <c r="Q413" s="794"/>
      <c r="R413" s="794"/>
      <c r="S413" s="794"/>
      <c r="T413" s="794"/>
      <c r="U413" s="794"/>
      <c r="V413" s="794"/>
      <c r="W413" s="794"/>
      <c r="X413" s="794"/>
    </row>
    <row r="414" spans="3:24">
      <c r="C414" s="857" t="s">
        <v>1018</v>
      </c>
      <c r="D414" s="835">
        <v>43586</v>
      </c>
      <c r="E414" s="794">
        <f t="shared" si="15"/>
        <v>2019</v>
      </c>
      <c r="F414" s="794" t="s">
        <v>1019</v>
      </c>
      <c r="G414" s="823">
        <v>300</v>
      </c>
      <c r="H414" s="794" t="s">
        <v>1029</v>
      </c>
      <c r="I414" s="794">
        <v>86</v>
      </c>
      <c r="J414" s="794">
        <v>214</v>
      </c>
      <c r="K414" s="794">
        <v>898.80000000000007</v>
      </c>
      <c r="L414" s="835" t="s">
        <v>1023</v>
      </c>
      <c r="M414" s="794"/>
      <c r="N414" s="794"/>
      <c r="O414" s="794"/>
      <c r="P414" s="794"/>
      <c r="Q414" s="794"/>
      <c r="R414" s="794"/>
      <c r="S414" s="794"/>
      <c r="T414" s="794"/>
      <c r="U414" s="794"/>
      <c r="V414" s="794"/>
      <c r="W414" s="794"/>
      <c r="X414" s="794"/>
    </row>
    <row r="415" spans="3:24">
      <c r="C415" s="857" t="s">
        <v>1018</v>
      </c>
      <c r="D415" s="835">
        <v>43586</v>
      </c>
      <c r="E415" s="794">
        <f t="shared" si="15"/>
        <v>2019</v>
      </c>
      <c r="F415" s="794" t="s">
        <v>1019</v>
      </c>
      <c r="G415" s="823">
        <v>300</v>
      </c>
      <c r="H415" s="794" t="s">
        <v>1029</v>
      </c>
      <c r="I415" s="794">
        <v>86</v>
      </c>
      <c r="J415" s="794">
        <v>214</v>
      </c>
      <c r="K415" s="794">
        <v>898.80000000000007</v>
      </c>
      <c r="L415" s="835" t="s">
        <v>1023</v>
      </c>
      <c r="M415" s="794"/>
      <c r="N415" s="794"/>
      <c r="O415" s="794"/>
      <c r="P415" s="794"/>
      <c r="Q415" s="794"/>
      <c r="R415" s="794"/>
      <c r="S415" s="794"/>
      <c r="T415" s="794"/>
      <c r="U415" s="794"/>
      <c r="V415" s="794"/>
      <c r="W415" s="794"/>
      <c r="X415" s="794"/>
    </row>
    <row r="416" spans="3:24">
      <c r="C416" s="857" t="s">
        <v>1018</v>
      </c>
      <c r="D416" s="835">
        <v>43586</v>
      </c>
      <c r="E416" s="794">
        <f t="shared" si="15"/>
        <v>2019</v>
      </c>
      <c r="F416" s="794" t="s">
        <v>1019</v>
      </c>
      <c r="G416" s="823">
        <v>300</v>
      </c>
      <c r="H416" s="794" t="s">
        <v>1029</v>
      </c>
      <c r="I416" s="794">
        <v>86</v>
      </c>
      <c r="J416" s="794">
        <v>214</v>
      </c>
      <c r="K416" s="794">
        <v>898.80000000000007</v>
      </c>
      <c r="L416" s="835" t="s">
        <v>1023</v>
      </c>
      <c r="M416" s="794"/>
      <c r="N416" s="794"/>
      <c r="O416" s="794"/>
      <c r="P416" s="794"/>
      <c r="Q416" s="794"/>
      <c r="R416" s="794"/>
      <c r="S416" s="794"/>
      <c r="T416" s="794"/>
      <c r="U416" s="794"/>
      <c r="V416" s="794"/>
      <c r="W416" s="794"/>
      <c r="X416" s="794"/>
    </row>
    <row r="417" spans="3:24">
      <c r="C417" s="857" t="s">
        <v>1018</v>
      </c>
      <c r="D417" s="835">
        <v>43586</v>
      </c>
      <c r="E417" s="794">
        <f t="shared" si="15"/>
        <v>2019</v>
      </c>
      <c r="F417" s="794" t="s">
        <v>1019</v>
      </c>
      <c r="G417" s="823">
        <v>300</v>
      </c>
      <c r="H417" s="794" t="s">
        <v>1029</v>
      </c>
      <c r="I417" s="794">
        <v>86</v>
      </c>
      <c r="J417" s="794">
        <v>214</v>
      </c>
      <c r="K417" s="794">
        <v>898.80000000000007</v>
      </c>
      <c r="L417" s="835" t="s">
        <v>1023</v>
      </c>
      <c r="M417" s="794"/>
      <c r="N417" s="794"/>
      <c r="O417" s="794"/>
      <c r="P417" s="794"/>
      <c r="Q417" s="794"/>
      <c r="R417" s="794"/>
      <c r="S417" s="794"/>
      <c r="T417" s="794"/>
      <c r="U417" s="794"/>
      <c r="V417" s="794"/>
      <c r="W417" s="794"/>
      <c r="X417" s="794"/>
    </row>
    <row r="418" spans="3:24">
      <c r="C418" s="857" t="s">
        <v>1018</v>
      </c>
      <c r="D418" s="835">
        <v>43586</v>
      </c>
      <c r="E418" s="794">
        <f t="shared" si="15"/>
        <v>2019</v>
      </c>
      <c r="F418" s="794" t="s">
        <v>1019</v>
      </c>
      <c r="G418" s="823">
        <v>300</v>
      </c>
      <c r="H418" s="794" t="s">
        <v>1029</v>
      </c>
      <c r="I418" s="794">
        <v>86</v>
      </c>
      <c r="J418" s="794">
        <v>214</v>
      </c>
      <c r="K418" s="794">
        <v>898.80000000000007</v>
      </c>
      <c r="L418" s="835" t="s">
        <v>1023</v>
      </c>
      <c r="M418" s="794"/>
      <c r="N418" s="794"/>
      <c r="O418" s="794"/>
      <c r="P418" s="794"/>
      <c r="Q418" s="794"/>
      <c r="R418" s="794"/>
      <c r="S418" s="794"/>
      <c r="T418" s="794"/>
      <c r="U418" s="794"/>
      <c r="V418" s="794"/>
      <c r="W418" s="794"/>
      <c r="X418" s="794"/>
    </row>
    <row r="419" spans="3:24">
      <c r="C419" s="857" t="s">
        <v>1018</v>
      </c>
      <c r="D419" s="835">
        <v>43586</v>
      </c>
      <c r="E419" s="794">
        <f t="shared" si="15"/>
        <v>2019</v>
      </c>
      <c r="F419" s="794" t="s">
        <v>1019</v>
      </c>
      <c r="G419" s="823">
        <v>300</v>
      </c>
      <c r="H419" s="794" t="s">
        <v>1029</v>
      </c>
      <c r="I419" s="794">
        <v>86</v>
      </c>
      <c r="J419" s="794">
        <v>214</v>
      </c>
      <c r="K419" s="794">
        <v>898.80000000000007</v>
      </c>
      <c r="L419" s="835" t="s">
        <v>1023</v>
      </c>
      <c r="M419" s="794"/>
      <c r="N419" s="794"/>
      <c r="O419" s="794"/>
      <c r="P419" s="794"/>
      <c r="Q419" s="794"/>
      <c r="R419" s="794"/>
      <c r="S419" s="794"/>
      <c r="T419" s="794"/>
      <c r="U419" s="794"/>
      <c r="V419" s="794"/>
      <c r="W419" s="794"/>
      <c r="X419" s="794"/>
    </row>
    <row r="420" spans="3:24">
      <c r="C420" s="857" t="s">
        <v>1018</v>
      </c>
      <c r="D420" s="835">
        <v>43586</v>
      </c>
      <c r="E420" s="794">
        <f t="shared" si="15"/>
        <v>2019</v>
      </c>
      <c r="F420" s="794" t="s">
        <v>1019</v>
      </c>
      <c r="G420" s="823">
        <v>300</v>
      </c>
      <c r="H420" s="794" t="s">
        <v>1029</v>
      </c>
      <c r="I420" s="794">
        <v>86</v>
      </c>
      <c r="J420" s="794">
        <v>214</v>
      </c>
      <c r="K420" s="794">
        <v>898.80000000000007</v>
      </c>
      <c r="L420" s="835" t="s">
        <v>1023</v>
      </c>
      <c r="M420" s="794"/>
      <c r="N420" s="794"/>
      <c r="O420" s="794"/>
      <c r="P420" s="794"/>
      <c r="Q420" s="794"/>
      <c r="R420" s="794"/>
      <c r="S420" s="794"/>
      <c r="T420" s="794"/>
      <c r="U420" s="794"/>
      <c r="V420" s="794"/>
      <c r="W420" s="794"/>
      <c r="X420" s="794"/>
    </row>
    <row r="421" spans="3:24">
      <c r="C421" s="857" t="s">
        <v>1018</v>
      </c>
      <c r="D421" s="835">
        <v>43586</v>
      </c>
      <c r="E421" s="794">
        <f t="shared" si="15"/>
        <v>2019</v>
      </c>
      <c r="F421" s="794" t="s">
        <v>1019</v>
      </c>
      <c r="G421" s="823">
        <v>300</v>
      </c>
      <c r="H421" s="794" t="s">
        <v>1029</v>
      </c>
      <c r="I421" s="794">
        <v>86</v>
      </c>
      <c r="J421" s="794">
        <v>214</v>
      </c>
      <c r="K421" s="794">
        <v>898.80000000000007</v>
      </c>
      <c r="L421" s="835" t="s">
        <v>1023</v>
      </c>
      <c r="M421" s="794"/>
      <c r="N421" s="794"/>
      <c r="O421" s="794"/>
      <c r="P421" s="794"/>
      <c r="Q421" s="794"/>
      <c r="R421" s="794"/>
      <c r="S421" s="794"/>
      <c r="T421" s="794"/>
      <c r="U421" s="794"/>
      <c r="V421" s="794"/>
      <c r="W421" s="794"/>
      <c r="X421" s="794"/>
    </row>
    <row r="422" spans="3:24">
      <c r="C422" s="857" t="s">
        <v>1018</v>
      </c>
      <c r="D422" s="835">
        <v>43586</v>
      </c>
      <c r="E422" s="794">
        <f t="shared" si="15"/>
        <v>2019</v>
      </c>
      <c r="F422" s="794" t="s">
        <v>1019</v>
      </c>
      <c r="G422" s="823">
        <v>300</v>
      </c>
      <c r="H422" s="794" t="s">
        <v>1029</v>
      </c>
      <c r="I422" s="794">
        <v>86</v>
      </c>
      <c r="J422" s="794">
        <v>214</v>
      </c>
      <c r="K422" s="794">
        <v>898.80000000000007</v>
      </c>
      <c r="L422" s="835" t="s">
        <v>1023</v>
      </c>
      <c r="M422" s="794"/>
      <c r="N422" s="794"/>
      <c r="O422" s="794"/>
      <c r="P422" s="794"/>
      <c r="Q422" s="794"/>
      <c r="R422" s="794"/>
      <c r="S422" s="794"/>
      <c r="T422" s="794"/>
      <c r="U422" s="794"/>
      <c r="V422" s="794"/>
      <c r="W422" s="794"/>
      <c r="X422" s="794"/>
    </row>
    <row r="423" spans="3:24">
      <c r="C423" s="857" t="s">
        <v>1018</v>
      </c>
      <c r="D423" s="835">
        <v>43586</v>
      </c>
      <c r="E423" s="794">
        <f t="shared" si="15"/>
        <v>2019</v>
      </c>
      <c r="F423" s="794" t="s">
        <v>1019</v>
      </c>
      <c r="G423" s="823">
        <v>300</v>
      </c>
      <c r="H423" s="794" t="s">
        <v>1029</v>
      </c>
      <c r="I423" s="794">
        <v>86</v>
      </c>
      <c r="J423" s="794">
        <v>214</v>
      </c>
      <c r="K423" s="794">
        <v>898.80000000000007</v>
      </c>
      <c r="L423" s="835" t="s">
        <v>1023</v>
      </c>
      <c r="M423" s="794"/>
      <c r="N423" s="794"/>
      <c r="O423" s="794"/>
      <c r="P423" s="794"/>
      <c r="Q423" s="794"/>
      <c r="R423" s="794"/>
      <c r="S423" s="794"/>
      <c r="T423" s="794"/>
      <c r="U423" s="794"/>
      <c r="V423" s="794"/>
      <c r="W423" s="794"/>
      <c r="X423" s="794"/>
    </row>
    <row r="424" spans="3:24">
      <c r="C424" s="857" t="s">
        <v>1018</v>
      </c>
      <c r="D424" s="835">
        <v>43586</v>
      </c>
      <c r="E424" s="794">
        <f t="shared" si="15"/>
        <v>2019</v>
      </c>
      <c r="F424" s="794" t="s">
        <v>1019</v>
      </c>
      <c r="G424" s="823">
        <v>300</v>
      </c>
      <c r="H424" s="794" t="s">
        <v>1029</v>
      </c>
      <c r="I424" s="794">
        <v>86</v>
      </c>
      <c r="J424" s="794">
        <v>214</v>
      </c>
      <c r="K424" s="794">
        <v>898.80000000000007</v>
      </c>
      <c r="L424" s="835" t="s">
        <v>1023</v>
      </c>
      <c r="M424" s="794"/>
      <c r="N424" s="794"/>
      <c r="O424" s="794"/>
      <c r="P424" s="794"/>
      <c r="Q424" s="794"/>
      <c r="R424" s="794"/>
      <c r="S424" s="794"/>
      <c r="T424" s="794"/>
      <c r="U424" s="794"/>
      <c r="V424" s="794"/>
      <c r="W424" s="794"/>
      <c r="X424" s="794"/>
    </row>
    <row r="425" spans="3:24">
      <c r="C425" s="857" t="s">
        <v>1018</v>
      </c>
      <c r="D425" s="835">
        <v>43586</v>
      </c>
      <c r="E425" s="794">
        <f t="shared" si="15"/>
        <v>2019</v>
      </c>
      <c r="F425" s="794" t="s">
        <v>1019</v>
      </c>
      <c r="G425" s="823">
        <v>300</v>
      </c>
      <c r="H425" s="794" t="s">
        <v>1029</v>
      </c>
      <c r="I425" s="794">
        <v>86</v>
      </c>
      <c r="J425" s="794">
        <v>214</v>
      </c>
      <c r="K425" s="794">
        <v>898.80000000000007</v>
      </c>
      <c r="L425" s="835" t="s">
        <v>1023</v>
      </c>
      <c r="M425" s="794"/>
      <c r="N425" s="794"/>
      <c r="O425" s="794"/>
      <c r="P425" s="794"/>
      <c r="Q425" s="794"/>
      <c r="R425" s="794"/>
      <c r="S425" s="794"/>
      <c r="T425" s="794"/>
      <c r="U425" s="794"/>
      <c r="V425" s="794"/>
      <c r="W425" s="794"/>
      <c r="X425" s="794"/>
    </row>
    <row r="426" spans="3:24">
      <c r="C426" s="857" t="s">
        <v>1018</v>
      </c>
      <c r="D426" s="835">
        <v>43586</v>
      </c>
      <c r="E426" s="794">
        <f t="shared" ref="E426:E489" si="16">YEAR(D426)</f>
        <v>2019</v>
      </c>
      <c r="F426" s="794" t="s">
        <v>1019</v>
      </c>
      <c r="G426" s="823">
        <v>300</v>
      </c>
      <c r="H426" s="794" t="s">
        <v>1029</v>
      </c>
      <c r="I426" s="794">
        <v>86</v>
      </c>
      <c r="J426" s="794">
        <v>214</v>
      </c>
      <c r="K426" s="794">
        <v>898.80000000000007</v>
      </c>
      <c r="L426" s="835" t="s">
        <v>1023</v>
      </c>
      <c r="M426" s="794"/>
      <c r="N426" s="794"/>
      <c r="O426" s="794"/>
      <c r="P426" s="794"/>
      <c r="Q426" s="794"/>
      <c r="R426" s="794"/>
      <c r="S426" s="794"/>
      <c r="T426" s="794"/>
      <c r="U426" s="794"/>
      <c r="V426" s="794"/>
      <c r="W426" s="794"/>
      <c r="X426" s="794"/>
    </row>
    <row r="427" spans="3:24">
      <c r="C427" s="857" t="s">
        <v>1018</v>
      </c>
      <c r="D427" s="835">
        <v>43586</v>
      </c>
      <c r="E427" s="794">
        <f t="shared" si="16"/>
        <v>2019</v>
      </c>
      <c r="F427" s="794" t="s">
        <v>1019</v>
      </c>
      <c r="G427" s="823">
        <v>300</v>
      </c>
      <c r="H427" s="794" t="s">
        <v>1029</v>
      </c>
      <c r="I427" s="794">
        <v>86</v>
      </c>
      <c r="J427" s="794">
        <v>214</v>
      </c>
      <c r="K427" s="794">
        <v>898.80000000000007</v>
      </c>
      <c r="L427" s="835" t="s">
        <v>1023</v>
      </c>
      <c r="M427" s="794"/>
      <c r="N427" s="794"/>
      <c r="O427" s="794"/>
      <c r="P427" s="794"/>
      <c r="Q427" s="794"/>
      <c r="R427" s="794"/>
      <c r="S427" s="794"/>
      <c r="T427" s="794"/>
      <c r="U427" s="794"/>
      <c r="V427" s="794"/>
      <c r="W427" s="794"/>
      <c r="X427" s="794"/>
    </row>
    <row r="428" spans="3:24">
      <c r="C428" s="857" t="s">
        <v>1018</v>
      </c>
      <c r="D428" s="835">
        <v>43586</v>
      </c>
      <c r="E428" s="794">
        <f t="shared" si="16"/>
        <v>2019</v>
      </c>
      <c r="F428" s="794" t="s">
        <v>1019</v>
      </c>
      <c r="G428" s="823">
        <v>300</v>
      </c>
      <c r="H428" s="794" t="s">
        <v>1029</v>
      </c>
      <c r="I428" s="794">
        <v>86</v>
      </c>
      <c r="J428" s="794">
        <v>214</v>
      </c>
      <c r="K428" s="794">
        <v>898.80000000000007</v>
      </c>
      <c r="L428" s="835" t="s">
        <v>1023</v>
      </c>
      <c r="M428" s="794"/>
      <c r="N428" s="794"/>
      <c r="O428" s="794"/>
      <c r="P428" s="794"/>
      <c r="Q428" s="794"/>
      <c r="R428" s="794"/>
      <c r="S428" s="794"/>
      <c r="T428" s="794"/>
      <c r="U428" s="794"/>
      <c r="V428" s="794"/>
      <c r="W428" s="794"/>
      <c r="X428" s="794"/>
    </row>
    <row r="429" spans="3:24">
      <c r="C429" s="857" t="s">
        <v>1018</v>
      </c>
      <c r="D429" s="835">
        <v>43586</v>
      </c>
      <c r="E429" s="794">
        <f t="shared" si="16"/>
        <v>2019</v>
      </c>
      <c r="F429" s="794" t="s">
        <v>1019</v>
      </c>
      <c r="G429" s="823">
        <v>300</v>
      </c>
      <c r="H429" s="794" t="s">
        <v>1029</v>
      </c>
      <c r="I429" s="794">
        <v>86</v>
      </c>
      <c r="J429" s="794">
        <v>214</v>
      </c>
      <c r="K429" s="794">
        <v>898.80000000000007</v>
      </c>
      <c r="L429" s="835">
        <v>43983</v>
      </c>
      <c r="M429" s="794"/>
      <c r="N429" s="794"/>
      <c r="O429" s="794"/>
      <c r="P429" s="794"/>
      <c r="Q429" s="794"/>
      <c r="R429" s="794"/>
      <c r="S429" s="794"/>
      <c r="T429" s="794"/>
      <c r="U429" s="794"/>
      <c r="V429" s="794"/>
      <c r="W429" s="794"/>
      <c r="X429" s="794"/>
    </row>
    <row r="430" spans="3:24">
      <c r="C430" s="857" t="s">
        <v>1018</v>
      </c>
      <c r="D430" s="835">
        <v>43586</v>
      </c>
      <c r="E430" s="794">
        <f t="shared" si="16"/>
        <v>2019</v>
      </c>
      <c r="F430" s="794" t="s">
        <v>1019</v>
      </c>
      <c r="G430" s="823">
        <v>300</v>
      </c>
      <c r="H430" s="794" t="s">
        <v>1029</v>
      </c>
      <c r="I430" s="794">
        <v>86</v>
      </c>
      <c r="J430" s="794">
        <v>214</v>
      </c>
      <c r="K430" s="794">
        <v>898.80000000000007</v>
      </c>
      <c r="L430" s="835">
        <v>43983</v>
      </c>
      <c r="M430" s="794"/>
      <c r="N430" s="794"/>
      <c r="O430" s="794"/>
      <c r="P430" s="794"/>
      <c r="Q430" s="794"/>
      <c r="R430" s="794"/>
      <c r="S430" s="794"/>
      <c r="T430" s="794"/>
      <c r="U430" s="794"/>
      <c r="V430" s="794"/>
      <c r="W430" s="794"/>
      <c r="X430" s="794"/>
    </row>
    <row r="431" spans="3:24">
      <c r="C431" s="857" t="s">
        <v>1018</v>
      </c>
      <c r="D431" s="835">
        <v>43586</v>
      </c>
      <c r="E431" s="794">
        <f t="shared" si="16"/>
        <v>2019</v>
      </c>
      <c r="F431" s="794" t="s">
        <v>1019</v>
      </c>
      <c r="G431" s="823">
        <v>300</v>
      </c>
      <c r="H431" s="794" t="s">
        <v>1029</v>
      </c>
      <c r="I431" s="794">
        <v>86</v>
      </c>
      <c r="J431" s="794">
        <v>214</v>
      </c>
      <c r="K431" s="794">
        <v>898.80000000000007</v>
      </c>
      <c r="L431" s="835">
        <v>43983</v>
      </c>
      <c r="M431" s="794"/>
      <c r="N431" s="794"/>
      <c r="O431" s="794"/>
      <c r="P431" s="794"/>
      <c r="Q431" s="794"/>
      <c r="R431" s="794"/>
      <c r="S431" s="794"/>
      <c r="T431" s="794"/>
      <c r="U431" s="794"/>
      <c r="V431" s="794"/>
      <c r="W431" s="794"/>
      <c r="X431" s="794"/>
    </row>
    <row r="432" spans="3:24">
      <c r="C432" s="857" t="s">
        <v>1018</v>
      </c>
      <c r="D432" s="835">
        <v>43586</v>
      </c>
      <c r="E432" s="794">
        <f t="shared" si="16"/>
        <v>2019</v>
      </c>
      <c r="F432" s="794" t="s">
        <v>1019</v>
      </c>
      <c r="G432" s="823">
        <v>300</v>
      </c>
      <c r="H432" s="794" t="s">
        <v>1029</v>
      </c>
      <c r="I432" s="794">
        <v>86</v>
      </c>
      <c r="J432" s="794">
        <v>214</v>
      </c>
      <c r="K432" s="794">
        <v>898.80000000000007</v>
      </c>
      <c r="L432" s="835">
        <v>43983</v>
      </c>
      <c r="M432" s="794"/>
      <c r="N432" s="794"/>
      <c r="O432" s="794"/>
      <c r="P432" s="794"/>
      <c r="Q432" s="794"/>
      <c r="R432" s="794"/>
      <c r="S432" s="794"/>
      <c r="T432" s="794"/>
      <c r="U432" s="794"/>
      <c r="V432" s="794"/>
      <c r="W432" s="794"/>
      <c r="X432" s="794"/>
    </row>
    <row r="433" spans="3:24">
      <c r="C433" s="857" t="s">
        <v>1018</v>
      </c>
      <c r="D433" s="835">
        <v>43586</v>
      </c>
      <c r="E433" s="794">
        <f t="shared" si="16"/>
        <v>2019</v>
      </c>
      <c r="F433" s="794" t="s">
        <v>1019</v>
      </c>
      <c r="G433" s="823">
        <v>300</v>
      </c>
      <c r="H433" s="794" t="s">
        <v>1029</v>
      </c>
      <c r="I433" s="794">
        <v>86</v>
      </c>
      <c r="J433" s="794">
        <v>214</v>
      </c>
      <c r="K433" s="794">
        <v>898.80000000000007</v>
      </c>
      <c r="L433" s="835">
        <v>43983</v>
      </c>
      <c r="M433" s="794"/>
      <c r="N433" s="794"/>
      <c r="O433" s="794"/>
      <c r="P433" s="794"/>
      <c r="Q433" s="794"/>
      <c r="R433" s="794"/>
      <c r="S433" s="794"/>
      <c r="T433" s="794"/>
      <c r="U433" s="794"/>
      <c r="V433" s="794"/>
      <c r="W433" s="794"/>
      <c r="X433" s="794"/>
    </row>
    <row r="434" spans="3:24">
      <c r="C434" s="857" t="s">
        <v>1018</v>
      </c>
      <c r="D434" s="835">
        <v>43586</v>
      </c>
      <c r="E434" s="794">
        <f t="shared" si="16"/>
        <v>2019</v>
      </c>
      <c r="F434" s="794" t="s">
        <v>1019</v>
      </c>
      <c r="G434" s="823">
        <v>300</v>
      </c>
      <c r="H434" s="794" t="s">
        <v>1029</v>
      </c>
      <c r="I434" s="794">
        <v>86</v>
      </c>
      <c r="J434" s="794">
        <v>214</v>
      </c>
      <c r="K434" s="794">
        <v>898.80000000000007</v>
      </c>
      <c r="L434" s="835">
        <v>43983</v>
      </c>
      <c r="M434" s="794"/>
      <c r="N434" s="794"/>
      <c r="O434" s="794"/>
      <c r="P434" s="794"/>
      <c r="Q434" s="794"/>
      <c r="R434" s="794"/>
      <c r="S434" s="794"/>
      <c r="T434" s="794"/>
      <c r="U434" s="794"/>
      <c r="V434" s="794"/>
      <c r="W434" s="794"/>
      <c r="X434" s="794"/>
    </row>
    <row r="435" spans="3:24">
      <c r="C435" s="857" t="s">
        <v>1018</v>
      </c>
      <c r="D435" s="835">
        <v>43586</v>
      </c>
      <c r="E435" s="794">
        <f t="shared" si="16"/>
        <v>2019</v>
      </c>
      <c r="F435" s="794" t="s">
        <v>1028</v>
      </c>
      <c r="G435" s="823">
        <v>195</v>
      </c>
      <c r="H435" s="794" t="s">
        <v>1029</v>
      </c>
      <c r="I435" s="794">
        <v>86</v>
      </c>
      <c r="J435" s="794">
        <v>109</v>
      </c>
      <c r="K435" s="794">
        <v>457.8</v>
      </c>
      <c r="L435" s="835">
        <v>43983</v>
      </c>
      <c r="M435" s="794"/>
      <c r="N435" s="794"/>
      <c r="O435" s="794"/>
      <c r="P435" s="794"/>
      <c r="Q435" s="794"/>
      <c r="R435" s="794"/>
      <c r="S435" s="794"/>
      <c r="T435" s="794"/>
      <c r="U435" s="794"/>
      <c r="V435" s="794"/>
      <c r="W435" s="794"/>
      <c r="X435" s="794"/>
    </row>
    <row r="436" spans="3:24">
      <c r="C436" s="857" t="s">
        <v>1018</v>
      </c>
      <c r="D436" s="835">
        <v>43586</v>
      </c>
      <c r="E436" s="794">
        <f t="shared" si="16"/>
        <v>2019</v>
      </c>
      <c r="F436" s="794" t="s">
        <v>1019</v>
      </c>
      <c r="G436" s="823">
        <v>300</v>
      </c>
      <c r="H436" s="794" t="s">
        <v>1029</v>
      </c>
      <c r="I436" s="794">
        <v>86</v>
      </c>
      <c r="J436" s="794">
        <v>214</v>
      </c>
      <c r="K436" s="794">
        <v>898.80000000000007</v>
      </c>
      <c r="L436" s="835">
        <v>43983</v>
      </c>
      <c r="M436" s="794"/>
      <c r="N436" s="794"/>
      <c r="O436" s="794"/>
      <c r="P436" s="794"/>
      <c r="Q436" s="794"/>
      <c r="R436" s="794"/>
      <c r="S436" s="794"/>
      <c r="T436" s="794"/>
      <c r="U436" s="794"/>
      <c r="V436" s="794"/>
      <c r="W436" s="794"/>
      <c r="X436" s="794"/>
    </row>
    <row r="437" spans="3:24">
      <c r="C437" s="857" t="s">
        <v>1018</v>
      </c>
      <c r="D437" s="835">
        <v>43586</v>
      </c>
      <c r="E437" s="794">
        <f t="shared" si="16"/>
        <v>2019</v>
      </c>
      <c r="F437" s="794" t="s">
        <v>1019</v>
      </c>
      <c r="G437" s="823">
        <v>300</v>
      </c>
      <c r="H437" s="794" t="s">
        <v>1029</v>
      </c>
      <c r="I437" s="794">
        <v>86</v>
      </c>
      <c r="J437" s="794">
        <v>214</v>
      </c>
      <c r="K437" s="794">
        <v>898.80000000000007</v>
      </c>
      <c r="L437" s="835">
        <v>43983</v>
      </c>
      <c r="M437" s="794"/>
      <c r="N437" s="794"/>
      <c r="O437" s="794"/>
      <c r="P437" s="794"/>
      <c r="Q437" s="794"/>
      <c r="R437" s="794"/>
      <c r="S437" s="794"/>
      <c r="T437" s="794"/>
      <c r="U437" s="794"/>
      <c r="V437" s="794"/>
      <c r="W437" s="794"/>
      <c r="X437" s="794"/>
    </row>
    <row r="438" spans="3:24">
      <c r="C438" s="857" t="s">
        <v>1018</v>
      </c>
      <c r="D438" s="835">
        <v>43586</v>
      </c>
      <c r="E438" s="794">
        <f t="shared" si="16"/>
        <v>2019</v>
      </c>
      <c r="F438" s="794" t="s">
        <v>1019</v>
      </c>
      <c r="G438" s="823">
        <v>300</v>
      </c>
      <c r="H438" s="794" t="s">
        <v>1029</v>
      </c>
      <c r="I438" s="794">
        <v>86</v>
      </c>
      <c r="J438" s="794">
        <v>214</v>
      </c>
      <c r="K438" s="794">
        <v>898.80000000000007</v>
      </c>
      <c r="L438" s="835">
        <v>43983</v>
      </c>
      <c r="M438" s="794"/>
      <c r="N438" s="794"/>
      <c r="O438" s="794"/>
      <c r="P438" s="794"/>
      <c r="Q438" s="794"/>
      <c r="R438" s="794"/>
      <c r="S438" s="794"/>
      <c r="T438" s="794"/>
      <c r="U438" s="794"/>
      <c r="V438" s="794"/>
      <c r="W438" s="794"/>
      <c r="X438" s="794"/>
    </row>
    <row r="439" spans="3:24">
      <c r="C439" s="857" t="s">
        <v>1018</v>
      </c>
      <c r="D439" s="835">
        <v>43586</v>
      </c>
      <c r="E439" s="794">
        <f t="shared" si="16"/>
        <v>2019</v>
      </c>
      <c r="F439" s="794" t="s">
        <v>1019</v>
      </c>
      <c r="G439" s="823">
        <v>300</v>
      </c>
      <c r="H439" s="794" t="s">
        <v>1029</v>
      </c>
      <c r="I439" s="794">
        <v>86</v>
      </c>
      <c r="J439" s="794">
        <v>214</v>
      </c>
      <c r="K439" s="794">
        <v>898.80000000000007</v>
      </c>
      <c r="L439" s="835">
        <v>43983</v>
      </c>
      <c r="M439" s="794"/>
      <c r="N439" s="794"/>
      <c r="O439" s="794"/>
      <c r="P439" s="794"/>
      <c r="Q439" s="794"/>
      <c r="R439" s="794"/>
      <c r="S439" s="794"/>
      <c r="T439" s="794"/>
      <c r="U439" s="794"/>
      <c r="V439" s="794"/>
      <c r="W439" s="794"/>
      <c r="X439" s="794"/>
    </row>
    <row r="440" spans="3:24">
      <c r="C440" s="857" t="s">
        <v>1018</v>
      </c>
      <c r="D440" s="835">
        <v>43586</v>
      </c>
      <c r="E440" s="794">
        <f t="shared" si="16"/>
        <v>2019</v>
      </c>
      <c r="F440" s="794" t="s">
        <v>1019</v>
      </c>
      <c r="G440" s="823">
        <v>300</v>
      </c>
      <c r="H440" s="794" t="s">
        <v>1029</v>
      </c>
      <c r="I440" s="794">
        <v>86</v>
      </c>
      <c r="J440" s="794">
        <v>214</v>
      </c>
      <c r="K440" s="794">
        <v>898.80000000000007</v>
      </c>
      <c r="L440" s="835">
        <v>43983</v>
      </c>
      <c r="M440" s="794"/>
      <c r="N440" s="794"/>
      <c r="O440" s="794"/>
      <c r="P440" s="794"/>
      <c r="Q440" s="794"/>
      <c r="R440" s="794"/>
      <c r="S440" s="794"/>
      <c r="T440" s="794"/>
      <c r="U440" s="794"/>
      <c r="V440" s="794"/>
      <c r="W440" s="794"/>
      <c r="X440" s="794"/>
    </row>
    <row r="441" spans="3:24">
      <c r="C441" s="857" t="s">
        <v>1018</v>
      </c>
      <c r="D441" s="835">
        <v>43586</v>
      </c>
      <c r="E441" s="794">
        <f t="shared" si="16"/>
        <v>2019</v>
      </c>
      <c r="F441" s="794" t="s">
        <v>1019</v>
      </c>
      <c r="G441" s="823">
        <v>300</v>
      </c>
      <c r="H441" s="794" t="s">
        <v>1029</v>
      </c>
      <c r="I441" s="794">
        <v>86</v>
      </c>
      <c r="J441" s="794">
        <v>214</v>
      </c>
      <c r="K441" s="794">
        <v>898.80000000000007</v>
      </c>
      <c r="L441" s="835">
        <v>43983</v>
      </c>
      <c r="M441" s="794"/>
      <c r="N441" s="794"/>
      <c r="O441" s="794"/>
      <c r="P441" s="794"/>
      <c r="Q441" s="794"/>
      <c r="R441" s="794"/>
      <c r="S441" s="794"/>
      <c r="T441" s="794"/>
      <c r="U441" s="794"/>
      <c r="V441" s="794"/>
      <c r="W441" s="794"/>
      <c r="X441" s="794"/>
    </row>
    <row r="442" spans="3:24">
      <c r="C442" s="857" t="s">
        <v>1018</v>
      </c>
      <c r="D442" s="835">
        <v>43586</v>
      </c>
      <c r="E442" s="794">
        <f t="shared" si="16"/>
        <v>2019</v>
      </c>
      <c r="F442" s="794" t="s">
        <v>1019</v>
      </c>
      <c r="G442" s="823">
        <v>300</v>
      </c>
      <c r="H442" s="794" t="s">
        <v>1029</v>
      </c>
      <c r="I442" s="794">
        <v>86</v>
      </c>
      <c r="J442" s="794">
        <v>214</v>
      </c>
      <c r="K442" s="794">
        <v>898.80000000000007</v>
      </c>
      <c r="L442" s="835" t="s">
        <v>1023</v>
      </c>
      <c r="M442" s="794"/>
      <c r="N442" s="794"/>
      <c r="O442" s="794"/>
      <c r="P442" s="794"/>
      <c r="Q442" s="794"/>
      <c r="R442" s="794"/>
      <c r="S442" s="794"/>
      <c r="T442" s="794"/>
      <c r="U442" s="794"/>
      <c r="V442" s="794"/>
      <c r="W442" s="794"/>
      <c r="X442" s="794"/>
    </row>
    <row r="443" spans="3:24">
      <c r="C443" s="857" t="s">
        <v>1018</v>
      </c>
      <c r="D443" s="835">
        <v>43586</v>
      </c>
      <c r="E443" s="794">
        <f t="shared" si="16"/>
        <v>2019</v>
      </c>
      <c r="F443" s="794" t="s">
        <v>1019</v>
      </c>
      <c r="G443" s="823">
        <v>300</v>
      </c>
      <c r="H443" s="794" t="s">
        <v>1029</v>
      </c>
      <c r="I443" s="794">
        <v>86</v>
      </c>
      <c r="J443" s="794">
        <v>214</v>
      </c>
      <c r="K443" s="794">
        <v>898.80000000000007</v>
      </c>
      <c r="L443" s="835">
        <v>43983</v>
      </c>
      <c r="M443" s="794"/>
      <c r="N443" s="794"/>
      <c r="O443" s="794"/>
      <c r="P443" s="794"/>
      <c r="Q443" s="794"/>
      <c r="R443" s="794"/>
      <c r="S443" s="794"/>
      <c r="T443" s="794"/>
      <c r="U443" s="794"/>
      <c r="V443" s="794"/>
      <c r="W443" s="794"/>
      <c r="X443" s="794"/>
    </row>
    <row r="444" spans="3:24">
      <c r="C444" s="857" t="s">
        <v>1018</v>
      </c>
      <c r="D444" s="835">
        <v>43586</v>
      </c>
      <c r="E444" s="794">
        <f t="shared" si="16"/>
        <v>2019</v>
      </c>
      <c r="F444" s="794" t="s">
        <v>1019</v>
      </c>
      <c r="G444" s="823">
        <v>300</v>
      </c>
      <c r="H444" s="794" t="s">
        <v>1029</v>
      </c>
      <c r="I444" s="794">
        <v>86</v>
      </c>
      <c r="J444" s="794">
        <v>214</v>
      </c>
      <c r="K444" s="794">
        <v>898.80000000000007</v>
      </c>
      <c r="L444" s="835">
        <v>43983</v>
      </c>
      <c r="M444" s="794"/>
      <c r="N444" s="794"/>
      <c r="O444" s="794"/>
      <c r="P444" s="794"/>
      <c r="Q444" s="794"/>
      <c r="R444" s="794"/>
      <c r="S444" s="794"/>
      <c r="T444" s="794"/>
      <c r="U444" s="794"/>
      <c r="V444" s="794"/>
      <c r="W444" s="794"/>
      <c r="X444" s="794"/>
    </row>
    <row r="445" spans="3:24">
      <c r="C445" s="857" t="s">
        <v>1018</v>
      </c>
      <c r="D445" s="835">
        <v>43586</v>
      </c>
      <c r="E445" s="794">
        <f t="shared" si="16"/>
        <v>2019</v>
      </c>
      <c r="F445" s="794" t="s">
        <v>1019</v>
      </c>
      <c r="G445" s="823">
        <v>300</v>
      </c>
      <c r="H445" s="794" t="s">
        <v>1029</v>
      </c>
      <c r="I445" s="794">
        <v>86</v>
      </c>
      <c r="J445" s="794">
        <v>214</v>
      </c>
      <c r="K445" s="794">
        <v>898.80000000000007</v>
      </c>
      <c r="L445" s="835">
        <v>43983</v>
      </c>
      <c r="M445" s="794"/>
      <c r="N445" s="794"/>
      <c r="O445" s="794"/>
      <c r="P445" s="794"/>
      <c r="Q445" s="794"/>
      <c r="R445" s="794"/>
      <c r="S445" s="794"/>
      <c r="T445" s="794"/>
      <c r="U445" s="794"/>
      <c r="V445" s="794"/>
      <c r="W445" s="794"/>
      <c r="X445" s="794"/>
    </row>
    <row r="446" spans="3:24">
      <c r="C446" s="857" t="s">
        <v>1018</v>
      </c>
      <c r="D446" s="835">
        <v>43586</v>
      </c>
      <c r="E446" s="794">
        <f t="shared" si="16"/>
        <v>2019</v>
      </c>
      <c r="F446" s="794" t="s">
        <v>1019</v>
      </c>
      <c r="G446" s="823">
        <v>300</v>
      </c>
      <c r="H446" s="794" t="s">
        <v>1029</v>
      </c>
      <c r="I446" s="794">
        <v>86</v>
      </c>
      <c r="J446" s="794">
        <v>214</v>
      </c>
      <c r="K446" s="794">
        <v>898.80000000000007</v>
      </c>
      <c r="L446" s="835">
        <v>43983</v>
      </c>
      <c r="M446" s="794"/>
      <c r="N446" s="794"/>
      <c r="O446" s="794"/>
      <c r="P446" s="794"/>
      <c r="Q446" s="794"/>
      <c r="R446" s="794"/>
      <c r="S446" s="794"/>
      <c r="T446" s="794"/>
      <c r="U446" s="794"/>
      <c r="V446" s="794"/>
      <c r="W446" s="794"/>
      <c r="X446" s="794"/>
    </row>
    <row r="447" spans="3:24">
      <c r="C447" s="857" t="s">
        <v>1018</v>
      </c>
      <c r="D447" s="835">
        <v>43586</v>
      </c>
      <c r="E447" s="794">
        <f t="shared" si="16"/>
        <v>2019</v>
      </c>
      <c r="F447" s="794" t="s">
        <v>1019</v>
      </c>
      <c r="G447" s="823">
        <v>300</v>
      </c>
      <c r="H447" s="794" t="s">
        <v>1029</v>
      </c>
      <c r="I447" s="794">
        <v>86</v>
      </c>
      <c r="J447" s="794">
        <v>214</v>
      </c>
      <c r="K447" s="794">
        <v>898.80000000000007</v>
      </c>
      <c r="L447" s="835">
        <v>43983</v>
      </c>
      <c r="M447" s="794"/>
      <c r="N447" s="794"/>
      <c r="O447" s="794"/>
      <c r="P447" s="794"/>
      <c r="Q447" s="794"/>
      <c r="R447" s="794"/>
      <c r="S447" s="794"/>
      <c r="T447" s="794"/>
      <c r="U447" s="794"/>
      <c r="V447" s="794"/>
      <c r="W447" s="794"/>
      <c r="X447" s="794"/>
    </row>
    <row r="448" spans="3:24">
      <c r="C448" s="857" t="s">
        <v>1018</v>
      </c>
      <c r="D448" s="835">
        <v>43586</v>
      </c>
      <c r="E448" s="794">
        <f t="shared" si="16"/>
        <v>2019</v>
      </c>
      <c r="F448" s="794" t="s">
        <v>1019</v>
      </c>
      <c r="G448" s="823">
        <v>300</v>
      </c>
      <c r="H448" s="794" t="s">
        <v>1029</v>
      </c>
      <c r="I448" s="794">
        <v>86</v>
      </c>
      <c r="J448" s="794">
        <v>214</v>
      </c>
      <c r="K448" s="794">
        <v>898.80000000000007</v>
      </c>
      <c r="L448" s="835">
        <v>43983</v>
      </c>
      <c r="M448" s="794"/>
      <c r="N448" s="794"/>
      <c r="O448" s="794"/>
      <c r="P448" s="794"/>
      <c r="Q448" s="794"/>
      <c r="R448" s="794"/>
      <c r="S448" s="794"/>
      <c r="T448" s="794"/>
      <c r="U448" s="794"/>
      <c r="V448" s="794"/>
      <c r="W448" s="794"/>
      <c r="X448" s="794"/>
    </row>
    <row r="449" spans="3:24">
      <c r="C449" s="857" t="s">
        <v>1018</v>
      </c>
      <c r="D449" s="835">
        <v>43586</v>
      </c>
      <c r="E449" s="794">
        <f t="shared" si="16"/>
        <v>2019</v>
      </c>
      <c r="F449" s="794" t="s">
        <v>1019</v>
      </c>
      <c r="G449" s="823">
        <v>300</v>
      </c>
      <c r="H449" s="794" t="s">
        <v>1029</v>
      </c>
      <c r="I449" s="794">
        <v>86</v>
      </c>
      <c r="J449" s="794">
        <v>214</v>
      </c>
      <c r="K449" s="794">
        <v>898.80000000000007</v>
      </c>
      <c r="L449" s="835">
        <v>43983</v>
      </c>
      <c r="M449" s="794"/>
      <c r="N449" s="794"/>
      <c r="O449" s="794"/>
      <c r="P449" s="794"/>
      <c r="Q449" s="794"/>
      <c r="R449" s="794"/>
      <c r="S449" s="794"/>
      <c r="T449" s="794"/>
      <c r="U449" s="794"/>
      <c r="V449" s="794"/>
      <c r="W449" s="794"/>
      <c r="X449" s="794"/>
    </row>
    <row r="450" spans="3:24">
      <c r="C450" s="857" t="s">
        <v>1018</v>
      </c>
      <c r="D450" s="835">
        <v>43586</v>
      </c>
      <c r="E450" s="794">
        <f t="shared" si="16"/>
        <v>2019</v>
      </c>
      <c r="F450" s="794" t="s">
        <v>1019</v>
      </c>
      <c r="G450" s="823">
        <v>300</v>
      </c>
      <c r="H450" s="794" t="s">
        <v>1029</v>
      </c>
      <c r="I450" s="794">
        <v>86</v>
      </c>
      <c r="J450" s="794">
        <v>214</v>
      </c>
      <c r="K450" s="794">
        <v>898.80000000000007</v>
      </c>
      <c r="L450" s="835">
        <v>43983</v>
      </c>
      <c r="M450" s="794"/>
      <c r="N450" s="794"/>
      <c r="O450" s="794"/>
      <c r="P450" s="794"/>
      <c r="Q450" s="794"/>
      <c r="R450" s="794"/>
      <c r="S450" s="794"/>
      <c r="T450" s="794"/>
      <c r="U450" s="794"/>
      <c r="V450" s="794"/>
      <c r="W450" s="794"/>
      <c r="X450" s="794"/>
    </row>
    <row r="451" spans="3:24">
      <c r="C451" s="857" t="s">
        <v>1018</v>
      </c>
      <c r="D451" s="835">
        <v>43586</v>
      </c>
      <c r="E451" s="794">
        <f t="shared" si="16"/>
        <v>2019</v>
      </c>
      <c r="F451" s="794" t="s">
        <v>1019</v>
      </c>
      <c r="G451" s="823">
        <v>300</v>
      </c>
      <c r="H451" s="794" t="s">
        <v>1029</v>
      </c>
      <c r="I451" s="794">
        <v>86</v>
      </c>
      <c r="J451" s="794">
        <v>214</v>
      </c>
      <c r="K451" s="794">
        <v>898.80000000000007</v>
      </c>
      <c r="L451" s="835" t="s">
        <v>1023</v>
      </c>
      <c r="M451" s="794"/>
      <c r="N451" s="794"/>
      <c r="O451" s="794"/>
      <c r="P451" s="794"/>
      <c r="Q451" s="794"/>
      <c r="R451" s="794"/>
      <c r="S451" s="794"/>
      <c r="T451" s="794"/>
      <c r="U451" s="794"/>
      <c r="V451" s="794"/>
      <c r="W451" s="794"/>
      <c r="X451" s="794"/>
    </row>
    <row r="452" spans="3:24">
      <c r="C452" s="857" t="s">
        <v>1018</v>
      </c>
      <c r="D452" s="835">
        <v>43586</v>
      </c>
      <c r="E452" s="794">
        <f t="shared" si="16"/>
        <v>2019</v>
      </c>
      <c r="F452" s="794" t="s">
        <v>1019</v>
      </c>
      <c r="G452" s="823">
        <v>300</v>
      </c>
      <c r="H452" s="794" t="s">
        <v>1029</v>
      </c>
      <c r="I452" s="794">
        <v>86</v>
      </c>
      <c r="J452" s="794">
        <v>214</v>
      </c>
      <c r="K452" s="794">
        <v>898.80000000000007</v>
      </c>
      <c r="L452" s="835">
        <v>44075</v>
      </c>
      <c r="M452" s="794"/>
      <c r="N452" s="794"/>
      <c r="O452" s="794"/>
      <c r="P452" s="794"/>
      <c r="Q452" s="794"/>
      <c r="R452" s="794"/>
      <c r="S452" s="794"/>
      <c r="T452" s="794"/>
      <c r="U452" s="794"/>
      <c r="V452" s="794"/>
      <c r="W452" s="794"/>
      <c r="X452" s="794"/>
    </row>
    <row r="453" spans="3:24">
      <c r="C453" s="857" t="s">
        <v>1018</v>
      </c>
      <c r="D453" s="835">
        <v>43586</v>
      </c>
      <c r="E453" s="794">
        <f t="shared" si="16"/>
        <v>2019</v>
      </c>
      <c r="F453" s="794" t="s">
        <v>1019</v>
      </c>
      <c r="G453" s="823">
        <v>300</v>
      </c>
      <c r="H453" s="794" t="s">
        <v>1029</v>
      </c>
      <c r="I453" s="794">
        <v>86</v>
      </c>
      <c r="J453" s="794">
        <v>214</v>
      </c>
      <c r="K453" s="794">
        <v>898.80000000000007</v>
      </c>
      <c r="L453" s="835">
        <v>44075</v>
      </c>
      <c r="M453" s="794"/>
      <c r="N453" s="794"/>
      <c r="O453" s="794"/>
      <c r="P453" s="794"/>
      <c r="Q453" s="794"/>
      <c r="R453" s="794"/>
      <c r="S453" s="794"/>
      <c r="T453" s="794"/>
      <c r="U453" s="794"/>
      <c r="V453" s="794"/>
      <c r="W453" s="794"/>
      <c r="X453" s="794"/>
    </row>
    <row r="454" spans="3:24">
      <c r="C454" s="857" t="s">
        <v>1018</v>
      </c>
      <c r="D454" s="835">
        <v>43586</v>
      </c>
      <c r="E454" s="794">
        <f t="shared" si="16"/>
        <v>2019</v>
      </c>
      <c r="F454" s="794" t="s">
        <v>1028</v>
      </c>
      <c r="G454" s="823">
        <v>195</v>
      </c>
      <c r="H454" s="794" t="s">
        <v>1029</v>
      </c>
      <c r="I454" s="794">
        <v>86</v>
      </c>
      <c r="J454" s="794">
        <v>109</v>
      </c>
      <c r="K454" s="794">
        <v>457.8</v>
      </c>
      <c r="L454" s="835">
        <v>44075</v>
      </c>
      <c r="M454" s="794"/>
      <c r="N454" s="794"/>
      <c r="O454" s="794"/>
      <c r="P454" s="794"/>
      <c r="Q454" s="794"/>
      <c r="R454" s="794"/>
      <c r="S454" s="794"/>
      <c r="T454" s="794"/>
      <c r="U454" s="794"/>
      <c r="V454" s="794"/>
      <c r="W454" s="794"/>
      <c r="X454" s="794"/>
    </row>
    <row r="455" spans="3:24">
      <c r="C455" s="857" t="s">
        <v>1018</v>
      </c>
      <c r="D455" s="835">
        <v>43586</v>
      </c>
      <c r="E455" s="794">
        <f t="shared" si="16"/>
        <v>2019</v>
      </c>
      <c r="F455" s="794" t="s">
        <v>1019</v>
      </c>
      <c r="G455" s="823">
        <v>300</v>
      </c>
      <c r="H455" s="794" t="s">
        <v>1029</v>
      </c>
      <c r="I455" s="794">
        <v>86</v>
      </c>
      <c r="J455" s="794">
        <v>214</v>
      </c>
      <c r="K455" s="794">
        <v>898.80000000000007</v>
      </c>
      <c r="L455" s="835">
        <v>43983</v>
      </c>
      <c r="M455" s="794"/>
      <c r="N455" s="794"/>
      <c r="O455" s="794"/>
      <c r="P455" s="794"/>
      <c r="Q455" s="794"/>
      <c r="R455" s="794"/>
      <c r="S455" s="794"/>
      <c r="T455" s="794"/>
      <c r="U455" s="794"/>
      <c r="V455" s="794"/>
      <c r="W455" s="794"/>
      <c r="X455" s="794"/>
    </row>
    <row r="456" spans="3:24">
      <c r="C456" s="857" t="s">
        <v>1018</v>
      </c>
      <c r="D456" s="835">
        <v>43586</v>
      </c>
      <c r="E456" s="794">
        <f t="shared" si="16"/>
        <v>2019</v>
      </c>
      <c r="F456" s="794" t="s">
        <v>1019</v>
      </c>
      <c r="G456" s="823">
        <v>300</v>
      </c>
      <c r="H456" s="794" t="s">
        <v>1029</v>
      </c>
      <c r="I456" s="794">
        <v>86</v>
      </c>
      <c r="J456" s="794">
        <v>214</v>
      </c>
      <c r="K456" s="794">
        <v>898.80000000000007</v>
      </c>
      <c r="L456" s="835">
        <v>43983</v>
      </c>
      <c r="M456" s="794"/>
      <c r="N456" s="794"/>
      <c r="O456" s="794"/>
      <c r="P456" s="794"/>
      <c r="Q456" s="794"/>
      <c r="R456" s="794"/>
      <c r="S456" s="794"/>
      <c r="T456" s="794"/>
      <c r="U456" s="794"/>
      <c r="V456" s="794"/>
      <c r="W456" s="794"/>
      <c r="X456" s="794"/>
    </row>
    <row r="457" spans="3:24">
      <c r="C457" s="857" t="s">
        <v>1018</v>
      </c>
      <c r="D457" s="835">
        <v>43586</v>
      </c>
      <c r="E457" s="794">
        <f t="shared" si="16"/>
        <v>2019</v>
      </c>
      <c r="F457" s="794" t="s">
        <v>1019</v>
      </c>
      <c r="G457" s="823">
        <v>300</v>
      </c>
      <c r="H457" s="794" t="s">
        <v>1029</v>
      </c>
      <c r="I457" s="794">
        <v>86</v>
      </c>
      <c r="J457" s="794">
        <v>214</v>
      </c>
      <c r="K457" s="794">
        <v>898.80000000000007</v>
      </c>
      <c r="L457" s="835">
        <v>43983</v>
      </c>
      <c r="M457" s="794"/>
      <c r="N457" s="794"/>
      <c r="O457" s="794"/>
      <c r="P457" s="794"/>
      <c r="Q457" s="794"/>
      <c r="R457" s="794"/>
      <c r="S457" s="794"/>
      <c r="T457" s="794"/>
      <c r="U457" s="794"/>
      <c r="V457" s="794"/>
      <c r="W457" s="794"/>
      <c r="X457" s="794"/>
    </row>
    <row r="458" spans="3:24">
      <c r="C458" s="857" t="s">
        <v>1018</v>
      </c>
      <c r="D458" s="835">
        <v>43586</v>
      </c>
      <c r="E458" s="794">
        <f t="shared" si="16"/>
        <v>2019</v>
      </c>
      <c r="F458" s="794" t="s">
        <v>1019</v>
      </c>
      <c r="G458" s="823">
        <v>300</v>
      </c>
      <c r="H458" s="794" t="s">
        <v>1029</v>
      </c>
      <c r="I458" s="794">
        <v>86</v>
      </c>
      <c r="J458" s="794">
        <v>214</v>
      </c>
      <c r="K458" s="794">
        <v>898.80000000000007</v>
      </c>
      <c r="L458" s="835">
        <v>43983</v>
      </c>
      <c r="M458" s="794"/>
      <c r="N458" s="794"/>
      <c r="O458" s="794"/>
      <c r="P458" s="794"/>
      <c r="Q458" s="794"/>
      <c r="R458" s="794"/>
      <c r="S458" s="794"/>
      <c r="T458" s="794"/>
      <c r="U458" s="794"/>
      <c r="V458" s="794"/>
      <c r="W458" s="794"/>
      <c r="X458" s="794"/>
    </row>
    <row r="459" spans="3:24">
      <c r="C459" s="857" t="s">
        <v>1018</v>
      </c>
      <c r="D459" s="835">
        <v>43586</v>
      </c>
      <c r="E459" s="794">
        <f t="shared" si="16"/>
        <v>2019</v>
      </c>
      <c r="F459" s="794" t="s">
        <v>1019</v>
      </c>
      <c r="G459" s="823">
        <v>300</v>
      </c>
      <c r="H459" s="794" t="s">
        <v>1029</v>
      </c>
      <c r="I459" s="794">
        <v>86</v>
      </c>
      <c r="J459" s="794">
        <v>214</v>
      </c>
      <c r="K459" s="794">
        <v>898.80000000000007</v>
      </c>
      <c r="L459" s="835">
        <v>43983</v>
      </c>
      <c r="M459" s="794"/>
      <c r="N459" s="794"/>
      <c r="O459" s="794"/>
      <c r="P459" s="794"/>
      <c r="Q459" s="794"/>
      <c r="R459" s="794"/>
      <c r="S459" s="794"/>
      <c r="T459" s="794"/>
      <c r="U459" s="794"/>
      <c r="V459" s="794"/>
      <c r="W459" s="794"/>
      <c r="X459" s="794"/>
    </row>
    <row r="460" spans="3:24">
      <c r="C460" s="857" t="s">
        <v>1018</v>
      </c>
      <c r="D460" s="835">
        <v>43586</v>
      </c>
      <c r="E460" s="794">
        <f t="shared" si="16"/>
        <v>2019</v>
      </c>
      <c r="F460" s="794" t="s">
        <v>1019</v>
      </c>
      <c r="G460" s="823">
        <v>300</v>
      </c>
      <c r="H460" s="794" t="s">
        <v>1029</v>
      </c>
      <c r="I460" s="794">
        <v>86</v>
      </c>
      <c r="J460" s="794">
        <v>214</v>
      </c>
      <c r="K460" s="794">
        <v>898.80000000000007</v>
      </c>
      <c r="L460" s="835" t="s">
        <v>1023</v>
      </c>
      <c r="M460" s="794"/>
      <c r="N460" s="794"/>
      <c r="O460" s="794"/>
      <c r="P460" s="794"/>
      <c r="Q460" s="794"/>
      <c r="R460" s="794"/>
      <c r="S460" s="794"/>
      <c r="T460" s="794"/>
      <c r="U460" s="794"/>
      <c r="V460" s="794"/>
      <c r="W460" s="794"/>
      <c r="X460" s="794"/>
    </row>
    <row r="461" spans="3:24">
      <c r="C461" s="857" t="s">
        <v>1018</v>
      </c>
      <c r="D461" s="835">
        <v>43586</v>
      </c>
      <c r="E461" s="794">
        <f t="shared" si="16"/>
        <v>2019</v>
      </c>
      <c r="F461" s="794" t="s">
        <v>1019</v>
      </c>
      <c r="G461" s="823">
        <v>300</v>
      </c>
      <c r="H461" s="794" t="s">
        <v>1029</v>
      </c>
      <c r="I461" s="794">
        <v>86</v>
      </c>
      <c r="J461" s="794">
        <v>214</v>
      </c>
      <c r="K461" s="794">
        <v>898.80000000000007</v>
      </c>
      <c r="L461" s="835" t="s">
        <v>1023</v>
      </c>
      <c r="M461" s="794"/>
      <c r="N461" s="794"/>
      <c r="O461" s="794"/>
      <c r="P461" s="794"/>
      <c r="Q461" s="794"/>
      <c r="R461" s="794"/>
      <c r="S461" s="794"/>
      <c r="T461" s="794"/>
      <c r="U461" s="794"/>
      <c r="V461" s="794"/>
      <c r="W461" s="794"/>
      <c r="X461" s="794"/>
    </row>
    <row r="462" spans="3:24">
      <c r="C462" s="857" t="s">
        <v>1018</v>
      </c>
      <c r="D462" s="835">
        <v>43586</v>
      </c>
      <c r="E462" s="794">
        <f t="shared" si="16"/>
        <v>2019</v>
      </c>
      <c r="F462" s="794" t="s">
        <v>1019</v>
      </c>
      <c r="G462" s="823">
        <v>300</v>
      </c>
      <c r="H462" s="794" t="s">
        <v>1029</v>
      </c>
      <c r="I462" s="794">
        <v>86</v>
      </c>
      <c r="J462" s="794">
        <v>214</v>
      </c>
      <c r="K462" s="794">
        <v>898.80000000000007</v>
      </c>
      <c r="L462" s="835" t="s">
        <v>1023</v>
      </c>
      <c r="M462" s="794"/>
      <c r="N462" s="794"/>
      <c r="O462" s="794"/>
      <c r="P462" s="794"/>
      <c r="Q462" s="794"/>
      <c r="R462" s="794"/>
      <c r="S462" s="794"/>
      <c r="T462" s="794"/>
      <c r="U462" s="794"/>
      <c r="V462" s="794"/>
      <c r="W462" s="794"/>
      <c r="X462" s="794"/>
    </row>
    <row r="463" spans="3:24">
      <c r="C463" s="857" t="s">
        <v>1018</v>
      </c>
      <c r="D463" s="835">
        <v>43586</v>
      </c>
      <c r="E463" s="794">
        <f t="shared" si="16"/>
        <v>2019</v>
      </c>
      <c r="F463" s="794" t="s">
        <v>1019</v>
      </c>
      <c r="G463" s="823">
        <v>300</v>
      </c>
      <c r="H463" s="794" t="s">
        <v>1029</v>
      </c>
      <c r="I463" s="794">
        <v>86</v>
      </c>
      <c r="J463" s="794">
        <v>214</v>
      </c>
      <c r="K463" s="794">
        <v>898.80000000000007</v>
      </c>
      <c r="L463" s="835" t="s">
        <v>1023</v>
      </c>
      <c r="M463" s="794"/>
      <c r="N463" s="794"/>
      <c r="O463" s="794"/>
      <c r="P463" s="794"/>
      <c r="Q463" s="794"/>
      <c r="R463" s="794"/>
      <c r="S463" s="794"/>
      <c r="T463" s="794"/>
      <c r="U463" s="794"/>
      <c r="V463" s="794"/>
      <c r="W463" s="794"/>
      <c r="X463" s="794"/>
    </row>
    <row r="464" spans="3:24">
      <c r="C464" s="857" t="s">
        <v>1018</v>
      </c>
      <c r="D464" s="835">
        <v>43586</v>
      </c>
      <c r="E464" s="794">
        <f t="shared" si="16"/>
        <v>2019</v>
      </c>
      <c r="F464" s="794" t="s">
        <v>1019</v>
      </c>
      <c r="G464" s="823">
        <v>300</v>
      </c>
      <c r="H464" s="794" t="s">
        <v>1029</v>
      </c>
      <c r="I464" s="794">
        <v>86</v>
      </c>
      <c r="J464" s="794">
        <v>214</v>
      </c>
      <c r="K464" s="794">
        <v>898.80000000000007</v>
      </c>
      <c r="L464" s="835" t="s">
        <v>1023</v>
      </c>
      <c r="M464" s="794"/>
      <c r="N464" s="794"/>
      <c r="O464" s="794"/>
      <c r="P464" s="794"/>
      <c r="Q464" s="794"/>
      <c r="R464" s="794"/>
      <c r="S464" s="794"/>
      <c r="T464" s="794"/>
      <c r="U464" s="794"/>
      <c r="V464" s="794"/>
      <c r="W464" s="794"/>
      <c r="X464" s="794"/>
    </row>
    <row r="465" spans="3:24">
      <c r="C465" s="857" t="s">
        <v>1018</v>
      </c>
      <c r="D465" s="835">
        <v>43586</v>
      </c>
      <c r="E465" s="794">
        <f t="shared" si="16"/>
        <v>2019</v>
      </c>
      <c r="F465" s="794" t="s">
        <v>1019</v>
      </c>
      <c r="G465" s="823">
        <v>300</v>
      </c>
      <c r="H465" s="794" t="s">
        <v>1029</v>
      </c>
      <c r="I465" s="794">
        <v>86</v>
      </c>
      <c r="J465" s="794">
        <v>214</v>
      </c>
      <c r="K465" s="794">
        <v>898.80000000000007</v>
      </c>
      <c r="L465" s="835" t="s">
        <v>1023</v>
      </c>
      <c r="M465" s="794"/>
      <c r="N465" s="794"/>
      <c r="O465" s="794"/>
      <c r="P465" s="794"/>
      <c r="Q465" s="794"/>
      <c r="R465" s="794"/>
      <c r="S465" s="794"/>
      <c r="T465" s="794"/>
      <c r="U465" s="794"/>
      <c r="V465" s="794"/>
      <c r="W465" s="794"/>
      <c r="X465" s="794"/>
    </row>
    <row r="466" spans="3:24">
      <c r="C466" s="857" t="s">
        <v>1018</v>
      </c>
      <c r="D466" s="835">
        <v>43586</v>
      </c>
      <c r="E466" s="794">
        <f t="shared" si="16"/>
        <v>2019</v>
      </c>
      <c r="F466" s="794" t="s">
        <v>1019</v>
      </c>
      <c r="G466" s="823">
        <v>300</v>
      </c>
      <c r="H466" s="794" t="s">
        <v>1029</v>
      </c>
      <c r="I466" s="794">
        <v>86</v>
      </c>
      <c r="J466" s="794">
        <v>214</v>
      </c>
      <c r="K466" s="794">
        <v>898.80000000000007</v>
      </c>
      <c r="L466" s="835" t="s">
        <v>1023</v>
      </c>
      <c r="M466" s="794"/>
      <c r="N466" s="794"/>
      <c r="O466" s="794"/>
      <c r="P466" s="794"/>
      <c r="Q466" s="794"/>
      <c r="R466" s="794"/>
      <c r="S466" s="794"/>
      <c r="T466" s="794"/>
      <c r="U466" s="794"/>
      <c r="V466" s="794"/>
      <c r="W466" s="794"/>
      <c r="X466" s="794"/>
    </row>
    <row r="467" spans="3:24">
      <c r="C467" s="857" t="s">
        <v>1018</v>
      </c>
      <c r="D467" s="835">
        <v>43586</v>
      </c>
      <c r="E467" s="794">
        <f t="shared" si="16"/>
        <v>2019</v>
      </c>
      <c r="F467" s="794" t="s">
        <v>1019</v>
      </c>
      <c r="G467" s="823">
        <v>300</v>
      </c>
      <c r="H467" s="794" t="s">
        <v>1029</v>
      </c>
      <c r="I467" s="794">
        <v>86</v>
      </c>
      <c r="J467" s="794">
        <v>214</v>
      </c>
      <c r="K467" s="794">
        <v>898.80000000000007</v>
      </c>
      <c r="L467" s="835" t="s">
        <v>1023</v>
      </c>
      <c r="M467" s="794"/>
      <c r="N467" s="794"/>
      <c r="O467" s="794"/>
      <c r="P467" s="794"/>
      <c r="Q467" s="794"/>
      <c r="R467" s="794"/>
      <c r="S467" s="794"/>
      <c r="T467" s="794"/>
      <c r="U467" s="794"/>
      <c r="V467" s="794"/>
      <c r="W467" s="794"/>
      <c r="X467" s="794"/>
    </row>
    <row r="468" spans="3:24">
      <c r="C468" s="857" t="s">
        <v>1018</v>
      </c>
      <c r="D468" s="835">
        <v>43586</v>
      </c>
      <c r="E468" s="794">
        <f t="shared" si="16"/>
        <v>2019</v>
      </c>
      <c r="F468" s="794" t="s">
        <v>1019</v>
      </c>
      <c r="G468" s="823">
        <v>300</v>
      </c>
      <c r="H468" s="794" t="s">
        <v>1029</v>
      </c>
      <c r="I468" s="794">
        <v>86</v>
      </c>
      <c r="J468" s="794">
        <v>214</v>
      </c>
      <c r="K468" s="794">
        <v>898.80000000000007</v>
      </c>
      <c r="L468" s="835" t="s">
        <v>1023</v>
      </c>
      <c r="M468" s="794"/>
      <c r="N468" s="794"/>
      <c r="O468" s="794"/>
      <c r="P468" s="794"/>
      <c r="Q468" s="794"/>
      <c r="R468" s="794"/>
      <c r="S468" s="794"/>
      <c r="T468" s="794"/>
      <c r="U468" s="794"/>
      <c r="V468" s="794"/>
      <c r="W468" s="794"/>
      <c r="X468" s="794"/>
    </row>
    <row r="469" spans="3:24">
      <c r="C469" s="857" t="s">
        <v>1018</v>
      </c>
      <c r="D469" s="835">
        <v>43586</v>
      </c>
      <c r="E469" s="794">
        <f t="shared" si="16"/>
        <v>2019</v>
      </c>
      <c r="F469" s="794" t="s">
        <v>1019</v>
      </c>
      <c r="G469" s="823">
        <v>300</v>
      </c>
      <c r="H469" s="794" t="s">
        <v>1029</v>
      </c>
      <c r="I469" s="794">
        <v>86</v>
      </c>
      <c r="J469" s="794">
        <v>214</v>
      </c>
      <c r="K469" s="794">
        <v>898.80000000000007</v>
      </c>
      <c r="L469" s="835" t="s">
        <v>1023</v>
      </c>
      <c r="M469" s="794"/>
      <c r="N469" s="794"/>
      <c r="O469" s="794"/>
      <c r="P469" s="794"/>
      <c r="Q469" s="794"/>
      <c r="R469" s="794"/>
      <c r="S469" s="794"/>
      <c r="T469" s="794"/>
      <c r="U469" s="794"/>
      <c r="V469" s="794"/>
      <c r="W469" s="794"/>
      <c r="X469" s="794"/>
    </row>
    <row r="470" spans="3:24">
      <c r="C470" s="857" t="s">
        <v>1018</v>
      </c>
      <c r="D470" s="835">
        <v>43586</v>
      </c>
      <c r="E470" s="794">
        <f t="shared" si="16"/>
        <v>2019</v>
      </c>
      <c r="F470" s="794" t="s">
        <v>1030</v>
      </c>
      <c r="G470" s="823">
        <v>100</v>
      </c>
      <c r="H470" s="794" t="s">
        <v>1029</v>
      </c>
      <c r="I470" s="794">
        <v>86</v>
      </c>
      <c r="J470" s="794">
        <v>14</v>
      </c>
      <c r="K470" s="794">
        <v>58.800000000000004</v>
      </c>
      <c r="L470" s="835" t="s">
        <v>1023</v>
      </c>
      <c r="M470" s="794"/>
      <c r="N470" s="794"/>
      <c r="O470" s="794"/>
      <c r="P470" s="794"/>
      <c r="Q470" s="794"/>
      <c r="R470" s="794"/>
      <c r="S470" s="794"/>
      <c r="T470" s="794"/>
      <c r="U470" s="794"/>
      <c r="V470" s="794"/>
      <c r="W470" s="794"/>
      <c r="X470" s="794"/>
    </row>
    <row r="471" spans="3:24">
      <c r="C471" s="857" t="s">
        <v>1018</v>
      </c>
      <c r="D471" s="835">
        <v>43586</v>
      </c>
      <c r="E471" s="794">
        <f t="shared" si="16"/>
        <v>2019</v>
      </c>
      <c r="F471" s="794" t="s">
        <v>1030</v>
      </c>
      <c r="G471" s="823">
        <v>100</v>
      </c>
      <c r="H471" s="794" t="s">
        <v>1029</v>
      </c>
      <c r="I471" s="794">
        <v>86</v>
      </c>
      <c r="J471" s="794">
        <v>14</v>
      </c>
      <c r="K471" s="794">
        <v>58.800000000000004</v>
      </c>
      <c r="L471" s="835" t="s">
        <v>1023</v>
      </c>
      <c r="M471" s="794"/>
      <c r="N471" s="794"/>
      <c r="O471" s="794"/>
      <c r="P471" s="794"/>
      <c r="Q471" s="794"/>
      <c r="R471" s="794"/>
      <c r="S471" s="794"/>
      <c r="T471" s="794"/>
      <c r="U471" s="794"/>
      <c r="V471" s="794"/>
      <c r="W471" s="794"/>
      <c r="X471" s="794"/>
    </row>
    <row r="472" spans="3:24">
      <c r="C472" s="857" t="s">
        <v>1018</v>
      </c>
      <c r="D472" s="835">
        <v>43586</v>
      </c>
      <c r="E472" s="794">
        <f t="shared" si="16"/>
        <v>2019</v>
      </c>
      <c r="F472" s="794" t="s">
        <v>1030</v>
      </c>
      <c r="G472" s="823">
        <v>100</v>
      </c>
      <c r="H472" s="794" t="s">
        <v>1029</v>
      </c>
      <c r="I472" s="794">
        <v>86</v>
      </c>
      <c r="J472" s="794">
        <v>14</v>
      </c>
      <c r="K472" s="794">
        <v>58.800000000000004</v>
      </c>
      <c r="L472" s="835" t="s">
        <v>1023</v>
      </c>
      <c r="M472" s="794"/>
      <c r="N472" s="794"/>
      <c r="O472" s="794"/>
      <c r="P472" s="794"/>
      <c r="Q472" s="794"/>
      <c r="R472" s="794"/>
      <c r="S472" s="794"/>
      <c r="T472" s="794"/>
      <c r="U472" s="794"/>
      <c r="V472" s="794"/>
      <c r="W472" s="794"/>
      <c r="X472" s="794"/>
    </row>
    <row r="473" spans="3:24">
      <c r="C473" s="857" t="s">
        <v>1018</v>
      </c>
      <c r="D473" s="835">
        <v>43586</v>
      </c>
      <c r="E473" s="794">
        <f t="shared" si="16"/>
        <v>2019</v>
      </c>
      <c r="F473" s="794" t="s">
        <v>1019</v>
      </c>
      <c r="G473" s="823">
        <v>300</v>
      </c>
      <c r="H473" s="794" t="s">
        <v>1029</v>
      </c>
      <c r="I473" s="794">
        <v>86</v>
      </c>
      <c r="J473" s="794">
        <v>214</v>
      </c>
      <c r="K473" s="794">
        <v>898.80000000000007</v>
      </c>
      <c r="L473" s="835">
        <v>43983</v>
      </c>
      <c r="M473" s="794"/>
      <c r="N473" s="794"/>
      <c r="O473" s="794"/>
      <c r="P473" s="794"/>
      <c r="Q473" s="794"/>
      <c r="R473" s="794"/>
      <c r="S473" s="794"/>
      <c r="T473" s="794"/>
      <c r="U473" s="794"/>
      <c r="V473" s="794"/>
      <c r="W473" s="794"/>
      <c r="X473" s="794"/>
    </row>
    <row r="474" spans="3:24">
      <c r="C474" s="857" t="s">
        <v>1018</v>
      </c>
      <c r="D474" s="835">
        <v>43586</v>
      </c>
      <c r="E474" s="794">
        <f t="shared" si="16"/>
        <v>2019</v>
      </c>
      <c r="F474" s="794" t="s">
        <v>1019</v>
      </c>
      <c r="G474" s="823">
        <v>300</v>
      </c>
      <c r="H474" s="794" t="s">
        <v>1029</v>
      </c>
      <c r="I474" s="794">
        <v>86</v>
      </c>
      <c r="J474" s="794">
        <v>214</v>
      </c>
      <c r="K474" s="794">
        <v>898.80000000000007</v>
      </c>
      <c r="L474" s="835">
        <v>43983</v>
      </c>
      <c r="M474" s="794"/>
      <c r="N474" s="794"/>
      <c r="O474" s="794"/>
      <c r="P474" s="794"/>
      <c r="Q474" s="794"/>
      <c r="R474" s="794"/>
      <c r="S474" s="794"/>
      <c r="T474" s="794"/>
      <c r="U474" s="794"/>
      <c r="V474" s="794"/>
      <c r="W474" s="794"/>
      <c r="X474" s="794"/>
    </row>
    <row r="475" spans="3:24">
      <c r="C475" s="857" t="s">
        <v>1018</v>
      </c>
      <c r="D475" s="835">
        <v>43586</v>
      </c>
      <c r="E475" s="794">
        <f t="shared" si="16"/>
        <v>2019</v>
      </c>
      <c r="F475" s="794" t="s">
        <v>1019</v>
      </c>
      <c r="G475" s="823">
        <v>300</v>
      </c>
      <c r="H475" s="794" t="s">
        <v>1029</v>
      </c>
      <c r="I475" s="794">
        <v>86</v>
      </c>
      <c r="J475" s="794">
        <v>214</v>
      </c>
      <c r="K475" s="794">
        <v>898.80000000000007</v>
      </c>
      <c r="L475" s="835">
        <v>43983</v>
      </c>
      <c r="M475" s="794"/>
      <c r="N475" s="794"/>
      <c r="O475" s="794"/>
      <c r="P475" s="794"/>
      <c r="Q475" s="794"/>
      <c r="R475" s="794"/>
      <c r="S475" s="794"/>
      <c r="T475" s="794"/>
      <c r="U475" s="794"/>
      <c r="V475" s="794"/>
      <c r="W475" s="794"/>
      <c r="X475" s="794"/>
    </row>
    <row r="476" spans="3:24">
      <c r="C476" s="857" t="s">
        <v>1018</v>
      </c>
      <c r="D476" s="835">
        <v>43586</v>
      </c>
      <c r="E476" s="794">
        <f t="shared" si="16"/>
        <v>2019</v>
      </c>
      <c r="F476" s="794" t="s">
        <v>1019</v>
      </c>
      <c r="G476" s="823">
        <v>300</v>
      </c>
      <c r="H476" s="794" t="s">
        <v>1029</v>
      </c>
      <c r="I476" s="794">
        <v>86</v>
      </c>
      <c r="J476" s="794">
        <v>214</v>
      </c>
      <c r="K476" s="794">
        <v>898.80000000000007</v>
      </c>
      <c r="L476" s="835">
        <v>43983</v>
      </c>
      <c r="M476" s="794"/>
      <c r="N476" s="794"/>
      <c r="O476" s="794"/>
      <c r="P476" s="794"/>
      <c r="Q476" s="794"/>
      <c r="R476" s="794"/>
      <c r="S476" s="794"/>
      <c r="T476" s="794"/>
      <c r="U476" s="794"/>
      <c r="V476" s="794"/>
      <c r="W476" s="794"/>
      <c r="X476" s="794"/>
    </row>
    <row r="477" spans="3:24">
      <c r="C477" s="857" t="s">
        <v>1018</v>
      </c>
      <c r="D477" s="835">
        <v>43586</v>
      </c>
      <c r="E477" s="794">
        <f t="shared" si="16"/>
        <v>2019</v>
      </c>
      <c r="F477" s="794" t="s">
        <v>1019</v>
      </c>
      <c r="G477" s="823">
        <v>300</v>
      </c>
      <c r="H477" s="794" t="s">
        <v>1029</v>
      </c>
      <c r="I477" s="794">
        <v>86</v>
      </c>
      <c r="J477" s="794">
        <v>214</v>
      </c>
      <c r="K477" s="794">
        <v>898.80000000000007</v>
      </c>
      <c r="L477" s="835">
        <v>43983</v>
      </c>
      <c r="M477" s="794"/>
      <c r="N477" s="794"/>
      <c r="O477" s="794"/>
      <c r="P477" s="794"/>
      <c r="Q477" s="794"/>
      <c r="R477" s="794"/>
      <c r="S477" s="794"/>
      <c r="T477" s="794"/>
      <c r="U477" s="794"/>
      <c r="V477" s="794"/>
      <c r="W477" s="794"/>
      <c r="X477" s="794"/>
    </row>
    <row r="478" spans="3:24">
      <c r="C478" s="857" t="s">
        <v>1018</v>
      </c>
      <c r="D478" s="835">
        <v>43586</v>
      </c>
      <c r="E478" s="794">
        <f t="shared" si="16"/>
        <v>2019</v>
      </c>
      <c r="F478" s="794" t="s">
        <v>1028</v>
      </c>
      <c r="G478" s="823">
        <v>195</v>
      </c>
      <c r="H478" s="794" t="s">
        <v>1029</v>
      </c>
      <c r="I478" s="794">
        <v>86</v>
      </c>
      <c r="J478" s="794">
        <v>109</v>
      </c>
      <c r="K478" s="794">
        <v>457.8</v>
      </c>
      <c r="L478" s="835" t="s">
        <v>1023</v>
      </c>
      <c r="M478" s="794"/>
      <c r="N478" s="794"/>
      <c r="O478" s="794"/>
      <c r="P478" s="794"/>
      <c r="Q478" s="794"/>
      <c r="R478" s="794"/>
      <c r="S478" s="794"/>
      <c r="T478" s="794"/>
      <c r="U478" s="794"/>
      <c r="V478" s="794"/>
      <c r="W478" s="794"/>
      <c r="X478" s="794"/>
    </row>
    <row r="479" spans="3:24">
      <c r="C479" s="857" t="s">
        <v>1018</v>
      </c>
      <c r="D479" s="835">
        <v>43586</v>
      </c>
      <c r="E479" s="794">
        <f t="shared" si="16"/>
        <v>2019</v>
      </c>
      <c r="F479" s="794" t="s">
        <v>1019</v>
      </c>
      <c r="G479" s="823">
        <v>300</v>
      </c>
      <c r="H479" s="794" t="s">
        <v>1029</v>
      </c>
      <c r="I479" s="794">
        <v>86</v>
      </c>
      <c r="J479" s="794">
        <v>214</v>
      </c>
      <c r="K479" s="794">
        <v>898.80000000000007</v>
      </c>
      <c r="L479" s="835">
        <v>43983</v>
      </c>
      <c r="M479" s="794"/>
      <c r="N479" s="794"/>
      <c r="O479" s="794"/>
      <c r="P479" s="794"/>
      <c r="Q479" s="794"/>
      <c r="R479" s="794"/>
      <c r="S479" s="794"/>
      <c r="T479" s="794"/>
      <c r="U479" s="794"/>
      <c r="V479" s="794"/>
      <c r="W479" s="794"/>
      <c r="X479" s="794"/>
    </row>
    <row r="480" spans="3:24">
      <c r="C480" s="857" t="s">
        <v>1018</v>
      </c>
      <c r="D480" s="835">
        <v>43586</v>
      </c>
      <c r="E480" s="794">
        <f t="shared" si="16"/>
        <v>2019</v>
      </c>
      <c r="F480" s="794" t="s">
        <v>1019</v>
      </c>
      <c r="G480" s="823">
        <v>300</v>
      </c>
      <c r="H480" s="794" t="s">
        <v>1029</v>
      </c>
      <c r="I480" s="794">
        <v>86</v>
      </c>
      <c r="J480" s="794">
        <v>214</v>
      </c>
      <c r="K480" s="794">
        <v>898.80000000000007</v>
      </c>
      <c r="L480" s="835">
        <v>43983</v>
      </c>
      <c r="M480" s="794"/>
      <c r="N480" s="794"/>
      <c r="O480" s="794"/>
      <c r="P480" s="794"/>
      <c r="Q480" s="794"/>
      <c r="R480" s="794"/>
      <c r="S480" s="794"/>
      <c r="T480" s="794"/>
      <c r="U480" s="794"/>
      <c r="V480" s="794"/>
      <c r="W480" s="794"/>
      <c r="X480" s="794"/>
    </row>
    <row r="481" spans="3:24">
      <c r="C481" s="857" t="s">
        <v>1018</v>
      </c>
      <c r="D481" s="835">
        <v>43586</v>
      </c>
      <c r="E481" s="794">
        <f t="shared" si="16"/>
        <v>2019</v>
      </c>
      <c r="F481" s="794" t="s">
        <v>1019</v>
      </c>
      <c r="G481" s="823">
        <v>300</v>
      </c>
      <c r="H481" s="794" t="s">
        <v>1029</v>
      </c>
      <c r="I481" s="794">
        <v>86</v>
      </c>
      <c r="J481" s="794">
        <v>214</v>
      </c>
      <c r="K481" s="794">
        <v>898.80000000000007</v>
      </c>
      <c r="L481" s="835">
        <v>43983</v>
      </c>
      <c r="M481" s="794"/>
      <c r="N481" s="794"/>
      <c r="O481" s="794"/>
      <c r="P481" s="794"/>
      <c r="Q481" s="794"/>
      <c r="R481" s="794"/>
      <c r="S481" s="794"/>
      <c r="T481" s="794"/>
      <c r="U481" s="794"/>
      <c r="V481" s="794"/>
      <c r="W481" s="794"/>
      <c r="X481" s="794"/>
    </row>
    <row r="482" spans="3:24">
      <c r="C482" s="857" t="s">
        <v>1018</v>
      </c>
      <c r="D482" s="835">
        <v>43586</v>
      </c>
      <c r="E482" s="794">
        <f t="shared" si="16"/>
        <v>2019</v>
      </c>
      <c r="F482" s="794" t="s">
        <v>1019</v>
      </c>
      <c r="G482" s="823">
        <v>300</v>
      </c>
      <c r="H482" s="794" t="s">
        <v>1029</v>
      </c>
      <c r="I482" s="794">
        <v>86</v>
      </c>
      <c r="J482" s="794">
        <v>214</v>
      </c>
      <c r="K482" s="794">
        <v>898.80000000000007</v>
      </c>
      <c r="L482" s="835">
        <v>43983</v>
      </c>
      <c r="M482" s="794"/>
      <c r="N482" s="794"/>
      <c r="O482" s="794"/>
      <c r="P482" s="794"/>
      <c r="Q482" s="794"/>
      <c r="R482" s="794"/>
      <c r="S482" s="794"/>
      <c r="T482" s="794"/>
      <c r="U482" s="794"/>
      <c r="V482" s="794"/>
      <c r="W482" s="794"/>
      <c r="X482" s="794"/>
    </row>
    <row r="483" spans="3:24">
      <c r="C483" s="857" t="s">
        <v>1018</v>
      </c>
      <c r="D483" s="835">
        <v>43586</v>
      </c>
      <c r="E483" s="794">
        <f t="shared" si="16"/>
        <v>2019</v>
      </c>
      <c r="F483" s="794" t="s">
        <v>1019</v>
      </c>
      <c r="G483" s="823">
        <v>300</v>
      </c>
      <c r="H483" s="794" t="s">
        <v>1029</v>
      </c>
      <c r="I483" s="794">
        <v>86</v>
      </c>
      <c r="J483" s="794">
        <v>214</v>
      </c>
      <c r="K483" s="794">
        <v>898.80000000000007</v>
      </c>
      <c r="L483" s="835">
        <v>43983</v>
      </c>
      <c r="M483" s="794"/>
      <c r="N483" s="794"/>
      <c r="O483" s="794"/>
      <c r="P483" s="794"/>
      <c r="Q483" s="794"/>
      <c r="R483" s="794"/>
      <c r="S483" s="794"/>
      <c r="T483" s="794"/>
      <c r="U483" s="794"/>
      <c r="V483" s="794"/>
      <c r="W483" s="794"/>
      <c r="X483" s="794"/>
    </row>
    <row r="484" spans="3:24">
      <c r="C484" s="857" t="s">
        <v>1024</v>
      </c>
      <c r="D484" s="835">
        <v>43586</v>
      </c>
      <c r="E484" s="794">
        <f t="shared" si="16"/>
        <v>2019</v>
      </c>
      <c r="F484" s="794" t="s">
        <v>1019</v>
      </c>
      <c r="G484" s="823">
        <v>300</v>
      </c>
      <c r="H484" s="794" t="s">
        <v>1029</v>
      </c>
      <c r="I484" s="794">
        <v>86</v>
      </c>
      <c r="J484" s="794">
        <v>214</v>
      </c>
      <c r="K484" s="794">
        <v>898.80000000000007</v>
      </c>
      <c r="L484" s="835">
        <v>43983</v>
      </c>
      <c r="M484" s="794"/>
      <c r="N484" s="794"/>
      <c r="O484" s="794"/>
      <c r="P484" s="794"/>
      <c r="Q484" s="794"/>
      <c r="R484" s="794"/>
      <c r="S484" s="794"/>
      <c r="T484" s="794"/>
      <c r="U484" s="794"/>
      <c r="V484" s="794"/>
      <c r="W484" s="794"/>
      <c r="X484" s="794"/>
    </row>
    <row r="485" spans="3:24">
      <c r="C485" s="857" t="s">
        <v>1018</v>
      </c>
      <c r="D485" s="835">
        <v>43586</v>
      </c>
      <c r="E485" s="794">
        <f t="shared" si="16"/>
        <v>2019</v>
      </c>
      <c r="F485" s="794" t="s">
        <v>1019</v>
      </c>
      <c r="G485" s="823">
        <v>300</v>
      </c>
      <c r="H485" s="794" t="s">
        <v>1029</v>
      </c>
      <c r="I485" s="794">
        <v>86</v>
      </c>
      <c r="J485" s="794">
        <v>214</v>
      </c>
      <c r="K485" s="794">
        <v>898.80000000000007</v>
      </c>
      <c r="L485" s="835" t="s">
        <v>1023</v>
      </c>
      <c r="M485" s="794"/>
      <c r="N485" s="794"/>
      <c r="O485" s="794"/>
      <c r="P485" s="794"/>
      <c r="Q485" s="794"/>
      <c r="R485" s="794"/>
      <c r="S485" s="794"/>
      <c r="T485" s="794"/>
      <c r="U485" s="794"/>
      <c r="V485" s="794"/>
      <c r="W485" s="794"/>
      <c r="X485" s="794"/>
    </row>
    <row r="486" spans="3:24">
      <c r="C486" s="857" t="s">
        <v>1018</v>
      </c>
      <c r="D486" s="835">
        <v>43586</v>
      </c>
      <c r="E486" s="794">
        <f t="shared" si="16"/>
        <v>2019</v>
      </c>
      <c r="F486" s="794" t="s">
        <v>1019</v>
      </c>
      <c r="G486" s="823">
        <v>300</v>
      </c>
      <c r="H486" s="794" t="s">
        <v>1029</v>
      </c>
      <c r="I486" s="794">
        <v>86</v>
      </c>
      <c r="J486" s="794">
        <v>214</v>
      </c>
      <c r="K486" s="794">
        <v>898.80000000000007</v>
      </c>
      <c r="L486" s="835">
        <v>43983</v>
      </c>
      <c r="M486" s="794"/>
      <c r="N486" s="794"/>
      <c r="O486" s="794"/>
      <c r="P486" s="794"/>
      <c r="Q486" s="794"/>
      <c r="R486" s="794"/>
      <c r="S486" s="794"/>
      <c r="T486" s="794"/>
      <c r="U486" s="794"/>
      <c r="V486" s="794"/>
      <c r="W486" s="794"/>
      <c r="X486" s="794"/>
    </row>
    <row r="487" spans="3:24">
      <c r="C487" s="857" t="s">
        <v>1018</v>
      </c>
      <c r="D487" s="835">
        <v>43586</v>
      </c>
      <c r="E487" s="794">
        <f t="shared" si="16"/>
        <v>2019</v>
      </c>
      <c r="F487" s="794" t="s">
        <v>1019</v>
      </c>
      <c r="G487" s="823">
        <v>300</v>
      </c>
      <c r="H487" s="794" t="s">
        <v>1029</v>
      </c>
      <c r="I487" s="794">
        <v>86</v>
      </c>
      <c r="J487" s="794">
        <v>214</v>
      </c>
      <c r="K487" s="794">
        <v>898.80000000000007</v>
      </c>
      <c r="L487" s="835">
        <v>43983</v>
      </c>
      <c r="M487" s="794"/>
      <c r="N487" s="794"/>
      <c r="O487" s="794"/>
      <c r="P487" s="794"/>
      <c r="Q487" s="794"/>
      <c r="R487" s="794"/>
      <c r="S487" s="794"/>
      <c r="T487" s="794"/>
      <c r="U487" s="794"/>
      <c r="V487" s="794"/>
      <c r="W487" s="794"/>
      <c r="X487" s="794"/>
    </row>
    <row r="488" spans="3:24">
      <c r="C488" s="857" t="s">
        <v>1018</v>
      </c>
      <c r="D488" s="835">
        <v>43586</v>
      </c>
      <c r="E488" s="794">
        <f t="shared" si="16"/>
        <v>2019</v>
      </c>
      <c r="F488" s="794" t="s">
        <v>1019</v>
      </c>
      <c r="G488" s="823">
        <v>300</v>
      </c>
      <c r="H488" s="794" t="s">
        <v>1029</v>
      </c>
      <c r="I488" s="794">
        <v>86</v>
      </c>
      <c r="J488" s="794">
        <v>214</v>
      </c>
      <c r="K488" s="794">
        <v>898.80000000000007</v>
      </c>
      <c r="L488" s="835">
        <v>43983</v>
      </c>
      <c r="M488" s="794"/>
      <c r="N488" s="794"/>
      <c r="O488" s="794"/>
      <c r="P488" s="794"/>
      <c r="Q488" s="794"/>
      <c r="R488" s="794"/>
      <c r="S488" s="794"/>
      <c r="T488" s="794"/>
      <c r="U488" s="794"/>
      <c r="V488" s="794"/>
      <c r="W488" s="794"/>
      <c r="X488" s="794"/>
    </row>
    <row r="489" spans="3:24">
      <c r="C489" s="857" t="s">
        <v>1018</v>
      </c>
      <c r="D489" s="835">
        <v>43586</v>
      </c>
      <c r="E489" s="794">
        <f t="shared" si="16"/>
        <v>2019</v>
      </c>
      <c r="F489" s="794" t="s">
        <v>1019</v>
      </c>
      <c r="G489" s="823">
        <v>300</v>
      </c>
      <c r="H489" s="794" t="s">
        <v>1031</v>
      </c>
      <c r="I489" s="794">
        <v>86</v>
      </c>
      <c r="J489" s="794">
        <v>214</v>
      </c>
      <c r="K489" s="794">
        <v>898.80000000000007</v>
      </c>
      <c r="L489" s="835">
        <v>43983</v>
      </c>
      <c r="M489" s="794"/>
      <c r="N489" s="794"/>
      <c r="O489" s="794"/>
      <c r="P489" s="794"/>
      <c r="Q489" s="794"/>
      <c r="R489" s="794"/>
      <c r="S489" s="794"/>
      <c r="T489" s="794"/>
      <c r="U489" s="794"/>
      <c r="V489" s="794"/>
      <c r="W489" s="794"/>
      <c r="X489" s="794"/>
    </row>
    <row r="490" spans="3:24">
      <c r="C490" s="857" t="s">
        <v>1018</v>
      </c>
      <c r="D490" s="835">
        <v>43586</v>
      </c>
      <c r="E490" s="794">
        <f t="shared" ref="E490:E553" si="17">YEAR(D490)</f>
        <v>2019</v>
      </c>
      <c r="F490" s="794" t="s">
        <v>1019</v>
      </c>
      <c r="G490" s="823">
        <v>300</v>
      </c>
      <c r="H490" s="794" t="s">
        <v>1029</v>
      </c>
      <c r="I490" s="794">
        <v>86</v>
      </c>
      <c r="J490" s="794">
        <v>214</v>
      </c>
      <c r="K490" s="794">
        <v>898.80000000000007</v>
      </c>
      <c r="L490" s="835">
        <v>43983</v>
      </c>
      <c r="M490" s="794"/>
      <c r="N490" s="794"/>
      <c r="O490" s="794"/>
      <c r="P490" s="794"/>
      <c r="Q490" s="794"/>
      <c r="R490" s="794"/>
      <c r="S490" s="794"/>
      <c r="T490" s="794"/>
      <c r="U490" s="794"/>
      <c r="V490" s="794"/>
      <c r="W490" s="794"/>
      <c r="X490" s="794"/>
    </row>
    <row r="491" spans="3:24">
      <c r="C491" s="857" t="s">
        <v>1018</v>
      </c>
      <c r="D491" s="835">
        <v>43586</v>
      </c>
      <c r="E491" s="794">
        <f t="shared" si="17"/>
        <v>2019</v>
      </c>
      <c r="F491" s="794" t="s">
        <v>1019</v>
      </c>
      <c r="G491" s="823">
        <v>300</v>
      </c>
      <c r="H491" s="794" t="s">
        <v>1029</v>
      </c>
      <c r="I491" s="794">
        <v>86</v>
      </c>
      <c r="J491" s="794">
        <v>214</v>
      </c>
      <c r="K491" s="794">
        <v>898.80000000000007</v>
      </c>
      <c r="L491" s="835">
        <v>43983</v>
      </c>
      <c r="M491" s="794"/>
      <c r="N491" s="794"/>
      <c r="O491" s="794"/>
      <c r="P491" s="794"/>
      <c r="Q491" s="794"/>
      <c r="R491" s="794"/>
      <c r="S491" s="794"/>
      <c r="T491" s="794"/>
      <c r="U491" s="794"/>
      <c r="V491" s="794"/>
      <c r="W491" s="794"/>
      <c r="X491" s="794"/>
    </row>
    <row r="492" spans="3:24">
      <c r="C492" s="857" t="s">
        <v>1018</v>
      </c>
      <c r="D492" s="835">
        <v>43586</v>
      </c>
      <c r="E492" s="794">
        <f t="shared" si="17"/>
        <v>2019</v>
      </c>
      <c r="F492" s="794" t="s">
        <v>1019</v>
      </c>
      <c r="G492" s="823">
        <v>300</v>
      </c>
      <c r="H492" s="794" t="s">
        <v>1029</v>
      </c>
      <c r="I492" s="794">
        <v>86</v>
      </c>
      <c r="J492" s="794">
        <v>214</v>
      </c>
      <c r="K492" s="794">
        <v>898.80000000000007</v>
      </c>
      <c r="L492" s="835">
        <v>43983</v>
      </c>
      <c r="M492" s="794"/>
      <c r="N492" s="794"/>
      <c r="O492" s="794"/>
      <c r="P492" s="794"/>
      <c r="Q492" s="794"/>
      <c r="R492" s="794"/>
      <c r="S492" s="794"/>
      <c r="T492" s="794"/>
      <c r="U492" s="794"/>
      <c r="V492" s="794"/>
      <c r="W492" s="794"/>
      <c r="X492" s="794"/>
    </row>
    <row r="493" spans="3:24">
      <c r="C493" s="857" t="s">
        <v>1018</v>
      </c>
      <c r="D493" s="835">
        <v>43586</v>
      </c>
      <c r="E493" s="794">
        <f t="shared" si="17"/>
        <v>2019</v>
      </c>
      <c r="F493" s="794" t="s">
        <v>1019</v>
      </c>
      <c r="G493" s="823">
        <v>300</v>
      </c>
      <c r="H493" s="794" t="s">
        <v>1029</v>
      </c>
      <c r="I493" s="794">
        <v>86</v>
      </c>
      <c r="J493" s="794">
        <v>214</v>
      </c>
      <c r="K493" s="794">
        <v>898.80000000000007</v>
      </c>
      <c r="L493" s="835">
        <v>43983</v>
      </c>
      <c r="M493" s="794"/>
      <c r="N493" s="794"/>
      <c r="O493" s="794"/>
      <c r="P493" s="794"/>
      <c r="Q493" s="794"/>
      <c r="R493" s="794"/>
      <c r="S493" s="794"/>
      <c r="T493" s="794"/>
      <c r="U493" s="794"/>
      <c r="V493" s="794"/>
      <c r="W493" s="794"/>
      <c r="X493" s="794"/>
    </row>
    <row r="494" spans="3:24">
      <c r="C494" s="857" t="s">
        <v>1018</v>
      </c>
      <c r="D494" s="835">
        <v>43586</v>
      </c>
      <c r="E494" s="794">
        <f t="shared" si="17"/>
        <v>2019</v>
      </c>
      <c r="F494" s="794" t="s">
        <v>1019</v>
      </c>
      <c r="G494" s="823">
        <v>300</v>
      </c>
      <c r="H494" s="794" t="s">
        <v>1029</v>
      </c>
      <c r="I494" s="794">
        <v>86</v>
      </c>
      <c r="J494" s="794">
        <v>214</v>
      </c>
      <c r="K494" s="794">
        <v>898.80000000000007</v>
      </c>
      <c r="L494" s="835">
        <v>43983</v>
      </c>
      <c r="M494" s="794"/>
      <c r="N494" s="794"/>
      <c r="O494" s="794"/>
      <c r="P494" s="794"/>
      <c r="Q494" s="794"/>
      <c r="R494" s="794"/>
      <c r="S494" s="794"/>
      <c r="T494" s="794"/>
      <c r="U494" s="794"/>
      <c r="V494" s="794"/>
      <c r="W494" s="794"/>
      <c r="X494" s="794"/>
    </row>
    <row r="495" spans="3:24">
      <c r="C495" s="857" t="s">
        <v>1018</v>
      </c>
      <c r="D495" s="835">
        <v>43586</v>
      </c>
      <c r="E495" s="794">
        <f t="shared" si="17"/>
        <v>2019</v>
      </c>
      <c r="F495" s="794" t="s">
        <v>1019</v>
      </c>
      <c r="G495" s="823">
        <v>300</v>
      </c>
      <c r="H495" s="794" t="s">
        <v>1029</v>
      </c>
      <c r="I495" s="794">
        <v>86</v>
      </c>
      <c r="J495" s="794">
        <v>214</v>
      </c>
      <c r="K495" s="794">
        <v>898.80000000000007</v>
      </c>
      <c r="L495" s="835">
        <v>43983</v>
      </c>
      <c r="M495" s="794"/>
      <c r="N495" s="794"/>
      <c r="O495" s="794"/>
      <c r="P495" s="794"/>
      <c r="Q495" s="794"/>
      <c r="R495" s="794"/>
      <c r="S495" s="794"/>
      <c r="T495" s="794"/>
      <c r="U495" s="794"/>
      <c r="V495" s="794"/>
      <c r="W495" s="794"/>
      <c r="X495" s="794"/>
    </row>
    <row r="496" spans="3:24">
      <c r="C496" s="857" t="s">
        <v>1018</v>
      </c>
      <c r="D496" s="835">
        <v>43586</v>
      </c>
      <c r="E496" s="794">
        <f t="shared" si="17"/>
        <v>2019</v>
      </c>
      <c r="F496" s="794" t="s">
        <v>1019</v>
      </c>
      <c r="G496" s="823">
        <v>300</v>
      </c>
      <c r="H496" s="794" t="s">
        <v>1029</v>
      </c>
      <c r="I496" s="794">
        <v>86</v>
      </c>
      <c r="J496" s="794">
        <v>214</v>
      </c>
      <c r="K496" s="794">
        <v>898.80000000000007</v>
      </c>
      <c r="L496" s="835">
        <v>44075</v>
      </c>
      <c r="M496" s="794"/>
      <c r="N496" s="794"/>
      <c r="O496" s="794"/>
      <c r="P496" s="794"/>
      <c r="Q496" s="794"/>
      <c r="R496" s="794"/>
      <c r="S496" s="794"/>
      <c r="T496" s="794"/>
      <c r="U496" s="794"/>
      <c r="V496" s="794"/>
      <c r="W496" s="794"/>
      <c r="X496" s="794"/>
    </row>
    <row r="497" spans="3:24">
      <c r="C497" s="857" t="s">
        <v>1018</v>
      </c>
      <c r="D497" s="835">
        <v>43586</v>
      </c>
      <c r="E497" s="794">
        <f t="shared" si="17"/>
        <v>2019</v>
      </c>
      <c r="F497" s="794" t="s">
        <v>1019</v>
      </c>
      <c r="G497" s="823">
        <v>300</v>
      </c>
      <c r="H497" s="794" t="s">
        <v>1029</v>
      </c>
      <c r="I497" s="794">
        <v>86</v>
      </c>
      <c r="J497" s="794">
        <v>214</v>
      </c>
      <c r="K497" s="794">
        <v>898.80000000000007</v>
      </c>
      <c r="L497" s="835" t="s">
        <v>1023</v>
      </c>
      <c r="M497" s="794"/>
      <c r="N497" s="794"/>
      <c r="O497" s="794"/>
      <c r="P497" s="794"/>
      <c r="Q497" s="794"/>
      <c r="R497" s="794"/>
      <c r="S497" s="794"/>
      <c r="T497" s="794"/>
      <c r="U497" s="794"/>
      <c r="V497" s="794"/>
      <c r="W497" s="794"/>
      <c r="X497" s="794"/>
    </row>
    <row r="498" spans="3:24">
      <c r="C498" s="857" t="s">
        <v>1018</v>
      </c>
      <c r="D498" s="835">
        <v>43586</v>
      </c>
      <c r="E498" s="794">
        <f t="shared" si="17"/>
        <v>2019</v>
      </c>
      <c r="F498" s="794" t="s">
        <v>1019</v>
      </c>
      <c r="G498" s="823">
        <v>300</v>
      </c>
      <c r="H498" s="794" t="s">
        <v>1029</v>
      </c>
      <c r="I498" s="794">
        <v>86</v>
      </c>
      <c r="J498" s="794">
        <v>214</v>
      </c>
      <c r="K498" s="794">
        <v>898.80000000000007</v>
      </c>
      <c r="L498" s="835" t="s">
        <v>1023</v>
      </c>
      <c r="M498" s="794"/>
      <c r="N498" s="794"/>
      <c r="O498" s="794"/>
      <c r="P498" s="794"/>
      <c r="Q498" s="794"/>
      <c r="R498" s="794"/>
      <c r="S498" s="794"/>
      <c r="T498" s="794"/>
      <c r="U498" s="794"/>
      <c r="V498" s="794"/>
      <c r="W498" s="794"/>
      <c r="X498" s="794"/>
    </row>
    <row r="499" spans="3:24">
      <c r="C499" s="857" t="s">
        <v>1018</v>
      </c>
      <c r="D499" s="835">
        <v>43586</v>
      </c>
      <c r="E499" s="794">
        <f t="shared" si="17"/>
        <v>2019</v>
      </c>
      <c r="F499" s="794" t="s">
        <v>1019</v>
      </c>
      <c r="G499" s="823">
        <v>300</v>
      </c>
      <c r="H499" s="794" t="s">
        <v>1029</v>
      </c>
      <c r="I499" s="794">
        <v>86</v>
      </c>
      <c r="J499" s="794">
        <v>214</v>
      </c>
      <c r="K499" s="794">
        <v>898.80000000000007</v>
      </c>
      <c r="L499" s="835">
        <v>43983</v>
      </c>
      <c r="M499" s="794"/>
      <c r="N499" s="794"/>
      <c r="O499" s="794"/>
      <c r="P499" s="794"/>
      <c r="Q499" s="794"/>
      <c r="R499" s="794"/>
      <c r="S499" s="794"/>
      <c r="T499" s="794"/>
      <c r="U499" s="794"/>
      <c r="V499" s="794"/>
      <c r="W499" s="794"/>
      <c r="X499" s="794"/>
    </row>
    <row r="500" spans="3:24">
      <c r="C500" s="857" t="s">
        <v>1018</v>
      </c>
      <c r="D500" s="835">
        <v>43586</v>
      </c>
      <c r="E500" s="794">
        <f t="shared" si="17"/>
        <v>2019</v>
      </c>
      <c r="F500" s="794" t="s">
        <v>1019</v>
      </c>
      <c r="G500" s="823">
        <v>300</v>
      </c>
      <c r="H500" s="794" t="s">
        <v>1029</v>
      </c>
      <c r="I500" s="794">
        <v>86</v>
      </c>
      <c r="J500" s="794">
        <v>214</v>
      </c>
      <c r="K500" s="794">
        <v>898.80000000000007</v>
      </c>
      <c r="L500" s="835">
        <v>43983</v>
      </c>
      <c r="M500" s="794"/>
      <c r="N500" s="794"/>
      <c r="O500" s="794"/>
      <c r="P500" s="794"/>
      <c r="Q500" s="794"/>
      <c r="R500" s="794"/>
      <c r="S500" s="794"/>
      <c r="T500" s="794"/>
      <c r="U500" s="794"/>
      <c r="V500" s="794"/>
      <c r="W500" s="794"/>
      <c r="X500" s="794"/>
    </row>
    <row r="501" spans="3:24">
      <c r="C501" s="857" t="s">
        <v>1018</v>
      </c>
      <c r="D501" s="835">
        <v>43586</v>
      </c>
      <c r="E501" s="794">
        <f t="shared" si="17"/>
        <v>2019</v>
      </c>
      <c r="F501" s="794" t="s">
        <v>1019</v>
      </c>
      <c r="G501" s="823">
        <v>300</v>
      </c>
      <c r="H501" s="794" t="s">
        <v>1029</v>
      </c>
      <c r="I501" s="794">
        <v>86</v>
      </c>
      <c r="J501" s="794">
        <v>214</v>
      </c>
      <c r="K501" s="794">
        <v>898.80000000000007</v>
      </c>
      <c r="L501" s="835">
        <v>43983</v>
      </c>
      <c r="M501" s="794"/>
      <c r="N501" s="794"/>
      <c r="O501" s="794"/>
      <c r="P501" s="794"/>
      <c r="Q501" s="794"/>
      <c r="R501" s="794"/>
      <c r="S501" s="794"/>
      <c r="T501" s="794"/>
      <c r="U501" s="794"/>
      <c r="V501" s="794"/>
      <c r="W501" s="794"/>
      <c r="X501" s="794"/>
    </row>
    <row r="502" spans="3:24">
      <c r="C502" s="857" t="s">
        <v>1018</v>
      </c>
      <c r="D502" s="835">
        <v>43586</v>
      </c>
      <c r="E502" s="794">
        <f t="shared" si="17"/>
        <v>2019</v>
      </c>
      <c r="F502" s="794" t="s">
        <v>1019</v>
      </c>
      <c r="G502" s="823">
        <v>300</v>
      </c>
      <c r="H502" s="794" t="s">
        <v>1029</v>
      </c>
      <c r="I502" s="794">
        <v>86</v>
      </c>
      <c r="J502" s="794">
        <v>214</v>
      </c>
      <c r="K502" s="794">
        <v>898.80000000000007</v>
      </c>
      <c r="L502" s="835">
        <v>43983</v>
      </c>
      <c r="M502" s="794"/>
      <c r="N502" s="794"/>
      <c r="O502" s="794"/>
      <c r="P502" s="794"/>
      <c r="Q502" s="794"/>
      <c r="R502" s="794"/>
      <c r="S502" s="794"/>
      <c r="T502" s="794"/>
      <c r="U502" s="794"/>
      <c r="V502" s="794"/>
      <c r="W502" s="794"/>
      <c r="X502" s="794"/>
    </row>
    <row r="503" spans="3:24">
      <c r="C503" s="857" t="s">
        <v>1018</v>
      </c>
      <c r="D503" s="835">
        <v>43586</v>
      </c>
      <c r="E503" s="794">
        <f t="shared" si="17"/>
        <v>2019</v>
      </c>
      <c r="F503" s="794" t="s">
        <v>1019</v>
      </c>
      <c r="G503" s="823">
        <v>300</v>
      </c>
      <c r="H503" s="794" t="s">
        <v>1029</v>
      </c>
      <c r="I503" s="794">
        <v>86</v>
      </c>
      <c r="J503" s="794">
        <v>214</v>
      </c>
      <c r="K503" s="794">
        <v>898.80000000000007</v>
      </c>
      <c r="L503" s="835">
        <v>43983</v>
      </c>
      <c r="M503" s="794"/>
      <c r="N503" s="794"/>
      <c r="O503" s="794"/>
      <c r="P503" s="794"/>
      <c r="Q503" s="794"/>
      <c r="R503" s="794"/>
      <c r="S503" s="794"/>
      <c r="T503" s="794"/>
      <c r="U503" s="794"/>
      <c r="V503" s="794"/>
      <c r="W503" s="794"/>
      <c r="X503" s="794"/>
    </row>
    <row r="504" spans="3:24">
      <c r="C504" s="857" t="s">
        <v>1018</v>
      </c>
      <c r="D504" s="835">
        <v>43586</v>
      </c>
      <c r="E504" s="794">
        <f t="shared" si="17"/>
        <v>2019</v>
      </c>
      <c r="F504" s="794" t="s">
        <v>1019</v>
      </c>
      <c r="G504" s="823">
        <v>300</v>
      </c>
      <c r="H504" s="794" t="s">
        <v>1029</v>
      </c>
      <c r="I504" s="794">
        <v>86</v>
      </c>
      <c r="J504" s="794">
        <v>214</v>
      </c>
      <c r="K504" s="794">
        <v>898.80000000000007</v>
      </c>
      <c r="L504" s="835">
        <v>43983</v>
      </c>
      <c r="M504" s="794"/>
      <c r="N504" s="794"/>
      <c r="O504" s="794"/>
      <c r="P504" s="794"/>
      <c r="Q504" s="794"/>
      <c r="R504" s="794"/>
      <c r="S504" s="794"/>
      <c r="T504" s="794"/>
      <c r="U504" s="794"/>
      <c r="V504" s="794"/>
      <c r="W504" s="794"/>
      <c r="X504" s="794"/>
    </row>
    <row r="505" spans="3:24">
      <c r="C505" s="857" t="s">
        <v>1018</v>
      </c>
      <c r="D505" s="835">
        <v>43586</v>
      </c>
      <c r="E505" s="794">
        <f t="shared" si="17"/>
        <v>2019</v>
      </c>
      <c r="F505" s="794" t="s">
        <v>1019</v>
      </c>
      <c r="G505" s="823">
        <v>300</v>
      </c>
      <c r="H505" s="794" t="s">
        <v>1029</v>
      </c>
      <c r="I505" s="794">
        <v>86</v>
      </c>
      <c r="J505" s="794">
        <v>214</v>
      </c>
      <c r="K505" s="794">
        <v>898.80000000000007</v>
      </c>
      <c r="L505" s="835">
        <v>43983</v>
      </c>
      <c r="M505" s="794"/>
      <c r="N505" s="794"/>
      <c r="O505" s="794"/>
      <c r="P505" s="794"/>
      <c r="Q505" s="794"/>
      <c r="R505" s="794"/>
      <c r="S505" s="794"/>
      <c r="T505" s="794"/>
      <c r="U505" s="794"/>
      <c r="V505" s="794"/>
      <c r="W505" s="794"/>
      <c r="X505" s="794"/>
    </row>
    <row r="506" spans="3:24">
      <c r="C506" s="857" t="s">
        <v>1018</v>
      </c>
      <c r="D506" s="835">
        <v>43586</v>
      </c>
      <c r="E506" s="794">
        <f t="shared" si="17"/>
        <v>2019</v>
      </c>
      <c r="F506" s="794" t="s">
        <v>1019</v>
      </c>
      <c r="G506" s="823">
        <v>300</v>
      </c>
      <c r="H506" s="794" t="s">
        <v>1029</v>
      </c>
      <c r="I506" s="794">
        <v>86</v>
      </c>
      <c r="J506" s="794">
        <v>214</v>
      </c>
      <c r="K506" s="794">
        <v>898.80000000000007</v>
      </c>
      <c r="L506" s="835">
        <v>43983</v>
      </c>
      <c r="M506" s="794"/>
      <c r="N506" s="794"/>
      <c r="O506" s="794"/>
      <c r="P506" s="794"/>
      <c r="Q506" s="794"/>
      <c r="R506" s="794"/>
      <c r="S506" s="794"/>
      <c r="T506" s="794"/>
      <c r="U506" s="794"/>
      <c r="V506" s="794"/>
      <c r="W506" s="794"/>
      <c r="X506" s="794"/>
    </row>
    <row r="507" spans="3:24">
      <c r="C507" s="857" t="s">
        <v>1018</v>
      </c>
      <c r="D507" s="835">
        <v>43586</v>
      </c>
      <c r="E507" s="794">
        <f t="shared" si="17"/>
        <v>2019</v>
      </c>
      <c r="F507" s="794" t="s">
        <v>1019</v>
      </c>
      <c r="G507" s="823">
        <v>300</v>
      </c>
      <c r="H507" s="794" t="s">
        <v>1029</v>
      </c>
      <c r="I507" s="794">
        <v>86</v>
      </c>
      <c r="J507" s="794">
        <v>214</v>
      </c>
      <c r="K507" s="794">
        <v>898.80000000000007</v>
      </c>
      <c r="L507" s="835">
        <v>43983</v>
      </c>
      <c r="M507" s="794"/>
      <c r="N507" s="794"/>
      <c r="O507" s="794"/>
      <c r="P507" s="794"/>
      <c r="Q507" s="794"/>
      <c r="R507" s="794"/>
      <c r="S507" s="794"/>
      <c r="T507" s="794"/>
      <c r="U507" s="794"/>
      <c r="V507" s="794"/>
      <c r="W507" s="794"/>
      <c r="X507" s="794"/>
    </row>
    <row r="508" spans="3:24">
      <c r="C508" s="857" t="s">
        <v>1018</v>
      </c>
      <c r="D508" s="835">
        <v>43586</v>
      </c>
      <c r="E508" s="794">
        <f t="shared" si="17"/>
        <v>2019</v>
      </c>
      <c r="F508" s="794" t="s">
        <v>1032</v>
      </c>
      <c r="G508" s="823">
        <v>135</v>
      </c>
      <c r="H508" s="794" t="s">
        <v>1033</v>
      </c>
      <c r="I508" s="794">
        <v>26</v>
      </c>
      <c r="J508" s="794">
        <v>109</v>
      </c>
      <c r="K508" s="794">
        <v>457.8</v>
      </c>
      <c r="L508" s="835" t="s">
        <v>1023</v>
      </c>
      <c r="M508" s="794"/>
      <c r="N508" s="794"/>
      <c r="O508" s="794"/>
      <c r="P508" s="794"/>
      <c r="Q508" s="794"/>
      <c r="R508" s="794"/>
      <c r="S508" s="794"/>
      <c r="T508" s="794"/>
      <c r="U508" s="794"/>
      <c r="V508" s="794"/>
      <c r="W508" s="794"/>
      <c r="X508" s="794"/>
    </row>
    <row r="509" spans="3:24">
      <c r="C509" s="857" t="s">
        <v>1018</v>
      </c>
      <c r="D509" s="835">
        <v>43586</v>
      </c>
      <c r="E509" s="794">
        <f t="shared" si="17"/>
        <v>2019</v>
      </c>
      <c r="F509" s="794" t="s">
        <v>1030</v>
      </c>
      <c r="G509" s="823">
        <v>100</v>
      </c>
      <c r="H509" s="794" t="s">
        <v>1033</v>
      </c>
      <c r="I509" s="794">
        <v>26</v>
      </c>
      <c r="J509" s="794">
        <v>74</v>
      </c>
      <c r="K509" s="794">
        <v>310.8</v>
      </c>
      <c r="L509" s="835" t="s">
        <v>1023</v>
      </c>
      <c r="M509" s="794"/>
      <c r="N509" s="794"/>
      <c r="O509" s="794"/>
      <c r="P509" s="794"/>
      <c r="Q509" s="794"/>
      <c r="R509" s="794"/>
      <c r="S509" s="794"/>
      <c r="T509" s="794"/>
      <c r="U509" s="794"/>
      <c r="V509" s="794"/>
      <c r="W509" s="794"/>
      <c r="X509" s="794"/>
    </row>
    <row r="510" spans="3:24">
      <c r="C510" s="857" t="s">
        <v>1018</v>
      </c>
      <c r="D510" s="835">
        <v>43586</v>
      </c>
      <c r="E510" s="794">
        <f t="shared" si="17"/>
        <v>2019</v>
      </c>
      <c r="F510" s="794" t="s">
        <v>1032</v>
      </c>
      <c r="G510" s="823">
        <v>135</v>
      </c>
      <c r="H510" s="794" t="s">
        <v>1034</v>
      </c>
      <c r="I510" s="794">
        <v>58</v>
      </c>
      <c r="J510" s="794">
        <v>77</v>
      </c>
      <c r="K510" s="794">
        <v>323.40000000000003</v>
      </c>
      <c r="L510" s="835" t="s">
        <v>1023</v>
      </c>
      <c r="M510" s="794"/>
      <c r="N510" s="794"/>
      <c r="O510" s="794"/>
      <c r="P510" s="794"/>
      <c r="Q510" s="794"/>
      <c r="R510" s="794"/>
      <c r="S510" s="794"/>
      <c r="T510" s="794"/>
      <c r="U510" s="794"/>
      <c r="V510" s="794"/>
      <c r="W510" s="794"/>
      <c r="X510" s="794"/>
    </row>
    <row r="511" spans="3:24">
      <c r="C511" s="857" t="s">
        <v>1018</v>
      </c>
      <c r="D511" s="835">
        <v>43586</v>
      </c>
      <c r="E511" s="794">
        <f t="shared" si="17"/>
        <v>2019</v>
      </c>
      <c r="F511" s="794" t="s">
        <v>1032</v>
      </c>
      <c r="G511" s="823">
        <v>135</v>
      </c>
      <c r="H511" s="794" t="s">
        <v>1029</v>
      </c>
      <c r="I511" s="794">
        <v>86</v>
      </c>
      <c r="J511" s="794">
        <v>49</v>
      </c>
      <c r="K511" s="794">
        <v>205.8</v>
      </c>
      <c r="L511" s="835" t="s">
        <v>1023</v>
      </c>
      <c r="M511" s="794"/>
      <c r="N511" s="794"/>
      <c r="O511" s="794"/>
      <c r="P511" s="794"/>
      <c r="Q511" s="794"/>
      <c r="R511" s="794"/>
      <c r="S511" s="794"/>
      <c r="T511" s="794"/>
      <c r="U511" s="794"/>
      <c r="V511" s="794"/>
      <c r="W511" s="794"/>
      <c r="X511" s="794"/>
    </row>
    <row r="512" spans="3:24">
      <c r="C512" s="857" t="s">
        <v>1018</v>
      </c>
      <c r="D512" s="835">
        <v>43586</v>
      </c>
      <c r="E512" s="794">
        <f t="shared" si="17"/>
        <v>2019</v>
      </c>
      <c r="F512" s="794" t="s">
        <v>1027</v>
      </c>
      <c r="G512" s="823">
        <v>470</v>
      </c>
      <c r="H512" s="794" t="s">
        <v>1033</v>
      </c>
      <c r="I512" s="794">
        <v>26</v>
      </c>
      <c r="J512" s="794">
        <v>444</v>
      </c>
      <c r="K512" s="794">
        <v>1864.8000000000002</v>
      </c>
      <c r="L512" s="835" t="s">
        <v>1023</v>
      </c>
      <c r="M512" s="794"/>
      <c r="N512" s="794"/>
      <c r="O512" s="794"/>
      <c r="P512" s="794"/>
      <c r="Q512" s="794"/>
      <c r="R512" s="794"/>
      <c r="S512" s="794"/>
      <c r="T512" s="794"/>
      <c r="U512" s="794"/>
      <c r="V512" s="794"/>
      <c r="W512" s="794"/>
      <c r="X512" s="794"/>
    </row>
    <row r="513" spans="3:24">
      <c r="C513" s="857" t="s">
        <v>1018</v>
      </c>
      <c r="D513" s="835">
        <v>43586</v>
      </c>
      <c r="E513" s="794">
        <f t="shared" si="17"/>
        <v>2019</v>
      </c>
      <c r="F513" s="794" t="s">
        <v>1030</v>
      </c>
      <c r="G513" s="823">
        <v>100</v>
      </c>
      <c r="H513" s="794" t="s">
        <v>1033</v>
      </c>
      <c r="I513" s="794">
        <v>26</v>
      </c>
      <c r="J513" s="794">
        <v>74</v>
      </c>
      <c r="K513" s="794">
        <v>310.8</v>
      </c>
      <c r="L513" s="835" t="s">
        <v>1023</v>
      </c>
      <c r="M513" s="794"/>
      <c r="N513" s="794"/>
      <c r="O513" s="794"/>
      <c r="P513" s="794"/>
      <c r="Q513" s="794"/>
      <c r="R513" s="794"/>
      <c r="S513" s="794"/>
      <c r="T513" s="794"/>
      <c r="U513" s="794"/>
      <c r="V513" s="794"/>
      <c r="W513" s="794"/>
      <c r="X513" s="794"/>
    </row>
    <row r="514" spans="3:24">
      <c r="C514" s="857" t="s">
        <v>1018</v>
      </c>
      <c r="D514" s="835">
        <v>43586</v>
      </c>
      <c r="E514" s="794">
        <f t="shared" si="17"/>
        <v>2019</v>
      </c>
      <c r="F514" s="794" t="s">
        <v>1030</v>
      </c>
      <c r="G514" s="823">
        <v>100</v>
      </c>
      <c r="H514" s="794" t="s">
        <v>1033</v>
      </c>
      <c r="I514" s="794">
        <v>26</v>
      </c>
      <c r="J514" s="794">
        <v>74</v>
      </c>
      <c r="K514" s="794">
        <v>310.8</v>
      </c>
      <c r="L514" s="835" t="s">
        <v>1023</v>
      </c>
      <c r="M514" s="794"/>
      <c r="N514" s="794"/>
      <c r="O514" s="794"/>
      <c r="P514" s="794"/>
      <c r="Q514" s="794"/>
      <c r="R514" s="794"/>
      <c r="S514" s="794"/>
      <c r="T514" s="794"/>
      <c r="U514" s="794"/>
      <c r="V514" s="794"/>
      <c r="W514" s="794"/>
      <c r="X514" s="794"/>
    </row>
    <row r="515" spans="3:24">
      <c r="C515" s="857" t="s">
        <v>1018</v>
      </c>
      <c r="D515" s="835">
        <v>43586</v>
      </c>
      <c r="E515" s="794">
        <f t="shared" si="17"/>
        <v>2019</v>
      </c>
      <c r="F515" s="794" t="s">
        <v>1030</v>
      </c>
      <c r="G515" s="823">
        <v>100</v>
      </c>
      <c r="H515" s="794" t="s">
        <v>1033</v>
      </c>
      <c r="I515" s="794">
        <v>26</v>
      </c>
      <c r="J515" s="794">
        <v>74</v>
      </c>
      <c r="K515" s="794">
        <v>310.8</v>
      </c>
      <c r="L515" s="835" t="s">
        <v>1023</v>
      </c>
      <c r="M515" s="794"/>
      <c r="N515" s="794"/>
      <c r="O515" s="794"/>
      <c r="P515" s="794"/>
      <c r="Q515" s="794"/>
      <c r="R515" s="794"/>
      <c r="S515" s="794"/>
      <c r="T515" s="794"/>
      <c r="U515" s="794"/>
      <c r="V515" s="794"/>
      <c r="W515" s="794"/>
      <c r="X515" s="794"/>
    </row>
    <row r="516" spans="3:24">
      <c r="C516" s="857" t="s">
        <v>1018</v>
      </c>
      <c r="D516" s="835">
        <v>43586</v>
      </c>
      <c r="E516" s="794">
        <f t="shared" si="17"/>
        <v>2019</v>
      </c>
      <c r="F516" s="794" t="s">
        <v>1030</v>
      </c>
      <c r="G516" s="823">
        <v>100</v>
      </c>
      <c r="H516" s="794" t="s">
        <v>1033</v>
      </c>
      <c r="I516" s="794">
        <v>26</v>
      </c>
      <c r="J516" s="794">
        <v>74</v>
      </c>
      <c r="K516" s="794">
        <v>310.8</v>
      </c>
      <c r="L516" s="835" t="s">
        <v>1023</v>
      </c>
      <c r="M516" s="794"/>
      <c r="N516" s="794"/>
      <c r="O516" s="794"/>
      <c r="P516" s="794"/>
      <c r="Q516" s="794"/>
      <c r="R516" s="794"/>
      <c r="S516" s="794"/>
      <c r="T516" s="794"/>
      <c r="U516" s="794"/>
      <c r="V516" s="794"/>
      <c r="W516" s="794"/>
      <c r="X516" s="794"/>
    </row>
    <row r="517" spans="3:24">
      <c r="C517" s="857" t="s">
        <v>1018</v>
      </c>
      <c r="D517" s="835">
        <v>43586</v>
      </c>
      <c r="E517" s="794">
        <f t="shared" si="17"/>
        <v>2019</v>
      </c>
      <c r="F517" s="794" t="s">
        <v>1030</v>
      </c>
      <c r="G517" s="823">
        <v>100</v>
      </c>
      <c r="H517" s="794" t="s">
        <v>1033</v>
      </c>
      <c r="I517" s="794">
        <v>26</v>
      </c>
      <c r="J517" s="794">
        <v>74</v>
      </c>
      <c r="K517" s="794">
        <v>310.8</v>
      </c>
      <c r="L517" s="835" t="s">
        <v>1023</v>
      </c>
      <c r="M517" s="794"/>
      <c r="N517" s="794"/>
      <c r="O517" s="794"/>
      <c r="P517" s="794"/>
      <c r="Q517" s="794"/>
      <c r="R517" s="794"/>
      <c r="S517" s="794"/>
      <c r="T517" s="794"/>
      <c r="U517" s="794"/>
      <c r="V517" s="794"/>
      <c r="W517" s="794"/>
      <c r="X517" s="794"/>
    </row>
    <row r="518" spans="3:24">
      <c r="C518" s="857" t="s">
        <v>1018</v>
      </c>
      <c r="D518" s="835">
        <v>43586</v>
      </c>
      <c r="E518" s="794">
        <f t="shared" si="17"/>
        <v>2019</v>
      </c>
      <c r="F518" s="794" t="s">
        <v>1030</v>
      </c>
      <c r="G518" s="823">
        <v>100</v>
      </c>
      <c r="H518" s="794" t="s">
        <v>1033</v>
      </c>
      <c r="I518" s="794">
        <v>26</v>
      </c>
      <c r="J518" s="794">
        <v>74</v>
      </c>
      <c r="K518" s="794">
        <v>310.8</v>
      </c>
      <c r="L518" s="835" t="s">
        <v>1023</v>
      </c>
      <c r="M518" s="794"/>
      <c r="N518" s="794"/>
      <c r="O518" s="794"/>
      <c r="P518" s="794"/>
      <c r="Q518" s="794"/>
      <c r="R518" s="794"/>
      <c r="S518" s="794"/>
      <c r="T518" s="794"/>
      <c r="U518" s="794"/>
      <c r="V518" s="794"/>
      <c r="W518" s="794"/>
      <c r="X518" s="794"/>
    </row>
    <row r="519" spans="3:24">
      <c r="C519" s="857" t="s">
        <v>1018</v>
      </c>
      <c r="D519" s="835">
        <v>43586</v>
      </c>
      <c r="E519" s="794">
        <f t="shared" si="17"/>
        <v>2019</v>
      </c>
      <c r="F519" s="794" t="s">
        <v>1030</v>
      </c>
      <c r="G519" s="823">
        <v>100</v>
      </c>
      <c r="H519" s="794" t="s">
        <v>1033</v>
      </c>
      <c r="I519" s="794">
        <v>26</v>
      </c>
      <c r="J519" s="794">
        <v>74</v>
      </c>
      <c r="K519" s="794">
        <v>310.8</v>
      </c>
      <c r="L519" s="835" t="s">
        <v>1023</v>
      </c>
      <c r="M519" s="794"/>
      <c r="N519" s="794"/>
      <c r="O519" s="794"/>
      <c r="P519" s="794"/>
      <c r="Q519" s="794"/>
      <c r="R519" s="794"/>
      <c r="S519" s="794"/>
      <c r="T519" s="794"/>
      <c r="U519" s="794"/>
      <c r="V519" s="794"/>
      <c r="W519" s="794"/>
      <c r="X519" s="794"/>
    </row>
    <row r="520" spans="3:24">
      <c r="C520" s="857" t="s">
        <v>1018</v>
      </c>
      <c r="D520" s="835">
        <v>43586</v>
      </c>
      <c r="E520" s="794">
        <f t="shared" si="17"/>
        <v>2019</v>
      </c>
      <c r="F520" s="794" t="s">
        <v>1030</v>
      </c>
      <c r="G520" s="823">
        <v>100</v>
      </c>
      <c r="H520" s="794" t="s">
        <v>1033</v>
      </c>
      <c r="I520" s="794">
        <v>26</v>
      </c>
      <c r="J520" s="794">
        <v>74</v>
      </c>
      <c r="K520" s="794">
        <v>310.8</v>
      </c>
      <c r="L520" s="835" t="s">
        <v>1023</v>
      </c>
      <c r="M520" s="794"/>
      <c r="N520" s="794"/>
      <c r="O520" s="794"/>
      <c r="P520" s="794"/>
      <c r="Q520" s="794"/>
      <c r="R520" s="794"/>
      <c r="S520" s="794"/>
      <c r="T520" s="794"/>
      <c r="U520" s="794"/>
      <c r="V520" s="794"/>
      <c r="W520" s="794"/>
      <c r="X520" s="794"/>
    </row>
    <row r="521" spans="3:24">
      <c r="C521" s="857" t="s">
        <v>1018</v>
      </c>
      <c r="D521" s="835">
        <v>43586</v>
      </c>
      <c r="E521" s="794">
        <f t="shared" si="17"/>
        <v>2019</v>
      </c>
      <c r="F521" s="794" t="s">
        <v>1030</v>
      </c>
      <c r="G521" s="823">
        <v>100</v>
      </c>
      <c r="H521" s="794" t="s">
        <v>1035</v>
      </c>
      <c r="I521" s="794">
        <v>26</v>
      </c>
      <c r="J521" s="794">
        <v>74</v>
      </c>
      <c r="K521" s="794">
        <v>310.8</v>
      </c>
      <c r="L521" s="835" t="s">
        <v>1023</v>
      </c>
      <c r="M521" s="794"/>
      <c r="N521" s="794"/>
      <c r="O521" s="794"/>
      <c r="P521" s="794"/>
      <c r="Q521" s="794"/>
      <c r="R521" s="794"/>
      <c r="S521" s="794"/>
      <c r="T521" s="794"/>
      <c r="U521" s="794"/>
      <c r="V521" s="794"/>
      <c r="W521" s="794"/>
      <c r="X521" s="794"/>
    </row>
    <row r="522" spans="3:24">
      <c r="C522" s="857" t="s">
        <v>1018</v>
      </c>
      <c r="D522" s="835">
        <v>43586</v>
      </c>
      <c r="E522" s="794">
        <f t="shared" si="17"/>
        <v>2019</v>
      </c>
      <c r="F522" s="794" t="s">
        <v>1030</v>
      </c>
      <c r="G522" s="823">
        <v>100</v>
      </c>
      <c r="H522" s="794" t="s">
        <v>1035</v>
      </c>
      <c r="I522" s="794">
        <v>26</v>
      </c>
      <c r="J522" s="794">
        <v>74</v>
      </c>
      <c r="K522" s="794">
        <v>310.8</v>
      </c>
      <c r="L522" s="835" t="s">
        <v>1023</v>
      </c>
      <c r="M522" s="794"/>
      <c r="N522" s="794"/>
      <c r="O522" s="794"/>
      <c r="P522" s="794"/>
      <c r="Q522" s="794"/>
      <c r="R522" s="794"/>
      <c r="S522" s="794"/>
      <c r="T522" s="794"/>
      <c r="U522" s="794"/>
      <c r="V522" s="794"/>
      <c r="W522" s="794"/>
      <c r="X522" s="794"/>
    </row>
    <row r="523" spans="3:24">
      <c r="C523" s="857" t="s">
        <v>1018</v>
      </c>
      <c r="D523" s="835">
        <v>43586</v>
      </c>
      <c r="E523" s="794">
        <f t="shared" si="17"/>
        <v>2019</v>
      </c>
      <c r="F523" s="794" t="s">
        <v>1030</v>
      </c>
      <c r="G523" s="823">
        <v>100</v>
      </c>
      <c r="H523" s="794" t="s">
        <v>1035</v>
      </c>
      <c r="I523" s="794">
        <v>26</v>
      </c>
      <c r="J523" s="794">
        <v>74</v>
      </c>
      <c r="K523" s="794">
        <v>310.8</v>
      </c>
      <c r="L523" s="835" t="s">
        <v>1023</v>
      </c>
      <c r="M523" s="794"/>
      <c r="N523" s="794"/>
      <c r="O523" s="794"/>
      <c r="P523" s="794"/>
      <c r="Q523" s="794"/>
      <c r="R523" s="794"/>
      <c r="S523" s="794"/>
      <c r="T523" s="794"/>
      <c r="U523" s="794"/>
      <c r="V523" s="794"/>
      <c r="W523" s="794"/>
      <c r="X523" s="794"/>
    </row>
    <row r="524" spans="3:24">
      <c r="C524" s="857" t="s">
        <v>1018</v>
      </c>
      <c r="D524" s="835">
        <v>43586</v>
      </c>
      <c r="E524" s="794">
        <f t="shared" si="17"/>
        <v>2019</v>
      </c>
      <c r="F524" s="794" t="s">
        <v>1030</v>
      </c>
      <c r="G524" s="823">
        <v>100</v>
      </c>
      <c r="H524" s="794" t="s">
        <v>1035</v>
      </c>
      <c r="I524" s="794">
        <v>26</v>
      </c>
      <c r="J524" s="794">
        <v>74</v>
      </c>
      <c r="K524" s="794">
        <v>310.8</v>
      </c>
      <c r="L524" s="835" t="s">
        <v>1023</v>
      </c>
      <c r="M524" s="794"/>
      <c r="N524" s="794"/>
      <c r="O524" s="794"/>
      <c r="P524" s="794"/>
      <c r="Q524" s="794"/>
      <c r="R524" s="794"/>
      <c r="S524" s="794"/>
      <c r="T524" s="794"/>
      <c r="U524" s="794"/>
      <c r="V524" s="794"/>
      <c r="W524" s="794"/>
      <c r="X524" s="794"/>
    </row>
    <row r="525" spans="3:24">
      <c r="C525" s="857" t="s">
        <v>1018</v>
      </c>
      <c r="D525" s="835">
        <v>43586</v>
      </c>
      <c r="E525" s="794">
        <f t="shared" si="17"/>
        <v>2019</v>
      </c>
      <c r="F525" s="794" t="s">
        <v>1030</v>
      </c>
      <c r="G525" s="823">
        <v>100</v>
      </c>
      <c r="H525" s="794" t="s">
        <v>1035</v>
      </c>
      <c r="I525" s="794">
        <v>26</v>
      </c>
      <c r="J525" s="794">
        <v>74</v>
      </c>
      <c r="K525" s="794">
        <v>310.8</v>
      </c>
      <c r="L525" s="835" t="s">
        <v>1023</v>
      </c>
      <c r="M525" s="794"/>
      <c r="N525" s="794"/>
      <c r="O525" s="794"/>
      <c r="P525" s="794"/>
      <c r="Q525" s="794"/>
      <c r="R525" s="794"/>
      <c r="S525" s="794"/>
      <c r="T525" s="794"/>
      <c r="U525" s="794"/>
      <c r="V525" s="794"/>
      <c r="W525" s="794"/>
      <c r="X525" s="794"/>
    </row>
    <row r="526" spans="3:24">
      <c r="C526" s="857" t="s">
        <v>1018</v>
      </c>
      <c r="D526" s="835">
        <v>43586</v>
      </c>
      <c r="E526" s="794">
        <f t="shared" si="17"/>
        <v>2019</v>
      </c>
      <c r="F526" s="794" t="s">
        <v>1030</v>
      </c>
      <c r="G526" s="823">
        <v>100</v>
      </c>
      <c r="H526" s="794" t="s">
        <v>1035</v>
      </c>
      <c r="I526" s="794">
        <v>26</v>
      </c>
      <c r="J526" s="794">
        <v>74</v>
      </c>
      <c r="K526" s="794">
        <v>310.8</v>
      </c>
      <c r="L526" s="835" t="s">
        <v>1023</v>
      </c>
      <c r="M526" s="794"/>
      <c r="N526" s="794"/>
      <c r="O526" s="794"/>
      <c r="P526" s="794"/>
      <c r="Q526" s="794"/>
      <c r="R526" s="794"/>
      <c r="S526" s="794"/>
      <c r="T526" s="794"/>
      <c r="U526" s="794"/>
      <c r="V526" s="794"/>
      <c r="W526" s="794"/>
      <c r="X526" s="794"/>
    </row>
    <row r="527" spans="3:24">
      <c r="C527" s="857" t="s">
        <v>1018</v>
      </c>
      <c r="D527" s="835">
        <v>43586</v>
      </c>
      <c r="E527" s="794">
        <f t="shared" si="17"/>
        <v>2019</v>
      </c>
      <c r="F527" s="794" t="s">
        <v>1030</v>
      </c>
      <c r="G527" s="823">
        <v>100</v>
      </c>
      <c r="H527" s="794" t="s">
        <v>1035</v>
      </c>
      <c r="I527" s="794">
        <v>26</v>
      </c>
      <c r="J527" s="794">
        <v>74</v>
      </c>
      <c r="K527" s="794">
        <v>310.8</v>
      </c>
      <c r="L527" s="835" t="s">
        <v>1023</v>
      </c>
      <c r="M527" s="794"/>
      <c r="N527" s="794"/>
      <c r="O527" s="794"/>
      <c r="P527" s="794"/>
      <c r="Q527" s="794"/>
      <c r="R527" s="794"/>
      <c r="S527" s="794"/>
      <c r="T527" s="794"/>
      <c r="U527" s="794"/>
      <c r="V527" s="794"/>
      <c r="W527" s="794"/>
      <c r="X527" s="794"/>
    </row>
    <row r="528" spans="3:24">
      <c r="C528" s="857" t="s">
        <v>1018</v>
      </c>
      <c r="D528" s="835">
        <v>43586</v>
      </c>
      <c r="E528" s="794">
        <f t="shared" si="17"/>
        <v>2019</v>
      </c>
      <c r="F528" s="794" t="s">
        <v>1030</v>
      </c>
      <c r="G528" s="823">
        <v>100</v>
      </c>
      <c r="H528" s="794" t="s">
        <v>1035</v>
      </c>
      <c r="I528" s="794">
        <v>26</v>
      </c>
      <c r="J528" s="794">
        <v>74</v>
      </c>
      <c r="K528" s="794">
        <v>310.8</v>
      </c>
      <c r="L528" s="835" t="s">
        <v>1023</v>
      </c>
      <c r="M528" s="794"/>
      <c r="N528" s="794"/>
      <c r="O528" s="794"/>
      <c r="P528" s="794"/>
      <c r="Q528" s="794"/>
      <c r="R528" s="794"/>
      <c r="S528" s="794"/>
      <c r="T528" s="794"/>
      <c r="U528" s="794"/>
      <c r="V528" s="794"/>
      <c r="W528" s="794"/>
      <c r="X528" s="794"/>
    </row>
    <row r="529" spans="3:24">
      <c r="C529" s="857" t="s">
        <v>1018</v>
      </c>
      <c r="D529" s="835">
        <v>43586</v>
      </c>
      <c r="E529" s="794">
        <f t="shared" si="17"/>
        <v>2019</v>
      </c>
      <c r="F529" s="794" t="s">
        <v>1030</v>
      </c>
      <c r="G529" s="823">
        <v>100</v>
      </c>
      <c r="H529" s="794" t="s">
        <v>1035</v>
      </c>
      <c r="I529" s="794">
        <v>26</v>
      </c>
      <c r="J529" s="794">
        <v>74</v>
      </c>
      <c r="K529" s="794">
        <v>310.8</v>
      </c>
      <c r="L529" s="835" t="s">
        <v>1023</v>
      </c>
      <c r="M529" s="794"/>
      <c r="N529" s="794"/>
      <c r="O529" s="794"/>
      <c r="P529" s="794"/>
      <c r="Q529" s="794"/>
      <c r="R529" s="794"/>
      <c r="S529" s="794"/>
      <c r="T529" s="794"/>
      <c r="U529" s="794"/>
      <c r="V529" s="794"/>
      <c r="W529" s="794"/>
      <c r="X529" s="794"/>
    </row>
    <row r="530" spans="3:24">
      <c r="C530" s="857" t="s">
        <v>1018</v>
      </c>
      <c r="D530" s="835">
        <v>43586</v>
      </c>
      <c r="E530" s="794">
        <f t="shared" si="17"/>
        <v>2019</v>
      </c>
      <c r="F530" s="794" t="s">
        <v>1030</v>
      </c>
      <c r="G530" s="823">
        <v>100</v>
      </c>
      <c r="H530" s="794" t="s">
        <v>1035</v>
      </c>
      <c r="I530" s="794">
        <v>26</v>
      </c>
      <c r="J530" s="794">
        <v>74</v>
      </c>
      <c r="K530" s="794">
        <v>310.8</v>
      </c>
      <c r="L530" s="835" t="s">
        <v>1023</v>
      </c>
      <c r="M530" s="794"/>
      <c r="N530" s="794"/>
      <c r="O530" s="794"/>
      <c r="P530" s="794"/>
      <c r="Q530" s="794"/>
      <c r="R530" s="794"/>
      <c r="S530" s="794"/>
      <c r="T530" s="794"/>
      <c r="U530" s="794"/>
      <c r="V530" s="794"/>
      <c r="W530" s="794"/>
      <c r="X530" s="794"/>
    </row>
    <row r="531" spans="3:24">
      <c r="C531" s="857" t="s">
        <v>1018</v>
      </c>
      <c r="D531" s="835">
        <v>43586</v>
      </c>
      <c r="E531" s="794">
        <f t="shared" si="17"/>
        <v>2019</v>
      </c>
      <c r="F531" s="794" t="s">
        <v>1030</v>
      </c>
      <c r="G531" s="823">
        <v>100</v>
      </c>
      <c r="H531" s="794" t="s">
        <v>1035</v>
      </c>
      <c r="I531" s="794">
        <v>26</v>
      </c>
      <c r="J531" s="794">
        <v>74</v>
      </c>
      <c r="K531" s="794">
        <v>310.8</v>
      </c>
      <c r="L531" s="835" t="s">
        <v>1023</v>
      </c>
      <c r="M531" s="794"/>
      <c r="N531" s="794"/>
      <c r="O531" s="794"/>
      <c r="P531" s="794"/>
      <c r="Q531" s="794"/>
      <c r="R531" s="794"/>
      <c r="S531" s="794"/>
      <c r="T531" s="794"/>
      <c r="U531" s="794"/>
      <c r="V531" s="794"/>
      <c r="W531" s="794"/>
      <c r="X531" s="794"/>
    </row>
    <row r="532" spans="3:24">
      <c r="C532" s="857" t="s">
        <v>1018</v>
      </c>
      <c r="D532" s="835">
        <v>43586</v>
      </c>
      <c r="E532" s="794">
        <f t="shared" si="17"/>
        <v>2019</v>
      </c>
      <c r="F532" s="794" t="s">
        <v>1030</v>
      </c>
      <c r="G532" s="823">
        <v>100</v>
      </c>
      <c r="H532" s="794" t="s">
        <v>1033</v>
      </c>
      <c r="I532" s="794">
        <v>26</v>
      </c>
      <c r="J532" s="794">
        <v>74</v>
      </c>
      <c r="K532" s="794">
        <v>310.8</v>
      </c>
      <c r="L532" s="835" t="s">
        <v>1023</v>
      </c>
      <c r="M532" s="794"/>
      <c r="N532" s="794"/>
      <c r="O532" s="794"/>
      <c r="P532" s="794"/>
      <c r="Q532" s="794"/>
      <c r="R532" s="794"/>
      <c r="S532" s="794"/>
      <c r="T532" s="794"/>
      <c r="U532" s="794"/>
      <c r="V532" s="794"/>
      <c r="W532" s="794"/>
      <c r="X532" s="794"/>
    </row>
    <row r="533" spans="3:24">
      <c r="C533" s="857" t="s">
        <v>1018</v>
      </c>
      <c r="D533" s="835">
        <v>43586</v>
      </c>
      <c r="E533" s="794">
        <f t="shared" si="17"/>
        <v>2019</v>
      </c>
      <c r="F533" s="794" t="s">
        <v>1030</v>
      </c>
      <c r="G533" s="823">
        <v>100</v>
      </c>
      <c r="H533" s="794" t="s">
        <v>1033</v>
      </c>
      <c r="I533" s="794">
        <v>26</v>
      </c>
      <c r="J533" s="794">
        <v>74</v>
      </c>
      <c r="K533" s="794">
        <v>310.8</v>
      </c>
      <c r="L533" s="835" t="s">
        <v>1023</v>
      </c>
      <c r="M533" s="794"/>
      <c r="N533" s="794"/>
      <c r="O533" s="794"/>
      <c r="P533" s="794"/>
      <c r="Q533" s="794"/>
      <c r="R533" s="794"/>
      <c r="S533" s="794"/>
      <c r="T533" s="794"/>
      <c r="U533" s="794"/>
      <c r="V533" s="794"/>
      <c r="W533" s="794"/>
      <c r="X533" s="794"/>
    </row>
    <row r="534" spans="3:24">
      <c r="C534" s="857" t="s">
        <v>1018</v>
      </c>
      <c r="D534" s="835">
        <v>43586</v>
      </c>
      <c r="E534" s="794">
        <f t="shared" si="17"/>
        <v>2019</v>
      </c>
      <c r="F534" s="794" t="s">
        <v>1030</v>
      </c>
      <c r="G534" s="823">
        <v>100</v>
      </c>
      <c r="H534" s="794" t="s">
        <v>1033</v>
      </c>
      <c r="I534" s="794">
        <v>26</v>
      </c>
      <c r="J534" s="794">
        <v>74</v>
      </c>
      <c r="K534" s="794">
        <v>310.8</v>
      </c>
      <c r="L534" s="835" t="s">
        <v>1023</v>
      </c>
      <c r="M534" s="794"/>
      <c r="N534" s="794"/>
      <c r="O534" s="794"/>
      <c r="P534" s="794"/>
      <c r="Q534" s="794"/>
      <c r="R534" s="794"/>
      <c r="S534" s="794"/>
      <c r="T534" s="794"/>
      <c r="U534" s="794"/>
      <c r="V534" s="794"/>
      <c r="W534" s="794"/>
      <c r="X534" s="794"/>
    </row>
    <row r="535" spans="3:24">
      <c r="C535" s="857" t="s">
        <v>1018</v>
      </c>
      <c r="D535" s="835">
        <v>43586</v>
      </c>
      <c r="E535" s="794">
        <f t="shared" si="17"/>
        <v>2019</v>
      </c>
      <c r="F535" s="794" t="s">
        <v>1030</v>
      </c>
      <c r="G535" s="823">
        <v>100</v>
      </c>
      <c r="H535" s="794" t="s">
        <v>1033</v>
      </c>
      <c r="I535" s="794">
        <v>26</v>
      </c>
      <c r="J535" s="794">
        <v>74</v>
      </c>
      <c r="K535" s="794">
        <v>310.8</v>
      </c>
      <c r="L535" s="835" t="s">
        <v>1023</v>
      </c>
      <c r="M535" s="794"/>
      <c r="N535" s="794"/>
      <c r="O535" s="794"/>
      <c r="P535" s="794"/>
      <c r="Q535" s="794"/>
      <c r="R535" s="794"/>
      <c r="S535" s="794"/>
      <c r="T535" s="794"/>
      <c r="U535" s="794"/>
      <c r="V535" s="794"/>
      <c r="W535" s="794"/>
      <c r="X535" s="794"/>
    </row>
    <row r="536" spans="3:24">
      <c r="C536" s="857" t="s">
        <v>1018</v>
      </c>
      <c r="D536" s="835">
        <v>43586</v>
      </c>
      <c r="E536" s="794">
        <f t="shared" si="17"/>
        <v>2019</v>
      </c>
      <c r="F536" s="794" t="s">
        <v>1030</v>
      </c>
      <c r="G536" s="823">
        <v>100</v>
      </c>
      <c r="H536" s="794" t="s">
        <v>1033</v>
      </c>
      <c r="I536" s="794">
        <v>26</v>
      </c>
      <c r="J536" s="794">
        <v>74</v>
      </c>
      <c r="K536" s="794">
        <v>310.8</v>
      </c>
      <c r="L536" s="835" t="s">
        <v>1023</v>
      </c>
      <c r="M536" s="794"/>
      <c r="N536" s="794"/>
      <c r="O536" s="794"/>
      <c r="P536" s="794"/>
      <c r="Q536" s="794"/>
      <c r="R536" s="794"/>
      <c r="S536" s="794"/>
      <c r="T536" s="794"/>
      <c r="U536" s="794"/>
      <c r="V536" s="794"/>
      <c r="W536" s="794"/>
      <c r="X536" s="794"/>
    </row>
    <row r="537" spans="3:24">
      <c r="C537" s="857" t="s">
        <v>1018</v>
      </c>
      <c r="D537" s="835">
        <v>43586</v>
      </c>
      <c r="E537" s="794">
        <f t="shared" si="17"/>
        <v>2019</v>
      </c>
      <c r="F537" s="794" t="s">
        <v>1030</v>
      </c>
      <c r="G537" s="823">
        <v>100</v>
      </c>
      <c r="H537" s="794" t="s">
        <v>1033</v>
      </c>
      <c r="I537" s="794">
        <v>26</v>
      </c>
      <c r="J537" s="794">
        <v>74</v>
      </c>
      <c r="K537" s="794">
        <v>310.8</v>
      </c>
      <c r="L537" s="835" t="s">
        <v>1023</v>
      </c>
      <c r="M537" s="794"/>
      <c r="N537" s="794"/>
      <c r="O537" s="794"/>
      <c r="P537" s="794"/>
      <c r="Q537" s="794"/>
      <c r="R537" s="794"/>
      <c r="S537" s="794"/>
      <c r="T537" s="794"/>
      <c r="U537" s="794"/>
      <c r="V537" s="794"/>
      <c r="W537" s="794"/>
      <c r="X537" s="794"/>
    </row>
    <row r="538" spans="3:24">
      <c r="C538" s="857" t="s">
        <v>1018</v>
      </c>
      <c r="D538" s="835">
        <v>43586</v>
      </c>
      <c r="E538" s="794">
        <f t="shared" si="17"/>
        <v>2019</v>
      </c>
      <c r="F538" s="794" t="s">
        <v>1030</v>
      </c>
      <c r="G538" s="823">
        <v>100</v>
      </c>
      <c r="H538" s="794" t="s">
        <v>1033</v>
      </c>
      <c r="I538" s="794">
        <v>26</v>
      </c>
      <c r="J538" s="794">
        <v>74</v>
      </c>
      <c r="K538" s="794">
        <v>310.8</v>
      </c>
      <c r="L538" s="835" t="s">
        <v>1023</v>
      </c>
      <c r="M538" s="794"/>
      <c r="N538" s="794"/>
      <c r="O538" s="794"/>
      <c r="P538" s="794"/>
      <c r="Q538" s="794"/>
      <c r="R538" s="794"/>
      <c r="S538" s="794"/>
      <c r="T538" s="794"/>
      <c r="U538" s="794"/>
      <c r="V538" s="794"/>
      <c r="W538" s="794"/>
      <c r="X538" s="794"/>
    </row>
    <row r="539" spans="3:24">
      <c r="C539" s="857" t="s">
        <v>1018</v>
      </c>
      <c r="D539" s="835">
        <v>43586</v>
      </c>
      <c r="E539" s="794">
        <f t="shared" si="17"/>
        <v>2019</v>
      </c>
      <c r="F539" s="794" t="s">
        <v>1030</v>
      </c>
      <c r="G539" s="823">
        <v>100</v>
      </c>
      <c r="H539" s="794" t="s">
        <v>1033</v>
      </c>
      <c r="I539" s="794">
        <v>26</v>
      </c>
      <c r="J539" s="794">
        <v>74</v>
      </c>
      <c r="K539" s="794">
        <v>310.8</v>
      </c>
      <c r="L539" s="835" t="s">
        <v>1023</v>
      </c>
      <c r="M539" s="794"/>
      <c r="N539" s="794"/>
      <c r="O539" s="794"/>
      <c r="P539" s="794"/>
      <c r="Q539" s="794"/>
      <c r="R539" s="794"/>
      <c r="S539" s="794"/>
      <c r="T539" s="794"/>
      <c r="U539" s="794"/>
      <c r="V539" s="794"/>
      <c r="W539" s="794"/>
      <c r="X539" s="794"/>
    </row>
    <row r="540" spans="3:24">
      <c r="C540" s="857" t="s">
        <v>1018</v>
      </c>
      <c r="D540" s="835">
        <v>43586</v>
      </c>
      <c r="E540" s="794">
        <f t="shared" si="17"/>
        <v>2019</v>
      </c>
      <c r="F540" s="794" t="s">
        <v>1032</v>
      </c>
      <c r="G540" s="823">
        <v>135</v>
      </c>
      <c r="H540" s="794" t="s">
        <v>1034</v>
      </c>
      <c r="I540" s="794">
        <v>58</v>
      </c>
      <c r="J540" s="794">
        <v>77</v>
      </c>
      <c r="K540" s="794">
        <v>323.40000000000003</v>
      </c>
      <c r="L540" s="835" t="s">
        <v>1023</v>
      </c>
      <c r="M540" s="794"/>
      <c r="N540" s="794"/>
      <c r="O540" s="794"/>
      <c r="P540" s="794"/>
      <c r="Q540" s="794"/>
      <c r="R540" s="794"/>
      <c r="S540" s="794"/>
      <c r="T540" s="794"/>
      <c r="U540" s="794"/>
      <c r="V540" s="794"/>
      <c r="W540" s="794"/>
      <c r="X540" s="794"/>
    </row>
    <row r="541" spans="3:24">
      <c r="C541" s="857" t="s">
        <v>1018</v>
      </c>
      <c r="D541" s="835">
        <v>43586</v>
      </c>
      <c r="E541" s="794">
        <f t="shared" si="17"/>
        <v>2019</v>
      </c>
      <c r="F541" s="794" t="s">
        <v>1030</v>
      </c>
      <c r="G541" s="823">
        <v>100</v>
      </c>
      <c r="H541" s="794" t="s">
        <v>1033</v>
      </c>
      <c r="I541" s="794">
        <v>26</v>
      </c>
      <c r="J541" s="794">
        <v>74</v>
      </c>
      <c r="K541" s="794">
        <v>310.8</v>
      </c>
      <c r="L541" s="835" t="s">
        <v>1023</v>
      </c>
      <c r="M541" s="794"/>
      <c r="N541" s="794"/>
      <c r="O541" s="794"/>
      <c r="P541" s="794"/>
      <c r="Q541" s="794"/>
      <c r="R541" s="794"/>
      <c r="S541" s="794"/>
      <c r="T541" s="794"/>
      <c r="U541" s="794"/>
      <c r="V541" s="794"/>
      <c r="W541" s="794"/>
      <c r="X541" s="794"/>
    </row>
    <row r="542" spans="3:24">
      <c r="C542" s="857" t="s">
        <v>1018</v>
      </c>
      <c r="D542" s="835">
        <v>43586</v>
      </c>
      <c r="E542" s="794">
        <f t="shared" si="17"/>
        <v>2019</v>
      </c>
      <c r="F542" s="794" t="s">
        <v>1030</v>
      </c>
      <c r="G542" s="823">
        <v>100</v>
      </c>
      <c r="H542" s="794" t="s">
        <v>1033</v>
      </c>
      <c r="I542" s="794">
        <v>26</v>
      </c>
      <c r="J542" s="794">
        <v>74</v>
      </c>
      <c r="K542" s="794">
        <v>310.8</v>
      </c>
      <c r="L542" s="835" t="s">
        <v>1023</v>
      </c>
      <c r="M542" s="794"/>
      <c r="N542" s="794"/>
      <c r="O542" s="794"/>
      <c r="P542" s="794"/>
      <c r="Q542" s="794"/>
      <c r="R542" s="794"/>
      <c r="S542" s="794"/>
      <c r="T542" s="794"/>
      <c r="U542" s="794"/>
      <c r="V542" s="794"/>
      <c r="W542" s="794"/>
      <c r="X542" s="794"/>
    </row>
    <row r="543" spans="3:24">
      <c r="C543" s="857" t="s">
        <v>1018</v>
      </c>
      <c r="D543" s="835">
        <v>43586</v>
      </c>
      <c r="E543" s="794">
        <f t="shared" si="17"/>
        <v>2019</v>
      </c>
      <c r="F543" s="794" t="s">
        <v>1030</v>
      </c>
      <c r="G543" s="823">
        <v>100</v>
      </c>
      <c r="H543" s="794" t="s">
        <v>1033</v>
      </c>
      <c r="I543" s="794">
        <v>26</v>
      </c>
      <c r="J543" s="794">
        <v>74</v>
      </c>
      <c r="K543" s="794">
        <v>310.8</v>
      </c>
      <c r="L543" s="835" t="s">
        <v>1023</v>
      </c>
      <c r="M543" s="794"/>
      <c r="N543" s="794"/>
      <c r="O543" s="794"/>
      <c r="P543" s="794"/>
      <c r="Q543" s="794"/>
      <c r="R543" s="794"/>
      <c r="S543" s="794"/>
      <c r="T543" s="794"/>
      <c r="U543" s="794"/>
      <c r="V543" s="794"/>
      <c r="W543" s="794"/>
      <c r="X543" s="794"/>
    </row>
    <row r="544" spans="3:24">
      <c r="C544" s="857" t="s">
        <v>1018</v>
      </c>
      <c r="D544" s="835">
        <v>43586</v>
      </c>
      <c r="E544" s="794">
        <f t="shared" si="17"/>
        <v>2019</v>
      </c>
      <c r="F544" s="794" t="s">
        <v>1030</v>
      </c>
      <c r="G544" s="823">
        <v>100</v>
      </c>
      <c r="H544" s="794" t="s">
        <v>1033</v>
      </c>
      <c r="I544" s="794">
        <v>26</v>
      </c>
      <c r="J544" s="794">
        <v>74</v>
      </c>
      <c r="K544" s="794">
        <v>310.8</v>
      </c>
      <c r="L544" s="835" t="s">
        <v>1023</v>
      </c>
      <c r="M544" s="794"/>
      <c r="N544" s="794"/>
      <c r="O544" s="794"/>
      <c r="P544" s="794"/>
      <c r="Q544" s="794"/>
      <c r="R544" s="794"/>
      <c r="S544" s="794"/>
      <c r="T544" s="794"/>
      <c r="U544" s="794"/>
      <c r="V544" s="794"/>
      <c r="W544" s="794"/>
      <c r="X544" s="794"/>
    </row>
    <row r="545" spans="3:24">
      <c r="C545" s="857" t="s">
        <v>1018</v>
      </c>
      <c r="D545" s="835">
        <v>43586</v>
      </c>
      <c r="E545" s="794">
        <f t="shared" si="17"/>
        <v>2019</v>
      </c>
      <c r="F545" s="794" t="s">
        <v>1030</v>
      </c>
      <c r="G545" s="823">
        <v>100</v>
      </c>
      <c r="H545" s="794" t="s">
        <v>1033</v>
      </c>
      <c r="I545" s="794">
        <v>26</v>
      </c>
      <c r="J545" s="794">
        <v>74</v>
      </c>
      <c r="K545" s="794">
        <v>310.8</v>
      </c>
      <c r="L545" s="835" t="s">
        <v>1023</v>
      </c>
      <c r="M545" s="794"/>
      <c r="N545" s="794"/>
      <c r="O545" s="794"/>
      <c r="P545" s="794"/>
      <c r="Q545" s="794"/>
      <c r="R545" s="794"/>
      <c r="S545" s="794"/>
      <c r="T545" s="794"/>
      <c r="U545" s="794"/>
      <c r="V545" s="794"/>
      <c r="W545" s="794"/>
      <c r="X545" s="794"/>
    </row>
    <row r="546" spans="3:24">
      <c r="C546" s="857" t="s">
        <v>1018</v>
      </c>
      <c r="D546" s="835">
        <v>43586</v>
      </c>
      <c r="E546" s="794">
        <f t="shared" si="17"/>
        <v>2019</v>
      </c>
      <c r="F546" s="794" t="s">
        <v>1030</v>
      </c>
      <c r="G546" s="823">
        <v>100</v>
      </c>
      <c r="H546" s="794" t="s">
        <v>1033</v>
      </c>
      <c r="I546" s="794">
        <v>26</v>
      </c>
      <c r="J546" s="794">
        <v>74</v>
      </c>
      <c r="K546" s="794">
        <v>310.8</v>
      </c>
      <c r="L546" s="835" t="s">
        <v>1023</v>
      </c>
      <c r="M546" s="794"/>
      <c r="N546" s="794"/>
      <c r="O546" s="794"/>
      <c r="P546" s="794"/>
      <c r="Q546" s="794"/>
      <c r="R546" s="794"/>
      <c r="S546" s="794"/>
      <c r="T546" s="794"/>
      <c r="U546" s="794"/>
      <c r="V546" s="794"/>
      <c r="W546" s="794"/>
      <c r="X546" s="794"/>
    </row>
    <row r="547" spans="3:24">
      <c r="C547" s="857" t="s">
        <v>1018</v>
      </c>
      <c r="D547" s="835">
        <v>43586</v>
      </c>
      <c r="E547" s="794">
        <f t="shared" si="17"/>
        <v>2019</v>
      </c>
      <c r="F547" s="794" t="s">
        <v>1030</v>
      </c>
      <c r="G547" s="823">
        <v>100</v>
      </c>
      <c r="H547" s="794" t="s">
        <v>1033</v>
      </c>
      <c r="I547" s="794">
        <v>26</v>
      </c>
      <c r="J547" s="794">
        <v>74</v>
      </c>
      <c r="K547" s="794">
        <v>310.8</v>
      </c>
      <c r="L547" s="835" t="s">
        <v>1023</v>
      </c>
      <c r="M547" s="794"/>
      <c r="N547" s="794"/>
      <c r="O547" s="794"/>
      <c r="P547" s="794"/>
      <c r="Q547" s="794"/>
      <c r="R547" s="794"/>
      <c r="S547" s="794"/>
      <c r="T547" s="794"/>
      <c r="U547" s="794"/>
      <c r="V547" s="794"/>
      <c r="W547" s="794"/>
      <c r="X547" s="794"/>
    </row>
    <row r="548" spans="3:24">
      <c r="C548" s="857" t="s">
        <v>1018</v>
      </c>
      <c r="D548" s="835">
        <v>43586</v>
      </c>
      <c r="E548" s="794">
        <f t="shared" si="17"/>
        <v>2019</v>
      </c>
      <c r="F548" s="794" t="s">
        <v>1030</v>
      </c>
      <c r="G548" s="823">
        <v>100</v>
      </c>
      <c r="H548" s="794" t="s">
        <v>1033</v>
      </c>
      <c r="I548" s="794">
        <v>26</v>
      </c>
      <c r="J548" s="794">
        <v>74</v>
      </c>
      <c r="K548" s="794">
        <v>310.8</v>
      </c>
      <c r="L548" s="835" t="s">
        <v>1023</v>
      </c>
      <c r="M548" s="794"/>
      <c r="N548" s="794"/>
      <c r="O548" s="794"/>
      <c r="P548" s="794"/>
      <c r="Q548" s="794"/>
      <c r="R548" s="794"/>
      <c r="S548" s="794"/>
      <c r="T548" s="794"/>
      <c r="U548" s="794"/>
      <c r="V548" s="794"/>
      <c r="W548" s="794"/>
      <c r="X548" s="794"/>
    </row>
    <row r="549" spans="3:24">
      <c r="C549" s="857" t="s">
        <v>1018</v>
      </c>
      <c r="D549" s="835">
        <v>43586</v>
      </c>
      <c r="E549" s="794">
        <f t="shared" si="17"/>
        <v>2019</v>
      </c>
      <c r="F549" s="794" t="s">
        <v>1030</v>
      </c>
      <c r="G549" s="823">
        <v>100</v>
      </c>
      <c r="H549" s="794" t="s">
        <v>1033</v>
      </c>
      <c r="I549" s="794">
        <v>26</v>
      </c>
      <c r="J549" s="794">
        <v>74</v>
      </c>
      <c r="K549" s="794">
        <v>310.8</v>
      </c>
      <c r="L549" s="835" t="s">
        <v>1023</v>
      </c>
      <c r="M549" s="794"/>
      <c r="N549" s="794"/>
      <c r="O549" s="794"/>
      <c r="P549" s="794"/>
      <c r="Q549" s="794"/>
      <c r="R549" s="794"/>
      <c r="S549" s="794"/>
      <c r="T549" s="794"/>
      <c r="U549" s="794"/>
      <c r="V549" s="794"/>
      <c r="W549" s="794"/>
      <c r="X549" s="794"/>
    </row>
    <row r="550" spans="3:24">
      <c r="C550" s="857" t="s">
        <v>1018</v>
      </c>
      <c r="D550" s="835">
        <v>43586</v>
      </c>
      <c r="E550" s="794">
        <f t="shared" si="17"/>
        <v>2019</v>
      </c>
      <c r="F550" s="794" t="s">
        <v>1030</v>
      </c>
      <c r="G550" s="823">
        <v>100</v>
      </c>
      <c r="H550" s="794" t="s">
        <v>1033</v>
      </c>
      <c r="I550" s="794">
        <v>26</v>
      </c>
      <c r="J550" s="794">
        <v>74</v>
      </c>
      <c r="K550" s="794">
        <v>310.8</v>
      </c>
      <c r="L550" s="835" t="s">
        <v>1023</v>
      </c>
      <c r="M550" s="794"/>
      <c r="N550" s="794"/>
      <c r="O550" s="794"/>
      <c r="P550" s="794"/>
      <c r="Q550" s="794"/>
      <c r="R550" s="794"/>
      <c r="S550" s="794"/>
      <c r="T550" s="794"/>
      <c r="U550" s="794"/>
      <c r="V550" s="794"/>
      <c r="W550" s="794"/>
      <c r="X550" s="794"/>
    </row>
    <row r="551" spans="3:24">
      <c r="C551" s="857" t="s">
        <v>1018</v>
      </c>
      <c r="D551" s="835">
        <v>43586</v>
      </c>
      <c r="E551" s="794">
        <f t="shared" si="17"/>
        <v>2019</v>
      </c>
      <c r="F551" s="794" t="s">
        <v>1030</v>
      </c>
      <c r="G551" s="823">
        <v>100</v>
      </c>
      <c r="H551" s="794" t="s">
        <v>1033</v>
      </c>
      <c r="I551" s="794">
        <v>26</v>
      </c>
      <c r="J551" s="794">
        <v>74</v>
      </c>
      <c r="K551" s="794">
        <v>310.8</v>
      </c>
      <c r="L551" s="835" t="s">
        <v>1023</v>
      </c>
      <c r="M551" s="794"/>
      <c r="N551" s="794"/>
      <c r="O551" s="794"/>
      <c r="P551" s="794"/>
      <c r="Q551" s="794"/>
      <c r="R551" s="794"/>
      <c r="S551" s="794"/>
      <c r="T551" s="794"/>
      <c r="U551" s="794"/>
      <c r="V551" s="794"/>
      <c r="W551" s="794"/>
      <c r="X551" s="794"/>
    </row>
    <row r="552" spans="3:24">
      <c r="C552" s="857" t="s">
        <v>1018</v>
      </c>
      <c r="D552" s="835">
        <v>43586</v>
      </c>
      <c r="E552" s="794">
        <f t="shared" si="17"/>
        <v>2019</v>
      </c>
      <c r="F552" s="794" t="s">
        <v>1030</v>
      </c>
      <c r="G552" s="823">
        <v>100</v>
      </c>
      <c r="H552" s="794" t="s">
        <v>1033</v>
      </c>
      <c r="I552" s="794">
        <v>26</v>
      </c>
      <c r="J552" s="794">
        <v>74</v>
      </c>
      <c r="K552" s="794">
        <v>310.8</v>
      </c>
      <c r="L552" s="835" t="s">
        <v>1023</v>
      </c>
      <c r="M552" s="794"/>
      <c r="N552" s="794"/>
      <c r="O552" s="794"/>
      <c r="P552" s="794"/>
      <c r="Q552" s="794"/>
      <c r="R552" s="794"/>
      <c r="S552" s="794"/>
      <c r="T552" s="794"/>
      <c r="U552" s="794"/>
      <c r="V552" s="794"/>
      <c r="W552" s="794"/>
      <c r="X552" s="794"/>
    </row>
    <row r="553" spans="3:24">
      <c r="C553" s="857" t="s">
        <v>1018</v>
      </c>
      <c r="D553" s="835">
        <v>43586</v>
      </c>
      <c r="E553" s="794">
        <f t="shared" si="17"/>
        <v>2019</v>
      </c>
      <c r="F553" s="794" t="s">
        <v>1030</v>
      </c>
      <c r="G553" s="823">
        <v>100</v>
      </c>
      <c r="H553" s="794" t="s">
        <v>1033</v>
      </c>
      <c r="I553" s="794">
        <v>26</v>
      </c>
      <c r="J553" s="794">
        <v>74</v>
      </c>
      <c r="K553" s="794">
        <v>310.8</v>
      </c>
      <c r="L553" s="835" t="s">
        <v>1023</v>
      </c>
      <c r="M553" s="794"/>
      <c r="N553" s="794"/>
      <c r="O553" s="794"/>
      <c r="P553" s="794"/>
      <c r="Q553" s="794"/>
      <c r="R553" s="794"/>
      <c r="S553" s="794"/>
      <c r="T553" s="794"/>
      <c r="U553" s="794"/>
      <c r="V553" s="794"/>
      <c r="W553" s="794"/>
      <c r="X553" s="794"/>
    </row>
    <row r="554" spans="3:24">
      <c r="C554" s="857" t="s">
        <v>1018</v>
      </c>
      <c r="D554" s="835">
        <v>43586</v>
      </c>
      <c r="E554" s="794">
        <f t="shared" ref="E554:E617" si="18">YEAR(D554)</f>
        <v>2019</v>
      </c>
      <c r="F554" s="794" t="s">
        <v>1030</v>
      </c>
      <c r="G554" s="823">
        <v>100</v>
      </c>
      <c r="H554" s="794" t="s">
        <v>1033</v>
      </c>
      <c r="I554" s="794">
        <v>26</v>
      </c>
      <c r="J554" s="794">
        <v>74</v>
      </c>
      <c r="K554" s="794">
        <v>310.8</v>
      </c>
      <c r="L554" s="835" t="s">
        <v>1023</v>
      </c>
      <c r="M554" s="794"/>
      <c r="N554" s="794"/>
      <c r="O554" s="794"/>
      <c r="P554" s="794"/>
      <c r="Q554" s="794"/>
      <c r="R554" s="794"/>
      <c r="S554" s="794"/>
      <c r="T554" s="794"/>
      <c r="U554" s="794"/>
      <c r="V554" s="794"/>
      <c r="W554" s="794"/>
      <c r="X554" s="794"/>
    </row>
    <row r="555" spans="3:24">
      <c r="C555" s="857" t="s">
        <v>1018</v>
      </c>
      <c r="D555" s="835">
        <v>43586</v>
      </c>
      <c r="E555" s="794">
        <f t="shared" si="18"/>
        <v>2019</v>
      </c>
      <c r="F555" s="794" t="s">
        <v>1030</v>
      </c>
      <c r="G555" s="823">
        <v>100</v>
      </c>
      <c r="H555" s="794" t="s">
        <v>1033</v>
      </c>
      <c r="I555" s="794">
        <v>26</v>
      </c>
      <c r="J555" s="794">
        <v>74</v>
      </c>
      <c r="K555" s="794">
        <v>310.8</v>
      </c>
      <c r="L555" s="835" t="s">
        <v>1023</v>
      </c>
      <c r="M555" s="794"/>
      <c r="N555" s="794"/>
      <c r="O555" s="794"/>
      <c r="P555" s="794"/>
      <c r="Q555" s="794"/>
      <c r="R555" s="794"/>
      <c r="S555" s="794"/>
      <c r="T555" s="794"/>
      <c r="U555" s="794"/>
      <c r="V555" s="794"/>
      <c r="W555" s="794"/>
      <c r="X555" s="794"/>
    </row>
    <row r="556" spans="3:24">
      <c r="C556" s="857" t="s">
        <v>1018</v>
      </c>
      <c r="D556" s="835">
        <v>43586</v>
      </c>
      <c r="E556" s="794">
        <f t="shared" si="18"/>
        <v>2019</v>
      </c>
      <c r="F556" s="794" t="s">
        <v>1030</v>
      </c>
      <c r="G556" s="823">
        <v>100</v>
      </c>
      <c r="H556" s="794" t="s">
        <v>1034</v>
      </c>
      <c r="I556" s="794">
        <v>58</v>
      </c>
      <c r="J556" s="794">
        <v>42</v>
      </c>
      <c r="K556" s="794">
        <v>176.4</v>
      </c>
      <c r="L556" s="835" t="s">
        <v>1023</v>
      </c>
      <c r="M556" s="794"/>
      <c r="N556" s="794"/>
      <c r="O556" s="794"/>
      <c r="P556" s="794"/>
      <c r="Q556" s="794"/>
      <c r="R556" s="794"/>
      <c r="S556" s="794"/>
      <c r="T556" s="794"/>
      <c r="U556" s="794"/>
      <c r="V556" s="794"/>
      <c r="W556" s="794"/>
      <c r="X556" s="794"/>
    </row>
    <row r="557" spans="3:24">
      <c r="C557" s="857" t="s">
        <v>1018</v>
      </c>
      <c r="D557" s="835">
        <v>43586</v>
      </c>
      <c r="E557" s="794">
        <f t="shared" si="18"/>
        <v>2019</v>
      </c>
      <c r="F557" s="794" t="s">
        <v>1032</v>
      </c>
      <c r="G557" s="823">
        <v>135</v>
      </c>
      <c r="H557" s="794" t="s">
        <v>1034</v>
      </c>
      <c r="I557" s="794">
        <v>58</v>
      </c>
      <c r="J557" s="794">
        <v>77</v>
      </c>
      <c r="K557" s="794">
        <v>323.40000000000003</v>
      </c>
      <c r="L557" s="835" t="s">
        <v>1023</v>
      </c>
      <c r="M557" s="794"/>
      <c r="N557" s="794"/>
      <c r="O557" s="794"/>
      <c r="P557" s="794"/>
      <c r="Q557" s="794"/>
      <c r="R557" s="794"/>
      <c r="S557" s="794"/>
      <c r="T557" s="794"/>
      <c r="U557" s="794"/>
      <c r="V557" s="794"/>
      <c r="W557" s="794"/>
      <c r="X557" s="794"/>
    </row>
    <row r="558" spans="3:24">
      <c r="C558" s="857" t="s">
        <v>1018</v>
      </c>
      <c r="D558" s="835">
        <v>43586</v>
      </c>
      <c r="E558" s="794">
        <f t="shared" si="18"/>
        <v>2019</v>
      </c>
      <c r="F558" s="794" t="s">
        <v>1030</v>
      </c>
      <c r="G558" s="823">
        <v>100</v>
      </c>
      <c r="H558" s="794" t="s">
        <v>1033</v>
      </c>
      <c r="I558" s="794">
        <v>26</v>
      </c>
      <c r="J558" s="794">
        <v>74</v>
      </c>
      <c r="K558" s="794">
        <v>310.8</v>
      </c>
      <c r="L558" s="835" t="s">
        <v>1023</v>
      </c>
      <c r="M558" s="794"/>
      <c r="N558" s="794"/>
      <c r="O558" s="794"/>
      <c r="P558" s="794"/>
      <c r="Q558" s="794"/>
      <c r="R558" s="794"/>
      <c r="S558" s="794"/>
      <c r="T558" s="794"/>
      <c r="U558" s="794"/>
      <c r="V558" s="794"/>
      <c r="W558" s="794"/>
      <c r="X558" s="794"/>
    </row>
    <row r="559" spans="3:24">
      <c r="C559" s="857" t="s">
        <v>1018</v>
      </c>
      <c r="D559" s="835">
        <v>43586</v>
      </c>
      <c r="E559" s="794">
        <f t="shared" si="18"/>
        <v>2019</v>
      </c>
      <c r="F559" s="794" t="s">
        <v>1030</v>
      </c>
      <c r="G559" s="823">
        <v>100</v>
      </c>
      <c r="H559" s="794" t="s">
        <v>1033</v>
      </c>
      <c r="I559" s="794">
        <v>26</v>
      </c>
      <c r="J559" s="794">
        <v>74</v>
      </c>
      <c r="K559" s="794">
        <v>310.8</v>
      </c>
      <c r="L559" s="835" t="s">
        <v>1023</v>
      </c>
      <c r="M559" s="794"/>
      <c r="N559" s="794"/>
      <c r="O559" s="794"/>
      <c r="P559" s="794"/>
      <c r="Q559" s="794"/>
      <c r="R559" s="794"/>
      <c r="S559" s="794"/>
      <c r="T559" s="794"/>
      <c r="U559" s="794"/>
      <c r="V559" s="794"/>
      <c r="W559" s="794"/>
      <c r="X559" s="794"/>
    </row>
    <row r="560" spans="3:24">
      <c r="C560" s="857" t="s">
        <v>1018</v>
      </c>
      <c r="D560" s="835">
        <v>43586</v>
      </c>
      <c r="E560" s="794">
        <f t="shared" si="18"/>
        <v>2019</v>
      </c>
      <c r="F560" s="794" t="s">
        <v>1030</v>
      </c>
      <c r="G560" s="823">
        <v>100</v>
      </c>
      <c r="H560" s="794" t="s">
        <v>1033</v>
      </c>
      <c r="I560" s="794">
        <v>26</v>
      </c>
      <c r="J560" s="794">
        <v>74</v>
      </c>
      <c r="K560" s="794">
        <v>310.8</v>
      </c>
      <c r="L560" s="835" t="s">
        <v>1023</v>
      </c>
      <c r="M560" s="794"/>
      <c r="N560" s="794"/>
      <c r="O560" s="794"/>
      <c r="P560" s="794"/>
      <c r="Q560" s="794"/>
      <c r="R560" s="794"/>
      <c r="S560" s="794"/>
      <c r="T560" s="794"/>
      <c r="U560" s="794"/>
      <c r="V560" s="794"/>
      <c r="W560" s="794"/>
      <c r="X560" s="794"/>
    </row>
    <row r="561" spans="3:24">
      <c r="C561" s="857" t="s">
        <v>1018</v>
      </c>
      <c r="D561" s="835">
        <v>43586</v>
      </c>
      <c r="E561" s="794">
        <f t="shared" si="18"/>
        <v>2019</v>
      </c>
      <c r="F561" s="794" t="s">
        <v>1030</v>
      </c>
      <c r="G561" s="823">
        <v>100</v>
      </c>
      <c r="H561" s="794" t="s">
        <v>1033</v>
      </c>
      <c r="I561" s="794">
        <v>26</v>
      </c>
      <c r="J561" s="794">
        <v>74</v>
      </c>
      <c r="K561" s="794">
        <v>310.8</v>
      </c>
      <c r="L561" s="835" t="s">
        <v>1023</v>
      </c>
      <c r="M561" s="794"/>
      <c r="N561" s="794"/>
      <c r="O561" s="794"/>
      <c r="P561" s="794"/>
      <c r="Q561" s="794"/>
      <c r="R561" s="794"/>
      <c r="S561" s="794"/>
      <c r="T561" s="794"/>
      <c r="U561" s="794"/>
      <c r="V561" s="794"/>
      <c r="W561" s="794"/>
      <c r="X561" s="794"/>
    </row>
    <row r="562" spans="3:24">
      <c r="C562" s="857" t="s">
        <v>1018</v>
      </c>
      <c r="D562" s="835">
        <v>43586</v>
      </c>
      <c r="E562" s="794">
        <f t="shared" si="18"/>
        <v>2019</v>
      </c>
      <c r="F562" s="794" t="s">
        <v>1030</v>
      </c>
      <c r="G562" s="823">
        <v>100</v>
      </c>
      <c r="H562" s="794" t="s">
        <v>1033</v>
      </c>
      <c r="I562" s="794">
        <v>26</v>
      </c>
      <c r="J562" s="794">
        <v>74</v>
      </c>
      <c r="K562" s="794">
        <v>310.8</v>
      </c>
      <c r="L562" s="835" t="s">
        <v>1023</v>
      </c>
      <c r="M562" s="794"/>
      <c r="N562" s="794"/>
      <c r="O562" s="794"/>
      <c r="P562" s="794"/>
      <c r="Q562" s="794"/>
      <c r="R562" s="794"/>
      <c r="S562" s="794"/>
      <c r="T562" s="794"/>
      <c r="U562" s="794"/>
      <c r="V562" s="794"/>
      <c r="W562" s="794"/>
      <c r="X562" s="794"/>
    </row>
    <row r="563" spans="3:24">
      <c r="C563" s="857" t="s">
        <v>1018</v>
      </c>
      <c r="D563" s="835">
        <v>43586</v>
      </c>
      <c r="E563" s="794">
        <f t="shared" si="18"/>
        <v>2019</v>
      </c>
      <c r="F563" s="794" t="s">
        <v>1030</v>
      </c>
      <c r="G563" s="823">
        <v>100</v>
      </c>
      <c r="H563" s="794" t="s">
        <v>1033</v>
      </c>
      <c r="I563" s="794">
        <v>26</v>
      </c>
      <c r="J563" s="794">
        <v>74</v>
      </c>
      <c r="K563" s="794">
        <v>310.8</v>
      </c>
      <c r="L563" s="835" t="s">
        <v>1023</v>
      </c>
      <c r="M563" s="794"/>
      <c r="N563" s="794"/>
      <c r="O563" s="794"/>
      <c r="P563" s="794"/>
      <c r="Q563" s="794"/>
      <c r="R563" s="794"/>
      <c r="S563" s="794"/>
      <c r="T563" s="794"/>
      <c r="U563" s="794"/>
      <c r="V563" s="794"/>
      <c r="W563" s="794"/>
      <c r="X563" s="794"/>
    </row>
    <row r="564" spans="3:24">
      <c r="C564" s="857" t="s">
        <v>1018</v>
      </c>
      <c r="D564" s="835">
        <v>43586</v>
      </c>
      <c r="E564" s="794">
        <f t="shared" si="18"/>
        <v>2019</v>
      </c>
      <c r="F564" s="794" t="s">
        <v>1030</v>
      </c>
      <c r="G564" s="823">
        <v>100</v>
      </c>
      <c r="H564" s="794" t="s">
        <v>1033</v>
      </c>
      <c r="I564" s="794">
        <v>26</v>
      </c>
      <c r="J564" s="794">
        <v>74</v>
      </c>
      <c r="K564" s="794">
        <v>310.8</v>
      </c>
      <c r="L564" s="835" t="s">
        <v>1023</v>
      </c>
      <c r="M564" s="794"/>
      <c r="N564" s="794"/>
      <c r="O564" s="794"/>
      <c r="P564" s="794"/>
      <c r="Q564" s="794"/>
      <c r="R564" s="794"/>
      <c r="S564" s="794"/>
      <c r="T564" s="794"/>
      <c r="U564" s="794"/>
      <c r="V564" s="794"/>
      <c r="W564" s="794"/>
      <c r="X564" s="794"/>
    </row>
    <row r="565" spans="3:24">
      <c r="C565" s="857" t="s">
        <v>1018</v>
      </c>
      <c r="D565" s="835">
        <v>43586</v>
      </c>
      <c r="E565" s="794">
        <f t="shared" si="18"/>
        <v>2019</v>
      </c>
      <c r="F565" s="794" t="s">
        <v>1030</v>
      </c>
      <c r="G565" s="823">
        <v>100</v>
      </c>
      <c r="H565" s="794" t="s">
        <v>1035</v>
      </c>
      <c r="I565" s="794">
        <v>26</v>
      </c>
      <c r="J565" s="794">
        <v>74</v>
      </c>
      <c r="K565" s="794">
        <v>310.8</v>
      </c>
      <c r="L565" s="835" t="s">
        <v>1023</v>
      </c>
      <c r="M565" s="794"/>
      <c r="N565" s="794"/>
      <c r="O565" s="794"/>
      <c r="P565" s="794"/>
      <c r="Q565" s="794"/>
      <c r="R565" s="794"/>
      <c r="S565" s="794"/>
      <c r="T565" s="794"/>
      <c r="U565" s="794"/>
      <c r="V565" s="794"/>
      <c r="W565" s="794"/>
      <c r="X565" s="794"/>
    </row>
    <row r="566" spans="3:24">
      <c r="C566" s="857" t="s">
        <v>1018</v>
      </c>
      <c r="D566" s="835">
        <v>43586</v>
      </c>
      <c r="E566" s="794">
        <f t="shared" si="18"/>
        <v>2019</v>
      </c>
      <c r="F566" s="794" t="s">
        <v>1030</v>
      </c>
      <c r="G566" s="823">
        <v>100</v>
      </c>
      <c r="H566" s="794" t="s">
        <v>1033</v>
      </c>
      <c r="I566" s="794">
        <v>26</v>
      </c>
      <c r="J566" s="794">
        <v>74</v>
      </c>
      <c r="K566" s="794">
        <v>310.8</v>
      </c>
      <c r="L566" s="835" t="s">
        <v>1023</v>
      </c>
      <c r="M566" s="794"/>
      <c r="N566" s="794"/>
      <c r="O566" s="794"/>
      <c r="P566" s="794"/>
      <c r="Q566" s="794"/>
      <c r="R566" s="794"/>
      <c r="S566" s="794"/>
      <c r="T566" s="794"/>
      <c r="U566" s="794"/>
      <c r="V566" s="794"/>
      <c r="W566" s="794"/>
      <c r="X566" s="794"/>
    </row>
    <row r="567" spans="3:24">
      <c r="C567" s="857" t="s">
        <v>1018</v>
      </c>
      <c r="D567" s="835">
        <v>43586</v>
      </c>
      <c r="E567" s="794">
        <f t="shared" si="18"/>
        <v>2019</v>
      </c>
      <c r="F567" s="794" t="s">
        <v>1030</v>
      </c>
      <c r="G567" s="823">
        <v>100</v>
      </c>
      <c r="H567" s="794" t="s">
        <v>1033</v>
      </c>
      <c r="I567" s="794">
        <v>26</v>
      </c>
      <c r="J567" s="794">
        <v>74</v>
      </c>
      <c r="K567" s="794">
        <v>310.8</v>
      </c>
      <c r="L567" s="835" t="s">
        <v>1023</v>
      </c>
      <c r="M567" s="794"/>
      <c r="N567" s="794"/>
      <c r="O567" s="794"/>
      <c r="P567" s="794"/>
      <c r="Q567" s="794"/>
      <c r="R567" s="794"/>
      <c r="S567" s="794"/>
      <c r="T567" s="794"/>
      <c r="U567" s="794"/>
      <c r="V567" s="794"/>
      <c r="W567" s="794"/>
      <c r="X567" s="794"/>
    </row>
    <row r="568" spans="3:24">
      <c r="C568" s="857" t="s">
        <v>1018</v>
      </c>
      <c r="D568" s="835">
        <v>43586</v>
      </c>
      <c r="E568" s="794">
        <f t="shared" si="18"/>
        <v>2019</v>
      </c>
      <c r="F568" s="794" t="s">
        <v>1030</v>
      </c>
      <c r="G568" s="823">
        <v>100</v>
      </c>
      <c r="H568" s="794" t="s">
        <v>1033</v>
      </c>
      <c r="I568" s="794">
        <v>26</v>
      </c>
      <c r="J568" s="794">
        <v>74</v>
      </c>
      <c r="K568" s="794">
        <v>310.8</v>
      </c>
      <c r="L568" s="835" t="s">
        <v>1023</v>
      </c>
      <c r="M568" s="794"/>
      <c r="N568" s="794"/>
      <c r="O568" s="794"/>
      <c r="P568" s="794"/>
      <c r="Q568" s="794"/>
      <c r="R568" s="794"/>
      <c r="S568" s="794"/>
      <c r="T568" s="794"/>
      <c r="U568" s="794"/>
      <c r="V568" s="794"/>
      <c r="W568" s="794"/>
      <c r="X568" s="794"/>
    </row>
    <row r="569" spans="3:24">
      <c r="C569" s="857" t="s">
        <v>1018</v>
      </c>
      <c r="D569" s="835">
        <v>43586</v>
      </c>
      <c r="E569" s="794">
        <f t="shared" si="18"/>
        <v>2019</v>
      </c>
      <c r="F569" s="794" t="s">
        <v>1030</v>
      </c>
      <c r="G569" s="823">
        <v>100</v>
      </c>
      <c r="H569" s="794" t="s">
        <v>1033</v>
      </c>
      <c r="I569" s="794">
        <v>26</v>
      </c>
      <c r="J569" s="794">
        <v>74</v>
      </c>
      <c r="K569" s="794">
        <v>310.8</v>
      </c>
      <c r="L569" s="835" t="s">
        <v>1023</v>
      </c>
      <c r="M569" s="794"/>
      <c r="N569" s="794"/>
      <c r="O569" s="794"/>
      <c r="P569" s="794"/>
      <c r="Q569" s="794"/>
      <c r="R569" s="794"/>
      <c r="S569" s="794"/>
      <c r="T569" s="794"/>
      <c r="U569" s="794"/>
      <c r="V569" s="794"/>
      <c r="W569" s="794"/>
      <c r="X569" s="794"/>
    </row>
    <row r="570" spans="3:24">
      <c r="C570" s="857" t="s">
        <v>1018</v>
      </c>
      <c r="D570" s="835">
        <v>43586</v>
      </c>
      <c r="E570" s="794">
        <f t="shared" si="18"/>
        <v>2019</v>
      </c>
      <c r="F570" s="794" t="s">
        <v>1030</v>
      </c>
      <c r="G570" s="823">
        <v>100</v>
      </c>
      <c r="H570" s="794" t="s">
        <v>1033</v>
      </c>
      <c r="I570" s="794">
        <v>26</v>
      </c>
      <c r="J570" s="794">
        <v>74</v>
      </c>
      <c r="K570" s="794">
        <v>310.8</v>
      </c>
      <c r="L570" s="835" t="s">
        <v>1023</v>
      </c>
      <c r="M570" s="794"/>
      <c r="N570" s="794"/>
      <c r="O570" s="794"/>
      <c r="P570" s="794"/>
      <c r="Q570" s="794"/>
      <c r="R570" s="794"/>
      <c r="S570" s="794"/>
      <c r="T570" s="794"/>
      <c r="U570" s="794"/>
      <c r="V570" s="794"/>
      <c r="W570" s="794"/>
      <c r="X570" s="794"/>
    </row>
    <row r="571" spans="3:24">
      <c r="C571" s="857" t="s">
        <v>1018</v>
      </c>
      <c r="D571" s="835">
        <v>43586</v>
      </c>
      <c r="E571" s="794">
        <f t="shared" si="18"/>
        <v>2019</v>
      </c>
      <c r="F571" s="794" t="s">
        <v>1032</v>
      </c>
      <c r="G571" s="823">
        <v>135</v>
      </c>
      <c r="H571" s="794" t="s">
        <v>1034</v>
      </c>
      <c r="I571" s="794">
        <v>58</v>
      </c>
      <c r="J571" s="794">
        <v>77</v>
      </c>
      <c r="K571" s="794">
        <v>323.40000000000003</v>
      </c>
      <c r="L571" s="835" t="s">
        <v>1023</v>
      </c>
      <c r="M571" s="794"/>
      <c r="N571" s="794"/>
      <c r="O571" s="794"/>
      <c r="P571" s="794"/>
      <c r="Q571" s="794"/>
      <c r="R571" s="794"/>
      <c r="S571" s="794"/>
      <c r="T571" s="794"/>
      <c r="U571" s="794"/>
      <c r="V571" s="794"/>
      <c r="W571" s="794"/>
      <c r="X571" s="794"/>
    </row>
    <row r="572" spans="3:24">
      <c r="C572" s="857" t="s">
        <v>1018</v>
      </c>
      <c r="D572" s="835">
        <v>43586</v>
      </c>
      <c r="E572" s="794">
        <f t="shared" si="18"/>
        <v>2019</v>
      </c>
      <c r="F572" s="794" t="s">
        <v>1032</v>
      </c>
      <c r="G572" s="823">
        <v>135</v>
      </c>
      <c r="H572" s="794" t="s">
        <v>1034</v>
      </c>
      <c r="I572" s="794">
        <v>58</v>
      </c>
      <c r="J572" s="794">
        <v>77</v>
      </c>
      <c r="K572" s="794">
        <v>323.40000000000003</v>
      </c>
      <c r="L572" s="835" t="s">
        <v>1023</v>
      </c>
      <c r="M572" s="794"/>
      <c r="N572" s="794"/>
      <c r="O572" s="794"/>
      <c r="P572" s="794"/>
      <c r="Q572" s="794"/>
      <c r="R572" s="794"/>
      <c r="S572" s="794"/>
      <c r="T572" s="794"/>
      <c r="U572" s="794"/>
      <c r="V572" s="794"/>
      <c r="W572" s="794"/>
      <c r="X572" s="794"/>
    </row>
    <row r="573" spans="3:24">
      <c r="C573" s="857" t="s">
        <v>1018</v>
      </c>
      <c r="D573" s="835">
        <v>43586</v>
      </c>
      <c r="E573" s="794">
        <f t="shared" si="18"/>
        <v>2019</v>
      </c>
      <c r="F573" s="794" t="s">
        <v>1032</v>
      </c>
      <c r="G573" s="823">
        <v>135</v>
      </c>
      <c r="H573" s="794" t="s">
        <v>1034</v>
      </c>
      <c r="I573" s="794">
        <v>58</v>
      </c>
      <c r="J573" s="794">
        <v>77</v>
      </c>
      <c r="K573" s="794">
        <v>323.40000000000003</v>
      </c>
      <c r="L573" s="835" t="s">
        <v>1023</v>
      </c>
      <c r="M573" s="794"/>
      <c r="N573" s="794"/>
      <c r="O573" s="794"/>
      <c r="P573" s="794"/>
      <c r="Q573" s="794"/>
      <c r="R573" s="794"/>
      <c r="S573" s="794"/>
      <c r="T573" s="794"/>
      <c r="U573" s="794"/>
      <c r="V573" s="794"/>
      <c r="W573" s="794"/>
      <c r="X573" s="794"/>
    </row>
    <row r="574" spans="3:24">
      <c r="C574" s="857" t="s">
        <v>1018</v>
      </c>
      <c r="D574" s="835">
        <v>43586</v>
      </c>
      <c r="E574" s="794">
        <f t="shared" si="18"/>
        <v>2019</v>
      </c>
      <c r="F574" s="794" t="s">
        <v>1032</v>
      </c>
      <c r="G574" s="823">
        <v>135</v>
      </c>
      <c r="H574" s="794" t="s">
        <v>1034</v>
      </c>
      <c r="I574" s="794">
        <v>58</v>
      </c>
      <c r="J574" s="794">
        <v>77</v>
      </c>
      <c r="K574" s="794">
        <v>323.40000000000003</v>
      </c>
      <c r="L574" s="835" t="s">
        <v>1023</v>
      </c>
      <c r="M574" s="794"/>
      <c r="N574" s="794"/>
      <c r="O574" s="794"/>
      <c r="P574" s="794"/>
      <c r="Q574" s="794"/>
      <c r="R574" s="794"/>
      <c r="S574" s="794"/>
      <c r="T574" s="794"/>
      <c r="U574" s="794"/>
      <c r="V574" s="794"/>
      <c r="W574" s="794"/>
      <c r="X574" s="794"/>
    </row>
    <row r="575" spans="3:24">
      <c r="C575" s="857" t="s">
        <v>1018</v>
      </c>
      <c r="D575" s="835">
        <v>43586</v>
      </c>
      <c r="E575" s="794">
        <f t="shared" si="18"/>
        <v>2019</v>
      </c>
      <c r="F575" s="794" t="s">
        <v>1032</v>
      </c>
      <c r="G575" s="823">
        <v>135</v>
      </c>
      <c r="H575" s="794" t="s">
        <v>1034</v>
      </c>
      <c r="I575" s="794">
        <v>58</v>
      </c>
      <c r="J575" s="794">
        <v>77</v>
      </c>
      <c r="K575" s="794">
        <v>323.40000000000003</v>
      </c>
      <c r="L575" s="835" t="s">
        <v>1023</v>
      </c>
      <c r="M575" s="794"/>
      <c r="N575" s="794"/>
      <c r="O575" s="794"/>
      <c r="P575" s="794"/>
      <c r="Q575" s="794"/>
      <c r="R575" s="794"/>
      <c r="S575" s="794"/>
      <c r="T575" s="794"/>
      <c r="U575" s="794"/>
      <c r="V575" s="794"/>
      <c r="W575" s="794"/>
      <c r="X575" s="794"/>
    </row>
    <row r="576" spans="3:24">
      <c r="C576" s="857" t="s">
        <v>1018</v>
      </c>
      <c r="D576" s="835">
        <v>43586</v>
      </c>
      <c r="E576" s="794">
        <f t="shared" si="18"/>
        <v>2019</v>
      </c>
      <c r="F576" s="794" t="s">
        <v>1030</v>
      </c>
      <c r="G576" s="823">
        <v>100</v>
      </c>
      <c r="H576" s="794" t="s">
        <v>1034</v>
      </c>
      <c r="I576" s="794">
        <v>58</v>
      </c>
      <c r="J576" s="794">
        <v>42</v>
      </c>
      <c r="K576" s="794">
        <v>176.4</v>
      </c>
      <c r="L576" s="835" t="s">
        <v>1023</v>
      </c>
      <c r="M576" s="794"/>
      <c r="N576" s="794"/>
      <c r="O576" s="794"/>
      <c r="P576" s="794"/>
      <c r="Q576" s="794"/>
      <c r="R576" s="794"/>
      <c r="S576" s="794"/>
      <c r="T576" s="794"/>
      <c r="U576" s="794"/>
      <c r="V576" s="794"/>
      <c r="W576" s="794"/>
      <c r="X576" s="794"/>
    </row>
    <row r="577" spans="3:24">
      <c r="C577" s="857" t="s">
        <v>1018</v>
      </c>
      <c r="D577" s="835">
        <v>43586</v>
      </c>
      <c r="E577" s="794">
        <f t="shared" si="18"/>
        <v>2019</v>
      </c>
      <c r="F577" s="794" t="s">
        <v>1032</v>
      </c>
      <c r="G577" s="823">
        <v>135</v>
      </c>
      <c r="H577" s="794" t="s">
        <v>1034</v>
      </c>
      <c r="I577" s="794">
        <v>58</v>
      </c>
      <c r="J577" s="794">
        <v>77</v>
      </c>
      <c r="K577" s="794">
        <v>323.40000000000003</v>
      </c>
      <c r="L577" s="835" t="s">
        <v>1023</v>
      </c>
      <c r="M577" s="794"/>
      <c r="N577" s="794"/>
      <c r="O577" s="794"/>
      <c r="P577" s="794"/>
      <c r="Q577" s="794"/>
      <c r="R577" s="794"/>
      <c r="S577" s="794"/>
      <c r="T577" s="794"/>
      <c r="U577" s="794"/>
      <c r="V577" s="794"/>
      <c r="W577" s="794"/>
      <c r="X577" s="794"/>
    </row>
    <row r="578" spans="3:24">
      <c r="C578" s="857" t="s">
        <v>1018</v>
      </c>
      <c r="D578" s="835">
        <v>43586</v>
      </c>
      <c r="E578" s="794">
        <f t="shared" si="18"/>
        <v>2019</v>
      </c>
      <c r="F578" s="794" t="s">
        <v>1032</v>
      </c>
      <c r="G578" s="823">
        <v>135</v>
      </c>
      <c r="H578" s="794" t="s">
        <v>1034</v>
      </c>
      <c r="I578" s="794">
        <v>58</v>
      </c>
      <c r="J578" s="794">
        <v>77</v>
      </c>
      <c r="K578" s="794">
        <v>323.40000000000003</v>
      </c>
      <c r="L578" s="835" t="s">
        <v>1023</v>
      </c>
      <c r="M578" s="794"/>
      <c r="N578" s="794"/>
      <c r="O578" s="794"/>
      <c r="P578" s="794"/>
      <c r="Q578" s="794"/>
      <c r="R578" s="794"/>
      <c r="S578" s="794"/>
      <c r="T578" s="794"/>
      <c r="U578" s="794"/>
      <c r="V578" s="794"/>
      <c r="W578" s="794"/>
      <c r="X578" s="794"/>
    </row>
    <row r="579" spans="3:24">
      <c r="C579" s="857" t="s">
        <v>1018</v>
      </c>
      <c r="D579" s="835">
        <v>43586</v>
      </c>
      <c r="E579" s="794">
        <f t="shared" si="18"/>
        <v>2019</v>
      </c>
      <c r="F579" s="794" t="s">
        <v>1019</v>
      </c>
      <c r="G579" s="823">
        <v>300</v>
      </c>
      <c r="H579" s="794" t="s">
        <v>1029</v>
      </c>
      <c r="I579" s="794">
        <v>86</v>
      </c>
      <c r="J579" s="794">
        <v>214</v>
      </c>
      <c r="K579" s="794">
        <v>898.80000000000007</v>
      </c>
      <c r="L579" s="835" t="s">
        <v>1023</v>
      </c>
      <c r="M579" s="794"/>
      <c r="N579" s="794"/>
      <c r="O579" s="794"/>
      <c r="P579" s="794"/>
      <c r="Q579" s="794"/>
      <c r="R579" s="794"/>
      <c r="S579" s="794"/>
      <c r="T579" s="794"/>
      <c r="U579" s="794"/>
      <c r="V579" s="794"/>
      <c r="W579" s="794"/>
      <c r="X579" s="794"/>
    </row>
    <row r="580" spans="3:24">
      <c r="C580" s="857" t="s">
        <v>1018</v>
      </c>
      <c r="D580" s="835">
        <v>43586</v>
      </c>
      <c r="E580" s="794">
        <f t="shared" si="18"/>
        <v>2019</v>
      </c>
      <c r="F580" s="794" t="s">
        <v>1019</v>
      </c>
      <c r="G580" s="823">
        <v>300</v>
      </c>
      <c r="H580" s="794" t="s">
        <v>1029</v>
      </c>
      <c r="I580" s="794">
        <v>86</v>
      </c>
      <c r="J580" s="794">
        <v>214</v>
      </c>
      <c r="K580" s="794">
        <v>898.80000000000007</v>
      </c>
      <c r="L580" s="835" t="s">
        <v>1023</v>
      </c>
      <c r="M580" s="794"/>
      <c r="N580" s="794"/>
      <c r="O580" s="794"/>
      <c r="P580" s="794"/>
      <c r="Q580" s="794"/>
      <c r="R580" s="794"/>
      <c r="S580" s="794"/>
      <c r="T580" s="794"/>
      <c r="U580" s="794"/>
      <c r="V580" s="794"/>
      <c r="W580" s="794"/>
      <c r="X580" s="794"/>
    </row>
    <row r="581" spans="3:24">
      <c r="C581" s="857" t="s">
        <v>1018</v>
      </c>
      <c r="D581" s="835">
        <v>43586</v>
      </c>
      <c r="E581" s="794">
        <f t="shared" si="18"/>
        <v>2019</v>
      </c>
      <c r="F581" s="794" t="s">
        <v>1019</v>
      </c>
      <c r="G581" s="823">
        <v>300</v>
      </c>
      <c r="H581" s="794" t="s">
        <v>1029</v>
      </c>
      <c r="I581" s="794">
        <v>86</v>
      </c>
      <c r="J581" s="794">
        <v>214</v>
      </c>
      <c r="K581" s="794">
        <v>898.80000000000007</v>
      </c>
      <c r="L581" s="835" t="s">
        <v>1023</v>
      </c>
      <c r="M581" s="794"/>
      <c r="N581" s="794"/>
      <c r="O581" s="794"/>
      <c r="P581" s="794"/>
      <c r="Q581" s="794"/>
      <c r="R581" s="794"/>
      <c r="S581" s="794"/>
      <c r="T581" s="794"/>
      <c r="U581" s="794"/>
      <c r="V581" s="794"/>
      <c r="W581" s="794"/>
      <c r="X581" s="794"/>
    </row>
    <row r="582" spans="3:24">
      <c r="C582" s="857" t="s">
        <v>1018</v>
      </c>
      <c r="D582" s="835">
        <v>43586</v>
      </c>
      <c r="E582" s="794">
        <f t="shared" si="18"/>
        <v>2019</v>
      </c>
      <c r="F582" s="794" t="s">
        <v>1030</v>
      </c>
      <c r="G582" s="823">
        <v>100</v>
      </c>
      <c r="H582" s="794" t="s">
        <v>1034</v>
      </c>
      <c r="I582" s="794">
        <v>58</v>
      </c>
      <c r="J582" s="794">
        <v>42</v>
      </c>
      <c r="K582" s="794">
        <v>176.4</v>
      </c>
      <c r="L582" s="835" t="s">
        <v>1023</v>
      </c>
      <c r="M582" s="794"/>
      <c r="N582" s="794"/>
      <c r="O582" s="794"/>
      <c r="P582" s="794"/>
      <c r="Q582" s="794"/>
      <c r="R582" s="794"/>
      <c r="S582" s="794"/>
      <c r="T582" s="794"/>
      <c r="U582" s="794"/>
      <c r="V582" s="794"/>
      <c r="W582" s="794"/>
      <c r="X582" s="794"/>
    </row>
    <row r="583" spans="3:24">
      <c r="C583" s="857" t="s">
        <v>1018</v>
      </c>
      <c r="D583" s="835">
        <v>43586</v>
      </c>
      <c r="E583" s="794">
        <f t="shared" si="18"/>
        <v>2019</v>
      </c>
      <c r="F583" s="794" t="s">
        <v>1030</v>
      </c>
      <c r="G583" s="823">
        <v>100</v>
      </c>
      <c r="H583" s="794" t="s">
        <v>1034</v>
      </c>
      <c r="I583" s="794">
        <v>58</v>
      </c>
      <c r="J583" s="794">
        <v>42</v>
      </c>
      <c r="K583" s="794">
        <v>176.4</v>
      </c>
      <c r="L583" s="835" t="s">
        <v>1023</v>
      </c>
      <c r="M583" s="794"/>
      <c r="N583" s="794"/>
      <c r="O583" s="794"/>
      <c r="P583" s="794"/>
      <c r="Q583" s="794"/>
      <c r="R583" s="794"/>
      <c r="S583" s="794"/>
      <c r="T583" s="794"/>
      <c r="U583" s="794"/>
      <c r="V583" s="794"/>
      <c r="W583" s="794"/>
      <c r="X583" s="794"/>
    </row>
    <row r="584" spans="3:24">
      <c r="C584" s="857" t="s">
        <v>1018</v>
      </c>
      <c r="D584" s="835">
        <v>43586</v>
      </c>
      <c r="E584" s="794">
        <f t="shared" si="18"/>
        <v>2019</v>
      </c>
      <c r="F584" s="794" t="s">
        <v>1030</v>
      </c>
      <c r="G584" s="823">
        <v>100</v>
      </c>
      <c r="H584" s="794" t="s">
        <v>1033</v>
      </c>
      <c r="I584" s="794">
        <v>26</v>
      </c>
      <c r="J584" s="794">
        <v>74</v>
      </c>
      <c r="K584" s="794">
        <v>310.8</v>
      </c>
      <c r="L584" s="835" t="s">
        <v>1023</v>
      </c>
      <c r="M584" s="794"/>
      <c r="N584" s="794"/>
      <c r="O584" s="794"/>
      <c r="P584" s="794"/>
      <c r="Q584" s="794"/>
      <c r="R584" s="794"/>
      <c r="S584" s="794"/>
      <c r="T584" s="794"/>
      <c r="U584" s="794"/>
      <c r="V584" s="794"/>
      <c r="W584" s="794"/>
      <c r="X584" s="794"/>
    </row>
    <row r="585" spans="3:24">
      <c r="C585" s="857" t="s">
        <v>1018</v>
      </c>
      <c r="D585" s="835">
        <v>43586</v>
      </c>
      <c r="E585" s="794">
        <f t="shared" si="18"/>
        <v>2019</v>
      </c>
      <c r="F585" s="794" t="s">
        <v>1030</v>
      </c>
      <c r="G585" s="823">
        <v>100</v>
      </c>
      <c r="H585" s="794" t="s">
        <v>1033</v>
      </c>
      <c r="I585" s="794">
        <v>26</v>
      </c>
      <c r="J585" s="794">
        <v>74</v>
      </c>
      <c r="K585" s="794">
        <v>310.8</v>
      </c>
      <c r="L585" s="835" t="s">
        <v>1023</v>
      </c>
      <c r="M585" s="794"/>
      <c r="N585" s="794"/>
      <c r="O585" s="794"/>
      <c r="P585" s="794"/>
      <c r="Q585" s="794"/>
      <c r="R585" s="794"/>
      <c r="S585" s="794"/>
      <c r="T585" s="794"/>
      <c r="U585" s="794"/>
      <c r="V585" s="794"/>
      <c r="W585" s="794"/>
      <c r="X585" s="794"/>
    </row>
    <row r="586" spans="3:24">
      <c r="C586" s="857" t="s">
        <v>1018</v>
      </c>
      <c r="D586" s="835">
        <v>43586</v>
      </c>
      <c r="E586" s="794">
        <f t="shared" si="18"/>
        <v>2019</v>
      </c>
      <c r="F586" s="794" t="s">
        <v>1030</v>
      </c>
      <c r="G586" s="823">
        <v>100</v>
      </c>
      <c r="H586" s="794" t="s">
        <v>1033</v>
      </c>
      <c r="I586" s="794">
        <v>26</v>
      </c>
      <c r="J586" s="794">
        <v>74</v>
      </c>
      <c r="K586" s="794">
        <v>310.8</v>
      </c>
      <c r="L586" s="835" t="s">
        <v>1023</v>
      </c>
      <c r="M586" s="794"/>
      <c r="N586" s="794"/>
      <c r="O586" s="794"/>
      <c r="P586" s="794"/>
      <c r="Q586" s="794"/>
      <c r="R586" s="794"/>
      <c r="S586" s="794"/>
      <c r="T586" s="794"/>
      <c r="U586" s="794"/>
      <c r="V586" s="794"/>
      <c r="W586" s="794"/>
      <c r="X586" s="794"/>
    </row>
    <row r="587" spans="3:24">
      <c r="C587" s="857" t="s">
        <v>1018</v>
      </c>
      <c r="D587" s="835">
        <v>43586</v>
      </c>
      <c r="E587" s="794">
        <f t="shared" si="18"/>
        <v>2019</v>
      </c>
      <c r="F587" s="794" t="s">
        <v>1030</v>
      </c>
      <c r="G587" s="823">
        <v>100</v>
      </c>
      <c r="H587" s="794" t="s">
        <v>1033</v>
      </c>
      <c r="I587" s="794">
        <v>26</v>
      </c>
      <c r="J587" s="794">
        <v>74</v>
      </c>
      <c r="K587" s="794">
        <v>310.8</v>
      </c>
      <c r="L587" s="835" t="s">
        <v>1023</v>
      </c>
      <c r="M587" s="794"/>
      <c r="N587" s="794"/>
      <c r="O587" s="794"/>
      <c r="P587" s="794"/>
      <c r="Q587" s="794"/>
      <c r="R587" s="794"/>
      <c r="S587" s="794"/>
      <c r="T587" s="794"/>
      <c r="U587" s="794"/>
      <c r="V587" s="794"/>
      <c r="W587" s="794"/>
      <c r="X587" s="794"/>
    </row>
    <row r="588" spans="3:24">
      <c r="C588" s="857" t="s">
        <v>1018</v>
      </c>
      <c r="D588" s="835">
        <v>43586</v>
      </c>
      <c r="E588" s="794">
        <f t="shared" si="18"/>
        <v>2019</v>
      </c>
      <c r="F588" s="794" t="s">
        <v>1030</v>
      </c>
      <c r="G588" s="823">
        <v>100</v>
      </c>
      <c r="H588" s="794" t="s">
        <v>1033</v>
      </c>
      <c r="I588" s="794">
        <v>26</v>
      </c>
      <c r="J588" s="794">
        <v>74</v>
      </c>
      <c r="K588" s="794">
        <v>310.8</v>
      </c>
      <c r="L588" s="835" t="s">
        <v>1023</v>
      </c>
      <c r="M588" s="794"/>
      <c r="N588" s="794"/>
      <c r="O588" s="794"/>
      <c r="P588" s="794"/>
      <c r="Q588" s="794"/>
      <c r="R588" s="794"/>
      <c r="S588" s="794"/>
      <c r="T588" s="794"/>
      <c r="U588" s="794"/>
      <c r="V588" s="794"/>
      <c r="W588" s="794"/>
      <c r="X588" s="794"/>
    </row>
    <row r="589" spans="3:24">
      <c r="C589" s="857" t="s">
        <v>1018</v>
      </c>
      <c r="D589" s="835">
        <v>43586</v>
      </c>
      <c r="E589" s="794">
        <f t="shared" si="18"/>
        <v>2019</v>
      </c>
      <c r="F589" s="794" t="s">
        <v>1030</v>
      </c>
      <c r="G589" s="823">
        <v>100</v>
      </c>
      <c r="H589" s="794" t="s">
        <v>1033</v>
      </c>
      <c r="I589" s="794">
        <v>26</v>
      </c>
      <c r="J589" s="794">
        <v>74</v>
      </c>
      <c r="K589" s="794">
        <v>310.8</v>
      </c>
      <c r="L589" s="835" t="s">
        <v>1023</v>
      </c>
      <c r="M589" s="794"/>
      <c r="N589" s="794"/>
      <c r="O589" s="794"/>
      <c r="P589" s="794"/>
      <c r="Q589" s="794"/>
      <c r="R589" s="794"/>
      <c r="S589" s="794"/>
      <c r="T589" s="794"/>
      <c r="U589" s="794"/>
      <c r="V589" s="794"/>
      <c r="W589" s="794"/>
      <c r="X589" s="794"/>
    </row>
    <row r="590" spans="3:24">
      <c r="C590" s="857" t="s">
        <v>1018</v>
      </c>
      <c r="D590" s="835">
        <v>43586</v>
      </c>
      <c r="E590" s="794">
        <f t="shared" si="18"/>
        <v>2019</v>
      </c>
      <c r="F590" s="794" t="s">
        <v>1030</v>
      </c>
      <c r="G590" s="823">
        <v>100</v>
      </c>
      <c r="H590" s="794" t="s">
        <v>1033</v>
      </c>
      <c r="I590" s="794">
        <v>26</v>
      </c>
      <c r="J590" s="794">
        <v>74</v>
      </c>
      <c r="K590" s="794">
        <v>310.8</v>
      </c>
      <c r="L590" s="835" t="s">
        <v>1023</v>
      </c>
      <c r="M590" s="794"/>
      <c r="N590" s="794"/>
      <c r="O590" s="794"/>
      <c r="P590" s="794"/>
      <c r="Q590" s="794"/>
      <c r="R590" s="794"/>
      <c r="S590" s="794"/>
      <c r="T590" s="794"/>
      <c r="U590" s="794"/>
      <c r="V590" s="794"/>
      <c r="W590" s="794"/>
      <c r="X590" s="794"/>
    </row>
    <row r="591" spans="3:24">
      <c r="C591" s="857" t="s">
        <v>1018</v>
      </c>
      <c r="D591" s="835">
        <v>43586</v>
      </c>
      <c r="E591" s="794">
        <f t="shared" si="18"/>
        <v>2019</v>
      </c>
      <c r="F591" s="794" t="s">
        <v>1030</v>
      </c>
      <c r="G591" s="823">
        <v>100</v>
      </c>
      <c r="H591" s="794" t="s">
        <v>1033</v>
      </c>
      <c r="I591" s="794">
        <v>26</v>
      </c>
      <c r="J591" s="794">
        <v>74</v>
      </c>
      <c r="K591" s="794">
        <v>310.8</v>
      </c>
      <c r="L591" s="835" t="s">
        <v>1023</v>
      </c>
      <c r="M591" s="794"/>
      <c r="N591" s="794"/>
      <c r="O591" s="794"/>
      <c r="P591" s="794"/>
      <c r="Q591" s="794"/>
      <c r="R591" s="794"/>
      <c r="S591" s="794"/>
      <c r="T591" s="794"/>
      <c r="U591" s="794"/>
      <c r="V591" s="794"/>
      <c r="W591" s="794"/>
      <c r="X591" s="794"/>
    </row>
    <row r="592" spans="3:24">
      <c r="C592" s="857" t="s">
        <v>1018</v>
      </c>
      <c r="D592" s="835">
        <v>43586</v>
      </c>
      <c r="E592" s="794">
        <f t="shared" si="18"/>
        <v>2019</v>
      </c>
      <c r="F592" s="794" t="s">
        <v>1030</v>
      </c>
      <c r="G592" s="823">
        <v>100</v>
      </c>
      <c r="H592" s="794" t="s">
        <v>1033</v>
      </c>
      <c r="I592" s="794">
        <v>26</v>
      </c>
      <c r="J592" s="794">
        <v>74</v>
      </c>
      <c r="K592" s="794">
        <v>310.8</v>
      </c>
      <c r="L592" s="835" t="s">
        <v>1023</v>
      </c>
      <c r="M592" s="794"/>
      <c r="N592" s="794"/>
      <c r="O592" s="794"/>
      <c r="P592" s="794"/>
      <c r="Q592" s="794"/>
      <c r="R592" s="794"/>
      <c r="S592" s="794"/>
      <c r="T592" s="794"/>
      <c r="U592" s="794"/>
      <c r="V592" s="794"/>
      <c r="W592" s="794"/>
      <c r="X592" s="794"/>
    </row>
    <row r="593" spans="3:24">
      <c r="C593" s="857" t="s">
        <v>1018</v>
      </c>
      <c r="D593" s="835">
        <v>43586</v>
      </c>
      <c r="E593" s="794">
        <f t="shared" si="18"/>
        <v>2019</v>
      </c>
      <c r="F593" s="794" t="s">
        <v>1019</v>
      </c>
      <c r="G593" s="823">
        <v>300</v>
      </c>
      <c r="H593" s="794" t="s">
        <v>1029</v>
      </c>
      <c r="I593" s="794">
        <v>86</v>
      </c>
      <c r="J593" s="794">
        <v>214</v>
      </c>
      <c r="K593" s="794">
        <v>898.80000000000007</v>
      </c>
      <c r="L593" s="835">
        <v>44044</v>
      </c>
      <c r="M593" s="794"/>
      <c r="N593" s="794"/>
      <c r="O593" s="794"/>
      <c r="P593" s="794"/>
      <c r="Q593" s="794"/>
      <c r="R593" s="794"/>
      <c r="S593" s="794"/>
      <c r="T593" s="794"/>
      <c r="U593" s="794"/>
      <c r="V593" s="794"/>
      <c r="W593" s="794"/>
      <c r="X593" s="794"/>
    </row>
    <row r="594" spans="3:24">
      <c r="C594" s="857" t="s">
        <v>1018</v>
      </c>
      <c r="D594" s="835">
        <v>43586</v>
      </c>
      <c r="E594" s="794">
        <f t="shared" si="18"/>
        <v>2019</v>
      </c>
      <c r="F594" s="794" t="s">
        <v>1019</v>
      </c>
      <c r="G594" s="823">
        <v>300</v>
      </c>
      <c r="H594" s="794" t="s">
        <v>1029</v>
      </c>
      <c r="I594" s="794">
        <v>86</v>
      </c>
      <c r="J594" s="794">
        <v>214</v>
      </c>
      <c r="K594" s="794">
        <v>898.80000000000007</v>
      </c>
      <c r="L594" s="835">
        <v>44044</v>
      </c>
      <c r="M594" s="794"/>
      <c r="N594" s="794"/>
      <c r="O594" s="794"/>
      <c r="P594" s="794"/>
      <c r="Q594" s="794"/>
      <c r="R594" s="794"/>
      <c r="S594" s="794"/>
      <c r="T594" s="794"/>
      <c r="U594" s="794"/>
      <c r="V594" s="794"/>
      <c r="W594" s="794"/>
      <c r="X594" s="794"/>
    </row>
    <row r="595" spans="3:24">
      <c r="C595" s="857" t="s">
        <v>1018</v>
      </c>
      <c r="D595" s="835">
        <v>43586</v>
      </c>
      <c r="E595" s="794">
        <f t="shared" si="18"/>
        <v>2019</v>
      </c>
      <c r="F595" s="794" t="s">
        <v>1019</v>
      </c>
      <c r="G595" s="823">
        <v>300</v>
      </c>
      <c r="H595" s="794" t="s">
        <v>1029</v>
      </c>
      <c r="I595" s="794">
        <v>86</v>
      </c>
      <c r="J595" s="794">
        <v>214</v>
      </c>
      <c r="K595" s="794">
        <v>898.80000000000007</v>
      </c>
      <c r="L595" s="835" t="s">
        <v>1023</v>
      </c>
      <c r="M595" s="794"/>
      <c r="N595" s="794"/>
      <c r="O595" s="794"/>
      <c r="P595" s="794"/>
      <c r="Q595" s="794"/>
      <c r="R595" s="794"/>
      <c r="S595" s="794"/>
      <c r="T595" s="794"/>
      <c r="U595" s="794"/>
      <c r="V595" s="794"/>
      <c r="W595" s="794"/>
      <c r="X595" s="794"/>
    </row>
    <row r="596" spans="3:24">
      <c r="C596" s="857" t="s">
        <v>1018</v>
      </c>
      <c r="D596" s="835">
        <v>43586</v>
      </c>
      <c r="E596" s="794">
        <f t="shared" si="18"/>
        <v>2019</v>
      </c>
      <c r="F596" s="794" t="s">
        <v>1019</v>
      </c>
      <c r="G596" s="823">
        <v>300</v>
      </c>
      <c r="H596" s="794" t="s">
        <v>1029</v>
      </c>
      <c r="I596" s="794">
        <v>86</v>
      </c>
      <c r="J596" s="794">
        <v>214</v>
      </c>
      <c r="K596" s="794">
        <v>898.80000000000007</v>
      </c>
      <c r="L596" s="835" t="s">
        <v>1023</v>
      </c>
      <c r="M596" s="794"/>
      <c r="N596" s="794"/>
      <c r="O596" s="794"/>
      <c r="P596" s="794"/>
      <c r="Q596" s="794"/>
      <c r="R596" s="794"/>
      <c r="S596" s="794"/>
      <c r="T596" s="794"/>
      <c r="U596" s="794"/>
      <c r="V596" s="794"/>
      <c r="W596" s="794"/>
      <c r="X596" s="794"/>
    </row>
    <row r="597" spans="3:24">
      <c r="C597" s="857" t="s">
        <v>1018</v>
      </c>
      <c r="D597" s="835">
        <v>43586</v>
      </c>
      <c r="E597" s="794">
        <f t="shared" si="18"/>
        <v>2019</v>
      </c>
      <c r="F597" s="794" t="s">
        <v>1019</v>
      </c>
      <c r="G597" s="823">
        <v>300</v>
      </c>
      <c r="H597" s="794" t="s">
        <v>1029</v>
      </c>
      <c r="I597" s="794">
        <v>86</v>
      </c>
      <c r="J597" s="794">
        <v>214</v>
      </c>
      <c r="K597" s="794">
        <v>898.80000000000007</v>
      </c>
      <c r="L597" s="835" t="s">
        <v>1023</v>
      </c>
      <c r="M597" s="794"/>
      <c r="N597" s="794"/>
      <c r="O597" s="794"/>
      <c r="P597" s="794"/>
      <c r="Q597" s="794"/>
      <c r="R597" s="794"/>
      <c r="S597" s="794"/>
      <c r="T597" s="794"/>
      <c r="U597" s="794"/>
      <c r="V597" s="794"/>
      <c r="W597" s="794"/>
      <c r="X597" s="794"/>
    </row>
    <row r="598" spans="3:24">
      <c r="C598" s="857" t="s">
        <v>1018</v>
      </c>
      <c r="D598" s="835">
        <v>43586</v>
      </c>
      <c r="E598" s="794">
        <f t="shared" si="18"/>
        <v>2019</v>
      </c>
      <c r="F598" s="794" t="s">
        <v>1019</v>
      </c>
      <c r="G598" s="823">
        <v>300</v>
      </c>
      <c r="H598" s="794" t="s">
        <v>1029</v>
      </c>
      <c r="I598" s="794">
        <v>86</v>
      </c>
      <c r="J598" s="794">
        <v>214</v>
      </c>
      <c r="K598" s="794">
        <v>898.80000000000007</v>
      </c>
      <c r="L598" s="835" t="s">
        <v>1023</v>
      </c>
      <c r="M598" s="794"/>
      <c r="N598" s="794"/>
      <c r="O598" s="794"/>
      <c r="P598" s="794"/>
      <c r="Q598" s="794"/>
      <c r="R598" s="794"/>
      <c r="S598" s="794"/>
      <c r="T598" s="794"/>
      <c r="U598" s="794"/>
      <c r="V598" s="794"/>
      <c r="W598" s="794"/>
      <c r="X598" s="794"/>
    </row>
    <row r="599" spans="3:24">
      <c r="C599" s="857" t="s">
        <v>1018</v>
      </c>
      <c r="D599" s="835">
        <v>43586</v>
      </c>
      <c r="E599" s="794">
        <f t="shared" si="18"/>
        <v>2019</v>
      </c>
      <c r="F599" s="794" t="s">
        <v>1019</v>
      </c>
      <c r="G599" s="823">
        <v>300</v>
      </c>
      <c r="H599" s="794" t="s">
        <v>1029</v>
      </c>
      <c r="I599" s="794">
        <v>86</v>
      </c>
      <c r="J599" s="794">
        <v>214</v>
      </c>
      <c r="K599" s="794">
        <v>898.80000000000007</v>
      </c>
      <c r="L599" s="835" t="s">
        <v>1023</v>
      </c>
      <c r="M599" s="794"/>
      <c r="N599" s="794"/>
      <c r="O599" s="794"/>
      <c r="P599" s="794"/>
      <c r="Q599" s="794"/>
      <c r="R599" s="794"/>
      <c r="S599" s="794"/>
      <c r="T599" s="794"/>
      <c r="U599" s="794"/>
      <c r="V599" s="794"/>
      <c r="W599" s="794"/>
      <c r="X599" s="794"/>
    </row>
    <row r="600" spans="3:24">
      <c r="C600" s="857" t="s">
        <v>1018</v>
      </c>
      <c r="D600" s="835">
        <v>43586</v>
      </c>
      <c r="E600" s="794">
        <f t="shared" si="18"/>
        <v>2019</v>
      </c>
      <c r="F600" s="794" t="s">
        <v>1019</v>
      </c>
      <c r="G600" s="823">
        <v>300</v>
      </c>
      <c r="H600" s="794" t="s">
        <v>1029</v>
      </c>
      <c r="I600" s="794">
        <v>86</v>
      </c>
      <c r="J600" s="794">
        <v>214</v>
      </c>
      <c r="K600" s="794">
        <v>898.80000000000007</v>
      </c>
      <c r="L600" s="835" t="s">
        <v>1023</v>
      </c>
      <c r="M600" s="794"/>
      <c r="N600" s="794"/>
      <c r="O600" s="794"/>
      <c r="P600" s="794"/>
      <c r="Q600" s="794"/>
      <c r="R600" s="794"/>
      <c r="S600" s="794"/>
      <c r="T600" s="794"/>
      <c r="U600" s="794"/>
      <c r="V600" s="794"/>
      <c r="W600" s="794"/>
      <c r="X600" s="794"/>
    </row>
    <row r="601" spans="3:24">
      <c r="C601" s="857" t="s">
        <v>1018</v>
      </c>
      <c r="D601" s="835">
        <v>43586</v>
      </c>
      <c r="E601" s="794">
        <f t="shared" si="18"/>
        <v>2019</v>
      </c>
      <c r="F601" s="794" t="s">
        <v>1019</v>
      </c>
      <c r="G601" s="823">
        <v>300</v>
      </c>
      <c r="H601" s="794" t="s">
        <v>1029</v>
      </c>
      <c r="I601" s="794">
        <v>86</v>
      </c>
      <c r="J601" s="794">
        <v>214</v>
      </c>
      <c r="K601" s="794">
        <v>898.80000000000007</v>
      </c>
      <c r="L601" s="835" t="s">
        <v>1023</v>
      </c>
      <c r="M601" s="794"/>
      <c r="N601" s="794"/>
      <c r="O601" s="794"/>
      <c r="P601" s="794"/>
      <c r="Q601" s="794"/>
      <c r="R601" s="794"/>
      <c r="S601" s="794"/>
      <c r="T601" s="794"/>
      <c r="U601" s="794"/>
      <c r="V601" s="794"/>
      <c r="W601" s="794"/>
      <c r="X601" s="794"/>
    </row>
    <row r="602" spans="3:24">
      <c r="C602" s="857" t="s">
        <v>1018</v>
      </c>
      <c r="D602" s="835">
        <v>43586</v>
      </c>
      <c r="E602" s="794">
        <f t="shared" si="18"/>
        <v>2019</v>
      </c>
      <c r="F602" s="794" t="s">
        <v>1019</v>
      </c>
      <c r="G602" s="823">
        <v>300</v>
      </c>
      <c r="H602" s="794" t="s">
        <v>1029</v>
      </c>
      <c r="I602" s="794">
        <v>86</v>
      </c>
      <c r="J602" s="794">
        <v>214</v>
      </c>
      <c r="K602" s="794">
        <v>898.80000000000007</v>
      </c>
      <c r="L602" s="835" t="s">
        <v>1023</v>
      </c>
      <c r="M602" s="794"/>
      <c r="N602" s="794"/>
      <c r="O602" s="794"/>
      <c r="P602" s="794"/>
      <c r="Q602" s="794"/>
      <c r="R602" s="794"/>
      <c r="S602" s="794"/>
      <c r="T602" s="794"/>
      <c r="U602" s="794"/>
      <c r="V602" s="794"/>
      <c r="W602" s="794"/>
      <c r="X602" s="794"/>
    </row>
    <row r="603" spans="3:24">
      <c r="C603" s="857" t="s">
        <v>1018</v>
      </c>
      <c r="D603" s="835">
        <v>43586</v>
      </c>
      <c r="E603" s="794">
        <f t="shared" si="18"/>
        <v>2019</v>
      </c>
      <c r="F603" s="794" t="s">
        <v>1019</v>
      </c>
      <c r="G603" s="823">
        <v>300</v>
      </c>
      <c r="H603" s="794" t="s">
        <v>1029</v>
      </c>
      <c r="I603" s="794">
        <v>86</v>
      </c>
      <c r="J603" s="794">
        <v>214</v>
      </c>
      <c r="K603" s="794">
        <v>898.80000000000007</v>
      </c>
      <c r="L603" s="835" t="s">
        <v>1023</v>
      </c>
      <c r="M603" s="794"/>
      <c r="N603" s="794"/>
      <c r="O603" s="794"/>
      <c r="P603" s="794"/>
      <c r="Q603" s="794"/>
      <c r="R603" s="794"/>
      <c r="S603" s="794"/>
      <c r="T603" s="794"/>
      <c r="U603" s="794"/>
      <c r="V603" s="794"/>
      <c r="W603" s="794"/>
      <c r="X603" s="794"/>
    </row>
    <row r="604" spans="3:24">
      <c r="C604" s="857" t="s">
        <v>1018</v>
      </c>
      <c r="D604" s="835">
        <v>43586</v>
      </c>
      <c r="E604" s="794">
        <f t="shared" si="18"/>
        <v>2019</v>
      </c>
      <c r="F604" s="794" t="s">
        <v>1019</v>
      </c>
      <c r="G604" s="823">
        <v>300</v>
      </c>
      <c r="H604" s="794" t="s">
        <v>1029</v>
      </c>
      <c r="I604" s="794">
        <v>86</v>
      </c>
      <c r="J604" s="794">
        <v>214</v>
      </c>
      <c r="K604" s="794">
        <v>898.80000000000007</v>
      </c>
      <c r="L604" s="835" t="s">
        <v>1023</v>
      </c>
      <c r="M604" s="794"/>
      <c r="N604" s="794"/>
      <c r="O604" s="794"/>
      <c r="P604" s="794"/>
      <c r="Q604" s="794"/>
      <c r="R604" s="794"/>
      <c r="S604" s="794"/>
      <c r="T604" s="794"/>
      <c r="U604" s="794"/>
      <c r="V604" s="794"/>
      <c r="W604" s="794"/>
      <c r="X604" s="794"/>
    </row>
    <row r="605" spans="3:24">
      <c r="C605" s="857" t="s">
        <v>1018</v>
      </c>
      <c r="D605" s="835">
        <v>43586</v>
      </c>
      <c r="E605" s="794">
        <f t="shared" si="18"/>
        <v>2019</v>
      </c>
      <c r="F605" s="794" t="s">
        <v>1019</v>
      </c>
      <c r="G605" s="823">
        <v>300</v>
      </c>
      <c r="H605" s="794" t="s">
        <v>1029</v>
      </c>
      <c r="I605" s="794">
        <v>86</v>
      </c>
      <c r="J605" s="794">
        <v>214</v>
      </c>
      <c r="K605" s="794">
        <v>898.80000000000007</v>
      </c>
      <c r="L605" s="835" t="s">
        <v>1023</v>
      </c>
      <c r="M605" s="794"/>
      <c r="N605" s="794"/>
      <c r="O605" s="794"/>
      <c r="P605" s="794"/>
      <c r="Q605" s="794"/>
      <c r="R605" s="794"/>
      <c r="S605" s="794"/>
      <c r="T605" s="794"/>
      <c r="U605" s="794"/>
      <c r="V605" s="794"/>
      <c r="W605" s="794"/>
      <c r="X605" s="794"/>
    </row>
    <row r="606" spans="3:24">
      <c r="C606" s="857" t="s">
        <v>1018</v>
      </c>
      <c r="D606" s="835">
        <v>43586</v>
      </c>
      <c r="E606" s="794">
        <f t="shared" si="18"/>
        <v>2019</v>
      </c>
      <c r="F606" s="794" t="s">
        <v>1019</v>
      </c>
      <c r="G606" s="823">
        <v>300</v>
      </c>
      <c r="H606" s="794" t="s">
        <v>1029</v>
      </c>
      <c r="I606" s="794">
        <v>86</v>
      </c>
      <c r="J606" s="794">
        <v>214</v>
      </c>
      <c r="K606" s="794">
        <v>898.80000000000007</v>
      </c>
      <c r="L606" s="835" t="s">
        <v>1023</v>
      </c>
      <c r="M606" s="794"/>
      <c r="N606" s="794"/>
      <c r="O606" s="794"/>
      <c r="P606" s="794"/>
      <c r="Q606" s="794"/>
      <c r="R606" s="794"/>
      <c r="S606" s="794"/>
      <c r="T606" s="794"/>
      <c r="U606" s="794"/>
      <c r="V606" s="794"/>
      <c r="W606" s="794"/>
      <c r="X606" s="794"/>
    </row>
    <row r="607" spans="3:24">
      <c r="C607" s="857" t="s">
        <v>1018</v>
      </c>
      <c r="D607" s="835">
        <v>43586</v>
      </c>
      <c r="E607" s="794">
        <f t="shared" si="18"/>
        <v>2019</v>
      </c>
      <c r="F607" s="794" t="s">
        <v>1019</v>
      </c>
      <c r="G607" s="823">
        <v>300</v>
      </c>
      <c r="H607" s="794" t="s">
        <v>1029</v>
      </c>
      <c r="I607" s="794">
        <v>86</v>
      </c>
      <c r="J607" s="794">
        <v>214</v>
      </c>
      <c r="K607" s="794">
        <v>898.80000000000007</v>
      </c>
      <c r="L607" s="835" t="s">
        <v>1023</v>
      </c>
      <c r="M607" s="794"/>
      <c r="N607" s="794"/>
      <c r="O607" s="794"/>
      <c r="P607" s="794"/>
      <c r="Q607" s="794"/>
      <c r="R607" s="794"/>
      <c r="S607" s="794"/>
      <c r="T607" s="794"/>
      <c r="U607" s="794"/>
      <c r="V607" s="794"/>
      <c r="W607" s="794"/>
      <c r="X607" s="794"/>
    </row>
    <row r="608" spans="3:24">
      <c r="C608" s="857" t="s">
        <v>1018</v>
      </c>
      <c r="D608" s="835">
        <v>43586</v>
      </c>
      <c r="E608" s="794">
        <f t="shared" si="18"/>
        <v>2019</v>
      </c>
      <c r="F608" s="794" t="s">
        <v>1019</v>
      </c>
      <c r="G608" s="823">
        <v>300</v>
      </c>
      <c r="H608" s="794" t="s">
        <v>1029</v>
      </c>
      <c r="I608" s="794">
        <v>86</v>
      </c>
      <c r="J608" s="794">
        <v>214</v>
      </c>
      <c r="K608" s="794">
        <v>898.80000000000007</v>
      </c>
      <c r="L608" s="835" t="s">
        <v>1023</v>
      </c>
      <c r="M608" s="794"/>
      <c r="N608" s="794"/>
      <c r="O608" s="794"/>
      <c r="P608" s="794"/>
      <c r="Q608" s="794"/>
      <c r="R608" s="794"/>
      <c r="S608" s="794"/>
      <c r="T608" s="794"/>
      <c r="U608" s="794"/>
      <c r="V608" s="794"/>
      <c r="W608" s="794"/>
      <c r="X608" s="794"/>
    </row>
    <row r="609" spans="3:24">
      <c r="C609" s="857" t="s">
        <v>1018</v>
      </c>
      <c r="D609" s="835">
        <v>43586</v>
      </c>
      <c r="E609" s="794">
        <f t="shared" si="18"/>
        <v>2019</v>
      </c>
      <c r="F609" s="794" t="s">
        <v>1019</v>
      </c>
      <c r="G609" s="823">
        <v>300</v>
      </c>
      <c r="H609" s="794" t="s">
        <v>1029</v>
      </c>
      <c r="I609" s="794">
        <v>86</v>
      </c>
      <c r="J609" s="794">
        <v>214</v>
      </c>
      <c r="K609" s="794">
        <v>898.80000000000007</v>
      </c>
      <c r="L609" s="835" t="s">
        <v>1023</v>
      </c>
      <c r="M609" s="794"/>
      <c r="N609" s="794"/>
      <c r="O609" s="794"/>
      <c r="P609" s="794"/>
      <c r="Q609" s="794"/>
      <c r="R609" s="794"/>
      <c r="S609" s="794"/>
      <c r="T609" s="794"/>
      <c r="U609" s="794"/>
      <c r="V609" s="794"/>
      <c r="W609" s="794"/>
      <c r="X609" s="794"/>
    </row>
    <row r="610" spans="3:24">
      <c r="C610" s="857" t="s">
        <v>1018</v>
      </c>
      <c r="D610" s="835">
        <v>43586</v>
      </c>
      <c r="E610" s="794">
        <f t="shared" si="18"/>
        <v>2019</v>
      </c>
      <c r="F610" s="794" t="s">
        <v>1019</v>
      </c>
      <c r="G610" s="823">
        <v>300</v>
      </c>
      <c r="H610" s="794" t="s">
        <v>1029</v>
      </c>
      <c r="I610" s="794">
        <v>86</v>
      </c>
      <c r="J610" s="794">
        <v>214</v>
      </c>
      <c r="K610" s="794">
        <v>898.80000000000007</v>
      </c>
      <c r="L610" s="835" t="s">
        <v>1023</v>
      </c>
      <c r="M610" s="794"/>
      <c r="N610" s="794"/>
      <c r="O610" s="794"/>
      <c r="P610" s="794"/>
      <c r="Q610" s="794"/>
      <c r="R610" s="794"/>
      <c r="S610" s="794"/>
      <c r="T610" s="794"/>
      <c r="U610" s="794"/>
      <c r="V610" s="794"/>
      <c r="W610" s="794"/>
      <c r="X610" s="794"/>
    </row>
    <row r="611" spans="3:24">
      <c r="C611" s="857" t="s">
        <v>1018</v>
      </c>
      <c r="D611" s="835">
        <v>43586</v>
      </c>
      <c r="E611" s="794">
        <f t="shared" si="18"/>
        <v>2019</v>
      </c>
      <c r="F611" s="794" t="s">
        <v>1019</v>
      </c>
      <c r="G611" s="823">
        <v>300</v>
      </c>
      <c r="H611" s="794" t="s">
        <v>1029</v>
      </c>
      <c r="I611" s="794">
        <v>86</v>
      </c>
      <c r="J611" s="794">
        <v>214</v>
      </c>
      <c r="K611" s="794">
        <v>898.80000000000007</v>
      </c>
      <c r="L611" s="835" t="s">
        <v>1023</v>
      </c>
      <c r="M611" s="794"/>
      <c r="N611" s="794"/>
      <c r="O611" s="794"/>
      <c r="P611" s="794"/>
      <c r="Q611" s="794"/>
      <c r="R611" s="794"/>
      <c r="S611" s="794"/>
      <c r="T611" s="794"/>
      <c r="U611" s="794"/>
      <c r="V611" s="794"/>
      <c r="W611" s="794"/>
      <c r="X611" s="794"/>
    </row>
    <row r="612" spans="3:24">
      <c r="C612" s="857" t="s">
        <v>1018</v>
      </c>
      <c r="D612" s="835">
        <v>43586</v>
      </c>
      <c r="E612" s="794">
        <f t="shared" si="18"/>
        <v>2019</v>
      </c>
      <c r="F612" s="794" t="s">
        <v>1019</v>
      </c>
      <c r="G612" s="823">
        <v>300</v>
      </c>
      <c r="H612" s="794" t="s">
        <v>1029</v>
      </c>
      <c r="I612" s="794">
        <v>86</v>
      </c>
      <c r="J612" s="794">
        <v>214</v>
      </c>
      <c r="K612" s="794">
        <v>898.80000000000007</v>
      </c>
      <c r="L612" s="835">
        <v>44044</v>
      </c>
      <c r="M612" s="794"/>
      <c r="N612" s="794"/>
      <c r="O612" s="794"/>
      <c r="P612" s="794"/>
      <c r="Q612" s="794"/>
      <c r="R612" s="794"/>
      <c r="S612" s="794"/>
      <c r="T612" s="794"/>
      <c r="U612" s="794"/>
      <c r="V612" s="794"/>
      <c r="W612" s="794"/>
      <c r="X612" s="794"/>
    </row>
    <row r="613" spans="3:24">
      <c r="C613" s="857" t="s">
        <v>1018</v>
      </c>
      <c r="D613" s="835">
        <v>43586</v>
      </c>
      <c r="E613" s="794">
        <f t="shared" si="18"/>
        <v>2019</v>
      </c>
      <c r="F613" s="794" t="s">
        <v>1019</v>
      </c>
      <c r="G613" s="823">
        <v>300</v>
      </c>
      <c r="H613" s="794" t="s">
        <v>1029</v>
      </c>
      <c r="I613" s="794">
        <v>86</v>
      </c>
      <c r="J613" s="794">
        <v>214</v>
      </c>
      <c r="K613" s="794">
        <v>898.80000000000007</v>
      </c>
      <c r="L613" s="835" t="s">
        <v>1023</v>
      </c>
      <c r="M613" s="794"/>
      <c r="N613" s="794"/>
      <c r="O613" s="794"/>
      <c r="P613" s="794"/>
      <c r="Q613" s="794"/>
      <c r="R613" s="794"/>
      <c r="S613" s="794"/>
      <c r="T613" s="794"/>
      <c r="U613" s="794"/>
      <c r="V613" s="794"/>
      <c r="W613" s="794"/>
      <c r="X613" s="794"/>
    </row>
    <row r="614" spans="3:24">
      <c r="C614" s="857" t="s">
        <v>1018</v>
      </c>
      <c r="D614" s="835">
        <v>43586</v>
      </c>
      <c r="E614" s="794">
        <f t="shared" si="18"/>
        <v>2019</v>
      </c>
      <c r="F614" s="794" t="s">
        <v>1019</v>
      </c>
      <c r="G614" s="823">
        <v>300</v>
      </c>
      <c r="H614" s="794" t="s">
        <v>1029</v>
      </c>
      <c r="I614" s="794">
        <v>86</v>
      </c>
      <c r="J614" s="794">
        <v>214</v>
      </c>
      <c r="K614" s="794">
        <v>898.80000000000007</v>
      </c>
      <c r="L614" s="835" t="s">
        <v>1023</v>
      </c>
      <c r="M614" s="794"/>
      <c r="N614" s="794"/>
      <c r="O614" s="794"/>
      <c r="P614" s="794"/>
      <c r="Q614" s="794"/>
      <c r="R614" s="794"/>
      <c r="S614" s="794"/>
      <c r="T614" s="794"/>
      <c r="U614" s="794"/>
      <c r="V614" s="794"/>
      <c r="W614" s="794"/>
      <c r="X614" s="794"/>
    </row>
    <row r="615" spans="3:24">
      <c r="C615" s="857" t="s">
        <v>1018</v>
      </c>
      <c r="D615" s="835">
        <v>43586</v>
      </c>
      <c r="E615" s="794">
        <f t="shared" si="18"/>
        <v>2019</v>
      </c>
      <c r="F615" s="794" t="s">
        <v>1019</v>
      </c>
      <c r="G615" s="823">
        <v>300</v>
      </c>
      <c r="H615" s="794" t="s">
        <v>1029</v>
      </c>
      <c r="I615" s="794">
        <v>86</v>
      </c>
      <c r="J615" s="794">
        <v>214</v>
      </c>
      <c r="K615" s="794">
        <v>898.80000000000007</v>
      </c>
      <c r="L615" s="835" t="s">
        <v>1023</v>
      </c>
      <c r="M615" s="794"/>
      <c r="N615" s="794"/>
      <c r="O615" s="794"/>
      <c r="P615" s="794"/>
      <c r="Q615" s="794"/>
      <c r="R615" s="794"/>
      <c r="S615" s="794"/>
      <c r="T615" s="794"/>
      <c r="U615" s="794"/>
      <c r="V615" s="794"/>
      <c r="W615" s="794"/>
      <c r="X615" s="794"/>
    </row>
    <row r="616" spans="3:24">
      <c r="C616" s="857" t="s">
        <v>1018</v>
      </c>
      <c r="D616" s="835">
        <v>43586</v>
      </c>
      <c r="E616" s="794">
        <f t="shared" si="18"/>
        <v>2019</v>
      </c>
      <c r="F616" s="794" t="s">
        <v>1019</v>
      </c>
      <c r="G616" s="823">
        <v>300</v>
      </c>
      <c r="H616" s="794" t="s">
        <v>1029</v>
      </c>
      <c r="I616" s="794">
        <v>86</v>
      </c>
      <c r="J616" s="794">
        <v>214</v>
      </c>
      <c r="K616" s="794">
        <v>898.80000000000007</v>
      </c>
      <c r="L616" s="835" t="s">
        <v>1023</v>
      </c>
      <c r="M616" s="794"/>
      <c r="N616" s="794"/>
      <c r="O616" s="794"/>
      <c r="P616" s="794"/>
      <c r="Q616" s="794"/>
      <c r="R616" s="794"/>
      <c r="S616" s="794"/>
      <c r="T616" s="794"/>
      <c r="U616" s="794"/>
      <c r="V616" s="794"/>
      <c r="W616" s="794"/>
      <c r="X616" s="794"/>
    </row>
    <row r="617" spans="3:24">
      <c r="C617" s="857" t="s">
        <v>1018</v>
      </c>
      <c r="D617" s="835">
        <v>43586</v>
      </c>
      <c r="E617" s="794">
        <f t="shared" si="18"/>
        <v>2019</v>
      </c>
      <c r="F617" s="794" t="s">
        <v>1019</v>
      </c>
      <c r="G617" s="823">
        <v>300</v>
      </c>
      <c r="H617" s="794" t="s">
        <v>1029</v>
      </c>
      <c r="I617" s="794">
        <v>86</v>
      </c>
      <c r="J617" s="794">
        <v>214</v>
      </c>
      <c r="K617" s="794">
        <v>898.80000000000007</v>
      </c>
      <c r="L617" s="835" t="s">
        <v>1023</v>
      </c>
      <c r="M617" s="794"/>
      <c r="N617" s="794"/>
      <c r="O617" s="794"/>
      <c r="P617" s="794"/>
      <c r="Q617" s="794"/>
      <c r="R617" s="794"/>
      <c r="S617" s="794"/>
      <c r="T617" s="794"/>
      <c r="U617" s="794"/>
      <c r="V617" s="794"/>
      <c r="W617" s="794"/>
      <c r="X617" s="794"/>
    </row>
    <row r="618" spans="3:24">
      <c r="C618" s="857" t="s">
        <v>1018</v>
      </c>
      <c r="D618" s="835">
        <v>43586</v>
      </c>
      <c r="E618" s="794">
        <f t="shared" ref="E618:E681" si="19">YEAR(D618)</f>
        <v>2019</v>
      </c>
      <c r="F618" s="794" t="s">
        <v>1019</v>
      </c>
      <c r="G618" s="823">
        <v>300</v>
      </c>
      <c r="H618" s="794" t="s">
        <v>1029</v>
      </c>
      <c r="I618" s="794">
        <v>86</v>
      </c>
      <c r="J618" s="794">
        <v>214</v>
      </c>
      <c r="K618" s="794">
        <v>898.80000000000007</v>
      </c>
      <c r="L618" s="835" t="s">
        <v>1023</v>
      </c>
      <c r="M618" s="794"/>
      <c r="N618" s="794"/>
      <c r="O618" s="794"/>
      <c r="P618" s="794"/>
      <c r="Q618" s="794"/>
      <c r="R618" s="794"/>
      <c r="S618" s="794"/>
      <c r="T618" s="794"/>
      <c r="U618" s="794"/>
      <c r="V618" s="794"/>
      <c r="W618" s="794"/>
      <c r="X618" s="794"/>
    </row>
    <row r="619" spans="3:24">
      <c r="C619" s="857" t="s">
        <v>1018</v>
      </c>
      <c r="D619" s="835">
        <v>43586</v>
      </c>
      <c r="E619" s="794">
        <f t="shared" si="19"/>
        <v>2019</v>
      </c>
      <c r="F619" s="794" t="s">
        <v>1019</v>
      </c>
      <c r="G619" s="823">
        <v>300</v>
      </c>
      <c r="H619" s="794" t="s">
        <v>1029</v>
      </c>
      <c r="I619" s="794">
        <v>86</v>
      </c>
      <c r="J619" s="794">
        <v>214</v>
      </c>
      <c r="K619" s="794">
        <v>898.80000000000007</v>
      </c>
      <c r="L619" s="835" t="s">
        <v>1023</v>
      </c>
      <c r="M619" s="794"/>
      <c r="N619" s="794"/>
      <c r="O619" s="794"/>
      <c r="P619" s="794"/>
      <c r="Q619" s="794"/>
      <c r="R619" s="794"/>
      <c r="S619" s="794"/>
      <c r="T619" s="794"/>
      <c r="U619" s="794"/>
      <c r="V619" s="794"/>
      <c r="W619" s="794"/>
      <c r="X619" s="794"/>
    </row>
    <row r="620" spans="3:24">
      <c r="C620" s="857" t="s">
        <v>1018</v>
      </c>
      <c r="D620" s="835">
        <v>43586</v>
      </c>
      <c r="E620" s="794">
        <f t="shared" si="19"/>
        <v>2019</v>
      </c>
      <c r="F620" s="794" t="s">
        <v>1019</v>
      </c>
      <c r="G620" s="823">
        <v>300</v>
      </c>
      <c r="H620" s="794" t="s">
        <v>1031</v>
      </c>
      <c r="I620" s="794">
        <v>86</v>
      </c>
      <c r="J620" s="794">
        <v>214</v>
      </c>
      <c r="K620" s="794">
        <v>898.80000000000007</v>
      </c>
      <c r="L620" s="835" t="s">
        <v>1023</v>
      </c>
      <c r="M620" s="794"/>
      <c r="N620" s="794"/>
      <c r="O620" s="794"/>
      <c r="P620" s="794"/>
      <c r="Q620" s="794"/>
      <c r="R620" s="794"/>
      <c r="S620" s="794"/>
      <c r="T620" s="794"/>
      <c r="U620" s="794"/>
      <c r="V620" s="794"/>
      <c r="W620" s="794"/>
      <c r="X620" s="794"/>
    </row>
    <row r="621" spans="3:24">
      <c r="C621" s="857" t="s">
        <v>1018</v>
      </c>
      <c r="D621" s="835">
        <v>43586</v>
      </c>
      <c r="E621" s="794">
        <f t="shared" si="19"/>
        <v>2019</v>
      </c>
      <c r="F621" s="794" t="s">
        <v>1019</v>
      </c>
      <c r="G621" s="823">
        <v>300</v>
      </c>
      <c r="H621" s="794" t="s">
        <v>1029</v>
      </c>
      <c r="I621" s="794">
        <v>86</v>
      </c>
      <c r="J621" s="794">
        <v>214</v>
      </c>
      <c r="K621" s="794">
        <v>898.80000000000007</v>
      </c>
      <c r="L621" s="835" t="s">
        <v>1023</v>
      </c>
      <c r="M621" s="794"/>
      <c r="N621" s="794"/>
      <c r="O621" s="794"/>
      <c r="P621" s="794"/>
      <c r="Q621" s="794"/>
      <c r="R621" s="794"/>
      <c r="S621" s="794"/>
      <c r="T621" s="794"/>
      <c r="U621" s="794"/>
      <c r="V621" s="794"/>
      <c r="W621" s="794"/>
      <c r="X621" s="794"/>
    </row>
    <row r="622" spans="3:24">
      <c r="C622" s="857" t="s">
        <v>1018</v>
      </c>
      <c r="D622" s="835">
        <v>43586</v>
      </c>
      <c r="E622" s="794">
        <f t="shared" si="19"/>
        <v>2019</v>
      </c>
      <c r="F622" s="794" t="s">
        <v>1030</v>
      </c>
      <c r="G622" s="823">
        <v>100</v>
      </c>
      <c r="H622" s="794" t="s">
        <v>1033</v>
      </c>
      <c r="I622" s="794">
        <v>26</v>
      </c>
      <c r="J622" s="794">
        <v>74</v>
      </c>
      <c r="K622" s="794">
        <v>310.8</v>
      </c>
      <c r="L622" s="835" t="s">
        <v>1023</v>
      </c>
      <c r="M622" s="794"/>
      <c r="N622" s="794"/>
      <c r="O622" s="794"/>
      <c r="P622" s="794"/>
      <c r="Q622" s="794"/>
      <c r="R622" s="794"/>
      <c r="S622" s="794"/>
      <c r="T622" s="794"/>
      <c r="U622" s="794"/>
      <c r="V622" s="794"/>
      <c r="W622" s="794"/>
      <c r="X622" s="794"/>
    </row>
    <row r="623" spans="3:24">
      <c r="C623" s="857" t="s">
        <v>1018</v>
      </c>
      <c r="D623" s="835">
        <v>43586</v>
      </c>
      <c r="E623" s="794">
        <f t="shared" si="19"/>
        <v>2019</v>
      </c>
      <c r="F623" s="794" t="s">
        <v>1030</v>
      </c>
      <c r="G623" s="823">
        <v>100</v>
      </c>
      <c r="H623" s="794" t="s">
        <v>1033</v>
      </c>
      <c r="I623" s="794">
        <v>26</v>
      </c>
      <c r="J623" s="794">
        <v>74</v>
      </c>
      <c r="K623" s="794">
        <v>310.8</v>
      </c>
      <c r="L623" s="835" t="s">
        <v>1023</v>
      </c>
      <c r="M623" s="794"/>
      <c r="N623" s="794"/>
      <c r="O623" s="794"/>
      <c r="P623" s="794"/>
      <c r="Q623" s="794"/>
      <c r="R623" s="794"/>
      <c r="S623" s="794"/>
      <c r="T623" s="794"/>
      <c r="U623" s="794"/>
      <c r="V623" s="794"/>
      <c r="W623" s="794"/>
      <c r="X623" s="794"/>
    </row>
    <row r="624" spans="3:24">
      <c r="C624" s="857" t="s">
        <v>1018</v>
      </c>
      <c r="D624" s="835">
        <v>43586</v>
      </c>
      <c r="E624" s="794">
        <f t="shared" si="19"/>
        <v>2019</v>
      </c>
      <c r="F624" s="794" t="s">
        <v>1030</v>
      </c>
      <c r="G624" s="823">
        <v>100</v>
      </c>
      <c r="H624" s="794" t="s">
        <v>1033</v>
      </c>
      <c r="I624" s="794">
        <v>26</v>
      </c>
      <c r="J624" s="794">
        <v>74</v>
      </c>
      <c r="K624" s="794">
        <v>310.8</v>
      </c>
      <c r="L624" s="835" t="s">
        <v>1023</v>
      </c>
      <c r="M624" s="794"/>
      <c r="N624" s="794"/>
      <c r="O624" s="794"/>
      <c r="P624" s="794"/>
      <c r="Q624" s="794"/>
      <c r="R624" s="794"/>
      <c r="S624" s="794"/>
      <c r="T624" s="794"/>
      <c r="U624" s="794"/>
      <c r="V624" s="794"/>
      <c r="W624" s="794"/>
      <c r="X624" s="794"/>
    </row>
    <row r="625" spans="3:24">
      <c r="C625" s="857" t="s">
        <v>1018</v>
      </c>
      <c r="D625" s="835">
        <v>43586</v>
      </c>
      <c r="E625" s="794">
        <f t="shared" si="19"/>
        <v>2019</v>
      </c>
      <c r="F625" s="794" t="s">
        <v>1030</v>
      </c>
      <c r="G625" s="823">
        <v>100</v>
      </c>
      <c r="H625" s="794" t="s">
        <v>1033</v>
      </c>
      <c r="I625" s="794">
        <v>26</v>
      </c>
      <c r="J625" s="794">
        <v>74</v>
      </c>
      <c r="K625" s="794">
        <v>310.8</v>
      </c>
      <c r="L625" s="835" t="s">
        <v>1023</v>
      </c>
      <c r="M625" s="794"/>
      <c r="N625" s="794"/>
      <c r="O625" s="794"/>
      <c r="P625" s="794"/>
      <c r="Q625" s="794"/>
      <c r="R625" s="794"/>
      <c r="S625" s="794"/>
      <c r="T625" s="794"/>
      <c r="U625" s="794"/>
      <c r="V625" s="794"/>
      <c r="W625" s="794"/>
      <c r="X625" s="794"/>
    </row>
    <row r="626" spans="3:24">
      <c r="C626" s="857" t="s">
        <v>1018</v>
      </c>
      <c r="D626" s="835">
        <v>43586</v>
      </c>
      <c r="E626" s="794">
        <f t="shared" si="19"/>
        <v>2019</v>
      </c>
      <c r="F626" s="794" t="s">
        <v>1030</v>
      </c>
      <c r="G626" s="823">
        <v>100</v>
      </c>
      <c r="H626" s="794" t="s">
        <v>1033</v>
      </c>
      <c r="I626" s="794">
        <v>26</v>
      </c>
      <c r="J626" s="794">
        <v>74</v>
      </c>
      <c r="K626" s="794">
        <v>310.8</v>
      </c>
      <c r="L626" s="835" t="s">
        <v>1023</v>
      </c>
      <c r="M626" s="794"/>
      <c r="N626" s="794"/>
      <c r="O626" s="794"/>
      <c r="P626" s="794"/>
      <c r="Q626" s="794"/>
      <c r="R626" s="794"/>
      <c r="S626" s="794"/>
      <c r="T626" s="794"/>
      <c r="U626" s="794"/>
      <c r="V626" s="794"/>
      <c r="W626" s="794"/>
      <c r="X626" s="794"/>
    </row>
    <row r="627" spans="3:24">
      <c r="C627" s="857" t="s">
        <v>1018</v>
      </c>
      <c r="D627" s="835">
        <v>43586</v>
      </c>
      <c r="E627" s="794">
        <f t="shared" si="19"/>
        <v>2019</v>
      </c>
      <c r="F627" s="794" t="s">
        <v>1030</v>
      </c>
      <c r="G627" s="823">
        <v>100</v>
      </c>
      <c r="H627" s="794" t="s">
        <v>1033</v>
      </c>
      <c r="I627" s="794">
        <v>26</v>
      </c>
      <c r="J627" s="794">
        <v>74</v>
      </c>
      <c r="K627" s="794">
        <v>310.8</v>
      </c>
      <c r="L627" s="835" t="s">
        <v>1023</v>
      </c>
      <c r="M627" s="794"/>
      <c r="N627" s="794"/>
      <c r="O627" s="794"/>
      <c r="P627" s="794"/>
      <c r="Q627" s="794"/>
      <c r="R627" s="794"/>
      <c r="S627" s="794"/>
      <c r="T627" s="794"/>
      <c r="U627" s="794"/>
      <c r="V627" s="794"/>
      <c r="W627" s="794"/>
      <c r="X627" s="794"/>
    </row>
    <row r="628" spans="3:24">
      <c r="C628" s="857" t="s">
        <v>1018</v>
      </c>
      <c r="D628" s="835">
        <v>43586</v>
      </c>
      <c r="E628" s="794">
        <f t="shared" si="19"/>
        <v>2019</v>
      </c>
      <c r="F628" s="794" t="s">
        <v>1030</v>
      </c>
      <c r="G628" s="823">
        <v>100</v>
      </c>
      <c r="H628" s="794" t="s">
        <v>1033</v>
      </c>
      <c r="I628" s="794">
        <v>26</v>
      </c>
      <c r="J628" s="794">
        <v>74</v>
      </c>
      <c r="K628" s="794">
        <v>310.8</v>
      </c>
      <c r="L628" s="835" t="s">
        <v>1023</v>
      </c>
      <c r="M628" s="794"/>
      <c r="N628" s="794"/>
      <c r="O628" s="794"/>
      <c r="P628" s="794"/>
      <c r="Q628" s="794"/>
      <c r="R628" s="794"/>
      <c r="S628" s="794"/>
      <c r="T628" s="794"/>
      <c r="U628" s="794"/>
      <c r="V628" s="794"/>
      <c r="W628" s="794"/>
      <c r="X628" s="794"/>
    </row>
    <row r="629" spans="3:24">
      <c r="C629" s="857" t="s">
        <v>1018</v>
      </c>
      <c r="D629" s="835">
        <v>43586</v>
      </c>
      <c r="E629" s="794">
        <f t="shared" si="19"/>
        <v>2019</v>
      </c>
      <c r="F629" s="794" t="s">
        <v>1030</v>
      </c>
      <c r="G629" s="823">
        <v>100</v>
      </c>
      <c r="H629" s="794" t="s">
        <v>1033</v>
      </c>
      <c r="I629" s="794">
        <v>26</v>
      </c>
      <c r="J629" s="794">
        <v>74</v>
      </c>
      <c r="K629" s="794">
        <v>310.8</v>
      </c>
      <c r="L629" s="835" t="s">
        <v>1023</v>
      </c>
      <c r="M629" s="794"/>
      <c r="N629" s="794"/>
      <c r="O629" s="794"/>
      <c r="P629" s="794"/>
      <c r="Q629" s="794"/>
      <c r="R629" s="794"/>
      <c r="S629" s="794"/>
      <c r="T629" s="794"/>
      <c r="U629" s="794"/>
      <c r="V629" s="794"/>
      <c r="W629" s="794"/>
      <c r="X629" s="794"/>
    </row>
    <row r="630" spans="3:24">
      <c r="C630" s="857" t="s">
        <v>1018</v>
      </c>
      <c r="D630" s="835">
        <v>43586</v>
      </c>
      <c r="E630" s="794">
        <f t="shared" si="19"/>
        <v>2019</v>
      </c>
      <c r="F630" s="794" t="s">
        <v>1030</v>
      </c>
      <c r="G630" s="823">
        <v>100</v>
      </c>
      <c r="H630" s="794" t="s">
        <v>1033</v>
      </c>
      <c r="I630" s="794">
        <v>26</v>
      </c>
      <c r="J630" s="794">
        <v>74</v>
      </c>
      <c r="K630" s="794">
        <v>310.8</v>
      </c>
      <c r="L630" s="835" t="s">
        <v>1023</v>
      </c>
      <c r="M630" s="794"/>
      <c r="N630" s="794"/>
      <c r="O630" s="794"/>
      <c r="P630" s="794"/>
      <c r="Q630" s="794"/>
      <c r="R630" s="794"/>
      <c r="S630" s="794"/>
      <c r="T630" s="794"/>
      <c r="U630" s="794"/>
      <c r="V630" s="794"/>
      <c r="W630" s="794"/>
      <c r="X630" s="794"/>
    </row>
    <row r="631" spans="3:24">
      <c r="C631" s="857" t="s">
        <v>1018</v>
      </c>
      <c r="D631" s="835">
        <v>43586</v>
      </c>
      <c r="E631" s="794">
        <f t="shared" si="19"/>
        <v>2019</v>
      </c>
      <c r="F631" s="794" t="s">
        <v>1030</v>
      </c>
      <c r="G631" s="823">
        <v>100</v>
      </c>
      <c r="H631" s="794" t="s">
        <v>1033</v>
      </c>
      <c r="I631" s="794">
        <v>26</v>
      </c>
      <c r="J631" s="794">
        <v>74</v>
      </c>
      <c r="K631" s="794">
        <v>310.8</v>
      </c>
      <c r="L631" s="835" t="s">
        <v>1023</v>
      </c>
      <c r="M631" s="794"/>
      <c r="N631" s="794"/>
      <c r="O631" s="794"/>
      <c r="P631" s="794"/>
      <c r="Q631" s="794"/>
      <c r="R631" s="794"/>
      <c r="S631" s="794"/>
      <c r="T631" s="794"/>
      <c r="U631" s="794"/>
      <c r="V631" s="794"/>
      <c r="W631" s="794"/>
      <c r="X631" s="794"/>
    </row>
    <row r="632" spans="3:24">
      <c r="C632" s="857" t="s">
        <v>1018</v>
      </c>
      <c r="D632" s="835">
        <v>43586</v>
      </c>
      <c r="E632" s="794">
        <f t="shared" si="19"/>
        <v>2019</v>
      </c>
      <c r="F632" s="794" t="s">
        <v>1019</v>
      </c>
      <c r="G632" s="823">
        <v>300</v>
      </c>
      <c r="H632" s="794" t="s">
        <v>1029</v>
      </c>
      <c r="I632" s="794">
        <v>86</v>
      </c>
      <c r="J632" s="794">
        <v>214</v>
      </c>
      <c r="K632" s="794">
        <v>898.80000000000007</v>
      </c>
      <c r="L632" s="835" t="s">
        <v>1023</v>
      </c>
      <c r="M632" s="794"/>
      <c r="N632" s="794"/>
      <c r="O632" s="794"/>
      <c r="P632" s="794"/>
      <c r="Q632" s="794"/>
      <c r="R632" s="794"/>
      <c r="S632" s="794"/>
      <c r="T632" s="794"/>
      <c r="U632" s="794"/>
      <c r="V632" s="794"/>
      <c r="W632" s="794"/>
      <c r="X632" s="794"/>
    </row>
    <row r="633" spans="3:24">
      <c r="C633" s="857" t="s">
        <v>1018</v>
      </c>
      <c r="D633" s="835">
        <v>43586</v>
      </c>
      <c r="E633" s="794">
        <f t="shared" si="19"/>
        <v>2019</v>
      </c>
      <c r="F633" s="794" t="s">
        <v>1032</v>
      </c>
      <c r="G633" s="823">
        <v>135</v>
      </c>
      <c r="H633" s="794" t="s">
        <v>1029</v>
      </c>
      <c r="I633" s="794">
        <v>86</v>
      </c>
      <c r="J633" s="794">
        <v>49</v>
      </c>
      <c r="K633" s="794">
        <v>205.8</v>
      </c>
      <c r="L633" s="835" t="s">
        <v>1023</v>
      </c>
      <c r="M633" s="794"/>
      <c r="N633" s="794"/>
      <c r="O633" s="794"/>
      <c r="P633" s="794"/>
      <c r="Q633" s="794"/>
      <c r="R633" s="794"/>
      <c r="S633" s="794"/>
      <c r="T633" s="794"/>
      <c r="U633" s="794"/>
      <c r="V633" s="794"/>
      <c r="W633" s="794"/>
      <c r="X633" s="794"/>
    </row>
    <row r="634" spans="3:24">
      <c r="C634" s="857" t="s">
        <v>1018</v>
      </c>
      <c r="D634" s="835">
        <v>43586</v>
      </c>
      <c r="E634" s="794">
        <f t="shared" si="19"/>
        <v>2019</v>
      </c>
      <c r="F634" s="794" t="s">
        <v>1019</v>
      </c>
      <c r="G634" s="823">
        <v>300</v>
      </c>
      <c r="H634" s="794" t="s">
        <v>1029</v>
      </c>
      <c r="I634" s="794">
        <v>86</v>
      </c>
      <c r="J634" s="794">
        <v>214</v>
      </c>
      <c r="K634" s="794">
        <v>898.80000000000007</v>
      </c>
      <c r="L634" s="835" t="s">
        <v>1023</v>
      </c>
      <c r="M634" s="794"/>
      <c r="N634" s="794"/>
      <c r="O634" s="794"/>
      <c r="P634" s="794"/>
      <c r="Q634" s="794"/>
      <c r="R634" s="794"/>
      <c r="S634" s="794"/>
      <c r="T634" s="794"/>
      <c r="U634" s="794"/>
      <c r="V634" s="794"/>
      <c r="W634" s="794"/>
      <c r="X634" s="794"/>
    </row>
    <row r="635" spans="3:24">
      <c r="C635" s="857" t="s">
        <v>1018</v>
      </c>
      <c r="D635" s="835">
        <v>43586</v>
      </c>
      <c r="E635" s="794">
        <f t="shared" si="19"/>
        <v>2019</v>
      </c>
      <c r="F635" s="794" t="s">
        <v>1032</v>
      </c>
      <c r="G635" s="823">
        <v>135</v>
      </c>
      <c r="H635" s="794" t="s">
        <v>1029</v>
      </c>
      <c r="I635" s="794">
        <v>86</v>
      </c>
      <c r="J635" s="794">
        <v>49</v>
      </c>
      <c r="K635" s="794">
        <v>205.8</v>
      </c>
      <c r="L635" s="835" t="s">
        <v>1023</v>
      </c>
      <c r="M635" s="794"/>
      <c r="N635" s="794"/>
      <c r="O635" s="794"/>
      <c r="P635" s="794"/>
      <c r="Q635" s="794"/>
      <c r="R635" s="794"/>
      <c r="S635" s="794"/>
      <c r="T635" s="794"/>
      <c r="U635" s="794"/>
      <c r="V635" s="794"/>
      <c r="W635" s="794"/>
      <c r="X635" s="794"/>
    </row>
    <row r="636" spans="3:24">
      <c r="C636" s="857" t="s">
        <v>1018</v>
      </c>
      <c r="D636" s="835">
        <v>43586</v>
      </c>
      <c r="E636" s="794">
        <f t="shared" si="19"/>
        <v>2019</v>
      </c>
      <c r="F636" s="794" t="s">
        <v>1032</v>
      </c>
      <c r="G636" s="823">
        <v>135</v>
      </c>
      <c r="H636" s="794" t="s">
        <v>1029</v>
      </c>
      <c r="I636" s="794">
        <v>86</v>
      </c>
      <c r="J636" s="794">
        <v>49</v>
      </c>
      <c r="K636" s="794">
        <v>205.8</v>
      </c>
      <c r="L636" s="835" t="s">
        <v>1023</v>
      </c>
      <c r="M636" s="794"/>
      <c r="N636" s="794"/>
      <c r="O636" s="794"/>
      <c r="P636" s="794"/>
      <c r="Q636" s="794"/>
      <c r="R636" s="794"/>
      <c r="S636" s="794"/>
      <c r="T636" s="794"/>
      <c r="U636" s="794"/>
      <c r="V636" s="794"/>
      <c r="W636" s="794"/>
      <c r="X636" s="794"/>
    </row>
    <row r="637" spans="3:24">
      <c r="C637" s="857" t="s">
        <v>1018</v>
      </c>
      <c r="D637" s="835">
        <v>43586</v>
      </c>
      <c r="E637" s="794">
        <f t="shared" si="19"/>
        <v>2019</v>
      </c>
      <c r="F637" s="794" t="s">
        <v>1030</v>
      </c>
      <c r="G637" s="823">
        <v>100</v>
      </c>
      <c r="H637" s="794" t="s">
        <v>1034</v>
      </c>
      <c r="I637" s="794">
        <v>58</v>
      </c>
      <c r="J637" s="794">
        <v>42</v>
      </c>
      <c r="K637" s="794">
        <v>176.4</v>
      </c>
      <c r="L637" s="835" t="s">
        <v>1023</v>
      </c>
      <c r="M637" s="794"/>
      <c r="N637" s="794"/>
      <c r="O637" s="794"/>
      <c r="P637" s="794"/>
      <c r="Q637" s="794"/>
      <c r="R637" s="794"/>
      <c r="S637" s="794"/>
      <c r="T637" s="794"/>
      <c r="U637" s="794"/>
      <c r="V637" s="794"/>
      <c r="W637" s="794"/>
      <c r="X637" s="794"/>
    </row>
    <row r="638" spans="3:24">
      <c r="C638" s="857" t="s">
        <v>1018</v>
      </c>
      <c r="D638" s="835">
        <v>43586</v>
      </c>
      <c r="E638" s="794">
        <f t="shared" si="19"/>
        <v>2019</v>
      </c>
      <c r="F638" s="794" t="s">
        <v>1030</v>
      </c>
      <c r="G638" s="823">
        <v>100</v>
      </c>
      <c r="H638" s="794" t="s">
        <v>1034</v>
      </c>
      <c r="I638" s="794">
        <v>58</v>
      </c>
      <c r="J638" s="794">
        <v>42</v>
      </c>
      <c r="K638" s="794">
        <v>176.4</v>
      </c>
      <c r="L638" s="835" t="s">
        <v>1023</v>
      </c>
      <c r="M638" s="794"/>
      <c r="N638" s="794"/>
      <c r="O638" s="794"/>
      <c r="P638" s="794"/>
      <c r="Q638" s="794"/>
      <c r="R638" s="794"/>
      <c r="S638" s="794"/>
      <c r="T638" s="794"/>
      <c r="U638" s="794"/>
      <c r="V638" s="794"/>
      <c r="W638" s="794"/>
      <c r="X638" s="794"/>
    </row>
    <row r="639" spans="3:24">
      <c r="C639" s="857" t="s">
        <v>1018</v>
      </c>
      <c r="D639" s="835">
        <v>43586</v>
      </c>
      <c r="E639" s="794">
        <f t="shared" si="19"/>
        <v>2019</v>
      </c>
      <c r="F639" s="794" t="s">
        <v>1030</v>
      </c>
      <c r="G639" s="823">
        <v>100</v>
      </c>
      <c r="H639" s="794" t="s">
        <v>1034</v>
      </c>
      <c r="I639" s="794">
        <v>58</v>
      </c>
      <c r="J639" s="794">
        <v>42</v>
      </c>
      <c r="K639" s="794">
        <v>176.4</v>
      </c>
      <c r="L639" s="835" t="s">
        <v>1023</v>
      </c>
      <c r="M639" s="794"/>
      <c r="N639" s="794"/>
      <c r="O639" s="794"/>
      <c r="P639" s="794"/>
      <c r="Q639" s="794"/>
      <c r="R639" s="794"/>
      <c r="S639" s="794"/>
      <c r="T639" s="794"/>
      <c r="U639" s="794"/>
      <c r="V639" s="794"/>
      <c r="W639" s="794"/>
      <c r="X639" s="794"/>
    </row>
    <row r="640" spans="3:24">
      <c r="C640" s="857" t="s">
        <v>1018</v>
      </c>
      <c r="D640" s="835">
        <v>43586</v>
      </c>
      <c r="E640" s="794">
        <f t="shared" si="19"/>
        <v>2019</v>
      </c>
      <c r="F640" s="794" t="s">
        <v>1032</v>
      </c>
      <c r="G640" s="823">
        <v>135</v>
      </c>
      <c r="H640" s="794" t="s">
        <v>1034</v>
      </c>
      <c r="I640" s="794">
        <v>58</v>
      </c>
      <c r="J640" s="794">
        <v>77</v>
      </c>
      <c r="K640" s="794">
        <v>323.40000000000003</v>
      </c>
      <c r="L640" s="835" t="s">
        <v>1023</v>
      </c>
      <c r="M640" s="794"/>
      <c r="N640" s="794"/>
      <c r="O640" s="794"/>
      <c r="P640" s="794"/>
      <c r="Q640" s="794"/>
      <c r="R640" s="794"/>
      <c r="S640" s="794"/>
      <c r="T640" s="794"/>
      <c r="U640" s="794"/>
      <c r="V640" s="794"/>
      <c r="W640" s="794"/>
      <c r="X640" s="794"/>
    </row>
    <row r="641" spans="3:24">
      <c r="C641" s="857" t="s">
        <v>1018</v>
      </c>
      <c r="D641" s="835">
        <v>43586</v>
      </c>
      <c r="E641" s="794">
        <f t="shared" si="19"/>
        <v>2019</v>
      </c>
      <c r="F641" s="794" t="s">
        <v>1032</v>
      </c>
      <c r="G641" s="823">
        <v>135</v>
      </c>
      <c r="H641" s="794" t="s">
        <v>1034</v>
      </c>
      <c r="I641" s="794">
        <v>58</v>
      </c>
      <c r="J641" s="794">
        <v>77</v>
      </c>
      <c r="K641" s="794">
        <v>323.40000000000003</v>
      </c>
      <c r="L641" s="835" t="s">
        <v>1023</v>
      </c>
      <c r="M641" s="794"/>
      <c r="N641" s="794"/>
      <c r="O641" s="794"/>
      <c r="P641" s="794"/>
      <c r="Q641" s="794"/>
      <c r="R641" s="794"/>
      <c r="S641" s="794"/>
      <c r="T641" s="794"/>
      <c r="U641" s="794"/>
      <c r="V641" s="794"/>
      <c r="W641" s="794"/>
      <c r="X641" s="794"/>
    </row>
    <row r="642" spans="3:24">
      <c r="C642" s="857" t="s">
        <v>1018</v>
      </c>
      <c r="D642" s="835">
        <v>43586</v>
      </c>
      <c r="E642" s="794">
        <f t="shared" si="19"/>
        <v>2019</v>
      </c>
      <c r="F642" s="794" t="s">
        <v>1032</v>
      </c>
      <c r="G642" s="823">
        <v>135</v>
      </c>
      <c r="H642" s="794" t="s">
        <v>1034</v>
      </c>
      <c r="I642" s="794">
        <v>58</v>
      </c>
      <c r="J642" s="794">
        <v>77</v>
      </c>
      <c r="K642" s="794">
        <v>323.40000000000003</v>
      </c>
      <c r="L642" s="835" t="s">
        <v>1023</v>
      </c>
      <c r="M642" s="794"/>
      <c r="N642" s="794"/>
      <c r="O642" s="794"/>
      <c r="P642" s="794"/>
      <c r="Q642" s="794"/>
      <c r="R642" s="794"/>
      <c r="S642" s="794"/>
      <c r="T642" s="794"/>
      <c r="U642" s="794"/>
      <c r="V642" s="794"/>
      <c r="W642" s="794"/>
      <c r="X642" s="794"/>
    </row>
    <row r="643" spans="3:24">
      <c r="C643" s="857" t="s">
        <v>1018</v>
      </c>
      <c r="D643" s="835">
        <v>43586</v>
      </c>
      <c r="E643" s="794">
        <f t="shared" si="19"/>
        <v>2019</v>
      </c>
      <c r="F643" s="794" t="s">
        <v>1032</v>
      </c>
      <c r="G643" s="823">
        <v>135</v>
      </c>
      <c r="H643" s="794" t="s">
        <v>1034</v>
      </c>
      <c r="I643" s="794">
        <v>58</v>
      </c>
      <c r="J643" s="794">
        <v>77</v>
      </c>
      <c r="K643" s="794">
        <v>323.40000000000003</v>
      </c>
      <c r="L643" s="835" t="s">
        <v>1023</v>
      </c>
      <c r="M643" s="794"/>
      <c r="N643" s="794"/>
      <c r="O643" s="794"/>
      <c r="P643" s="794"/>
      <c r="Q643" s="794"/>
      <c r="R643" s="794"/>
      <c r="S643" s="794"/>
      <c r="T643" s="794"/>
      <c r="U643" s="794"/>
      <c r="V643" s="794"/>
      <c r="W643" s="794"/>
      <c r="X643" s="794"/>
    </row>
    <row r="644" spans="3:24">
      <c r="C644" s="857" t="s">
        <v>1018</v>
      </c>
      <c r="D644" s="835">
        <v>43586</v>
      </c>
      <c r="E644" s="794">
        <f t="shared" si="19"/>
        <v>2019</v>
      </c>
      <c r="F644" s="794" t="s">
        <v>1032</v>
      </c>
      <c r="G644" s="823">
        <v>135</v>
      </c>
      <c r="H644" s="794" t="s">
        <v>1034</v>
      </c>
      <c r="I644" s="794">
        <v>58</v>
      </c>
      <c r="J644" s="794">
        <v>77</v>
      </c>
      <c r="K644" s="794">
        <v>323.40000000000003</v>
      </c>
      <c r="L644" s="835" t="s">
        <v>1023</v>
      </c>
      <c r="M644" s="794"/>
      <c r="N644" s="794"/>
      <c r="O644" s="794"/>
      <c r="P644" s="794"/>
      <c r="Q644" s="794"/>
      <c r="R644" s="794"/>
      <c r="S644" s="794"/>
      <c r="T644" s="794"/>
      <c r="U644" s="794"/>
      <c r="V644" s="794"/>
      <c r="W644" s="794"/>
      <c r="X644" s="794"/>
    </row>
    <row r="645" spans="3:24">
      <c r="C645" s="857" t="s">
        <v>1018</v>
      </c>
      <c r="D645" s="835">
        <v>43586</v>
      </c>
      <c r="E645" s="794">
        <f t="shared" si="19"/>
        <v>2019</v>
      </c>
      <c r="F645" s="794" t="s">
        <v>1030</v>
      </c>
      <c r="G645" s="823">
        <v>100</v>
      </c>
      <c r="H645" s="794" t="s">
        <v>1033</v>
      </c>
      <c r="I645" s="794">
        <v>26</v>
      </c>
      <c r="J645" s="794">
        <v>74</v>
      </c>
      <c r="K645" s="794">
        <v>310.8</v>
      </c>
      <c r="L645" s="835" t="s">
        <v>1023</v>
      </c>
      <c r="M645" s="794"/>
      <c r="N645" s="794"/>
      <c r="O645" s="794"/>
      <c r="P645" s="794"/>
      <c r="Q645" s="794"/>
      <c r="R645" s="794"/>
      <c r="S645" s="794"/>
      <c r="T645" s="794"/>
      <c r="U645" s="794"/>
      <c r="V645" s="794"/>
      <c r="W645" s="794"/>
      <c r="X645" s="794"/>
    </row>
    <row r="646" spans="3:24">
      <c r="C646" s="857" t="s">
        <v>1018</v>
      </c>
      <c r="D646" s="835">
        <v>43586</v>
      </c>
      <c r="E646" s="794">
        <f t="shared" si="19"/>
        <v>2019</v>
      </c>
      <c r="F646" s="794" t="s">
        <v>1030</v>
      </c>
      <c r="G646" s="823">
        <v>100</v>
      </c>
      <c r="H646" s="794" t="s">
        <v>1033</v>
      </c>
      <c r="I646" s="794">
        <v>26</v>
      </c>
      <c r="J646" s="794">
        <v>74</v>
      </c>
      <c r="K646" s="794">
        <v>310.8</v>
      </c>
      <c r="L646" s="835" t="s">
        <v>1023</v>
      </c>
      <c r="M646" s="794"/>
      <c r="N646" s="794"/>
      <c r="O646" s="794"/>
      <c r="P646" s="794"/>
      <c r="Q646" s="794"/>
      <c r="R646" s="794"/>
      <c r="S646" s="794"/>
      <c r="T646" s="794"/>
      <c r="U646" s="794"/>
      <c r="V646" s="794"/>
      <c r="W646" s="794"/>
      <c r="X646" s="794"/>
    </row>
    <row r="647" spans="3:24">
      <c r="C647" s="857" t="s">
        <v>1018</v>
      </c>
      <c r="D647" s="835">
        <v>43586</v>
      </c>
      <c r="E647" s="794">
        <f t="shared" si="19"/>
        <v>2019</v>
      </c>
      <c r="F647" s="794" t="s">
        <v>1030</v>
      </c>
      <c r="G647" s="823">
        <v>100</v>
      </c>
      <c r="H647" s="794" t="s">
        <v>1033</v>
      </c>
      <c r="I647" s="794">
        <v>26</v>
      </c>
      <c r="J647" s="794">
        <v>74</v>
      </c>
      <c r="K647" s="794">
        <v>310.8</v>
      </c>
      <c r="L647" s="835" t="s">
        <v>1023</v>
      </c>
      <c r="M647" s="794"/>
      <c r="N647" s="794"/>
      <c r="O647" s="794"/>
      <c r="P647" s="794"/>
      <c r="Q647" s="794"/>
      <c r="R647" s="794"/>
      <c r="S647" s="794"/>
      <c r="T647" s="794"/>
      <c r="U647" s="794"/>
      <c r="V647" s="794"/>
      <c r="W647" s="794"/>
      <c r="X647" s="794"/>
    </row>
    <row r="648" spans="3:24">
      <c r="C648" s="857" t="s">
        <v>1018</v>
      </c>
      <c r="D648" s="835">
        <v>43586</v>
      </c>
      <c r="E648" s="794">
        <f t="shared" si="19"/>
        <v>2019</v>
      </c>
      <c r="F648" s="794" t="s">
        <v>1030</v>
      </c>
      <c r="G648" s="823">
        <v>100</v>
      </c>
      <c r="H648" s="794" t="s">
        <v>1033</v>
      </c>
      <c r="I648" s="794">
        <v>26</v>
      </c>
      <c r="J648" s="794">
        <v>74</v>
      </c>
      <c r="K648" s="794">
        <v>310.8</v>
      </c>
      <c r="L648" s="835" t="s">
        <v>1023</v>
      </c>
      <c r="M648" s="794"/>
      <c r="N648" s="794"/>
      <c r="O648" s="794"/>
      <c r="P648" s="794"/>
      <c r="Q648" s="794"/>
      <c r="R648" s="794"/>
      <c r="S648" s="794"/>
      <c r="T648" s="794"/>
      <c r="U648" s="794"/>
      <c r="V648" s="794"/>
      <c r="W648" s="794"/>
      <c r="X648" s="794"/>
    </row>
    <row r="649" spans="3:24">
      <c r="C649" s="857" t="s">
        <v>1018</v>
      </c>
      <c r="D649" s="835">
        <v>43586</v>
      </c>
      <c r="E649" s="794">
        <f t="shared" si="19"/>
        <v>2019</v>
      </c>
      <c r="F649" s="794" t="s">
        <v>1019</v>
      </c>
      <c r="G649" s="823">
        <v>300</v>
      </c>
      <c r="H649" s="794" t="s">
        <v>1031</v>
      </c>
      <c r="I649" s="794">
        <v>86</v>
      </c>
      <c r="J649" s="794">
        <v>214</v>
      </c>
      <c r="K649" s="794">
        <v>898.80000000000007</v>
      </c>
      <c r="L649" s="835" t="s">
        <v>1023</v>
      </c>
      <c r="M649" s="794"/>
      <c r="N649" s="794"/>
      <c r="O649" s="794"/>
      <c r="P649" s="794"/>
      <c r="Q649" s="794"/>
      <c r="R649" s="794"/>
      <c r="S649" s="794"/>
      <c r="T649" s="794"/>
      <c r="U649" s="794"/>
      <c r="V649" s="794"/>
      <c r="W649" s="794"/>
      <c r="X649" s="794"/>
    </row>
    <row r="650" spans="3:24">
      <c r="C650" s="857" t="s">
        <v>1018</v>
      </c>
      <c r="D650" s="835">
        <v>43586</v>
      </c>
      <c r="E650" s="794">
        <f t="shared" si="19"/>
        <v>2019</v>
      </c>
      <c r="F650" s="794" t="s">
        <v>1019</v>
      </c>
      <c r="G650" s="823">
        <v>300</v>
      </c>
      <c r="H650" s="794" t="s">
        <v>1031</v>
      </c>
      <c r="I650" s="794">
        <v>86</v>
      </c>
      <c r="J650" s="794">
        <v>214</v>
      </c>
      <c r="K650" s="794">
        <v>898.80000000000007</v>
      </c>
      <c r="L650" s="835" t="s">
        <v>1023</v>
      </c>
      <c r="M650" s="794"/>
      <c r="N650" s="794"/>
      <c r="O650" s="794"/>
      <c r="P650" s="794"/>
      <c r="Q650" s="794"/>
      <c r="R650" s="794"/>
      <c r="S650" s="794"/>
      <c r="T650" s="794"/>
      <c r="U650" s="794"/>
      <c r="V650" s="794"/>
      <c r="W650" s="794"/>
      <c r="X650" s="794"/>
    </row>
    <row r="651" spans="3:24">
      <c r="C651" s="857" t="s">
        <v>1018</v>
      </c>
      <c r="D651" s="835">
        <v>43586</v>
      </c>
      <c r="E651" s="794">
        <f t="shared" si="19"/>
        <v>2019</v>
      </c>
      <c r="F651" s="794" t="s">
        <v>1019</v>
      </c>
      <c r="G651" s="823">
        <v>300</v>
      </c>
      <c r="H651" s="794" t="s">
        <v>1031</v>
      </c>
      <c r="I651" s="794">
        <v>86</v>
      </c>
      <c r="J651" s="794">
        <v>214</v>
      </c>
      <c r="K651" s="794">
        <v>898.80000000000007</v>
      </c>
      <c r="L651" s="835" t="s">
        <v>1023</v>
      </c>
      <c r="M651" s="794"/>
      <c r="N651" s="794"/>
      <c r="O651" s="794"/>
      <c r="P651" s="794"/>
      <c r="Q651" s="794"/>
      <c r="R651" s="794"/>
      <c r="S651" s="794"/>
      <c r="T651" s="794"/>
      <c r="U651" s="794"/>
      <c r="V651" s="794"/>
      <c r="W651" s="794"/>
      <c r="X651" s="794"/>
    </row>
    <row r="652" spans="3:24">
      <c r="C652" s="857" t="s">
        <v>1018</v>
      </c>
      <c r="D652" s="835">
        <v>43586</v>
      </c>
      <c r="E652" s="794">
        <f t="shared" si="19"/>
        <v>2019</v>
      </c>
      <c r="F652" s="794" t="s">
        <v>1019</v>
      </c>
      <c r="G652" s="823">
        <v>300</v>
      </c>
      <c r="H652" s="794" t="s">
        <v>1031</v>
      </c>
      <c r="I652" s="794">
        <v>86</v>
      </c>
      <c r="J652" s="794">
        <v>214</v>
      </c>
      <c r="K652" s="794">
        <v>898.80000000000007</v>
      </c>
      <c r="L652" s="835" t="s">
        <v>1023</v>
      </c>
      <c r="M652" s="794"/>
      <c r="N652" s="794"/>
      <c r="O652" s="794"/>
      <c r="P652" s="794"/>
      <c r="Q652" s="794"/>
      <c r="R652" s="794"/>
      <c r="S652" s="794"/>
      <c r="T652" s="794"/>
      <c r="U652" s="794"/>
      <c r="V652" s="794"/>
      <c r="W652" s="794"/>
      <c r="X652" s="794"/>
    </row>
    <row r="653" spans="3:24">
      <c r="C653" s="857" t="s">
        <v>1018</v>
      </c>
      <c r="D653" s="835">
        <v>43586</v>
      </c>
      <c r="E653" s="794">
        <f t="shared" si="19"/>
        <v>2019</v>
      </c>
      <c r="F653" s="794" t="s">
        <v>1019</v>
      </c>
      <c r="G653" s="823">
        <v>300</v>
      </c>
      <c r="H653" s="794" t="s">
        <v>1031</v>
      </c>
      <c r="I653" s="794">
        <v>86</v>
      </c>
      <c r="J653" s="794">
        <v>214</v>
      </c>
      <c r="K653" s="794">
        <v>898.80000000000007</v>
      </c>
      <c r="L653" s="835" t="s">
        <v>1023</v>
      </c>
      <c r="M653" s="794"/>
      <c r="N653" s="794"/>
      <c r="O653" s="794"/>
      <c r="P653" s="794"/>
      <c r="Q653" s="794"/>
      <c r="R653" s="794"/>
      <c r="S653" s="794"/>
      <c r="T653" s="794"/>
      <c r="U653" s="794"/>
      <c r="V653" s="794"/>
      <c r="W653" s="794"/>
      <c r="X653" s="794"/>
    </row>
    <row r="654" spans="3:24">
      <c r="C654" s="857" t="s">
        <v>1018</v>
      </c>
      <c r="D654" s="835">
        <v>43586</v>
      </c>
      <c r="E654" s="794">
        <f t="shared" si="19"/>
        <v>2019</v>
      </c>
      <c r="F654" s="794" t="s">
        <v>1019</v>
      </c>
      <c r="G654" s="823">
        <v>300</v>
      </c>
      <c r="H654" s="794" t="s">
        <v>1031</v>
      </c>
      <c r="I654" s="794">
        <v>86</v>
      </c>
      <c r="J654" s="794">
        <v>214</v>
      </c>
      <c r="K654" s="794">
        <v>898.80000000000007</v>
      </c>
      <c r="L654" s="835" t="s">
        <v>1023</v>
      </c>
      <c r="M654" s="794"/>
      <c r="N654" s="794"/>
      <c r="O654" s="794"/>
      <c r="P654" s="794"/>
      <c r="Q654" s="794"/>
      <c r="R654" s="794"/>
      <c r="S654" s="794"/>
      <c r="T654" s="794"/>
      <c r="U654" s="794"/>
      <c r="V654" s="794"/>
      <c r="W654" s="794"/>
      <c r="X654" s="794"/>
    </row>
    <row r="655" spans="3:24">
      <c r="C655" s="857" t="s">
        <v>1018</v>
      </c>
      <c r="D655" s="835">
        <v>43586</v>
      </c>
      <c r="E655" s="794">
        <f t="shared" si="19"/>
        <v>2019</v>
      </c>
      <c r="F655" s="794" t="s">
        <v>1019</v>
      </c>
      <c r="G655" s="823">
        <v>300</v>
      </c>
      <c r="H655" s="794" t="s">
        <v>1031</v>
      </c>
      <c r="I655" s="794">
        <v>86</v>
      </c>
      <c r="J655" s="794">
        <v>214</v>
      </c>
      <c r="K655" s="794">
        <v>898.80000000000007</v>
      </c>
      <c r="L655" s="835" t="s">
        <v>1023</v>
      </c>
      <c r="M655" s="794"/>
      <c r="N655" s="794"/>
      <c r="O655" s="794"/>
      <c r="P655" s="794"/>
      <c r="Q655" s="794"/>
      <c r="R655" s="794"/>
      <c r="S655" s="794"/>
      <c r="T655" s="794"/>
      <c r="U655" s="794"/>
      <c r="V655" s="794"/>
      <c r="W655" s="794"/>
      <c r="X655" s="794"/>
    </row>
    <row r="656" spans="3:24">
      <c r="C656" s="857" t="s">
        <v>1018</v>
      </c>
      <c r="D656" s="835">
        <v>43586</v>
      </c>
      <c r="E656" s="794">
        <f t="shared" si="19"/>
        <v>2019</v>
      </c>
      <c r="F656" s="794" t="s">
        <v>1019</v>
      </c>
      <c r="G656" s="823">
        <v>300</v>
      </c>
      <c r="H656" s="794" t="s">
        <v>1031</v>
      </c>
      <c r="I656" s="794">
        <v>86</v>
      </c>
      <c r="J656" s="794">
        <v>214</v>
      </c>
      <c r="K656" s="794">
        <v>898.80000000000007</v>
      </c>
      <c r="L656" s="835" t="s">
        <v>1023</v>
      </c>
      <c r="M656" s="794"/>
      <c r="N656" s="794"/>
      <c r="O656" s="794"/>
      <c r="P656" s="794"/>
      <c r="Q656" s="794"/>
      <c r="R656" s="794"/>
      <c r="S656" s="794"/>
      <c r="T656" s="794"/>
      <c r="U656" s="794"/>
      <c r="V656" s="794"/>
      <c r="W656" s="794"/>
      <c r="X656" s="794"/>
    </row>
    <row r="657" spans="3:24">
      <c r="C657" s="857" t="s">
        <v>1018</v>
      </c>
      <c r="D657" s="835">
        <v>43586</v>
      </c>
      <c r="E657" s="794">
        <f t="shared" si="19"/>
        <v>2019</v>
      </c>
      <c r="F657" s="794" t="s">
        <v>1019</v>
      </c>
      <c r="G657" s="823">
        <v>300</v>
      </c>
      <c r="H657" s="794" t="s">
        <v>1029</v>
      </c>
      <c r="I657" s="794">
        <v>86</v>
      </c>
      <c r="J657" s="794">
        <v>214</v>
      </c>
      <c r="K657" s="794">
        <v>898.80000000000007</v>
      </c>
      <c r="L657" s="835" t="s">
        <v>1023</v>
      </c>
      <c r="M657" s="794"/>
      <c r="N657" s="794"/>
      <c r="O657" s="794"/>
      <c r="P657" s="794"/>
      <c r="Q657" s="794"/>
      <c r="R657" s="794"/>
      <c r="S657" s="794"/>
      <c r="T657" s="794"/>
      <c r="U657" s="794"/>
      <c r="V657" s="794"/>
      <c r="W657" s="794"/>
      <c r="X657" s="794"/>
    </row>
    <row r="658" spans="3:24">
      <c r="C658" s="857" t="s">
        <v>1018</v>
      </c>
      <c r="D658" s="835">
        <v>43586</v>
      </c>
      <c r="E658" s="794">
        <f t="shared" si="19"/>
        <v>2019</v>
      </c>
      <c r="F658" s="794" t="s">
        <v>1019</v>
      </c>
      <c r="G658" s="823">
        <v>300</v>
      </c>
      <c r="H658" s="794" t="s">
        <v>1036</v>
      </c>
      <c r="I658" s="794">
        <v>65</v>
      </c>
      <c r="J658" s="794">
        <v>235</v>
      </c>
      <c r="K658" s="794">
        <v>987</v>
      </c>
      <c r="L658" s="835" t="s">
        <v>1023</v>
      </c>
      <c r="M658" s="794"/>
      <c r="N658" s="794"/>
      <c r="O658" s="794"/>
      <c r="P658" s="794"/>
      <c r="Q658" s="794"/>
      <c r="R658" s="794"/>
      <c r="S658" s="794"/>
      <c r="T658" s="794"/>
      <c r="U658" s="794"/>
      <c r="V658" s="794"/>
      <c r="W658" s="794"/>
      <c r="X658" s="794"/>
    </row>
    <row r="659" spans="3:24">
      <c r="C659" s="857" t="s">
        <v>1018</v>
      </c>
      <c r="D659" s="835">
        <v>43586</v>
      </c>
      <c r="E659" s="794">
        <f t="shared" si="19"/>
        <v>2019</v>
      </c>
      <c r="F659" s="794" t="s">
        <v>1030</v>
      </c>
      <c r="G659" s="823">
        <v>100</v>
      </c>
      <c r="H659" s="794" t="s">
        <v>1036</v>
      </c>
      <c r="I659" s="794">
        <v>65</v>
      </c>
      <c r="J659" s="794">
        <v>35</v>
      </c>
      <c r="K659" s="794">
        <v>147</v>
      </c>
      <c r="L659" s="835" t="s">
        <v>1023</v>
      </c>
      <c r="M659" s="794"/>
      <c r="N659" s="794"/>
      <c r="O659" s="794"/>
      <c r="P659" s="794"/>
      <c r="Q659" s="794"/>
      <c r="R659" s="794"/>
      <c r="S659" s="794"/>
      <c r="T659" s="794"/>
      <c r="U659" s="794"/>
      <c r="V659" s="794"/>
      <c r="W659" s="794"/>
      <c r="X659" s="794"/>
    </row>
    <row r="660" spans="3:24">
      <c r="C660" s="857" t="s">
        <v>1018</v>
      </c>
      <c r="D660" s="835">
        <v>43586</v>
      </c>
      <c r="E660" s="794">
        <f t="shared" si="19"/>
        <v>2019</v>
      </c>
      <c r="F660" s="794" t="s">
        <v>1030</v>
      </c>
      <c r="G660" s="823">
        <v>100</v>
      </c>
      <c r="H660" s="794" t="s">
        <v>1034</v>
      </c>
      <c r="I660" s="794">
        <v>58</v>
      </c>
      <c r="J660" s="794">
        <v>42</v>
      </c>
      <c r="K660" s="794">
        <v>176.4</v>
      </c>
      <c r="L660" s="835" t="s">
        <v>1023</v>
      </c>
      <c r="M660" s="794"/>
      <c r="N660" s="794"/>
      <c r="O660" s="794"/>
      <c r="P660" s="794"/>
      <c r="Q660" s="794"/>
      <c r="R660" s="794"/>
      <c r="S660" s="794"/>
      <c r="T660" s="794"/>
      <c r="U660" s="794"/>
      <c r="V660" s="794"/>
      <c r="W660" s="794"/>
      <c r="X660" s="794"/>
    </row>
    <row r="661" spans="3:24">
      <c r="C661" s="857" t="s">
        <v>1018</v>
      </c>
      <c r="D661" s="835">
        <v>43586</v>
      </c>
      <c r="E661" s="794">
        <f t="shared" si="19"/>
        <v>2019</v>
      </c>
      <c r="F661" s="794" t="s">
        <v>1030</v>
      </c>
      <c r="G661" s="823">
        <v>100</v>
      </c>
      <c r="H661" s="794" t="s">
        <v>1034</v>
      </c>
      <c r="I661" s="794">
        <v>58</v>
      </c>
      <c r="J661" s="794">
        <v>42</v>
      </c>
      <c r="K661" s="794">
        <v>176.4</v>
      </c>
      <c r="L661" s="835" t="s">
        <v>1023</v>
      </c>
      <c r="M661" s="794"/>
      <c r="N661" s="794"/>
      <c r="O661" s="794"/>
      <c r="P661" s="794"/>
      <c r="Q661" s="794"/>
      <c r="R661" s="794"/>
      <c r="S661" s="794"/>
      <c r="T661" s="794"/>
      <c r="U661" s="794"/>
      <c r="V661" s="794"/>
      <c r="W661" s="794"/>
      <c r="X661" s="794"/>
    </row>
    <row r="662" spans="3:24">
      <c r="C662" s="857" t="s">
        <v>1018</v>
      </c>
      <c r="D662" s="835">
        <v>43586</v>
      </c>
      <c r="E662" s="794">
        <f t="shared" si="19"/>
        <v>2019</v>
      </c>
      <c r="F662" s="794" t="s">
        <v>1030</v>
      </c>
      <c r="G662" s="823">
        <v>100</v>
      </c>
      <c r="H662" s="794" t="s">
        <v>1034</v>
      </c>
      <c r="I662" s="794">
        <v>58</v>
      </c>
      <c r="J662" s="794">
        <v>42</v>
      </c>
      <c r="K662" s="794">
        <v>176.4</v>
      </c>
      <c r="L662" s="835" t="s">
        <v>1023</v>
      </c>
      <c r="M662" s="794"/>
      <c r="N662" s="794"/>
      <c r="O662" s="794"/>
      <c r="P662" s="794"/>
      <c r="Q662" s="794"/>
      <c r="R662" s="794"/>
      <c r="S662" s="794"/>
      <c r="T662" s="794"/>
      <c r="U662" s="794"/>
      <c r="V662" s="794"/>
      <c r="W662" s="794"/>
      <c r="X662" s="794"/>
    </row>
    <row r="663" spans="3:24">
      <c r="C663" s="857" t="s">
        <v>1018</v>
      </c>
      <c r="D663" s="835">
        <v>43586</v>
      </c>
      <c r="E663" s="794">
        <f t="shared" si="19"/>
        <v>2019</v>
      </c>
      <c r="F663" s="794" t="s">
        <v>1030</v>
      </c>
      <c r="G663" s="823">
        <v>100</v>
      </c>
      <c r="H663" s="794" t="s">
        <v>1034</v>
      </c>
      <c r="I663" s="794">
        <v>58</v>
      </c>
      <c r="J663" s="794">
        <v>42</v>
      </c>
      <c r="K663" s="794">
        <v>176.4</v>
      </c>
      <c r="L663" s="835" t="s">
        <v>1023</v>
      </c>
      <c r="M663" s="794"/>
      <c r="N663" s="794"/>
      <c r="O663" s="794"/>
      <c r="P663" s="794"/>
      <c r="Q663" s="794"/>
      <c r="R663" s="794"/>
      <c r="S663" s="794"/>
      <c r="T663" s="794"/>
      <c r="U663" s="794"/>
      <c r="V663" s="794"/>
      <c r="W663" s="794"/>
      <c r="X663" s="794"/>
    </row>
    <row r="664" spans="3:24">
      <c r="C664" s="857" t="s">
        <v>1018</v>
      </c>
      <c r="D664" s="835">
        <v>43586</v>
      </c>
      <c r="E664" s="794">
        <f t="shared" si="19"/>
        <v>2019</v>
      </c>
      <c r="F664" s="794" t="s">
        <v>1030</v>
      </c>
      <c r="G664" s="823">
        <v>100</v>
      </c>
      <c r="H664" s="794" t="s">
        <v>1034</v>
      </c>
      <c r="I664" s="794">
        <v>58</v>
      </c>
      <c r="J664" s="794">
        <v>42</v>
      </c>
      <c r="K664" s="794">
        <v>176.4</v>
      </c>
      <c r="L664" s="835" t="s">
        <v>1023</v>
      </c>
      <c r="M664" s="794"/>
      <c r="N664" s="794"/>
      <c r="O664" s="794"/>
      <c r="P664" s="794"/>
      <c r="Q664" s="794"/>
      <c r="R664" s="794"/>
      <c r="S664" s="794"/>
      <c r="T664" s="794"/>
      <c r="U664" s="794"/>
      <c r="V664" s="794"/>
      <c r="W664" s="794"/>
      <c r="X664" s="794"/>
    </row>
    <row r="665" spans="3:24">
      <c r="C665" s="857" t="s">
        <v>1018</v>
      </c>
      <c r="D665" s="835">
        <v>43586</v>
      </c>
      <c r="E665" s="794">
        <f t="shared" si="19"/>
        <v>2019</v>
      </c>
      <c r="F665" s="794" t="s">
        <v>1030</v>
      </c>
      <c r="G665" s="823">
        <v>100</v>
      </c>
      <c r="H665" s="794" t="s">
        <v>1034</v>
      </c>
      <c r="I665" s="794">
        <v>58</v>
      </c>
      <c r="J665" s="794">
        <v>42</v>
      </c>
      <c r="K665" s="794">
        <v>176.4</v>
      </c>
      <c r="L665" s="835" t="s">
        <v>1023</v>
      </c>
      <c r="M665" s="794"/>
      <c r="N665" s="794"/>
      <c r="O665" s="794"/>
      <c r="P665" s="794"/>
      <c r="Q665" s="794"/>
      <c r="R665" s="794"/>
      <c r="S665" s="794"/>
      <c r="T665" s="794"/>
      <c r="U665" s="794"/>
      <c r="V665" s="794"/>
      <c r="W665" s="794"/>
      <c r="X665" s="794"/>
    </row>
    <row r="666" spans="3:24">
      <c r="C666" s="857" t="s">
        <v>1018</v>
      </c>
      <c r="D666" s="835">
        <v>43586</v>
      </c>
      <c r="E666" s="794">
        <f t="shared" si="19"/>
        <v>2019</v>
      </c>
      <c r="F666" s="794" t="s">
        <v>1030</v>
      </c>
      <c r="G666" s="823">
        <v>100</v>
      </c>
      <c r="H666" s="794" t="s">
        <v>1034</v>
      </c>
      <c r="I666" s="794">
        <v>58</v>
      </c>
      <c r="J666" s="794">
        <v>42</v>
      </c>
      <c r="K666" s="794">
        <v>176.4</v>
      </c>
      <c r="L666" s="835" t="s">
        <v>1023</v>
      </c>
      <c r="M666" s="794"/>
      <c r="N666" s="794"/>
      <c r="O666" s="794"/>
      <c r="P666" s="794"/>
      <c r="Q666" s="794"/>
      <c r="R666" s="794"/>
      <c r="S666" s="794"/>
      <c r="T666" s="794"/>
      <c r="U666" s="794"/>
      <c r="V666" s="794"/>
      <c r="W666" s="794"/>
      <c r="X666" s="794"/>
    </row>
    <row r="667" spans="3:24">
      <c r="C667" s="857" t="s">
        <v>1018</v>
      </c>
      <c r="D667" s="835">
        <v>43586</v>
      </c>
      <c r="E667" s="794">
        <f t="shared" si="19"/>
        <v>2019</v>
      </c>
      <c r="F667" s="794" t="s">
        <v>1030</v>
      </c>
      <c r="G667" s="823">
        <v>100</v>
      </c>
      <c r="H667" s="794" t="s">
        <v>1034</v>
      </c>
      <c r="I667" s="794">
        <v>58</v>
      </c>
      <c r="J667" s="794">
        <v>42</v>
      </c>
      <c r="K667" s="794">
        <v>176.4</v>
      </c>
      <c r="L667" s="835" t="s">
        <v>1023</v>
      </c>
      <c r="M667" s="794"/>
      <c r="N667" s="794"/>
      <c r="O667" s="794"/>
      <c r="P667" s="794"/>
      <c r="Q667" s="794"/>
      <c r="R667" s="794"/>
      <c r="S667" s="794"/>
      <c r="T667" s="794"/>
      <c r="U667" s="794"/>
      <c r="V667" s="794"/>
      <c r="W667" s="794"/>
      <c r="X667" s="794"/>
    </row>
    <row r="668" spans="3:24">
      <c r="C668" s="857" t="s">
        <v>1018</v>
      </c>
      <c r="D668" s="835">
        <v>43586</v>
      </c>
      <c r="E668" s="794">
        <f t="shared" si="19"/>
        <v>2019</v>
      </c>
      <c r="F668" s="794" t="s">
        <v>1030</v>
      </c>
      <c r="G668" s="823">
        <v>100</v>
      </c>
      <c r="H668" s="794" t="s">
        <v>1034</v>
      </c>
      <c r="I668" s="794">
        <v>58</v>
      </c>
      <c r="J668" s="794">
        <v>42</v>
      </c>
      <c r="K668" s="794">
        <v>176.4</v>
      </c>
      <c r="L668" s="835" t="s">
        <v>1023</v>
      </c>
      <c r="M668" s="794"/>
      <c r="N668" s="794"/>
      <c r="O668" s="794"/>
      <c r="P668" s="794"/>
      <c r="Q668" s="794"/>
      <c r="R668" s="794"/>
      <c r="S668" s="794"/>
      <c r="T668" s="794"/>
      <c r="U668" s="794"/>
      <c r="V668" s="794"/>
      <c r="W668" s="794"/>
      <c r="X668" s="794"/>
    </row>
    <row r="669" spans="3:24">
      <c r="C669" s="857" t="s">
        <v>1018</v>
      </c>
      <c r="D669" s="835">
        <v>43586</v>
      </c>
      <c r="E669" s="794">
        <f t="shared" si="19"/>
        <v>2019</v>
      </c>
      <c r="F669" s="794" t="s">
        <v>1030</v>
      </c>
      <c r="G669" s="823">
        <v>100</v>
      </c>
      <c r="H669" s="794" t="s">
        <v>1034</v>
      </c>
      <c r="I669" s="794">
        <v>58</v>
      </c>
      <c r="J669" s="794">
        <v>42</v>
      </c>
      <c r="K669" s="794">
        <v>176.4</v>
      </c>
      <c r="L669" s="835" t="s">
        <v>1023</v>
      </c>
      <c r="M669" s="794"/>
      <c r="N669" s="794"/>
      <c r="O669" s="794"/>
      <c r="P669" s="794"/>
      <c r="Q669" s="794"/>
      <c r="R669" s="794"/>
      <c r="S669" s="794"/>
      <c r="T669" s="794"/>
      <c r="U669" s="794"/>
      <c r="V669" s="794"/>
      <c r="W669" s="794"/>
      <c r="X669" s="794"/>
    </row>
    <row r="670" spans="3:24">
      <c r="C670" s="857" t="s">
        <v>1018</v>
      </c>
      <c r="D670" s="835">
        <v>43586</v>
      </c>
      <c r="E670" s="794">
        <f t="shared" si="19"/>
        <v>2019</v>
      </c>
      <c r="F670" s="794" t="s">
        <v>1030</v>
      </c>
      <c r="G670" s="823">
        <v>100</v>
      </c>
      <c r="H670" s="794" t="s">
        <v>1034</v>
      </c>
      <c r="I670" s="794">
        <v>58</v>
      </c>
      <c r="J670" s="794">
        <v>42</v>
      </c>
      <c r="K670" s="794">
        <v>176.4</v>
      </c>
      <c r="L670" s="835" t="s">
        <v>1023</v>
      </c>
      <c r="M670" s="794"/>
      <c r="N670" s="794"/>
      <c r="O670" s="794"/>
      <c r="P670" s="794"/>
      <c r="Q670" s="794"/>
      <c r="R670" s="794"/>
      <c r="S670" s="794"/>
      <c r="T670" s="794"/>
      <c r="U670" s="794"/>
      <c r="V670" s="794"/>
      <c r="W670" s="794"/>
      <c r="X670" s="794"/>
    </row>
    <row r="671" spans="3:24">
      <c r="C671" s="857" t="s">
        <v>1018</v>
      </c>
      <c r="D671" s="835">
        <v>43586</v>
      </c>
      <c r="E671" s="794">
        <f t="shared" si="19"/>
        <v>2019</v>
      </c>
      <c r="F671" s="794" t="s">
        <v>1030</v>
      </c>
      <c r="G671" s="823">
        <v>100</v>
      </c>
      <c r="H671" s="794" t="s">
        <v>1034</v>
      </c>
      <c r="I671" s="794">
        <v>58</v>
      </c>
      <c r="J671" s="794">
        <v>42</v>
      </c>
      <c r="K671" s="794">
        <v>176.4</v>
      </c>
      <c r="L671" s="835" t="s">
        <v>1023</v>
      </c>
      <c r="M671" s="794"/>
      <c r="N671" s="794"/>
      <c r="O671" s="794"/>
      <c r="P671" s="794"/>
      <c r="Q671" s="794"/>
      <c r="R671" s="794"/>
      <c r="S671" s="794"/>
      <c r="T671" s="794"/>
      <c r="U671" s="794"/>
      <c r="V671" s="794"/>
      <c r="W671" s="794"/>
      <c r="X671" s="794"/>
    </row>
    <row r="672" spans="3:24">
      <c r="C672" s="857" t="s">
        <v>1018</v>
      </c>
      <c r="D672" s="835">
        <v>43586</v>
      </c>
      <c r="E672" s="794">
        <f t="shared" si="19"/>
        <v>2019</v>
      </c>
      <c r="F672" s="794" t="s">
        <v>1030</v>
      </c>
      <c r="G672" s="823">
        <v>100</v>
      </c>
      <c r="H672" s="794" t="s">
        <v>1034</v>
      </c>
      <c r="I672" s="794">
        <v>58</v>
      </c>
      <c r="J672" s="794">
        <v>42</v>
      </c>
      <c r="K672" s="794">
        <v>176.4</v>
      </c>
      <c r="L672" s="835" t="s">
        <v>1023</v>
      </c>
      <c r="M672" s="794"/>
      <c r="N672" s="794"/>
      <c r="O672" s="794"/>
      <c r="P672" s="794"/>
      <c r="Q672" s="794"/>
      <c r="R672" s="794"/>
      <c r="S672" s="794"/>
      <c r="T672" s="794"/>
      <c r="U672" s="794"/>
      <c r="V672" s="794"/>
      <c r="W672" s="794"/>
      <c r="X672" s="794"/>
    </row>
    <row r="673" spans="3:24">
      <c r="C673" s="857" t="s">
        <v>1018</v>
      </c>
      <c r="D673" s="835">
        <v>43586</v>
      </c>
      <c r="E673" s="794">
        <f t="shared" si="19"/>
        <v>2019</v>
      </c>
      <c r="F673" s="794" t="s">
        <v>1030</v>
      </c>
      <c r="G673" s="823">
        <v>100</v>
      </c>
      <c r="H673" s="794" t="s">
        <v>1034</v>
      </c>
      <c r="I673" s="794">
        <v>58</v>
      </c>
      <c r="J673" s="794">
        <v>42</v>
      </c>
      <c r="K673" s="794">
        <v>176.4</v>
      </c>
      <c r="L673" s="835" t="s">
        <v>1023</v>
      </c>
      <c r="M673" s="794"/>
      <c r="N673" s="794"/>
      <c r="O673" s="794"/>
      <c r="P673" s="794"/>
      <c r="Q673" s="794"/>
      <c r="R673" s="794"/>
      <c r="S673" s="794"/>
      <c r="T673" s="794"/>
      <c r="U673" s="794"/>
      <c r="V673" s="794"/>
      <c r="W673" s="794"/>
      <c r="X673" s="794"/>
    </row>
    <row r="674" spans="3:24">
      <c r="C674" s="857" t="s">
        <v>1018</v>
      </c>
      <c r="D674" s="835">
        <v>43586</v>
      </c>
      <c r="E674" s="794">
        <f t="shared" si="19"/>
        <v>2019</v>
      </c>
      <c r="F674" s="794" t="s">
        <v>1030</v>
      </c>
      <c r="G674" s="823">
        <v>100</v>
      </c>
      <c r="H674" s="794" t="s">
        <v>1034</v>
      </c>
      <c r="I674" s="794">
        <v>58</v>
      </c>
      <c r="J674" s="794">
        <v>42</v>
      </c>
      <c r="K674" s="794">
        <v>176.4</v>
      </c>
      <c r="L674" s="835" t="s">
        <v>1023</v>
      </c>
      <c r="M674" s="794"/>
      <c r="N674" s="794"/>
      <c r="O674" s="794"/>
      <c r="P674" s="794"/>
      <c r="Q674" s="794"/>
      <c r="R674" s="794"/>
      <c r="S674" s="794"/>
      <c r="T674" s="794"/>
      <c r="U674" s="794"/>
      <c r="V674" s="794"/>
      <c r="W674" s="794"/>
      <c r="X674" s="794"/>
    </row>
    <row r="675" spans="3:24">
      <c r="C675" s="857" t="s">
        <v>1018</v>
      </c>
      <c r="D675" s="835">
        <v>43586</v>
      </c>
      <c r="E675" s="794">
        <f t="shared" si="19"/>
        <v>2019</v>
      </c>
      <c r="F675" s="794" t="s">
        <v>1030</v>
      </c>
      <c r="G675" s="823">
        <v>100</v>
      </c>
      <c r="H675" s="794" t="s">
        <v>1034</v>
      </c>
      <c r="I675" s="794">
        <v>58</v>
      </c>
      <c r="J675" s="794">
        <v>42</v>
      </c>
      <c r="K675" s="794">
        <v>176.4</v>
      </c>
      <c r="L675" s="835" t="s">
        <v>1023</v>
      </c>
      <c r="M675" s="794"/>
      <c r="N675" s="794"/>
      <c r="O675" s="794"/>
      <c r="P675" s="794"/>
      <c r="Q675" s="794"/>
      <c r="R675" s="794"/>
      <c r="S675" s="794"/>
      <c r="T675" s="794"/>
      <c r="U675" s="794"/>
      <c r="V675" s="794"/>
      <c r="W675" s="794"/>
      <c r="X675" s="794"/>
    </row>
    <row r="676" spans="3:24">
      <c r="C676" s="857" t="s">
        <v>1018</v>
      </c>
      <c r="D676" s="835">
        <v>43586</v>
      </c>
      <c r="E676" s="794">
        <f t="shared" si="19"/>
        <v>2019</v>
      </c>
      <c r="F676" s="794" t="s">
        <v>1032</v>
      </c>
      <c r="G676" s="823">
        <v>135</v>
      </c>
      <c r="H676" s="794" t="s">
        <v>1029</v>
      </c>
      <c r="I676" s="794">
        <v>86</v>
      </c>
      <c r="J676" s="794">
        <v>49</v>
      </c>
      <c r="K676" s="794">
        <v>205.8</v>
      </c>
      <c r="L676" s="835" t="s">
        <v>1023</v>
      </c>
      <c r="M676" s="794"/>
      <c r="N676" s="794"/>
      <c r="O676" s="794"/>
      <c r="P676" s="794"/>
      <c r="Q676" s="794"/>
      <c r="R676" s="794"/>
      <c r="S676" s="794"/>
      <c r="T676" s="794"/>
      <c r="U676" s="794"/>
      <c r="V676" s="794"/>
      <c r="W676" s="794"/>
      <c r="X676" s="794"/>
    </row>
    <row r="677" spans="3:24">
      <c r="C677" s="857" t="s">
        <v>1018</v>
      </c>
      <c r="D677" s="835">
        <v>43586</v>
      </c>
      <c r="E677" s="794">
        <f t="shared" si="19"/>
        <v>2019</v>
      </c>
      <c r="F677" s="794" t="s">
        <v>1032</v>
      </c>
      <c r="G677" s="823">
        <v>135</v>
      </c>
      <c r="H677" s="794" t="s">
        <v>1037</v>
      </c>
      <c r="I677" s="794">
        <v>100</v>
      </c>
      <c r="J677" s="794">
        <v>35</v>
      </c>
      <c r="K677" s="794">
        <v>147</v>
      </c>
      <c r="L677" s="835" t="s">
        <v>1023</v>
      </c>
      <c r="M677" s="794"/>
      <c r="N677" s="794"/>
      <c r="O677" s="794"/>
      <c r="P677" s="794"/>
      <c r="Q677" s="794"/>
      <c r="R677" s="794"/>
      <c r="S677" s="794"/>
      <c r="T677" s="794"/>
      <c r="U677" s="794"/>
      <c r="V677" s="794"/>
      <c r="W677" s="794"/>
      <c r="X677" s="794"/>
    </row>
    <row r="678" spans="3:24">
      <c r="C678" s="857" t="s">
        <v>1018</v>
      </c>
      <c r="D678" s="835">
        <v>43586</v>
      </c>
      <c r="E678" s="794">
        <f t="shared" si="19"/>
        <v>2019</v>
      </c>
      <c r="F678" s="794" t="s">
        <v>1032</v>
      </c>
      <c r="G678" s="823">
        <v>135</v>
      </c>
      <c r="H678" s="794" t="s">
        <v>1029</v>
      </c>
      <c r="I678" s="794">
        <v>86</v>
      </c>
      <c r="J678" s="794">
        <v>49</v>
      </c>
      <c r="K678" s="794">
        <v>205.8</v>
      </c>
      <c r="L678" s="835" t="s">
        <v>1023</v>
      </c>
      <c r="M678" s="794"/>
      <c r="N678" s="794"/>
      <c r="O678" s="794"/>
      <c r="P678" s="794"/>
      <c r="Q678" s="794"/>
      <c r="R678" s="794"/>
      <c r="S678" s="794"/>
      <c r="T678" s="794"/>
      <c r="U678" s="794"/>
      <c r="V678" s="794"/>
      <c r="W678" s="794"/>
      <c r="X678" s="794"/>
    </row>
    <row r="679" spans="3:24">
      <c r="C679" s="857" t="s">
        <v>1018</v>
      </c>
      <c r="D679" s="835">
        <v>43586</v>
      </c>
      <c r="E679" s="794">
        <f t="shared" si="19"/>
        <v>2019</v>
      </c>
      <c r="F679" s="794" t="s">
        <v>1030</v>
      </c>
      <c r="G679" s="823">
        <v>100</v>
      </c>
      <c r="H679" s="794" t="s">
        <v>1034</v>
      </c>
      <c r="I679" s="794">
        <v>58</v>
      </c>
      <c r="J679" s="794">
        <v>42</v>
      </c>
      <c r="K679" s="794">
        <v>176.4</v>
      </c>
      <c r="L679" s="835" t="s">
        <v>1023</v>
      </c>
      <c r="M679" s="794"/>
      <c r="N679" s="794"/>
      <c r="O679" s="794"/>
      <c r="P679" s="794"/>
      <c r="Q679" s="794"/>
      <c r="R679" s="794"/>
      <c r="S679" s="794"/>
      <c r="T679" s="794"/>
      <c r="U679" s="794"/>
      <c r="V679" s="794"/>
      <c r="W679" s="794"/>
      <c r="X679" s="794"/>
    </row>
    <row r="680" spans="3:24">
      <c r="C680" s="857" t="s">
        <v>1018</v>
      </c>
      <c r="D680" s="835">
        <v>43586</v>
      </c>
      <c r="E680" s="794">
        <f t="shared" si="19"/>
        <v>2019</v>
      </c>
      <c r="F680" s="794" t="s">
        <v>1030</v>
      </c>
      <c r="G680" s="823">
        <v>100</v>
      </c>
      <c r="H680" s="794" t="s">
        <v>1034</v>
      </c>
      <c r="I680" s="794">
        <v>58</v>
      </c>
      <c r="J680" s="794">
        <v>42</v>
      </c>
      <c r="K680" s="794">
        <v>176.4</v>
      </c>
      <c r="L680" s="835" t="s">
        <v>1023</v>
      </c>
      <c r="M680" s="794"/>
      <c r="N680" s="794"/>
      <c r="O680" s="794"/>
      <c r="P680" s="794"/>
      <c r="Q680" s="794"/>
      <c r="R680" s="794"/>
      <c r="S680" s="794"/>
      <c r="T680" s="794"/>
      <c r="U680" s="794"/>
      <c r="V680" s="794"/>
      <c r="W680" s="794"/>
      <c r="X680" s="794"/>
    </row>
    <row r="681" spans="3:24">
      <c r="C681" s="857" t="s">
        <v>1018</v>
      </c>
      <c r="D681" s="835">
        <v>43586</v>
      </c>
      <c r="E681" s="794">
        <f t="shared" si="19"/>
        <v>2019</v>
      </c>
      <c r="F681" s="794" t="s">
        <v>1030</v>
      </c>
      <c r="G681" s="823">
        <v>100</v>
      </c>
      <c r="H681" s="794" t="s">
        <v>1033</v>
      </c>
      <c r="I681" s="794">
        <v>26</v>
      </c>
      <c r="J681" s="794">
        <v>74</v>
      </c>
      <c r="K681" s="794">
        <v>310.8</v>
      </c>
      <c r="L681" s="835" t="s">
        <v>1023</v>
      </c>
      <c r="M681" s="794"/>
      <c r="N681" s="794"/>
      <c r="O681" s="794"/>
      <c r="P681" s="794"/>
      <c r="Q681" s="794"/>
      <c r="R681" s="794"/>
      <c r="S681" s="794"/>
      <c r="T681" s="794"/>
      <c r="U681" s="794"/>
      <c r="V681" s="794"/>
      <c r="W681" s="794"/>
      <c r="X681" s="794"/>
    </row>
    <row r="682" spans="3:24">
      <c r="C682" s="857" t="s">
        <v>1018</v>
      </c>
      <c r="D682" s="835">
        <v>43586</v>
      </c>
      <c r="E682" s="794">
        <f t="shared" ref="E682:E745" si="20">YEAR(D682)</f>
        <v>2019</v>
      </c>
      <c r="F682" s="794" t="s">
        <v>1030</v>
      </c>
      <c r="G682" s="823">
        <v>100</v>
      </c>
      <c r="H682" s="794" t="s">
        <v>1033</v>
      </c>
      <c r="I682" s="794">
        <v>26</v>
      </c>
      <c r="J682" s="794">
        <v>74</v>
      </c>
      <c r="K682" s="794">
        <v>310.8</v>
      </c>
      <c r="L682" s="835" t="s">
        <v>1023</v>
      </c>
      <c r="M682" s="794"/>
      <c r="N682" s="794"/>
      <c r="O682" s="794"/>
      <c r="P682" s="794"/>
      <c r="Q682" s="794"/>
      <c r="R682" s="794"/>
      <c r="S682" s="794"/>
      <c r="T682" s="794"/>
      <c r="U682" s="794"/>
      <c r="V682" s="794"/>
      <c r="W682" s="794"/>
      <c r="X682" s="794"/>
    </row>
    <row r="683" spans="3:24">
      <c r="C683" s="857" t="s">
        <v>1018</v>
      </c>
      <c r="D683" s="835">
        <v>43586</v>
      </c>
      <c r="E683" s="794">
        <f t="shared" si="20"/>
        <v>2019</v>
      </c>
      <c r="F683" s="794" t="s">
        <v>1030</v>
      </c>
      <c r="G683" s="823">
        <v>100</v>
      </c>
      <c r="H683" s="794" t="s">
        <v>1033</v>
      </c>
      <c r="I683" s="794">
        <v>26</v>
      </c>
      <c r="J683" s="794">
        <v>74</v>
      </c>
      <c r="K683" s="794">
        <v>310.8</v>
      </c>
      <c r="L683" s="835" t="s">
        <v>1023</v>
      </c>
      <c r="M683" s="794"/>
      <c r="N683" s="794"/>
      <c r="O683" s="794"/>
      <c r="P683" s="794"/>
      <c r="Q683" s="794"/>
      <c r="R683" s="794"/>
      <c r="S683" s="794"/>
      <c r="T683" s="794"/>
      <c r="U683" s="794"/>
      <c r="V683" s="794"/>
      <c r="W683" s="794"/>
      <c r="X683" s="794"/>
    </row>
    <row r="684" spans="3:24">
      <c r="C684" s="857" t="s">
        <v>1018</v>
      </c>
      <c r="D684" s="835">
        <v>43586</v>
      </c>
      <c r="E684" s="794">
        <f t="shared" si="20"/>
        <v>2019</v>
      </c>
      <c r="F684" s="794" t="s">
        <v>1019</v>
      </c>
      <c r="G684" s="823">
        <v>300</v>
      </c>
      <c r="H684" s="794" t="s">
        <v>1031</v>
      </c>
      <c r="I684" s="794">
        <v>86</v>
      </c>
      <c r="J684" s="794">
        <v>214</v>
      </c>
      <c r="K684" s="794">
        <v>898.80000000000007</v>
      </c>
      <c r="L684" s="835" t="s">
        <v>1023</v>
      </c>
      <c r="M684" s="794"/>
      <c r="N684" s="794"/>
      <c r="O684" s="794"/>
      <c r="P684" s="794"/>
      <c r="Q684" s="794"/>
      <c r="R684" s="794"/>
      <c r="S684" s="794"/>
      <c r="T684" s="794"/>
      <c r="U684" s="794"/>
      <c r="V684" s="794"/>
      <c r="W684" s="794"/>
      <c r="X684" s="794"/>
    </row>
    <row r="685" spans="3:24">
      <c r="C685" s="857" t="s">
        <v>1018</v>
      </c>
      <c r="D685" s="835">
        <v>43586</v>
      </c>
      <c r="E685" s="794">
        <f t="shared" si="20"/>
        <v>2019</v>
      </c>
      <c r="F685" s="794" t="s">
        <v>1019</v>
      </c>
      <c r="G685" s="823">
        <v>300</v>
      </c>
      <c r="H685" s="794" t="s">
        <v>1031</v>
      </c>
      <c r="I685" s="794">
        <v>86</v>
      </c>
      <c r="J685" s="794">
        <v>214</v>
      </c>
      <c r="K685" s="794">
        <v>898.80000000000007</v>
      </c>
      <c r="L685" s="835" t="s">
        <v>1023</v>
      </c>
      <c r="M685" s="794"/>
      <c r="N685" s="794"/>
      <c r="O685" s="794"/>
      <c r="P685" s="794"/>
      <c r="Q685" s="794"/>
      <c r="R685" s="794"/>
      <c r="S685" s="794"/>
      <c r="T685" s="794"/>
      <c r="U685" s="794"/>
      <c r="V685" s="794"/>
      <c r="W685" s="794"/>
      <c r="X685" s="794"/>
    </row>
    <row r="686" spans="3:24">
      <c r="C686" s="857" t="s">
        <v>1018</v>
      </c>
      <c r="D686" s="835">
        <v>43586</v>
      </c>
      <c r="E686" s="794">
        <f t="shared" si="20"/>
        <v>2019</v>
      </c>
      <c r="F686" s="794" t="s">
        <v>1019</v>
      </c>
      <c r="G686" s="823">
        <v>300</v>
      </c>
      <c r="H686" s="794" t="s">
        <v>1031</v>
      </c>
      <c r="I686" s="794">
        <v>86</v>
      </c>
      <c r="J686" s="794">
        <v>214</v>
      </c>
      <c r="K686" s="794">
        <v>898.80000000000007</v>
      </c>
      <c r="L686" s="835" t="s">
        <v>1023</v>
      </c>
      <c r="M686" s="794"/>
      <c r="N686" s="794"/>
      <c r="O686" s="794"/>
      <c r="P686" s="794"/>
      <c r="Q686" s="794"/>
      <c r="R686" s="794"/>
      <c r="S686" s="794"/>
      <c r="T686" s="794"/>
      <c r="U686" s="794"/>
      <c r="V686" s="794"/>
      <c r="W686" s="794"/>
      <c r="X686" s="794"/>
    </row>
    <row r="687" spans="3:24">
      <c r="C687" s="857" t="s">
        <v>1018</v>
      </c>
      <c r="D687" s="835">
        <v>43586</v>
      </c>
      <c r="E687" s="794">
        <f t="shared" si="20"/>
        <v>2019</v>
      </c>
      <c r="F687" s="794" t="s">
        <v>1019</v>
      </c>
      <c r="G687" s="823">
        <v>300</v>
      </c>
      <c r="H687" s="794" t="s">
        <v>1031</v>
      </c>
      <c r="I687" s="794">
        <v>86</v>
      </c>
      <c r="J687" s="794">
        <v>214</v>
      </c>
      <c r="K687" s="794">
        <v>898.80000000000007</v>
      </c>
      <c r="L687" s="835" t="s">
        <v>1023</v>
      </c>
      <c r="M687" s="794"/>
      <c r="N687" s="794"/>
      <c r="O687" s="794"/>
      <c r="P687" s="794"/>
      <c r="Q687" s="794"/>
      <c r="R687" s="794"/>
      <c r="S687" s="794"/>
      <c r="T687" s="794"/>
      <c r="U687" s="794"/>
      <c r="V687" s="794"/>
      <c r="W687" s="794"/>
      <c r="X687" s="794"/>
    </row>
    <row r="688" spans="3:24">
      <c r="C688" s="857" t="s">
        <v>1018</v>
      </c>
      <c r="D688" s="835">
        <v>43586</v>
      </c>
      <c r="E688" s="794">
        <f t="shared" si="20"/>
        <v>2019</v>
      </c>
      <c r="F688" s="794" t="s">
        <v>1019</v>
      </c>
      <c r="G688" s="823">
        <v>300</v>
      </c>
      <c r="H688" s="794" t="s">
        <v>1031</v>
      </c>
      <c r="I688" s="794">
        <v>86</v>
      </c>
      <c r="J688" s="794">
        <v>214</v>
      </c>
      <c r="K688" s="794">
        <v>898.80000000000007</v>
      </c>
      <c r="L688" s="835" t="s">
        <v>1023</v>
      </c>
      <c r="M688" s="794"/>
      <c r="N688" s="794"/>
      <c r="O688" s="794"/>
      <c r="P688" s="794"/>
      <c r="Q688" s="794"/>
      <c r="R688" s="794"/>
      <c r="S688" s="794"/>
      <c r="T688" s="794"/>
      <c r="U688" s="794"/>
      <c r="V688" s="794"/>
      <c r="W688" s="794"/>
      <c r="X688" s="794"/>
    </row>
    <row r="689" spans="3:24">
      <c r="C689" s="857" t="s">
        <v>1018</v>
      </c>
      <c r="D689" s="835">
        <v>43586</v>
      </c>
      <c r="E689" s="794">
        <f t="shared" si="20"/>
        <v>2019</v>
      </c>
      <c r="F689" s="794" t="s">
        <v>1032</v>
      </c>
      <c r="G689" s="823">
        <v>135</v>
      </c>
      <c r="H689" s="794" t="s">
        <v>1038</v>
      </c>
      <c r="I689" s="794">
        <v>65</v>
      </c>
      <c r="J689" s="794">
        <v>70</v>
      </c>
      <c r="K689" s="794">
        <v>294</v>
      </c>
      <c r="L689" s="835">
        <v>44044</v>
      </c>
      <c r="M689" s="794"/>
      <c r="N689" s="794"/>
      <c r="O689" s="794"/>
      <c r="P689" s="794"/>
      <c r="Q689" s="794"/>
      <c r="R689" s="794"/>
      <c r="S689" s="794"/>
      <c r="T689" s="794"/>
      <c r="U689" s="794"/>
      <c r="V689" s="794"/>
      <c r="W689" s="794"/>
      <c r="X689" s="794"/>
    </row>
    <row r="690" spans="3:24">
      <c r="C690" s="857" t="s">
        <v>1018</v>
      </c>
      <c r="D690" s="835">
        <v>43586</v>
      </c>
      <c r="E690" s="794">
        <f t="shared" si="20"/>
        <v>2019</v>
      </c>
      <c r="F690" s="794" t="s">
        <v>1032</v>
      </c>
      <c r="G690" s="823">
        <v>135</v>
      </c>
      <c r="H690" s="794" t="s">
        <v>1038</v>
      </c>
      <c r="I690" s="794">
        <v>65</v>
      </c>
      <c r="J690" s="794">
        <v>70</v>
      </c>
      <c r="K690" s="794">
        <v>294</v>
      </c>
      <c r="L690" s="835">
        <v>44044</v>
      </c>
      <c r="M690" s="794"/>
      <c r="N690" s="794"/>
      <c r="O690" s="794"/>
      <c r="P690" s="794"/>
      <c r="Q690" s="794"/>
      <c r="R690" s="794"/>
      <c r="S690" s="794"/>
      <c r="T690" s="794"/>
      <c r="U690" s="794"/>
      <c r="V690" s="794"/>
      <c r="W690" s="794"/>
      <c r="X690" s="794"/>
    </row>
    <row r="691" spans="3:24">
      <c r="C691" s="857" t="s">
        <v>1018</v>
      </c>
      <c r="D691" s="835">
        <v>43586</v>
      </c>
      <c r="E691" s="794">
        <f t="shared" si="20"/>
        <v>2019</v>
      </c>
      <c r="F691" s="794" t="s">
        <v>1032</v>
      </c>
      <c r="G691" s="823">
        <v>135</v>
      </c>
      <c r="H691" s="794" t="s">
        <v>1038</v>
      </c>
      <c r="I691" s="794">
        <v>65</v>
      </c>
      <c r="J691" s="794">
        <v>70</v>
      </c>
      <c r="K691" s="794">
        <v>294</v>
      </c>
      <c r="L691" s="835">
        <v>44044</v>
      </c>
      <c r="M691" s="794"/>
      <c r="N691" s="794"/>
      <c r="O691" s="794"/>
      <c r="P691" s="794"/>
      <c r="Q691" s="794"/>
      <c r="R691" s="794"/>
      <c r="S691" s="794"/>
      <c r="T691" s="794"/>
      <c r="U691" s="794"/>
      <c r="V691" s="794"/>
      <c r="W691" s="794"/>
      <c r="X691" s="794"/>
    </row>
    <row r="692" spans="3:24">
      <c r="C692" s="857" t="s">
        <v>1018</v>
      </c>
      <c r="D692" s="835">
        <v>43586</v>
      </c>
      <c r="E692" s="794">
        <f t="shared" si="20"/>
        <v>2019</v>
      </c>
      <c r="F692" s="794" t="s">
        <v>1032</v>
      </c>
      <c r="G692" s="823">
        <v>135</v>
      </c>
      <c r="H692" s="794" t="s">
        <v>1038</v>
      </c>
      <c r="I692" s="794">
        <v>65</v>
      </c>
      <c r="J692" s="794">
        <v>70</v>
      </c>
      <c r="K692" s="794">
        <v>294</v>
      </c>
      <c r="L692" s="835">
        <v>44044</v>
      </c>
      <c r="M692" s="794"/>
      <c r="N692" s="794"/>
      <c r="O692" s="794"/>
      <c r="P692" s="794"/>
      <c r="Q692" s="794"/>
      <c r="R692" s="794"/>
      <c r="S692" s="794"/>
      <c r="T692" s="794"/>
      <c r="U692" s="794"/>
      <c r="V692" s="794"/>
      <c r="W692" s="794"/>
      <c r="X692" s="794"/>
    </row>
    <row r="693" spans="3:24">
      <c r="C693" s="857" t="s">
        <v>1018</v>
      </c>
      <c r="D693" s="835">
        <v>43586</v>
      </c>
      <c r="E693" s="794">
        <f t="shared" si="20"/>
        <v>2019</v>
      </c>
      <c r="F693" s="794" t="s">
        <v>1032</v>
      </c>
      <c r="G693" s="823">
        <v>135</v>
      </c>
      <c r="H693" s="794" t="s">
        <v>1038</v>
      </c>
      <c r="I693" s="794">
        <v>65</v>
      </c>
      <c r="J693" s="794">
        <v>70</v>
      </c>
      <c r="K693" s="794">
        <v>294</v>
      </c>
      <c r="L693" s="835">
        <v>44044</v>
      </c>
      <c r="M693" s="794"/>
      <c r="N693" s="794"/>
      <c r="O693" s="794"/>
      <c r="P693" s="794"/>
      <c r="Q693" s="794"/>
      <c r="R693" s="794"/>
      <c r="S693" s="794"/>
      <c r="T693" s="794"/>
      <c r="U693" s="794"/>
      <c r="V693" s="794"/>
      <c r="W693" s="794"/>
      <c r="X693" s="794"/>
    </row>
    <row r="694" spans="3:24">
      <c r="C694" s="857" t="s">
        <v>1018</v>
      </c>
      <c r="D694" s="835">
        <v>43586</v>
      </c>
      <c r="E694" s="794">
        <f t="shared" si="20"/>
        <v>2019</v>
      </c>
      <c r="F694" s="794" t="s">
        <v>1030</v>
      </c>
      <c r="G694" s="823">
        <v>100</v>
      </c>
      <c r="H694" s="794" t="s">
        <v>1038</v>
      </c>
      <c r="I694" s="794">
        <v>65</v>
      </c>
      <c r="J694" s="794">
        <v>35</v>
      </c>
      <c r="K694" s="794">
        <v>147</v>
      </c>
      <c r="L694" s="835">
        <v>44044</v>
      </c>
      <c r="M694" s="794"/>
      <c r="N694" s="794"/>
      <c r="O694" s="794"/>
      <c r="P694" s="794"/>
      <c r="Q694" s="794"/>
      <c r="R694" s="794"/>
      <c r="S694" s="794"/>
      <c r="T694" s="794"/>
      <c r="U694" s="794"/>
      <c r="V694" s="794"/>
      <c r="W694" s="794"/>
      <c r="X694" s="794"/>
    </row>
    <row r="695" spans="3:24">
      <c r="C695" s="857" t="s">
        <v>1018</v>
      </c>
      <c r="D695" s="835">
        <v>43586</v>
      </c>
      <c r="E695" s="794">
        <f t="shared" si="20"/>
        <v>2019</v>
      </c>
      <c r="F695" s="794" t="s">
        <v>1032</v>
      </c>
      <c r="G695" s="823">
        <v>135</v>
      </c>
      <c r="H695" s="794" t="s">
        <v>1038</v>
      </c>
      <c r="I695" s="794">
        <v>65</v>
      </c>
      <c r="J695" s="794">
        <v>70</v>
      </c>
      <c r="K695" s="794">
        <v>294</v>
      </c>
      <c r="L695" s="835">
        <v>44044</v>
      </c>
      <c r="M695" s="794"/>
      <c r="N695" s="794"/>
      <c r="O695" s="794"/>
      <c r="P695" s="794"/>
      <c r="Q695" s="794"/>
      <c r="R695" s="794"/>
      <c r="S695" s="794"/>
      <c r="T695" s="794"/>
      <c r="U695" s="794"/>
      <c r="V695" s="794"/>
      <c r="W695" s="794"/>
      <c r="X695" s="794"/>
    </row>
    <row r="696" spans="3:24">
      <c r="C696" s="857" t="s">
        <v>1018</v>
      </c>
      <c r="D696" s="835">
        <v>43586</v>
      </c>
      <c r="E696" s="794">
        <f t="shared" si="20"/>
        <v>2019</v>
      </c>
      <c r="F696" s="794" t="s">
        <v>1032</v>
      </c>
      <c r="G696" s="823">
        <v>135</v>
      </c>
      <c r="H696" s="794" t="s">
        <v>1038</v>
      </c>
      <c r="I696" s="794">
        <v>65</v>
      </c>
      <c r="J696" s="794">
        <v>70</v>
      </c>
      <c r="K696" s="794">
        <v>294</v>
      </c>
      <c r="L696" s="835">
        <v>44044</v>
      </c>
      <c r="M696" s="794"/>
      <c r="N696" s="794"/>
      <c r="O696" s="794"/>
      <c r="P696" s="794"/>
      <c r="Q696" s="794"/>
      <c r="R696" s="794"/>
      <c r="S696" s="794"/>
      <c r="T696" s="794"/>
      <c r="U696" s="794"/>
      <c r="V696" s="794"/>
      <c r="W696" s="794"/>
      <c r="X696" s="794"/>
    </row>
    <row r="697" spans="3:24">
      <c r="C697" s="857" t="s">
        <v>1018</v>
      </c>
      <c r="D697" s="835">
        <v>43586</v>
      </c>
      <c r="E697" s="794">
        <f t="shared" si="20"/>
        <v>2019</v>
      </c>
      <c r="F697" s="794" t="s">
        <v>1032</v>
      </c>
      <c r="G697" s="823">
        <v>135</v>
      </c>
      <c r="H697" s="794" t="s">
        <v>1038</v>
      </c>
      <c r="I697" s="794">
        <v>65</v>
      </c>
      <c r="J697" s="794">
        <v>70</v>
      </c>
      <c r="K697" s="794">
        <v>294</v>
      </c>
      <c r="L697" s="835">
        <v>44044</v>
      </c>
      <c r="M697" s="794"/>
      <c r="N697" s="794"/>
      <c r="O697" s="794"/>
      <c r="P697" s="794"/>
      <c r="Q697" s="794"/>
      <c r="R697" s="794"/>
      <c r="S697" s="794"/>
      <c r="T697" s="794"/>
      <c r="U697" s="794"/>
      <c r="V697" s="794"/>
      <c r="W697" s="794"/>
      <c r="X697" s="794"/>
    </row>
    <row r="698" spans="3:24">
      <c r="C698" s="857" t="s">
        <v>1018</v>
      </c>
      <c r="D698" s="835">
        <v>43586</v>
      </c>
      <c r="E698" s="794">
        <f t="shared" si="20"/>
        <v>2019</v>
      </c>
      <c r="F698" s="794" t="s">
        <v>1032</v>
      </c>
      <c r="G698" s="823">
        <v>135</v>
      </c>
      <c r="H698" s="794" t="s">
        <v>1038</v>
      </c>
      <c r="I698" s="794">
        <v>65</v>
      </c>
      <c r="J698" s="794">
        <v>70</v>
      </c>
      <c r="K698" s="794">
        <v>294</v>
      </c>
      <c r="L698" s="835">
        <v>44044</v>
      </c>
      <c r="M698" s="794"/>
      <c r="N698" s="794"/>
      <c r="O698" s="794"/>
      <c r="P698" s="794"/>
      <c r="Q698" s="794"/>
      <c r="R698" s="794"/>
      <c r="S698" s="794"/>
      <c r="T698" s="794"/>
      <c r="U698" s="794"/>
      <c r="V698" s="794"/>
      <c r="W698" s="794"/>
      <c r="X698" s="794"/>
    </row>
    <row r="699" spans="3:24">
      <c r="C699" s="857" t="s">
        <v>1018</v>
      </c>
      <c r="D699" s="835">
        <v>43586</v>
      </c>
      <c r="E699" s="794">
        <f t="shared" si="20"/>
        <v>2019</v>
      </c>
      <c r="F699" s="794" t="s">
        <v>1032</v>
      </c>
      <c r="G699" s="823">
        <v>135</v>
      </c>
      <c r="H699" s="794" t="s">
        <v>1038</v>
      </c>
      <c r="I699" s="794">
        <v>65</v>
      </c>
      <c r="J699" s="794">
        <v>70</v>
      </c>
      <c r="K699" s="794">
        <v>294</v>
      </c>
      <c r="L699" s="835">
        <v>44044</v>
      </c>
      <c r="M699" s="794"/>
      <c r="N699" s="794"/>
      <c r="O699" s="794"/>
      <c r="P699" s="794"/>
      <c r="Q699" s="794"/>
      <c r="R699" s="794"/>
      <c r="S699" s="794"/>
      <c r="T699" s="794"/>
      <c r="U699" s="794"/>
      <c r="V699" s="794"/>
      <c r="W699" s="794"/>
      <c r="X699" s="794"/>
    </row>
    <row r="700" spans="3:24">
      <c r="C700" s="857" t="s">
        <v>1018</v>
      </c>
      <c r="D700" s="835">
        <v>43586</v>
      </c>
      <c r="E700" s="794">
        <f t="shared" si="20"/>
        <v>2019</v>
      </c>
      <c r="F700" s="794" t="s">
        <v>1032</v>
      </c>
      <c r="G700" s="823">
        <v>135</v>
      </c>
      <c r="H700" s="794" t="s">
        <v>1038</v>
      </c>
      <c r="I700" s="794">
        <v>65</v>
      </c>
      <c r="J700" s="794">
        <v>70</v>
      </c>
      <c r="K700" s="794">
        <v>294</v>
      </c>
      <c r="L700" s="835">
        <v>44044</v>
      </c>
      <c r="M700" s="794"/>
      <c r="N700" s="794"/>
      <c r="O700" s="794"/>
      <c r="P700" s="794"/>
      <c r="Q700" s="794"/>
      <c r="R700" s="794"/>
      <c r="S700" s="794"/>
      <c r="T700" s="794"/>
      <c r="U700" s="794"/>
      <c r="V700" s="794"/>
      <c r="W700" s="794"/>
      <c r="X700" s="794"/>
    </row>
    <row r="701" spans="3:24">
      <c r="C701" s="857" t="s">
        <v>1018</v>
      </c>
      <c r="D701" s="835">
        <v>43586</v>
      </c>
      <c r="E701" s="794">
        <f t="shared" si="20"/>
        <v>2019</v>
      </c>
      <c r="F701" s="794" t="s">
        <v>1030</v>
      </c>
      <c r="G701" s="823">
        <v>100</v>
      </c>
      <c r="H701" s="794" t="s">
        <v>1034</v>
      </c>
      <c r="I701" s="794">
        <v>58</v>
      </c>
      <c r="J701" s="794">
        <v>42</v>
      </c>
      <c r="K701" s="794">
        <v>176.4</v>
      </c>
      <c r="L701" s="835">
        <v>44075</v>
      </c>
      <c r="M701" s="794"/>
      <c r="N701" s="794"/>
      <c r="O701" s="794"/>
      <c r="P701" s="794"/>
      <c r="Q701" s="794"/>
      <c r="R701" s="794"/>
      <c r="S701" s="794"/>
      <c r="T701" s="794"/>
      <c r="U701" s="794"/>
      <c r="V701" s="794"/>
      <c r="W701" s="794"/>
      <c r="X701" s="794"/>
    </row>
    <row r="702" spans="3:24">
      <c r="C702" s="857" t="s">
        <v>1018</v>
      </c>
      <c r="D702" s="835">
        <v>43586</v>
      </c>
      <c r="E702" s="794">
        <f t="shared" si="20"/>
        <v>2019</v>
      </c>
      <c r="F702" s="794" t="s">
        <v>1030</v>
      </c>
      <c r="G702" s="823">
        <v>100</v>
      </c>
      <c r="H702" s="794" t="s">
        <v>1034</v>
      </c>
      <c r="I702" s="794">
        <v>58</v>
      </c>
      <c r="J702" s="794">
        <v>42</v>
      </c>
      <c r="K702" s="794">
        <v>176.4</v>
      </c>
      <c r="L702" s="835">
        <v>44075</v>
      </c>
      <c r="M702" s="794"/>
      <c r="N702" s="794"/>
      <c r="O702" s="794"/>
      <c r="P702" s="794"/>
      <c r="Q702" s="794"/>
      <c r="R702" s="794"/>
      <c r="S702" s="794"/>
      <c r="T702" s="794"/>
      <c r="U702" s="794"/>
      <c r="V702" s="794"/>
      <c r="W702" s="794"/>
      <c r="X702" s="794"/>
    </row>
    <row r="703" spans="3:24">
      <c r="C703" s="857" t="s">
        <v>1018</v>
      </c>
      <c r="D703" s="835">
        <v>43586</v>
      </c>
      <c r="E703" s="794">
        <f t="shared" si="20"/>
        <v>2019</v>
      </c>
      <c r="F703" s="794" t="s">
        <v>1030</v>
      </c>
      <c r="G703" s="823">
        <v>100</v>
      </c>
      <c r="H703" s="794" t="s">
        <v>1034</v>
      </c>
      <c r="I703" s="794">
        <v>58</v>
      </c>
      <c r="J703" s="794">
        <v>42</v>
      </c>
      <c r="K703" s="794">
        <v>176.4</v>
      </c>
      <c r="L703" s="835">
        <v>44075</v>
      </c>
      <c r="M703" s="794"/>
      <c r="N703" s="794"/>
      <c r="O703" s="794"/>
      <c r="P703" s="794"/>
      <c r="Q703" s="794"/>
      <c r="R703" s="794"/>
      <c r="S703" s="794"/>
      <c r="T703" s="794"/>
      <c r="U703" s="794"/>
      <c r="V703" s="794"/>
      <c r="W703" s="794"/>
      <c r="X703" s="794"/>
    </row>
    <row r="704" spans="3:24">
      <c r="C704" s="857" t="s">
        <v>1018</v>
      </c>
      <c r="D704" s="835">
        <v>43586</v>
      </c>
      <c r="E704" s="794">
        <f t="shared" si="20"/>
        <v>2019</v>
      </c>
      <c r="F704" s="794" t="s">
        <v>1030</v>
      </c>
      <c r="G704" s="823">
        <v>100</v>
      </c>
      <c r="H704" s="794" t="s">
        <v>1034</v>
      </c>
      <c r="I704" s="794">
        <v>58</v>
      </c>
      <c r="J704" s="794">
        <v>42</v>
      </c>
      <c r="K704" s="794">
        <v>176.4</v>
      </c>
      <c r="L704" s="835">
        <v>44075</v>
      </c>
      <c r="M704" s="794"/>
      <c r="N704" s="794"/>
      <c r="O704" s="794"/>
      <c r="P704" s="794"/>
      <c r="Q704" s="794"/>
      <c r="R704" s="794"/>
      <c r="S704" s="794"/>
      <c r="T704" s="794"/>
      <c r="U704" s="794"/>
      <c r="V704" s="794"/>
      <c r="W704" s="794"/>
      <c r="X704" s="794"/>
    </row>
    <row r="705" spans="3:24">
      <c r="C705" s="857" t="s">
        <v>1018</v>
      </c>
      <c r="D705" s="835">
        <v>43586</v>
      </c>
      <c r="E705" s="794">
        <f t="shared" si="20"/>
        <v>2019</v>
      </c>
      <c r="F705" s="794" t="s">
        <v>1030</v>
      </c>
      <c r="G705" s="823">
        <v>100</v>
      </c>
      <c r="H705" s="794" t="s">
        <v>1034</v>
      </c>
      <c r="I705" s="794">
        <v>58</v>
      </c>
      <c r="J705" s="794">
        <v>42</v>
      </c>
      <c r="K705" s="794">
        <v>176.4</v>
      </c>
      <c r="L705" s="835" t="s">
        <v>1023</v>
      </c>
      <c r="M705" s="794"/>
      <c r="N705" s="794"/>
      <c r="O705" s="794"/>
      <c r="P705" s="794"/>
      <c r="Q705" s="794"/>
      <c r="R705" s="794"/>
      <c r="S705" s="794"/>
      <c r="T705" s="794"/>
      <c r="U705" s="794"/>
      <c r="V705" s="794"/>
      <c r="W705" s="794"/>
      <c r="X705" s="794"/>
    </row>
    <row r="706" spans="3:24">
      <c r="C706" s="857" t="s">
        <v>1018</v>
      </c>
      <c r="D706" s="835">
        <v>43586</v>
      </c>
      <c r="E706" s="794">
        <f t="shared" si="20"/>
        <v>2019</v>
      </c>
      <c r="F706" s="794" t="s">
        <v>1030</v>
      </c>
      <c r="G706" s="823">
        <v>100</v>
      </c>
      <c r="H706" s="794" t="s">
        <v>1034</v>
      </c>
      <c r="I706" s="794">
        <v>58</v>
      </c>
      <c r="J706" s="794">
        <v>42</v>
      </c>
      <c r="K706" s="794">
        <v>176.4</v>
      </c>
      <c r="L706" s="835" t="s">
        <v>1023</v>
      </c>
      <c r="M706" s="794"/>
      <c r="N706" s="794"/>
      <c r="O706" s="794"/>
      <c r="P706" s="794"/>
      <c r="Q706" s="794"/>
      <c r="R706" s="794"/>
      <c r="S706" s="794"/>
      <c r="T706" s="794"/>
      <c r="U706" s="794"/>
      <c r="V706" s="794"/>
      <c r="W706" s="794"/>
      <c r="X706" s="794"/>
    </row>
    <row r="707" spans="3:24">
      <c r="C707" s="857" t="s">
        <v>1018</v>
      </c>
      <c r="D707" s="835">
        <v>43586</v>
      </c>
      <c r="E707" s="794">
        <f t="shared" si="20"/>
        <v>2019</v>
      </c>
      <c r="F707" s="794" t="s">
        <v>1030</v>
      </c>
      <c r="G707" s="823">
        <v>100</v>
      </c>
      <c r="H707" s="794" t="s">
        <v>1034</v>
      </c>
      <c r="I707" s="794">
        <v>58</v>
      </c>
      <c r="J707" s="794">
        <v>42</v>
      </c>
      <c r="K707" s="794">
        <v>176.4</v>
      </c>
      <c r="L707" s="835" t="s">
        <v>1023</v>
      </c>
      <c r="M707" s="794"/>
      <c r="N707" s="794"/>
      <c r="O707" s="794"/>
      <c r="P707" s="794"/>
      <c r="Q707" s="794"/>
      <c r="R707" s="794"/>
      <c r="S707" s="794"/>
      <c r="T707" s="794"/>
      <c r="U707" s="794"/>
      <c r="V707" s="794"/>
      <c r="W707" s="794"/>
      <c r="X707" s="794"/>
    </row>
    <row r="708" spans="3:24">
      <c r="C708" s="857" t="s">
        <v>1018</v>
      </c>
      <c r="D708" s="835">
        <v>43586</v>
      </c>
      <c r="E708" s="794">
        <f t="shared" si="20"/>
        <v>2019</v>
      </c>
      <c r="F708" s="794" t="s">
        <v>1030</v>
      </c>
      <c r="G708" s="823">
        <v>100</v>
      </c>
      <c r="H708" s="794" t="s">
        <v>1034</v>
      </c>
      <c r="I708" s="794">
        <v>58</v>
      </c>
      <c r="J708" s="794">
        <v>42</v>
      </c>
      <c r="K708" s="794">
        <v>176.4</v>
      </c>
      <c r="L708" s="835" t="s">
        <v>1023</v>
      </c>
      <c r="M708" s="794"/>
      <c r="N708" s="794"/>
      <c r="O708" s="794"/>
      <c r="P708" s="794"/>
      <c r="Q708" s="794"/>
      <c r="R708" s="794"/>
      <c r="S708" s="794"/>
      <c r="T708" s="794"/>
      <c r="U708" s="794"/>
      <c r="V708" s="794"/>
      <c r="W708" s="794"/>
      <c r="X708" s="794"/>
    </row>
    <row r="709" spans="3:24">
      <c r="C709" s="857" t="s">
        <v>1018</v>
      </c>
      <c r="D709" s="835">
        <v>43586</v>
      </c>
      <c r="E709" s="794">
        <f t="shared" si="20"/>
        <v>2019</v>
      </c>
      <c r="F709" s="794" t="s">
        <v>1030</v>
      </c>
      <c r="G709" s="823">
        <v>100</v>
      </c>
      <c r="H709" s="794" t="s">
        <v>1034</v>
      </c>
      <c r="I709" s="794">
        <v>58</v>
      </c>
      <c r="J709" s="794">
        <v>42</v>
      </c>
      <c r="K709" s="794">
        <v>176.4</v>
      </c>
      <c r="L709" s="835" t="s">
        <v>1023</v>
      </c>
      <c r="M709" s="794"/>
      <c r="N709" s="794"/>
      <c r="O709" s="794"/>
      <c r="P709" s="794"/>
      <c r="Q709" s="794"/>
      <c r="R709" s="794"/>
      <c r="S709" s="794"/>
      <c r="T709" s="794"/>
      <c r="U709" s="794"/>
      <c r="V709" s="794"/>
      <c r="W709" s="794"/>
      <c r="X709" s="794"/>
    </row>
    <row r="710" spans="3:24">
      <c r="C710" s="857" t="s">
        <v>1018</v>
      </c>
      <c r="D710" s="835">
        <v>43586</v>
      </c>
      <c r="E710" s="794">
        <f t="shared" si="20"/>
        <v>2019</v>
      </c>
      <c r="F710" s="794" t="s">
        <v>1030</v>
      </c>
      <c r="G710" s="823">
        <v>100</v>
      </c>
      <c r="H710" s="794" t="s">
        <v>1034</v>
      </c>
      <c r="I710" s="794">
        <v>58</v>
      </c>
      <c r="J710" s="794">
        <v>42</v>
      </c>
      <c r="K710" s="794">
        <v>176.4</v>
      </c>
      <c r="L710" s="835" t="s">
        <v>1023</v>
      </c>
      <c r="M710" s="794"/>
      <c r="N710" s="794"/>
      <c r="O710" s="794"/>
      <c r="P710" s="794"/>
      <c r="Q710" s="794"/>
      <c r="R710" s="794"/>
      <c r="S710" s="794"/>
      <c r="T710" s="794"/>
      <c r="U710" s="794"/>
      <c r="V710" s="794"/>
      <c r="W710" s="794"/>
      <c r="X710" s="794"/>
    </row>
    <row r="711" spans="3:24">
      <c r="C711" s="857" t="s">
        <v>1018</v>
      </c>
      <c r="D711" s="835">
        <v>43586</v>
      </c>
      <c r="E711" s="794">
        <f t="shared" si="20"/>
        <v>2019</v>
      </c>
      <c r="F711" s="794" t="s">
        <v>1030</v>
      </c>
      <c r="G711" s="823">
        <v>100</v>
      </c>
      <c r="H711" s="794" t="s">
        <v>1034</v>
      </c>
      <c r="I711" s="794">
        <v>58</v>
      </c>
      <c r="J711" s="794">
        <v>42</v>
      </c>
      <c r="K711" s="794">
        <v>176.4</v>
      </c>
      <c r="L711" s="835" t="s">
        <v>1023</v>
      </c>
      <c r="M711" s="794"/>
      <c r="N711" s="794"/>
      <c r="O711" s="794"/>
      <c r="P711" s="794"/>
      <c r="Q711" s="794"/>
      <c r="R711" s="794"/>
      <c r="S711" s="794"/>
      <c r="T711" s="794"/>
      <c r="U711" s="794"/>
      <c r="V711" s="794"/>
      <c r="W711" s="794"/>
      <c r="X711" s="794"/>
    </row>
    <row r="712" spans="3:24">
      <c r="C712" s="857" t="s">
        <v>1018</v>
      </c>
      <c r="D712" s="835">
        <v>43586</v>
      </c>
      <c r="E712" s="794">
        <f t="shared" si="20"/>
        <v>2019</v>
      </c>
      <c r="F712" s="794" t="s">
        <v>1030</v>
      </c>
      <c r="G712" s="823">
        <v>100</v>
      </c>
      <c r="H712" s="794" t="s">
        <v>1034</v>
      </c>
      <c r="I712" s="794">
        <v>58</v>
      </c>
      <c r="J712" s="794">
        <v>42</v>
      </c>
      <c r="K712" s="794">
        <v>176.4</v>
      </c>
      <c r="L712" s="835" t="s">
        <v>1023</v>
      </c>
      <c r="M712" s="794"/>
      <c r="N712" s="794"/>
      <c r="O712" s="794"/>
      <c r="P712" s="794"/>
      <c r="Q712" s="794"/>
      <c r="R712" s="794"/>
      <c r="S712" s="794"/>
      <c r="T712" s="794"/>
      <c r="U712" s="794"/>
      <c r="V712" s="794"/>
      <c r="W712" s="794"/>
      <c r="X712" s="794"/>
    </row>
    <row r="713" spans="3:24">
      <c r="C713" s="857" t="s">
        <v>1018</v>
      </c>
      <c r="D713" s="835">
        <v>43586</v>
      </c>
      <c r="E713" s="794">
        <f t="shared" si="20"/>
        <v>2019</v>
      </c>
      <c r="F713" s="794" t="s">
        <v>1030</v>
      </c>
      <c r="G713" s="823">
        <v>100</v>
      </c>
      <c r="H713" s="794" t="s">
        <v>1034</v>
      </c>
      <c r="I713" s="794">
        <v>58</v>
      </c>
      <c r="J713" s="794">
        <v>42</v>
      </c>
      <c r="K713" s="794">
        <v>176.4</v>
      </c>
      <c r="L713" s="835" t="s">
        <v>1023</v>
      </c>
      <c r="M713" s="794"/>
      <c r="N713" s="794"/>
      <c r="O713" s="794"/>
      <c r="P713" s="794"/>
      <c r="Q713" s="794"/>
      <c r="R713" s="794"/>
      <c r="S713" s="794"/>
      <c r="T713" s="794"/>
      <c r="U713" s="794"/>
      <c r="V713" s="794"/>
      <c r="W713" s="794"/>
      <c r="X713" s="794"/>
    </row>
    <row r="714" spans="3:24">
      <c r="C714" s="857" t="s">
        <v>1018</v>
      </c>
      <c r="D714" s="835">
        <v>43586</v>
      </c>
      <c r="E714" s="794">
        <f t="shared" si="20"/>
        <v>2019</v>
      </c>
      <c r="F714" s="794" t="s">
        <v>1030</v>
      </c>
      <c r="G714" s="823">
        <v>100</v>
      </c>
      <c r="H714" s="794" t="s">
        <v>1034</v>
      </c>
      <c r="I714" s="794">
        <v>58</v>
      </c>
      <c r="J714" s="794">
        <v>42</v>
      </c>
      <c r="K714" s="794">
        <v>176.4</v>
      </c>
      <c r="L714" s="835" t="s">
        <v>1023</v>
      </c>
      <c r="M714" s="794"/>
      <c r="N714" s="794"/>
      <c r="O714" s="794"/>
      <c r="P714" s="794"/>
      <c r="Q714" s="794"/>
      <c r="R714" s="794"/>
      <c r="S714" s="794"/>
      <c r="T714" s="794"/>
      <c r="U714" s="794"/>
      <c r="V714" s="794"/>
      <c r="W714" s="794"/>
      <c r="X714" s="794"/>
    </row>
    <row r="715" spans="3:24">
      <c r="C715" s="857" t="s">
        <v>1018</v>
      </c>
      <c r="D715" s="835">
        <v>43586</v>
      </c>
      <c r="E715" s="794">
        <f t="shared" si="20"/>
        <v>2019</v>
      </c>
      <c r="F715" s="794" t="s">
        <v>1030</v>
      </c>
      <c r="G715" s="823">
        <v>100</v>
      </c>
      <c r="H715" s="794" t="s">
        <v>1034</v>
      </c>
      <c r="I715" s="794">
        <v>58</v>
      </c>
      <c r="J715" s="794">
        <v>42</v>
      </c>
      <c r="K715" s="794">
        <v>176.4</v>
      </c>
      <c r="L715" s="835" t="s">
        <v>1023</v>
      </c>
      <c r="M715" s="794"/>
      <c r="N715" s="794"/>
      <c r="O715" s="794"/>
      <c r="P715" s="794"/>
      <c r="Q715" s="794"/>
      <c r="R715" s="794"/>
      <c r="S715" s="794"/>
      <c r="T715" s="794"/>
      <c r="U715" s="794"/>
      <c r="V715" s="794"/>
      <c r="W715" s="794"/>
      <c r="X715" s="794"/>
    </row>
    <row r="716" spans="3:24">
      <c r="C716" s="857" t="s">
        <v>1018</v>
      </c>
      <c r="D716" s="835">
        <v>43586</v>
      </c>
      <c r="E716" s="794">
        <f t="shared" si="20"/>
        <v>2019</v>
      </c>
      <c r="F716" s="794" t="s">
        <v>1030</v>
      </c>
      <c r="G716" s="823">
        <v>100</v>
      </c>
      <c r="H716" s="794" t="s">
        <v>1034</v>
      </c>
      <c r="I716" s="794">
        <v>58</v>
      </c>
      <c r="J716" s="794">
        <v>42</v>
      </c>
      <c r="K716" s="794">
        <v>176.4</v>
      </c>
      <c r="L716" s="835" t="s">
        <v>1023</v>
      </c>
      <c r="M716" s="794"/>
      <c r="N716" s="794"/>
      <c r="O716" s="794"/>
      <c r="P716" s="794"/>
      <c r="Q716" s="794"/>
      <c r="R716" s="794"/>
      <c r="S716" s="794"/>
      <c r="T716" s="794"/>
      <c r="U716" s="794"/>
      <c r="V716" s="794"/>
      <c r="W716" s="794"/>
      <c r="X716" s="794"/>
    </row>
    <row r="717" spans="3:24">
      <c r="C717" s="857" t="s">
        <v>1018</v>
      </c>
      <c r="D717" s="835">
        <v>43586</v>
      </c>
      <c r="E717" s="794">
        <f t="shared" si="20"/>
        <v>2019</v>
      </c>
      <c r="F717" s="794" t="s">
        <v>1030</v>
      </c>
      <c r="G717" s="823">
        <v>100</v>
      </c>
      <c r="H717" s="794" t="s">
        <v>1033</v>
      </c>
      <c r="I717" s="794">
        <v>26</v>
      </c>
      <c r="J717" s="794">
        <v>74</v>
      </c>
      <c r="K717" s="794">
        <v>310.8</v>
      </c>
      <c r="L717" s="835" t="s">
        <v>1023</v>
      </c>
      <c r="M717" s="794"/>
      <c r="N717" s="794"/>
      <c r="O717" s="794"/>
      <c r="P717" s="794"/>
      <c r="Q717" s="794"/>
      <c r="R717" s="794"/>
      <c r="S717" s="794"/>
      <c r="T717" s="794"/>
      <c r="U717" s="794"/>
      <c r="V717" s="794"/>
      <c r="W717" s="794"/>
      <c r="X717" s="794"/>
    </row>
    <row r="718" spans="3:24">
      <c r="C718" s="857" t="s">
        <v>1018</v>
      </c>
      <c r="D718" s="835">
        <v>43586</v>
      </c>
      <c r="E718" s="794">
        <f t="shared" si="20"/>
        <v>2019</v>
      </c>
      <c r="F718" s="794" t="s">
        <v>1030</v>
      </c>
      <c r="G718" s="823">
        <v>100</v>
      </c>
      <c r="H718" s="794" t="s">
        <v>1033</v>
      </c>
      <c r="I718" s="794">
        <v>26</v>
      </c>
      <c r="J718" s="794">
        <v>74</v>
      </c>
      <c r="K718" s="794">
        <v>310.8</v>
      </c>
      <c r="L718" s="835" t="s">
        <v>1023</v>
      </c>
      <c r="M718" s="794"/>
      <c r="N718" s="794"/>
      <c r="O718" s="794"/>
      <c r="P718" s="794"/>
      <c r="Q718" s="794"/>
      <c r="R718" s="794"/>
      <c r="S718" s="794"/>
      <c r="T718" s="794"/>
      <c r="U718" s="794"/>
      <c r="V718" s="794"/>
      <c r="W718" s="794"/>
      <c r="X718" s="794"/>
    </row>
    <row r="719" spans="3:24">
      <c r="C719" s="857" t="s">
        <v>1018</v>
      </c>
      <c r="D719" s="835">
        <v>43586</v>
      </c>
      <c r="E719" s="794">
        <f t="shared" si="20"/>
        <v>2019</v>
      </c>
      <c r="F719" s="794" t="s">
        <v>1030</v>
      </c>
      <c r="G719" s="823">
        <v>100</v>
      </c>
      <c r="H719" s="794" t="s">
        <v>1034</v>
      </c>
      <c r="I719" s="794">
        <v>58</v>
      </c>
      <c r="J719" s="794">
        <v>42</v>
      </c>
      <c r="K719" s="794">
        <v>176.4</v>
      </c>
      <c r="L719" s="835" t="s">
        <v>1023</v>
      </c>
      <c r="M719" s="794"/>
      <c r="N719" s="794"/>
      <c r="O719" s="794"/>
      <c r="P719" s="794"/>
      <c r="Q719" s="794"/>
      <c r="R719" s="794"/>
      <c r="S719" s="794"/>
      <c r="T719" s="794"/>
      <c r="U719" s="794"/>
      <c r="V719" s="794"/>
      <c r="W719" s="794"/>
      <c r="X719" s="794"/>
    </row>
    <row r="720" spans="3:24">
      <c r="C720" s="857" t="s">
        <v>1018</v>
      </c>
      <c r="D720" s="835">
        <v>43586</v>
      </c>
      <c r="E720" s="794">
        <f t="shared" si="20"/>
        <v>2019</v>
      </c>
      <c r="F720" s="794" t="s">
        <v>1030</v>
      </c>
      <c r="G720" s="823">
        <v>100</v>
      </c>
      <c r="H720" s="794" t="s">
        <v>1034</v>
      </c>
      <c r="I720" s="794">
        <v>58</v>
      </c>
      <c r="J720" s="794">
        <v>42</v>
      </c>
      <c r="K720" s="794">
        <v>176.4</v>
      </c>
      <c r="L720" s="835" t="s">
        <v>1023</v>
      </c>
      <c r="M720" s="794"/>
      <c r="N720" s="794"/>
      <c r="O720" s="794"/>
      <c r="P720" s="794"/>
      <c r="Q720" s="794"/>
      <c r="R720" s="794"/>
      <c r="S720" s="794"/>
      <c r="T720" s="794"/>
      <c r="U720" s="794"/>
      <c r="V720" s="794"/>
      <c r="W720" s="794"/>
      <c r="X720" s="794"/>
    </row>
    <row r="721" spans="3:24">
      <c r="C721" s="857" t="s">
        <v>1018</v>
      </c>
      <c r="D721" s="835">
        <v>43586</v>
      </c>
      <c r="E721" s="794">
        <f t="shared" si="20"/>
        <v>2019</v>
      </c>
      <c r="F721" s="794" t="s">
        <v>1030</v>
      </c>
      <c r="G721" s="823">
        <v>100</v>
      </c>
      <c r="H721" s="794" t="s">
        <v>1036</v>
      </c>
      <c r="I721" s="794">
        <v>65</v>
      </c>
      <c r="J721" s="794">
        <v>35</v>
      </c>
      <c r="K721" s="794">
        <v>147</v>
      </c>
      <c r="L721" s="835" t="s">
        <v>1023</v>
      </c>
      <c r="M721" s="794"/>
      <c r="N721" s="794"/>
      <c r="O721" s="794"/>
      <c r="P721" s="794"/>
      <c r="Q721" s="794"/>
      <c r="R721" s="794"/>
      <c r="S721" s="794"/>
      <c r="T721" s="794"/>
      <c r="U721" s="794"/>
      <c r="V721" s="794"/>
      <c r="W721" s="794"/>
      <c r="X721" s="794"/>
    </row>
    <row r="722" spans="3:24">
      <c r="C722" s="857" t="s">
        <v>1018</v>
      </c>
      <c r="D722" s="835">
        <v>43586</v>
      </c>
      <c r="E722" s="794">
        <f t="shared" si="20"/>
        <v>2019</v>
      </c>
      <c r="F722" s="794" t="s">
        <v>1030</v>
      </c>
      <c r="G722" s="823">
        <v>100</v>
      </c>
      <c r="H722" s="794" t="s">
        <v>1036</v>
      </c>
      <c r="I722" s="794">
        <v>65</v>
      </c>
      <c r="J722" s="794">
        <v>35</v>
      </c>
      <c r="K722" s="794">
        <v>147</v>
      </c>
      <c r="L722" s="835" t="s">
        <v>1023</v>
      </c>
      <c r="M722" s="794"/>
      <c r="N722" s="794"/>
      <c r="O722" s="794"/>
      <c r="P722" s="794"/>
      <c r="Q722" s="794"/>
      <c r="R722" s="794"/>
      <c r="S722" s="794"/>
      <c r="T722" s="794"/>
      <c r="U722" s="794"/>
      <c r="V722" s="794"/>
      <c r="W722" s="794"/>
      <c r="X722" s="794"/>
    </row>
    <row r="723" spans="3:24">
      <c r="C723" s="857" t="s">
        <v>1018</v>
      </c>
      <c r="D723" s="835">
        <v>43586</v>
      </c>
      <c r="E723" s="794">
        <f t="shared" si="20"/>
        <v>2019</v>
      </c>
      <c r="F723" s="794" t="s">
        <v>1030</v>
      </c>
      <c r="G723" s="823">
        <v>100</v>
      </c>
      <c r="H723" s="794" t="s">
        <v>1036</v>
      </c>
      <c r="I723" s="794">
        <v>65</v>
      </c>
      <c r="J723" s="794">
        <v>35</v>
      </c>
      <c r="K723" s="794">
        <v>147</v>
      </c>
      <c r="L723" s="835" t="s">
        <v>1023</v>
      </c>
      <c r="M723" s="794"/>
      <c r="N723" s="794"/>
      <c r="O723" s="794"/>
      <c r="P723" s="794"/>
      <c r="Q723" s="794"/>
      <c r="R723" s="794"/>
      <c r="S723" s="794"/>
      <c r="T723" s="794"/>
      <c r="U723" s="794"/>
      <c r="V723" s="794"/>
      <c r="W723" s="794"/>
      <c r="X723" s="794"/>
    </row>
    <row r="724" spans="3:24">
      <c r="C724" s="857" t="s">
        <v>1018</v>
      </c>
      <c r="D724" s="835">
        <v>43586</v>
      </c>
      <c r="E724" s="794">
        <f t="shared" si="20"/>
        <v>2019</v>
      </c>
      <c r="F724" s="794" t="s">
        <v>1019</v>
      </c>
      <c r="G724" s="823">
        <v>300</v>
      </c>
      <c r="H724" s="794" t="s">
        <v>1036</v>
      </c>
      <c r="I724" s="794">
        <v>65</v>
      </c>
      <c r="J724" s="794">
        <v>235</v>
      </c>
      <c r="K724" s="794">
        <v>987</v>
      </c>
      <c r="L724" s="835" t="s">
        <v>1023</v>
      </c>
      <c r="M724" s="794"/>
      <c r="N724" s="794"/>
      <c r="O724" s="794"/>
      <c r="P724" s="794"/>
      <c r="Q724" s="794"/>
      <c r="R724" s="794"/>
      <c r="S724" s="794"/>
      <c r="T724" s="794"/>
      <c r="U724" s="794"/>
      <c r="V724" s="794"/>
      <c r="W724" s="794"/>
      <c r="X724" s="794"/>
    </row>
    <row r="725" spans="3:24">
      <c r="C725" s="857" t="s">
        <v>1018</v>
      </c>
      <c r="D725" s="835">
        <v>43586</v>
      </c>
      <c r="E725" s="794">
        <f t="shared" si="20"/>
        <v>2019</v>
      </c>
      <c r="F725" s="794" t="s">
        <v>1019</v>
      </c>
      <c r="G725" s="823">
        <v>300</v>
      </c>
      <c r="H725" s="794" t="s">
        <v>1036</v>
      </c>
      <c r="I725" s="794">
        <v>65</v>
      </c>
      <c r="J725" s="794">
        <v>235</v>
      </c>
      <c r="K725" s="794">
        <v>987</v>
      </c>
      <c r="L725" s="835" t="s">
        <v>1023</v>
      </c>
      <c r="M725" s="794"/>
      <c r="N725" s="794"/>
      <c r="O725" s="794"/>
      <c r="P725" s="794"/>
      <c r="Q725" s="794"/>
      <c r="R725" s="794"/>
      <c r="S725" s="794"/>
      <c r="T725" s="794"/>
      <c r="U725" s="794"/>
      <c r="V725" s="794"/>
      <c r="W725" s="794"/>
      <c r="X725" s="794"/>
    </row>
    <row r="726" spans="3:24">
      <c r="C726" s="857" t="s">
        <v>1018</v>
      </c>
      <c r="D726" s="835">
        <v>43586</v>
      </c>
      <c r="E726" s="794">
        <f t="shared" si="20"/>
        <v>2019</v>
      </c>
      <c r="F726" s="794" t="s">
        <v>1019</v>
      </c>
      <c r="G726" s="823">
        <v>300</v>
      </c>
      <c r="H726" s="794" t="s">
        <v>1036</v>
      </c>
      <c r="I726" s="794">
        <v>65</v>
      </c>
      <c r="J726" s="794">
        <v>235</v>
      </c>
      <c r="K726" s="794">
        <v>987</v>
      </c>
      <c r="L726" s="835" t="s">
        <v>1023</v>
      </c>
      <c r="M726" s="794"/>
      <c r="N726" s="794"/>
      <c r="O726" s="794"/>
      <c r="P726" s="794"/>
      <c r="Q726" s="794"/>
      <c r="R726" s="794"/>
      <c r="S726" s="794"/>
      <c r="T726" s="794"/>
      <c r="U726" s="794"/>
      <c r="V726" s="794"/>
      <c r="W726" s="794"/>
      <c r="X726" s="794"/>
    </row>
    <row r="727" spans="3:24">
      <c r="C727" s="857" t="s">
        <v>1018</v>
      </c>
      <c r="D727" s="835">
        <v>43586</v>
      </c>
      <c r="E727" s="794">
        <f t="shared" si="20"/>
        <v>2019</v>
      </c>
      <c r="F727" s="794" t="s">
        <v>1019</v>
      </c>
      <c r="G727" s="823">
        <v>300</v>
      </c>
      <c r="H727" s="794" t="s">
        <v>1036</v>
      </c>
      <c r="I727" s="794">
        <v>65</v>
      </c>
      <c r="J727" s="794">
        <v>235</v>
      </c>
      <c r="K727" s="794">
        <v>987</v>
      </c>
      <c r="L727" s="835" t="s">
        <v>1023</v>
      </c>
      <c r="M727" s="794"/>
      <c r="N727" s="794"/>
      <c r="O727" s="794"/>
      <c r="P727" s="794"/>
      <c r="Q727" s="794"/>
      <c r="R727" s="794"/>
      <c r="S727" s="794"/>
      <c r="T727" s="794"/>
      <c r="U727" s="794"/>
      <c r="V727" s="794"/>
      <c r="W727" s="794"/>
      <c r="X727" s="794"/>
    </row>
    <row r="728" spans="3:24">
      <c r="C728" s="857" t="s">
        <v>1018</v>
      </c>
      <c r="D728" s="835">
        <v>43586</v>
      </c>
      <c r="E728" s="794">
        <f t="shared" si="20"/>
        <v>2019</v>
      </c>
      <c r="F728" s="794" t="s">
        <v>1019</v>
      </c>
      <c r="G728" s="823">
        <v>300</v>
      </c>
      <c r="H728" s="794" t="s">
        <v>1029</v>
      </c>
      <c r="I728" s="794">
        <v>86</v>
      </c>
      <c r="J728" s="794">
        <v>214</v>
      </c>
      <c r="K728" s="794">
        <v>898.80000000000007</v>
      </c>
      <c r="L728" s="835" t="s">
        <v>1023</v>
      </c>
      <c r="M728" s="794"/>
      <c r="N728" s="794"/>
      <c r="O728" s="794"/>
      <c r="P728" s="794"/>
      <c r="Q728" s="794"/>
      <c r="R728" s="794"/>
      <c r="S728" s="794"/>
      <c r="T728" s="794"/>
      <c r="U728" s="794"/>
      <c r="V728" s="794"/>
      <c r="W728" s="794"/>
      <c r="X728" s="794"/>
    </row>
    <row r="729" spans="3:24">
      <c r="C729" s="857" t="s">
        <v>1018</v>
      </c>
      <c r="D729" s="835">
        <v>43586</v>
      </c>
      <c r="E729" s="794">
        <f t="shared" si="20"/>
        <v>2019</v>
      </c>
      <c r="F729" s="794" t="s">
        <v>1019</v>
      </c>
      <c r="G729" s="823">
        <v>300</v>
      </c>
      <c r="H729" s="794" t="s">
        <v>1029</v>
      </c>
      <c r="I729" s="794">
        <v>86</v>
      </c>
      <c r="J729" s="794">
        <v>214</v>
      </c>
      <c r="K729" s="794">
        <v>898.80000000000007</v>
      </c>
      <c r="L729" s="835" t="s">
        <v>1023</v>
      </c>
      <c r="M729" s="794"/>
      <c r="N729" s="794"/>
      <c r="O729" s="794"/>
      <c r="P729" s="794"/>
      <c r="Q729" s="794"/>
      <c r="R729" s="794"/>
      <c r="S729" s="794"/>
      <c r="T729" s="794"/>
      <c r="U729" s="794"/>
      <c r="V729" s="794"/>
      <c r="W729" s="794"/>
      <c r="X729" s="794"/>
    </row>
    <row r="730" spans="3:24">
      <c r="C730" s="857" t="s">
        <v>1018</v>
      </c>
      <c r="D730" s="835">
        <v>43586</v>
      </c>
      <c r="E730" s="794">
        <f t="shared" si="20"/>
        <v>2019</v>
      </c>
      <c r="F730" s="794" t="s">
        <v>1019</v>
      </c>
      <c r="G730" s="823">
        <v>300</v>
      </c>
      <c r="H730" s="794" t="s">
        <v>1029</v>
      </c>
      <c r="I730" s="794">
        <v>86</v>
      </c>
      <c r="J730" s="794">
        <v>214</v>
      </c>
      <c r="K730" s="794">
        <v>898.80000000000007</v>
      </c>
      <c r="L730" s="835" t="s">
        <v>1023</v>
      </c>
      <c r="M730" s="794"/>
      <c r="N730" s="794"/>
      <c r="O730" s="794"/>
      <c r="P730" s="794"/>
      <c r="Q730" s="794"/>
      <c r="R730" s="794"/>
      <c r="S730" s="794"/>
      <c r="T730" s="794"/>
      <c r="U730" s="794"/>
      <c r="V730" s="794"/>
      <c r="W730" s="794"/>
      <c r="X730" s="794"/>
    </row>
    <row r="731" spans="3:24">
      <c r="C731" s="857" t="s">
        <v>1018</v>
      </c>
      <c r="D731" s="835">
        <v>43586</v>
      </c>
      <c r="E731" s="794">
        <f t="shared" si="20"/>
        <v>2019</v>
      </c>
      <c r="F731" s="794" t="s">
        <v>1019</v>
      </c>
      <c r="G731" s="823">
        <v>300</v>
      </c>
      <c r="H731" s="794" t="s">
        <v>1029</v>
      </c>
      <c r="I731" s="794">
        <v>86</v>
      </c>
      <c r="J731" s="794">
        <v>214</v>
      </c>
      <c r="K731" s="794">
        <v>898.80000000000007</v>
      </c>
      <c r="L731" s="835" t="s">
        <v>1023</v>
      </c>
      <c r="M731" s="794"/>
      <c r="N731" s="794"/>
      <c r="O731" s="794"/>
      <c r="P731" s="794"/>
      <c r="Q731" s="794"/>
      <c r="R731" s="794"/>
      <c r="S731" s="794"/>
      <c r="T731" s="794"/>
      <c r="U731" s="794"/>
      <c r="V731" s="794"/>
      <c r="W731" s="794"/>
      <c r="X731" s="794"/>
    </row>
    <row r="732" spans="3:24">
      <c r="C732" s="857" t="s">
        <v>1018</v>
      </c>
      <c r="D732" s="835">
        <v>43586</v>
      </c>
      <c r="E732" s="794">
        <f t="shared" si="20"/>
        <v>2019</v>
      </c>
      <c r="F732" s="794" t="s">
        <v>1019</v>
      </c>
      <c r="G732" s="823">
        <v>300</v>
      </c>
      <c r="H732" s="794" t="s">
        <v>1029</v>
      </c>
      <c r="I732" s="794">
        <v>86</v>
      </c>
      <c r="J732" s="794">
        <v>214</v>
      </c>
      <c r="K732" s="794">
        <v>898.80000000000007</v>
      </c>
      <c r="L732" s="835" t="s">
        <v>1023</v>
      </c>
      <c r="M732" s="794"/>
      <c r="N732" s="794"/>
      <c r="O732" s="794"/>
      <c r="P732" s="794"/>
      <c r="Q732" s="794"/>
      <c r="R732" s="794"/>
      <c r="S732" s="794"/>
      <c r="T732" s="794"/>
      <c r="U732" s="794"/>
      <c r="V732" s="794"/>
      <c r="W732" s="794"/>
      <c r="X732" s="794"/>
    </row>
    <row r="733" spans="3:24">
      <c r="C733" s="857" t="s">
        <v>1018</v>
      </c>
      <c r="D733" s="835">
        <v>43586</v>
      </c>
      <c r="E733" s="794">
        <f t="shared" si="20"/>
        <v>2019</v>
      </c>
      <c r="F733" s="794" t="s">
        <v>1030</v>
      </c>
      <c r="G733" s="823">
        <v>100</v>
      </c>
      <c r="H733" s="794" t="s">
        <v>1036</v>
      </c>
      <c r="I733" s="794">
        <v>65</v>
      </c>
      <c r="J733" s="794">
        <v>35</v>
      </c>
      <c r="K733" s="794">
        <v>147</v>
      </c>
      <c r="L733" s="835" t="s">
        <v>1023</v>
      </c>
      <c r="M733" s="794"/>
      <c r="N733" s="794"/>
      <c r="O733" s="794"/>
      <c r="P733" s="794"/>
      <c r="Q733" s="794"/>
      <c r="R733" s="794"/>
      <c r="S733" s="794"/>
      <c r="T733" s="794"/>
      <c r="U733" s="794"/>
      <c r="V733" s="794"/>
      <c r="W733" s="794"/>
      <c r="X733" s="794"/>
    </row>
    <row r="734" spans="3:24">
      <c r="C734" s="857" t="s">
        <v>1018</v>
      </c>
      <c r="D734" s="835">
        <v>43586</v>
      </c>
      <c r="E734" s="794">
        <f t="shared" si="20"/>
        <v>2019</v>
      </c>
      <c r="F734" s="794" t="s">
        <v>1030</v>
      </c>
      <c r="G734" s="823">
        <v>100</v>
      </c>
      <c r="H734" s="794" t="s">
        <v>1034</v>
      </c>
      <c r="I734" s="794">
        <v>58</v>
      </c>
      <c r="J734" s="794">
        <v>42</v>
      </c>
      <c r="K734" s="794">
        <v>176.4</v>
      </c>
      <c r="L734" s="835">
        <v>43983</v>
      </c>
      <c r="M734" s="794"/>
      <c r="N734" s="794"/>
      <c r="O734" s="794"/>
      <c r="P734" s="794"/>
      <c r="Q734" s="794"/>
      <c r="R734" s="794"/>
      <c r="S734" s="794"/>
      <c r="T734" s="794"/>
      <c r="U734" s="794"/>
      <c r="V734" s="794"/>
      <c r="W734" s="794"/>
      <c r="X734" s="794"/>
    </row>
    <row r="735" spans="3:24">
      <c r="C735" s="857" t="s">
        <v>1018</v>
      </c>
      <c r="D735" s="835">
        <v>43586</v>
      </c>
      <c r="E735" s="794">
        <f t="shared" si="20"/>
        <v>2019</v>
      </c>
      <c r="F735" s="794" t="s">
        <v>1030</v>
      </c>
      <c r="G735" s="823">
        <v>100</v>
      </c>
      <c r="H735" s="794" t="s">
        <v>1034</v>
      </c>
      <c r="I735" s="794">
        <v>58</v>
      </c>
      <c r="J735" s="794">
        <v>42</v>
      </c>
      <c r="K735" s="794">
        <v>176.4</v>
      </c>
      <c r="L735" s="835" t="s">
        <v>1023</v>
      </c>
      <c r="M735" s="794"/>
      <c r="N735" s="794"/>
      <c r="O735" s="794"/>
      <c r="P735" s="794"/>
      <c r="Q735" s="794"/>
      <c r="R735" s="794"/>
      <c r="S735" s="794"/>
      <c r="T735" s="794"/>
      <c r="U735" s="794"/>
      <c r="V735" s="794"/>
      <c r="W735" s="794"/>
      <c r="X735" s="794"/>
    </row>
    <row r="736" spans="3:24">
      <c r="C736" s="857" t="s">
        <v>1018</v>
      </c>
      <c r="D736" s="835">
        <v>43586</v>
      </c>
      <c r="E736" s="794">
        <f t="shared" si="20"/>
        <v>2019</v>
      </c>
      <c r="F736" s="794" t="s">
        <v>1030</v>
      </c>
      <c r="G736" s="823">
        <v>100</v>
      </c>
      <c r="H736" s="794" t="s">
        <v>1034</v>
      </c>
      <c r="I736" s="794">
        <v>58</v>
      </c>
      <c r="J736" s="794">
        <v>42</v>
      </c>
      <c r="K736" s="794">
        <v>176.4</v>
      </c>
      <c r="L736" s="835">
        <v>44075</v>
      </c>
      <c r="M736" s="794"/>
      <c r="N736" s="794"/>
      <c r="O736" s="794"/>
      <c r="P736" s="794"/>
      <c r="Q736" s="794"/>
      <c r="R736" s="794"/>
      <c r="S736" s="794"/>
      <c r="T736" s="794"/>
      <c r="U736" s="794"/>
      <c r="V736" s="794"/>
      <c r="W736" s="794"/>
      <c r="X736" s="794"/>
    </row>
    <row r="737" spans="3:24">
      <c r="C737" s="857" t="s">
        <v>1018</v>
      </c>
      <c r="D737" s="835">
        <v>43586</v>
      </c>
      <c r="E737" s="794">
        <f t="shared" si="20"/>
        <v>2019</v>
      </c>
      <c r="F737" s="794" t="s">
        <v>1030</v>
      </c>
      <c r="G737" s="823">
        <v>100</v>
      </c>
      <c r="H737" s="794" t="s">
        <v>1034</v>
      </c>
      <c r="I737" s="794">
        <v>58</v>
      </c>
      <c r="J737" s="794">
        <v>42</v>
      </c>
      <c r="K737" s="794">
        <v>176.4</v>
      </c>
      <c r="L737" s="835">
        <v>44075</v>
      </c>
      <c r="M737" s="794"/>
      <c r="N737" s="794"/>
      <c r="O737" s="794"/>
      <c r="P737" s="794"/>
      <c r="Q737" s="794"/>
      <c r="R737" s="794"/>
      <c r="S737" s="794"/>
      <c r="T737" s="794"/>
      <c r="U737" s="794"/>
      <c r="V737" s="794"/>
      <c r="W737" s="794"/>
      <c r="X737" s="794"/>
    </row>
    <row r="738" spans="3:24">
      <c r="C738" s="857" t="s">
        <v>1018</v>
      </c>
      <c r="D738" s="835">
        <v>43586</v>
      </c>
      <c r="E738" s="794">
        <f t="shared" si="20"/>
        <v>2019</v>
      </c>
      <c r="F738" s="794" t="s">
        <v>1030</v>
      </c>
      <c r="G738" s="823">
        <v>100</v>
      </c>
      <c r="H738" s="794" t="s">
        <v>1034</v>
      </c>
      <c r="I738" s="794">
        <v>58</v>
      </c>
      <c r="J738" s="794">
        <v>42</v>
      </c>
      <c r="K738" s="794">
        <v>176.4</v>
      </c>
      <c r="L738" s="835">
        <v>44013</v>
      </c>
      <c r="M738" s="794"/>
      <c r="N738" s="794"/>
      <c r="O738" s="794"/>
      <c r="P738" s="794"/>
      <c r="Q738" s="794"/>
      <c r="R738" s="794"/>
      <c r="S738" s="794"/>
      <c r="T738" s="794"/>
      <c r="U738" s="794"/>
      <c r="V738" s="794"/>
      <c r="W738" s="794"/>
      <c r="X738" s="794"/>
    </row>
    <row r="739" spans="3:24">
      <c r="C739" s="857" t="s">
        <v>1018</v>
      </c>
      <c r="D739" s="835">
        <v>43586</v>
      </c>
      <c r="E739" s="794">
        <f t="shared" si="20"/>
        <v>2019</v>
      </c>
      <c r="F739" s="794" t="s">
        <v>1030</v>
      </c>
      <c r="G739" s="823">
        <v>100</v>
      </c>
      <c r="H739" s="794" t="s">
        <v>1034</v>
      </c>
      <c r="I739" s="794">
        <v>58</v>
      </c>
      <c r="J739" s="794">
        <v>42</v>
      </c>
      <c r="K739" s="794">
        <v>176.4</v>
      </c>
      <c r="L739" s="835" t="s">
        <v>1023</v>
      </c>
      <c r="M739" s="794"/>
      <c r="N739" s="794"/>
      <c r="O739" s="794"/>
      <c r="P739" s="794"/>
      <c r="Q739" s="794"/>
      <c r="R739" s="794"/>
      <c r="S739" s="794"/>
      <c r="T739" s="794"/>
      <c r="U739" s="794"/>
      <c r="V739" s="794"/>
      <c r="W739" s="794"/>
      <c r="X739" s="794"/>
    </row>
    <row r="740" spans="3:24">
      <c r="C740" s="857" t="s">
        <v>1018</v>
      </c>
      <c r="D740" s="835">
        <v>43586</v>
      </c>
      <c r="E740" s="794">
        <f t="shared" si="20"/>
        <v>2019</v>
      </c>
      <c r="F740" s="794" t="s">
        <v>1032</v>
      </c>
      <c r="G740" s="823">
        <v>135</v>
      </c>
      <c r="H740" s="794" t="s">
        <v>1036</v>
      </c>
      <c r="I740" s="794">
        <v>65</v>
      </c>
      <c r="J740" s="794">
        <v>70</v>
      </c>
      <c r="K740" s="794">
        <v>294</v>
      </c>
      <c r="L740" s="835" t="s">
        <v>1023</v>
      </c>
      <c r="M740" s="794"/>
      <c r="N740" s="794"/>
      <c r="O740" s="794"/>
      <c r="P740" s="794"/>
      <c r="Q740" s="794"/>
      <c r="R740" s="794"/>
      <c r="S740" s="794"/>
      <c r="T740" s="794"/>
      <c r="U740" s="794"/>
      <c r="V740" s="794"/>
      <c r="W740" s="794"/>
      <c r="X740" s="794"/>
    </row>
    <row r="741" spans="3:24">
      <c r="C741" s="857" t="s">
        <v>1018</v>
      </c>
      <c r="D741" s="835">
        <v>43586</v>
      </c>
      <c r="E741" s="794">
        <f t="shared" si="20"/>
        <v>2019</v>
      </c>
      <c r="F741" s="794" t="s">
        <v>1032</v>
      </c>
      <c r="G741" s="823">
        <v>135</v>
      </c>
      <c r="H741" s="794" t="s">
        <v>1036</v>
      </c>
      <c r="I741" s="794">
        <v>65</v>
      </c>
      <c r="J741" s="794">
        <v>70</v>
      </c>
      <c r="K741" s="794">
        <v>294</v>
      </c>
      <c r="L741" s="835" t="s">
        <v>1023</v>
      </c>
      <c r="M741" s="794"/>
      <c r="N741" s="794"/>
      <c r="O741" s="794"/>
      <c r="P741" s="794"/>
      <c r="Q741" s="794"/>
      <c r="R741" s="794"/>
      <c r="S741" s="794"/>
      <c r="T741" s="794"/>
      <c r="U741" s="794"/>
      <c r="V741" s="794"/>
      <c r="W741" s="794"/>
      <c r="X741" s="794"/>
    </row>
    <row r="742" spans="3:24">
      <c r="C742" s="857" t="s">
        <v>1018</v>
      </c>
      <c r="D742" s="835">
        <v>43586</v>
      </c>
      <c r="E742" s="794">
        <f t="shared" si="20"/>
        <v>2019</v>
      </c>
      <c r="F742" s="794" t="s">
        <v>1032</v>
      </c>
      <c r="G742" s="823">
        <v>135</v>
      </c>
      <c r="H742" s="794" t="s">
        <v>1036</v>
      </c>
      <c r="I742" s="794">
        <v>65</v>
      </c>
      <c r="J742" s="794">
        <v>70</v>
      </c>
      <c r="K742" s="794">
        <v>294</v>
      </c>
      <c r="L742" s="835">
        <v>44075</v>
      </c>
      <c r="M742" s="794"/>
      <c r="N742" s="794"/>
      <c r="O742" s="794"/>
      <c r="P742" s="794"/>
      <c r="Q742" s="794"/>
      <c r="R742" s="794"/>
      <c r="S742" s="794"/>
      <c r="T742" s="794"/>
      <c r="U742" s="794"/>
      <c r="V742" s="794"/>
      <c r="W742" s="794"/>
      <c r="X742" s="794"/>
    </row>
    <row r="743" spans="3:24">
      <c r="C743" s="857" t="s">
        <v>1018</v>
      </c>
      <c r="D743" s="835">
        <v>43586</v>
      </c>
      <c r="E743" s="794">
        <f t="shared" si="20"/>
        <v>2019</v>
      </c>
      <c r="F743" s="794" t="s">
        <v>1032</v>
      </c>
      <c r="G743" s="823">
        <v>135</v>
      </c>
      <c r="H743" s="794" t="s">
        <v>1036</v>
      </c>
      <c r="I743" s="794">
        <v>65</v>
      </c>
      <c r="J743" s="794">
        <v>70</v>
      </c>
      <c r="K743" s="794">
        <v>294</v>
      </c>
      <c r="L743" s="835">
        <v>44075</v>
      </c>
      <c r="M743" s="794"/>
      <c r="N743" s="794"/>
      <c r="O743" s="794"/>
      <c r="P743" s="794"/>
      <c r="Q743" s="794"/>
      <c r="R743" s="794"/>
      <c r="S743" s="794"/>
      <c r="T743" s="794"/>
      <c r="U743" s="794"/>
      <c r="V743" s="794"/>
      <c r="W743" s="794"/>
      <c r="X743" s="794"/>
    </row>
    <row r="744" spans="3:24">
      <c r="C744" s="857" t="s">
        <v>1018</v>
      </c>
      <c r="D744" s="835">
        <v>43586</v>
      </c>
      <c r="E744" s="794">
        <f t="shared" si="20"/>
        <v>2019</v>
      </c>
      <c r="F744" s="794" t="s">
        <v>1032</v>
      </c>
      <c r="G744" s="823">
        <v>135</v>
      </c>
      <c r="H744" s="794" t="s">
        <v>1036</v>
      </c>
      <c r="I744" s="794">
        <v>65</v>
      </c>
      <c r="J744" s="794">
        <v>70</v>
      </c>
      <c r="K744" s="794">
        <v>294</v>
      </c>
      <c r="L744" s="835">
        <v>43983</v>
      </c>
      <c r="M744" s="794"/>
      <c r="N744" s="794"/>
      <c r="O744" s="794"/>
      <c r="P744" s="794"/>
      <c r="Q744" s="794"/>
      <c r="R744" s="794"/>
      <c r="S744" s="794"/>
      <c r="T744" s="794"/>
      <c r="U744" s="794"/>
      <c r="V744" s="794"/>
      <c r="W744" s="794"/>
      <c r="X744" s="794"/>
    </row>
    <row r="745" spans="3:24">
      <c r="C745" s="857" t="s">
        <v>1018</v>
      </c>
      <c r="D745" s="835">
        <v>43586</v>
      </c>
      <c r="E745" s="794">
        <f t="shared" si="20"/>
        <v>2019</v>
      </c>
      <c r="F745" s="794" t="s">
        <v>1032</v>
      </c>
      <c r="G745" s="823">
        <v>135</v>
      </c>
      <c r="H745" s="794" t="s">
        <v>1036</v>
      </c>
      <c r="I745" s="794">
        <v>65</v>
      </c>
      <c r="J745" s="794">
        <v>70</v>
      </c>
      <c r="K745" s="794">
        <v>294</v>
      </c>
      <c r="L745" s="835">
        <v>44075</v>
      </c>
      <c r="M745" s="794"/>
      <c r="N745" s="794"/>
      <c r="O745" s="794"/>
      <c r="P745" s="794"/>
      <c r="Q745" s="794"/>
      <c r="R745" s="794"/>
      <c r="S745" s="794"/>
      <c r="T745" s="794"/>
      <c r="U745" s="794"/>
      <c r="V745" s="794"/>
      <c r="W745" s="794"/>
      <c r="X745" s="794"/>
    </row>
    <row r="746" spans="3:24">
      <c r="C746" s="857" t="s">
        <v>1018</v>
      </c>
      <c r="D746" s="835">
        <v>43586</v>
      </c>
      <c r="E746" s="794">
        <f t="shared" ref="E746:E809" si="21">YEAR(D746)</f>
        <v>2019</v>
      </c>
      <c r="F746" s="794" t="s">
        <v>1032</v>
      </c>
      <c r="G746" s="823">
        <v>135</v>
      </c>
      <c r="H746" s="794" t="s">
        <v>1036</v>
      </c>
      <c r="I746" s="794">
        <v>65</v>
      </c>
      <c r="J746" s="794">
        <v>70</v>
      </c>
      <c r="K746" s="794">
        <v>294</v>
      </c>
      <c r="L746" s="835">
        <v>44075</v>
      </c>
      <c r="M746" s="794"/>
      <c r="N746" s="794"/>
      <c r="O746" s="794"/>
      <c r="P746" s="794"/>
      <c r="Q746" s="794"/>
      <c r="R746" s="794"/>
      <c r="S746" s="794"/>
      <c r="T746" s="794"/>
      <c r="U746" s="794"/>
      <c r="V746" s="794"/>
      <c r="W746" s="794"/>
      <c r="X746" s="794"/>
    </row>
    <row r="747" spans="3:24">
      <c r="C747" s="857" t="s">
        <v>1018</v>
      </c>
      <c r="D747" s="835">
        <v>43586</v>
      </c>
      <c r="E747" s="794">
        <f t="shared" si="21"/>
        <v>2019</v>
      </c>
      <c r="F747" s="794" t="s">
        <v>1030</v>
      </c>
      <c r="G747" s="823">
        <v>100</v>
      </c>
      <c r="H747" s="794" t="s">
        <v>1034</v>
      </c>
      <c r="I747" s="794">
        <v>58</v>
      </c>
      <c r="J747" s="794">
        <v>42</v>
      </c>
      <c r="K747" s="794">
        <v>176.4</v>
      </c>
      <c r="L747" s="835">
        <v>44075</v>
      </c>
      <c r="M747" s="794"/>
      <c r="N747" s="794"/>
      <c r="O747" s="794"/>
      <c r="P747" s="794"/>
      <c r="Q747" s="794"/>
      <c r="R747" s="794"/>
      <c r="S747" s="794"/>
      <c r="T747" s="794"/>
      <c r="U747" s="794"/>
      <c r="V747" s="794"/>
      <c r="W747" s="794"/>
      <c r="X747" s="794"/>
    </row>
    <row r="748" spans="3:24">
      <c r="C748" s="857" t="s">
        <v>1018</v>
      </c>
      <c r="D748" s="835">
        <v>43586</v>
      </c>
      <c r="E748" s="794">
        <f t="shared" si="21"/>
        <v>2019</v>
      </c>
      <c r="F748" s="794" t="s">
        <v>1030</v>
      </c>
      <c r="G748" s="823">
        <v>100</v>
      </c>
      <c r="H748" s="794" t="s">
        <v>1034</v>
      </c>
      <c r="I748" s="794">
        <v>58</v>
      </c>
      <c r="J748" s="794">
        <v>42</v>
      </c>
      <c r="K748" s="794">
        <v>176.4</v>
      </c>
      <c r="L748" s="835">
        <v>44075</v>
      </c>
      <c r="M748" s="794"/>
      <c r="N748" s="794"/>
      <c r="O748" s="794"/>
      <c r="P748" s="794"/>
      <c r="Q748" s="794"/>
      <c r="R748" s="794"/>
      <c r="S748" s="794"/>
      <c r="T748" s="794"/>
      <c r="U748" s="794"/>
      <c r="V748" s="794"/>
      <c r="W748" s="794"/>
      <c r="X748" s="794"/>
    </row>
    <row r="749" spans="3:24">
      <c r="C749" s="857" t="s">
        <v>1018</v>
      </c>
      <c r="D749" s="835">
        <v>43586</v>
      </c>
      <c r="E749" s="794">
        <f t="shared" si="21"/>
        <v>2019</v>
      </c>
      <c r="F749" s="794" t="s">
        <v>1030</v>
      </c>
      <c r="G749" s="823">
        <v>100</v>
      </c>
      <c r="H749" s="794" t="s">
        <v>1034</v>
      </c>
      <c r="I749" s="794">
        <v>58</v>
      </c>
      <c r="J749" s="794">
        <v>42</v>
      </c>
      <c r="K749" s="794">
        <v>176.4</v>
      </c>
      <c r="L749" s="835">
        <v>44075</v>
      </c>
      <c r="M749" s="794"/>
      <c r="N749" s="794"/>
      <c r="O749" s="794"/>
      <c r="P749" s="794"/>
      <c r="Q749" s="794"/>
      <c r="R749" s="794"/>
      <c r="S749" s="794"/>
      <c r="T749" s="794"/>
      <c r="U749" s="794"/>
      <c r="V749" s="794"/>
      <c r="W749" s="794"/>
      <c r="X749" s="794"/>
    </row>
    <row r="750" spans="3:24">
      <c r="C750" s="857" t="s">
        <v>1018</v>
      </c>
      <c r="D750" s="835">
        <v>43586</v>
      </c>
      <c r="E750" s="794">
        <f t="shared" si="21"/>
        <v>2019</v>
      </c>
      <c r="F750" s="794" t="s">
        <v>1030</v>
      </c>
      <c r="G750" s="823">
        <v>100</v>
      </c>
      <c r="H750" s="794" t="s">
        <v>1034</v>
      </c>
      <c r="I750" s="794">
        <v>58</v>
      </c>
      <c r="J750" s="794">
        <v>42</v>
      </c>
      <c r="K750" s="794">
        <v>176.4</v>
      </c>
      <c r="L750" s="835">
        <v>44075</v>
      </c>
      <c r="M750" s="794"/>
      <c r="N750" s="794"/>
      <c r="O750" s="794"/>
      <c r="P750" s="794"/>
      <c r="Q750" s="794"/>
      <c r="R750" s="794"/>
      <c r="S750" s="794"/>
      <c r="T750" s="794"/>
      <c r="U750" s="794"/>
      <c r="V750" s="794"/>
      <c r="W750" s="794"/>
      <c r="X750" s="794"/>
    </row>
    <row r="751" spans="3:24">
      <c r="C751" s="857" t="s">
        <v>1018</v>
      </c>
      <c r="D751" s="835">
        <v>43586</v>
      </c>
      <c r="E751" s="794">
        <f t="shared" si="21"/>
        <v>2019</v>
      </c>
      <c r="F751" s="794" t="s">
        <v>1030</v>
      </c>
      <c r="G751" s="823">
        <v>100</v>
      </c>
      <c r="H751" s="794" t="s">
        <v>1034</v>
      </c>
      <c r="I751" s="794">
        <v>58</v>
      </c>
      <c r="J751" s="794">
        <v>42</v>
      </c>
      <c r="K751" s="794">
        <v>176.4</v>
      </c>
      <c r="L751" s="835">
        <v>44075</v>
      </c>
      <c r="M751" s="794"/>
      <c r="N751" s="794"/>
      <c r="O751" s="794"/>
      <c r="P751" s="794"/>
      <c r="Q751" s="794"/>
      <c r="R751" s="794"/>
      <c r="S751" s="794"/>
      <c r="T751" s="794"/>
      <c r="U751" s="794"/>
      <c r="V751" s="794"/>
      <c r="W751" s="794"/>
      <c r="X751" s="794"/>
    </row>
    <row r="752" spans="3:24">
      <c r="C752" s="857" t="s">
        <v>1018</v>
      </c>
      <c r="D752" s="835">
        <v>43586</v>
      </c>
      <c r="E752" s="794">
        <f t="shared" si="21"/>
        <v>2019</v>
      </c>
      <c r="F752" s="794" t="s">
        <v>1030</v>
      </c>
      <c r="G752" s="823">
        <v>100</v>
      </c>
      <c r="H752" s="794" t="s">
        <v>1034</v>
      </c>
      <c r="I752" s="794">
        <v>58</v>
      </c>
      <c r="J752" s="794">
        <v>42</v>
      </c>
      <c r="K752" s="794">
        <v>176.4</v>
      </c>
      <c r="L752" s="835">
        <v>44075</v>
      </c>
      <c r="M752" s="794"/>
      <c r="N752" s="794"/>
      <c r="O752" s="794"/>
      <c r="P752" s="794"/>
      <c r="Q752" s="794"/>
      <c r="R752" s="794"/>
      <c r="S752" s="794"/>
      <c r="T752" s="794"/>
      <c r="U752" s="794"/>
      <c r="V752" s="794"/>
      <c r="W752" s="794"/>
      <c r="X752" s="794"/>
    </row>
    <row r="753" spans="3:24">
      <c r="C753" s="857" t="s">
        <v>1018</v>
      </c>
      <c r="D753" s="835">
        <v>43586</v>
      </c>
      <c r="E753" s="794">
        <f t="shared" si="21"/>
        <v>2019</v>
      </c>
      <c r="F753" s="794" t="s">
        <v>1030</v>
      </c>
      <c r="G753" s="823">
        <v>100</v>
      </c>
      <c r="H753" s="794" t="s">
        <v>1034</v>
      </c>
      <c r="I753" s="794">
        <v>58</v>
      </c>
      <c r="J753" s="794">
        <v>42</v>
      </c>
      <c r="K753" s="794">
        <v>176.4</v>
      </c>
      <c r="L753" s="835">
        <v>44075</v>
      </c>
      <c r="M753" s="794"/>
      <c r="N753" s="794"/>
      <c r="O753" s="794"/>
      <c r="P753" s="794"/>
      <c r="Q753" s="794"/>
      <c r="R753" s="794"/>
      <c r="S753" s="794"/>
      <c r="T753" s="794"/>
      <c r="U753" s="794"/>
      <c r="V753" s="794"/>
      <c r="W753" s="794"/>
      <c r="X753" s="794"/>
    </row>
    <row r="754" spans="3:24">
      <c r="C754" s="857" t="s">
        <v>1018</v>
      </c>
      <c r="D754" s="835">
        <v>43586</v>
      </c>
      <c r="E754" s="794">
        <f t="shared" si="21"/>
        <v>2019</v>
      </c>
      <c r="F754" s="794" t="s">
        <v>1030</v>
      </c>
      <c r="G754" s="823">
        <v>100</v>
      </c>
      <c r="H754" s="794" t="s">
        <v>1034</v>
      </c>
      <c r="I754" s="794">
        <v>58</v>
      </c>
      <c r="J754" s="794">
        <v>42</v>
      </c>
      <c r="K754" s="794">
        <v>176.4</v>
      </c>
      <c r="L754" s="835">
        <v>44075</v>
      </c>
      <c r="M754" s="794"/>
      <c r="N754" s="794"/>
      <c r="O754" s="794"/>
      <c r="P754" s="794"/>
      <c r="Q754" s="794"/>
      <c r="R754" s="794"/>
      <c r="S754" s="794"/>
      <c r="T754" s="794"/>
      <c r="U754" s="794"/>
      <c r="V754" s="794"/>
      <c r="W754" s="794"/>
      <c r="X754" s="794"/>
    </row>
    <row r="755" spans="3:24">
      <c r="C755" s="857" t="s">
        <v>1018</v>
      </c>
      <c r="D755" s="835">
        <v>43586</v>
      </c>
      <c r="E755" s="794">
        <f t="shared" si="21"/>
        <v>2019</v>
      </c>
      <c r="F755" s="794" t="s">
        <v>1030</v>
      </c>
      <c r="G755" s="823">
        <v>100</v>
      </c>
      <c r="H755" s="794" t="s">
        <v>1034</v>
      </c>
      <c r="I755" s="794">
        <v>58</v>
      </c>
      <c r="J755" s="794">
        <v>42</v>
      </c>
      <c r="K755" s="794">
        <v>176.4</v>
      </c>
      <c r="L755" s="835" t="s">
        <v>1023</v>
      </c>
      <c r="M755" s="794"/>
      <c r="N755" s="794"/>
      <c r="O755" s="794"/>
      <c r="P755" s="794"/>
      <c r="Q755" s="794"/>
      <c r="R755" s="794"/>
      <c r="S755" s="794"/>
      <c r="T755" s="794"/>
      <c r="U755" s="794"/>
      <c r="V755" s="794"/>
      <c r="W755" s="794"/>
      <c r="X755" s="794"/>
    </row>
    <row r="756" spans="3:24">
      <c r="C756" s="857" t="s">
        <v>1018</v>
      </c>
      <c r="D756" s="835">
        <v>43586</v>
      </c>
      <c r="E756" s="794">
        <f t="shared" si="21"/>
        <v>2019</v>
      </c>
      <c r="F756" s="794" t="s">
        <v>1030</v>
      </c>
      <c r="G756" s="823">
        <v>100</v>
      </c>
      <c r="H756" s="794" t="s">
        <v>1034</v>
      </c>
      <c r="I756" s="794">
        <v>58</v>
      </c>
      <c r="J756" s="794">
        <v>42</v>
      </c>
      <c r="K756" s="794">
        <v>176.4</v>
      </c>
      <c r="L756" s="835" t="s">
        <v>1023</v>
      </c>
      <c r="M756" s="794"/>
      <c r="N756" s="794"/>
      <c r="O756" s="794"/>
      <c r="P756" s="794"/>
      <c r="Q756" s="794"/>
      <c r="R756" s="794"/>
      <c r="S756" s="794"/>
      <c r="T756" s="794"/>
      <c r="U756" s="794"/>
      <c r="V756" s="794"/>
      <c r="W756" s="794"/>
      <c r="X756" s="794"/>
    </row>
    <row r="757" spans="3:24">
      <c r="C757" s="857" t="s">
        <v>1018</v>
      </c>
      <c r="D757" s="835">
        <v>43586</v>
      </c>
      <c r="E757" s="794">
        <f t="shared" si="21"/>
        <v>2019</v>
      </c>
      <c r="F757" s="794" t="s">
        <v>1030</v>
      </c>
      <c r="G757" s="823">
        <v>100</v>
      </c>
      <c r="H757" s="794" t="s">
        <v>1034</v>
      </c>
      <c r="I757" s="794">
        <v>58</v>
      </c>
      <c r="J757" s="794">
        <v>42</v>
      </c>
      <c r="K757" s="794">
        <v>176.4</v>
      </c>
      <c r="L757" s="835" t="s">
        <v>1023</v>
      </c>
      <c r="M757" s="794"/>
      <c r="N757" s="794"/>
      <c r="O757" s="794"/>
      <c r="P757" s="794"/>
      <c r="Q757" s="794"/>
      <c r="R757" s="794"/>
      <c r="S757" s="794"/>
      <c r="T757" s="794"/>
      <c r="U757" s="794"/>
      <c r="V757" s="794"/>
      <c r="W757" s="794"/>
      <c r="X757" s="794"/>
    </row>
    <row r="758" spans="3:24">
      <c r="C758" s="857" t="s">
        <v>1018</v>
      </c>
      <c r="D758" s="835">
        <v>43586</v>
      </c>
      <c r="E758" s="794">
        <f t="shared" si="21"/>
        <v>2019</v>
      </c>
      <c r="F758" s="794" t="s">
        <v>1030</v>
      </c>
      <c r="G758" s="823">
        <v>100</v>
      </c>
      <c r="H758" s="794" t="s">
        <v>1034</v>
      </c>
      <c r="I758" s="794">
        <v>58</v>
      </c>
      <c r="J758" s="794">
        <v>42</v>
      </c>
      <c r="K758" s="794">
        <v>176.4</v>
      </c>
      <c r="L758" s="835" t="s">
        <v>1023</v>
      </c>
      <c r="M758" s="794"/>
      <c r="N758" s="794"/>
      <c r="O758" s="794"/>
      <c r="P758" s="794"/>
      <c r="Q758" s="794"/>
      <c r="R758" s="794"/>
      <c r="S758" s="794"/>
      <c r="T758" s="794"/>
      <c r="U758" s="794"/>
      <c r="V758" s="794"/>
      <c r="W758" s="794"/>
      <c r="X758" s="794"/>
    </row>
    <row r="759" spans="3:24">
      <c r="C759" s="857" t="s">
        <v>1018</v>
      </c>
      <c r="D759" s="835">
        <v>43586</v>
      </c>
      <c r="E759" s="794">
        <f t="shared" si="21"/>
        <v>2019</v>
      </c>
      <c r="F759" s="794" t="s">
        <v>1030</v>
      </c>
      <c r="G759" s="823">
        <v>100</v>
      </c>
      <c r="H759" s="794" t="s">
        <v>1034</v>
      </c>
      <c r="I759" s="794">
        <v>58</v>
      </c>
      <c r="J759" s="794">
        <v>42</v>
      </c>
      <c r="K759" s="794">
        <v>176.4</v>
      </c>
      <c r="L759" s="835" t="s">
        <v>1023</v>
      </c>
      <c r="M759" s="794"/>
      <c r="N759" s="794"/>
      <c r="O759" s="794"/>
      <c r="P759" s="794"/>
      <c r="Q759" s="794"/>
      <c r="R759" s="794"/>
      <c r="S759" s="794"/>
      <c r="T759" s="794"/>
      <c r="U759" s="794"/>
      <c r="V759" s="794"/>
      <c r="W759" s="794"/>
      <c r="X759" s="794"/>
    </row>
    <row r="760" spans="3:24">
      <c r="C760" s="857" t="s">
        <v>1018</v>
      </c>
      <c r="D760" s="835">
        <v>43586</v>
      </c>
      <c r="E760" s="794">
        <f t="shared" si="21"/>
        <v>2019</v>
      </c>
      <c r="F760" s="794" t="s">
        <v>1030</v>
      </c>
      <c r="G760" s="823">
        <v>100</v>
      </c>
      <c r="H760" s="794" t="s">
        <v>1034</v>
      </c>
      <c r="I760" s="794">
        <v>58</v>
      </c>
      <c r="J760" s="794">
        <v>42</v>
      </c>
      <c r="K760" s="794">
        <v>176.4</v>
      </c>
      <c r="L760" s="835" t="s">
        <v>1023</v>
      </c>
      <c r="M760" s="794"/>
      <c r="N760" s="794"/>
      <c r="O760" s="794"/>
      <c r="P760" s="794"/>
      <c r="Q760" s="794"/>
      <c r="R760" s="794"/>
      <c r="S760" s="794"/>
      <c r="T760" s="794"/>
      <c r="U760" s="794"/>
      <c r="V760" s="794"/>
      <c r="W760" s="794"/>
      <c r="X760" s="794"/>
    </row>
    <row r="761" spans="3:24">
      <c r="C761" s="857" t="s">
        <v>1018</v>
      </c>
      <c r="D761" s="835">
        <v>43586</v>
      </c>
      <c r="E761" s="794">
        <f t="shared" si="21"/>
        <v>2019</v>
      </c>
      <c r="F761" s="794" t="s">
        <v>1030</v>
      </c>
      <c r="G761" s="823">
        <v>100</v>
      </c>
      <c r="H761" s="794" t="s">
        <v>1034</v>
      </c>
      <c r="I761" s="794">
        <v>58</v>
      </c>
      <c r="J761" s="794">
        <v>42</v>
      </c>
      <c r="K761" s="794">
        <v>176.4</v>
      </c>
      <c r="L761" s="835" t="s">
        <v>1023</v>
      </c>
      <c r="M761" s="794"/>
      <c r="N761" s="794"/>
      <c r="O761" s="794"/>
      <c r="P761" s="794"/>
      <c r="Q761" s="794"/>
      <c r="R761" s="794"/>
      <c r="S761" s="794"/>
      <c r="T761" s="794"/>
      <c r="U761" s="794"/>
      <c r="V761" s="794"/>
      <c r="W761" s="794"/>
      <c r="X761" s="794"/>
    </row>
    <row r="762" spans="3:24">
      <c r="C762" s="857" t="s">
        <v>1018</v>
      </c>
      <c r="D762" s="835">
        <v>43586</v>
      </c>
      <c r="E762" s="794">
        <f t="shared" si="21"/>
        <v>2019</v>
      </c>
      <c r="F762" s="794" t="s">
        <v>1030</v>
      </c>
      <c r="G762" s="823">
        <v>100</v>
      </c>
      <c r="H762" s="794" t="s">
        <v>1034</v>
      </c>
      <c r="I762" s="794">
        <v>58</v>
      </c>
      <c r="J762" s="794">
        <v>42</v>
      </c>
      <c r="K762" s="794">
        <v>176.4</v>
      </c>
      <c r="L762" s="835" t="s">
        <v>1023</v>
      </c>
      <c r="M762" s="794"/>
      <c r="N762" s="794"/>
      <c r="O762" s="794"/>
      <c r="P762" s="794"/>
      <c r="Q762" s="794"/>
      <c r="R762" s="794"/>
      <c r="S762" s="794"/>
      <c r="T762" s="794"/>
      <c r="U762" s="794"/>
      <c r="V762" s="794"/>
      <c r="W762" s="794"/>
      <c r="X762" s="794"/>
    </row>
    <row r="763" spans="3:24">
      <c r="C763" s="857" t="s">
        <v>1018</v>
      </c>
      <c r="D763" s="835">
        <v>43586</v>
      </c>
      <c r="E763" s="794">
        <f t="shared" si="21"/>
        <v>2019</v>
      </c>
      <c r="F763" s="794" t="s">
        <v>1030</v>
      </c>
      <c r="G763" s="823">
        <v>100</v>
      </c>
      <c r="H763" s="794" t="s">
        <v>1034</v>
      </c>
      <c r="I763" s="794">
        <v>58</v>
      </c>
      <c r="J763" s="794">
        <v>42</v>
      </c>
      <c r="K763" s="794">
        <v>176.4</v>
      </c>
      <c r="L763" s="835" t="s">
        <v>1023</v>
      </c>
      <c r="M763" s="794"/>
      <c r="N763" s="794"/>
      <c r="O763" s="794"/>
      <c r="P763" s="794"/>
      <c r="Q763" s="794"/>
      <c r="R763" s="794"/>
      <c r="S763" s="794"/>
      <c r="T763" s="794"/>
      <c r="U763" s="794"/>
      <c r="V763" s="794"/>
      <c r="W763" s="794"/>
      <c r="X763" s="794"/>
    </row>
    <row r="764" spans="3:24">
      <c r="C764" s="857" t="s">
        <v>1018</v>
      </c>
      <c r="D764" s="835">
        <v>43586</v>
      </c>
      <c r="E764" s="794">
        <f t="shared" si="21"/>
        <v>2019</v>
      </c>
      <c r="F764" s="794" t="s">
        <v>1030</v>
      </c>
      <c r="G764" s="823">
        <v>100</v>
      </c>
      <c r="H764" s="794" t="s">
        <v>1034</v>
      </c>
      <c r="I764" s="794">
        <v>58</v>
      </c>
      <c r="J764" s="794">
        <v>42</v>
      </c>
      <c r="K764" s="794">
        <v>176.4</v>
      </c>
      <c r="L764" s="835" t="s">
        <v>1023</v>
      </c>
      <c r="M764" s="794"/>
      <c r="N764" s="794"/>
      <c r="O764" s="794"/>
      <c r="P764" s="794"/>
      <c r="Q764" s="794"/>
      <c r="R764" s="794"/>
      <c r="S764" s="794"/>
      <c r="T764" s="794"/>
      <c r="U764" s="794"/>
      <c r="V764" s="794"/>
      <c r="W764" s="794"/>
      <c r="X764" s="794"/>
    </row>
    <row r="765" spans="3:24">
      <c r="C765" s="857" t="s">
        <v>1018</v>
      </c>
      <c r="D765" s="835">
        <v>43586</v>
      </c>
      <c r="E765" s="794">
        <f t="shared" si="21"/>
        <v>2019</v>
      </c>
      <c r="F765" s="794" t="s">
        <v>1019</v>
      </c>
      <c r="G765" s="823">
        <v>300</v>
      </c>
      <c r="H765" s="794" t="s">
        <v>1031</v>
      </c>
      <c r="I765" s="794">
        <v>86</v>
      </c>
      <c r="J765" s="794">
        <v>214</v>
      </c>
      <c r="K765" s="794">
        <v>898.80000000000007</v>
      </c>
      <c r="L765" s="835" t="s">
        <v>1023</v>
      </c>
      <c r="M765" s="794"/>
      <c r="N765" s="794"/>
      <c r="O765" s="794"/>
      <c r="P765" s="794"/>
      <c r="Q765" s="794"/>
      <c r="R765" s="794"/>
      <c r="S765" s="794"/>
      <c r="T765" s="794"/>
      <c r="U765" s="794"/>
      <c r="V765" s="794"/>
      <c r="W765" s="794"/>
      <c r="X765" s="794"/>
    </row>
    <row r="766" spans="3:24">
      <c r="C766" s="857" t="s">
        <v>1018</v>
      </c>
      <c r="D766" s="835">
        <v>43586</v>
      </c>
      <c r="E766" s="794">
        <f t="shared" si="21"/>
        <v>2019</v>
      </c>
      <c r="F766" s="794" t="s">
        <v>1019</v>
      </c>
      <c r="G766" s="823">
        <v>300</v>
      </c>
      <c r="H766" s="794" t="s">
        <v>1031</v>
      </c>
      <c r="I766" s="794">
        <v>86</v>
      </c>
      <c r="J766" s="794">
        <v>214</v>
      </c>
      <c r="K766" s="794">
        <v>898.80000000000007</v>
      </c>
      <c r="L766" s="835" t="s">
        <v>1023</v>
      </c>
      <c r="M766" s="794"/>
      <c r="N766" s="794"/>
      <c r="O766" s="794"/>
      <c r="P766" s="794"/>
      <c r="Q766" s="794"/>
      <c r="R766" s="794"/>
      <c r="S766" s="794"/>
      <c r="T766" s="794"/>
      <c r="U766" s="794"/>
      <c r="V766" s="794"/>
      <c r="W766" s="794"/>
      <c r="X766" s="794"/>
    </row>
    <row r="767" spans="3:24">
      <c r="C767" s="857" t="s">
        <v>1018</v>
      </c>
      <c r="D767" s="835">
        <v>43586</v>
      </c>
      <c r="E767" s="794">
        <f t="shared" si="21"/>
        <v>2019</v>
      </c>
      <c r="F767" s="794" t="s">
        <v>1019</v>
      </c>
      <c r="G767" s="823">
        <v>300</v>
      </c>
      <c r="H767" s="794" t="s">
        <v>1031</v>
      </c>
      <c r="I767" s="794">
        <v>86</v>
      </c>
      <c r="J767" s="794">
        <v>214</v>
      </c>
      <c r="K767" s="794">
        <v>898.80000000000007</v>
      </c>
      <c r="L767" s="835" t="s">
        <v>1023</v>
      </c>
      <c r="M767" s="794"/>
      <c r="N767" s="794"/>
      <c r="O767" s="794"/>
      <c r="P767" s="794"/>
      <c r="Q767" s="794"/>
      <c r="R767" s="794"/>
      <c r="S767" s="794"/>
      <c r="T767" s="794"/>
      <c r="U767" s="794"/>
      <c r="V767" s="794"/>
      <c r="W767" s="794"/>
      <c r="X767" s="794"/>
    </row>
    <row r="768" spans="3:24">
      <c r="C768" s="857" t="s">
        <v>1018</v>
      </c>
      <c r="D768" s="835">
        <v>43586</v>
      </c>
      <c r="E768" s="794">
        <f t="shared" si="21"/>
        <v>2019</v>
      </c>
      <c r="F768" s="794" t="s">
        <v>1019</v>
      </c>
      <c r="G768" s="823">
        <v>300</v>
      </c>
      <c r="H768" s="794" t="s">
        <v>1031</v>
      </c>
      <c r="I768" s="794">
        <v>86</v>
      </c>
      <c r="J768" s="794">
        <v>214</v>
      </c>
      <c r="K768" s="794">
        <v>898.80000000000007</v>
      </c>
      <c r="L768" s="835" t="s">
        <v>1023</v>
      </c>
      <c r="M768" s="794"/>
      <c r="N768" s="794"/>
      <c r="O768" s="794"/>
      <c r="P768" s="794"/>
      <c r="Q768" s="794"/>
      <c r="R768" s="794"/>
      <c r="S768" s="794"/>
      <c r="T768" s="794"/>
      <c r="U768" s="794"/>
      <c r="V768" s="794"/>
      <c r="W768" s="794"/>
      <c r="X768" s="794"/>
    </row>
    <row r="769" spans="3:24">
      <c r="C769" s="857" t="s">
        <v>1018</v>
      </c>
      <c r="D769" s="835">
        <v>43586</v>
      </c>
      <c r="E769" s="794">
        <f t="shared" si="21"/>
        <v>2019</v>
      </c>
      <c r="F769" s="794" t="s">
        <v>1019</v>
      </c>
      <c r="G769" s="823">
        <v>300</v>
      </c>
      <c r="H769" s="794" t="s">
        <v>1031</v>
      </c>
      <c r="I769" s="794">
        <v>86</v>
      </c>
      <c r="J769" s="794">
        <v>214</v>
      </c>
      <c r="K769" s="794">
        <v>898.80000000000007</v>
      </c>
      <c r="L769" s="835" t="s">
        <v>1023</v>
      </c>
      <c r="M769" s="794"/>
      <c r="N769" s="794"/>
      <c r="O769" s="794"/>
      <c r="P769" s="794"/>
      <c r="Q769" s="794"/>
      <c r="R769" s="794"/>
      <c r="S769" s="794"/>
      <c r="T769" s="794"/>
      <c r="U769" s="794"/>
      <c r="V769" s="794"/>
      <c r="W769" s="794"/>
      <c r="X769" s="794"/>
    </row>
    <row r="770" spans="3:24">
      <c r="C770" s="857" t="s">
        <v>1018</v>
      </c>
      <c r="D770" s="835">
        <v>43586</v>
      </c>
      <c r="E770" s="794">
        <f t="shared" si="21"/>
        <v>2019</v>
      </c>
      <c r="F770" s="794" t="s">
        <v>1019</v>
      </c>
      <c r="G770" s="823">
        <v>300</v>
      </c>
      <c r="H770" s="794" t="s">
        <v>1031</v>
      </c>
      <c r="I770" s="794">
        <v>86</v>
      </c>
      <c r="J770" s="794">
        <v>214</v>
      </c>
      <c r="K770" s="794">
        <v>898.80000000000007</v>
      </c>
      <c r="L770" s="835" t="s">
        <v>1023</v>
      </c>
      <c r="M770" s="794"/>
      <c r="N770" s="794"/>
      <c r="O770" s="794"/>
      <c r="P770" s="794"/>
      <c r="Q770" s="794"/>
      <c r="R770" s="794"/>
      <c r="S770" s="794"/>
      <c r="T770" s="794"/>
      <c r="U770" s="794"/>
      <c r="V770" s="794"/>
      <c r="W770" s="794"/>
      <c r="X770" s="794"/>
    </row>
    <row r="771" spans="3:24">
      <c r="C771" s="857" t="s">
        <v>1018</v>
      </c>
      <c r="D771" s="835">
        <v>43586</v>
      </c>
      <c r="E771" s="794">
        <f t="shared" si="21"/>
        <v>2019</v>
      </c>
      <c r="F771" s="794" t="s">
        <v>1019</v>
      </c>
      <c r="G771" s="823">
        <v>300</v>
      </c>
      <c r="H771" s="794" t="s">
        <v>1031</v>
      </c>
      <c r="I771" s="794">
        <v>86</v>
      </c>
      <c r="J771" s="794">
        <v>214</v>
      </c>
      <c r="K771" s="794">
        <v>898.80000000000007</v>
      </c>
      <c r="L771" s="835" t="s">
        <v>1023</v>
      </c>
      <c r="M771" s="794"/>
      <c r="N771" s="794"/>
      <c r="O771" s="794"/>
      <c r="P771" s="794"/>
      <c r="Q771" s="794"/>
      <c r="R771" s="794"/>
      <c r="S771" s="794"/>
      <c r="T771" s="794"/>
      <c r="U771" s="794"/>
      <c r="V771" s="794"/>
      <c r="W771" s="794"/>
      <c r="X771" s="794"/>
    </row>
    <row r="772" spans="3:24">
      <c r="C772" s="857" t="s">
        <v>1018</v>
      </c>
      <c r="D772" s="835">
        <v>43586</v>
      </c>
      <c r="E772" s="794">
        <f t="shared" si="21"/>
        <v>2019</v>
      </c>
      <c r="F772" s="794" t="s">
        <v>1019</v>
      </c>
      <c r="G772" s="823">
        <v>300</v>
      </c>
      <c r="H772" s="794" t="s">
        <v>1031</v>
      </c>
      <c r="I772" s="794">
        <v>86</v>
      </c>
      <c r="J772" s="794">
        <v>214</v>
      </c>
      <c r="K772" s="794">
        <v>898.80000000000007</v>
      </c>
      <c r="L772" s="835" t="s">
        <v>1023</v>
      </c>
      <c r="M772" s="794"/>
      <c r="N772" s="794"/>
      <c r="O772" s="794"/>
      <c r="P772" s="794"/>
      <c r="Q772" s="794"/>
      <c r="R772" s="794"/>
      <c r="S772" s="794"/>
      <c r="T772" s="794"/>
      <c r="U772" s="794"/>
      <c r="V772" s="794"/>
      <c r="W772" s="794"/>
      <c r="X772" s="794"/>
    </row>
    <row r="773" spans="3:24">
      <c r="C773" s="857" t="s">
        <v>1018</v>
      </c>
      <c r="D773" s="835">
        <v>43586</v>
      </c>
      <c r="E773" s="794">
        <f t="shared" si="21"/>
        <v>2019</v>
      </c>
      <c r="F773" s="794" t="s">
        <v>1019</v>
      </c>
      <c r="G773" s="823">
        <v>300</v>
      </c>
      <c r="H773" s="794" t="s">
        <v>1031</v>
      </c>
      <c r="I773" s="794">
        <v>86</v>
      </c>
      <c r="J773" s="794">
        <v>214</v>
      </c>
      <c r="K773" s="794">
        <v>898.80000000000007</v>
      </c>
      <c r="L773" s="835" t="s">
        <v>1023</v>
      </c>
      <c r="M773" s="794"/>
      <c r="N773" s="794"/>
      <c r="O773" s="794"/>
      <c r="P773" s="794"/>
      <c r="Q773" s="794"/>
      <c r="R773" s="794"/>
      <c r="S773" s="794"/>
      <c r="T773" s="794"/>
      <c r="U773" s="794"/>
      <c r="V773" s="794"/>
      <c r="W773" s="794"/>
      <c r="X773" s="794"/>
    </row>
    <row r="774" spans="3:24">
      <c r="C774" s="857" t="s">
        <v>1018</v>
      </c>
      <c r="D774" s="835">
        <v>43586</v>
      </c>
      <c r="E774" s="794">
        <f t="shared" si="21"/>
        <v>2019</v>
      </c>
      <c r="F774" s="794" t="s">
        <v>1019</v>
      </c>
      <c r="G774" s="823">
        <v>300</v>
      </c>
      <c r="H774" s="794" t="s">
        <v>1031</v>
      </c>
      <c r="I774" s="794">
        <v>86</v>
      </c>
      <c r="J774" s="794">
        <v>214</v>
      </c>
      <c r="K774" s="794">
        <v>898.80000000000007</v>
      </c>
      <c r="L774" s="835" t="s">
        <v>1023</v>
      </c>
      <c r="M774" s="794"/>
      <c r="N774" s="794"/>
      <c r="O774" s="794"/>
      <c r="P774" s="794"/>
      <c r="Q774" s="794"/>
      <c r="R774" s="794"/>
      <c r="S774" s="794"/>
      <c r="T774" s="794"/>
      <c r="U774" s="794"/>
      <c r="V774" s="794"/>
      <c r="W774" s="794"/>
      <c r="X774" s="794"/>
    </row>
    <row r="775" spans="3:24">
      <c r="C775" s="857" t="s">
        <v>1018</v>
      </c>
      <c r="D775" s="835">
        <v>43586</v>
      </c>
      <c r="E775" s="794">
        <f t="shared" si="21"/>
        <v>2019</v>
      </c>
      <c r="F775" s="794" t="s">
        <v>1019</v>
      </c>
      <c r="G775" s="823">
        <v>300</v>
      </c>
      <c r="H775" s="794" t="s">
        <v>1031</v>
      </c>
      <c r="I775" s="794">
        <v>86</v>
      </c>
      <c r="J775" s="794">
        <v>214</v>
      </c>
      <c r="K775" s="794">
        <v>898.80000000000007</v>
      </c>
      <c r="L775" s="835" t="s">
        <v>1023</v>
      </c>
      <c r="M775" s="794"/>
      <c r="N775" s="794"/>
      <c r="O775" s="794"/>
      <c r="P775" s="794"/>
      <c r="Q775" s="794"/>
      <c r="R775" s="794"/>
      <c r="S775" s="794"/>
      <c r="T775" s="794"/>
      <c r="U775" s="794"/>
      <c r="V775" s="794"/>
      <c r="W775" s="794"/>
      <c r="X775" s="794"/>
    </row>
    <row r="776" spans="3:24">
      <c r="C776" s="857" t="s">
        <v>1018</v>
      </c>
      <c r="D776" s="835">
        <v>43586</v>
      </c>
      <c r="E776" s="794">
        <f t="shared" si="21"/>
        <v>2019</v>
      </c>
      <c r="F776" s="794" t="s">
        <v>1019</v>
      </c>
      <c r="G776" s="823">
        <v>300</v>
      </c>
      <c r="H776" s="794" t="s">
        <v>1031</v>
      </c>
      <c r="I776" s="794">
        <v>86</v>
      </c>
      <c r="J776" s="794">
        <v>214</v>
      </c>
      <c r="K776" s="794">
        <v>898.80000000000007</v>
      </c>
      <c r="L776" s="835" t="s">
        <v>1023</v>
      </c>
      <c r="M776" s="794"/>
      <c r="N776" s="794"/>
      <c r="O776" s="794"/>
      <c r="P776" s="794"/>
      <c r="Q776" s="794"/>
      <c r="R776" s="794"/>
      <c r="S776" s="794"/>
      <c r="T776" s="794"/>
      <c r="U776" s="794"/>
      <c r="V776" s="794"/>
      <c r="W776" s="794"/>
      <c r="X776" s="794"/>
    </row>
    <row r="777" spans="3:24">
      <c r="C777" s="857" t="s">
        <v>1018</v>
      </c>
      <c r="D777" s="835">
        <v>43586</v>
      </c>
      <c r="E777" s="794">
        <f t="shared" si="21"/>
        <v>2019</v>
      </c>
      <c r="F777" s="794" t="s">
        <v>1019</v>
      </c>
      <c r="G777" s="823">
        <v>300</v>
      </c>
      <c r="H777" s="794" t="s">
        <v>1031</v>
      </c>
      <c r="I777" s="794">
        <v>86</v>
      </c>
      <c r="J777" s="794">
        <v>214</v>
      </c>
      <c r="K777" s="794">
        <v>898.80000000000007</v>
      </c>
      <c r="L777" s="835" t="s">
        <v>1023</v>
      </c>
      <c r="M777" s="794"/>
      <c r="N777" s="794"/>
      <c r="O777" s="794"/>
      <c r="P777" s="794"/>
      <c r="Q777" s="794"/>
      <c r="R777" s="794"/>
      <c r="S777" s="794"/>
      <c r="T777" s="794"/>
      <c r="U777" s="794"/>
      <c r="V777" s="794"/>
      <c r="W777" s="794"/>
      <c r="X777" s="794"/>
    </row>
    <row r="778" spans="3:24">
      <c r="C778" s="857" t="s">
        <v>1018</v>
      </c>
      <c r="D778" s="835">
        <v>43586</v>
      </c>
      <c r="E778" s="794">
        <f t="shared" si="21"/>
        <v>2019</v>
      </c>
      <c r="F778" s="794" t="s">
        <v>1019</v>
      </c>
      <c r="G778" s="823">
        <v>300</v>
      </c>
      <c r="H778" s="794" t="s">
        <v>1031</v>
      </c>
      <c r="I778" s="794">
        <v>86</v>
      </c>
      <c r="J778" s="794">
        <v>214</v>
      </c>
      <c r="K778" s="794">
        <v>898.80000000000007</v>
      </c>
      <c r="L778" s="835" t="s">
        <v>1023</v>
      </c>
      <c r="M778" s="794"/>
      <c r="N778" s="794"/>
      <c r="O778" s="794"/>
      <c r="P778" s="794"/>
      <c r="Q778" s="794"/>
      <c r="R778" s="794"/>
      <c r="S778" s="794"/>
      <c r="T778" s="794"/>
      <c r="U778" s="794"/>
      <c r="V778" s="794"/>
      <c r="W778" s="794"/>
      <c r="X778" s="794"/>
    </row>
    <row r="779" spans="3:24">
      <c r="C779" s="857" t="s">
        <v>1018</v>
      </c>
      <c r="D779" s="835">
        <v>43586</v>
      </c>
      <c r="E779" s="794">
        <f t="shared" si="21"/>
        <v>2019</v>
      </c>
      <c r="F779" s="794" t="s">
        <v>1019</v>
      </c>
      <c r="G779" s="823">
        <v>300</v>
      </c>
      <c r="H779" s="794" t="s">
        <v>1031</v>
      </c>
      <c r="I779" s="794">
        <v>86</v>
      </c>
      <c r="J779" s="794">
        <v>214</v>
      </c>
      <c r="K779" s="794">
        <v>898.80000000000007</v>
      </c>
      <c r="L779" s="835" t="s">
        <v>1023</v>
      </c>
      <c r="M779" s="794"/>
      <c r="N779" s="794"/>
      <c r="O779" s="794"/>
      <c r="P779" s="794"/>
      <c r="Q779" s="794"/>
      <c r="R779" s="794"/>
      <c r="S779" s="794"/>
      <c r="T779" s="794"/>
      <c r="U779" s="794"/>
      <c r="V779" s="794"/>
      <c r="W779" s="794"/>
      <c r="X779" s="794"/>
    </row>
    <row r="780" spans="3:24">
      <c r="C780" s="857" t="s">
        <v>1018</v>
      </c>
      <c r="D780" s="835">
        <v>43586</v>
      </c>
      <c r="E780" s="794">
        <f t="shared" si="21"/>
        <v>2019</v>
      </c>
      <c r="F780" s="794" t="s">
        <v>1030</v>
      </c>
      <c r="G780" s="823">
        <v>100</v>
      </c>
      <c r="H780" s="794" t="s">
        <v>1039</v>
      </c>
      <c r="I780" s="794">
        <v>58</v>
      </c>
      <c r="J780" s="794">
        <v>42</v>
      </c>
      <c r="K780" s="794">
        <v>176.4</v>
      </c>
      <c r="L780" s="835" t="s">
        <v>1023</v>
      </c>
      <c r="M780" s="794"/>
      <c r="N780" s="794"/>
      <c r="O780" s="794"/>
      <c r="P780" s="794"/>
      <c r="Q780" s="794"/>
      <c r="R780" s="794"/>
      <c r="S780" s="794"/>
      <c r="T780" s="794"/>
      <c r="U780" s="794"/>
      <c r="V780" s="794"/>
      <c r="W780" s="794"/>
      <c r="X780" s="794"/>
    </row>
    <row r="781" spans="3:24">
      <c r="C781" s="857" t="s">
        <v>1018</v>
      </c>
      <c r="D781" s="835">
        <v>43586</v>
      </c>
      <c r="E781" s="794">
        <f t="shared" si="21"/>
        <v>2019</v>
      </c>
      <c r="F781" s="794" t="s">
        <v>1030</v>
      </c>
      <c r="G781" s="823">
        <v>100</v>
      </c>
      <c r="H781" s="794" t="s">
        <v>1039</v>
      </c>
      <c r="I781" s="794">
        <v>58</v>
      </c>
      <c r="J781" s="794">
        <v>42</v>
      </c>
      <c r="K781" s="794">
        <v>176.4</v>
      </c>
      <c r="L781" s="835" t="s">
        <v>1023</v>
      </c>
      <c r="M781" s="794"/>
      <c r="N781" s="794"/>
      <c r="O781" s="794"/>
      <c r="P781" s="794"/>
      <c r="Q781" s="794"/>
      <c r="R781" s="794"/>
      <c r="S781" s="794"/>
      <c r="T781" s="794"/>
      <c r="U781" s="794"/>
      <c r="V781" s="794"/>
      <c r="W781" s="794"/>
      <c r="X781" s="794"/>
    </row>
    <row r="782" spans="3:24">
      <c r="C782" s="857" t="s">
        <v>1018</v>
      </c>
      <c r="D782" s="835">
        <v>43586</v>
      </c>
      <c r="E782" s="794">
        <f t="shared" si="21"/>
        <v>2019</v>
      </c>
      <c r="F782" s="794" t="s">
        <v>1030</v>
      </c>
      <c r="G782" s="823">
        <v>100</v>
      </c>
      <c r="H782" s="794" t="s">
        <v>1039</v>
      </c>
      <c r="I782" s="794">
        <v>58</v>
      </c>
      <c r="J782" s="794">
        <v>42</v>
      </c>
      <c r="K782" s="794">
        <v>176.4</v>
      </c>
      <c r="L782" s="835" t="s">
        <v>1023</v>
      </c>
      <c r="M782" s="794"/>
      <c r="N782" s="794"/>
      <c r="O782" s="794"/>
      <c r="P782" s="794"/>
      <c r="Q782" s="794"/>
      <c r="R782" s="794"/>
      <c r="S782" s="794"/>
      <c r="T782" s="794"/>
      <c r="U782" s="794"/>
      <c r="V782" s="794"/>
      <c r="W782" s="794"/>
      <c r="X782" s="794"/>
    </row>
    <row r="783" spans="3:24">
      <c r="C783" s="857" t="s">
        <v>1018</v>
      </c>
      <c r="D783" s="835">
        <v>43586</v>
      </c>
      <c r="E783" s="794">
        <f t="shared" si="21"/>
        <v>2019</v>
      </c>
      <c r="F783" s="794" t="s">
        <v>1030</v>
      </c>
      <c r="G783" s="823">
        <v>100</v>
      </c>
      <c r="H783" s="794" t="s">
        <v>1039</v>
      </c>
      <c r="I783" s="794">
        <v>58</v>
      </c>
      <c r="J783" s="794">
        <v>42</v>
      </c>
      <c r="K783" s="794">
        <v>176.4</v>
      </c>
      <c r="L783" s="835" t="s">
        <v>1023</v>
      </c>
      <c r="M783" s="794"/>
      <c r="N783" s="794"/>
      <c r="O783" s="794"/>
      <c r="P783" s="794"/>
      <c r="Q783" s="794"/>
      <c r="R783" s="794"/>
      <c r="S783" s="794"/>
      <c r="T783" s="794"/>
      <c r="U783" s="794"/>
      <c r="V783" s="794"/>
      <c r="W783" s="794"/>
      <c r="X783" s="794"/>
    </row>
    <row r="784" spans="3:24">
      <c r="C784" s="857" t="s">
        <v>1018</v>
      </c>
      <c r="D784" s="835">
        <v>43586</v>
      </c>
      <c r="E784" s="794">
        <f t="shared" si="21"/>
        <v>2019</v>
      </c>
      <c r="F784" s="794" t="s">
        <v>1030</v>
      </c>
      <c r="G784" s="823">
        <v>100</v>
      </c>
      <c r="H784" s="794" t="s">
        <v>1033</v>
      </c>
      <c r="I784" s="794">
        <v>26</v>
      </c>
      <c r="J784" s="794">
        <v>74</v>
      </c>
      <c r="K784" s="794">
        <v>310.8</v>
      </c>
      <c r="L784" s="835" t="s">
        <v>1023</v>
      </c>
      <c r="M784" s="794"/>
      <c r="N784" s="794"/>
      <c r="O784" s="794"/>
      <c r="P784" s="794"/>
      <c r="Q784" s="794"/>
      <c r="R784" s="794"/>
      <c r="S784" s="794"/>
      <c r="T784" s="794"/>
      <c r="U784" s="794"/>
      <c r="V784" s="794"/>
      <c r="W784" s="794"/>
      <c r="X784" s="794"/>
    </row>
    <row r="785" spans="3:24">
      <c r="C785" s="857" t="s">
        <v>1018</v>
      </c>
      <c r="D785" s="835">
        <v>43586</v>
      </c>
      <c r="E785" s="794">
        <f t="shared" si="21"/>
        <v>2019</v>
      </c>
      <c r="F785" s="794" t="s">
        <v>1030</v>
      </c>
      <c r="G785" s="823">
        <v>100</v>
      </c>
      <c r="H785" s="794" t="s">
        <v>1034</v>
      </c>
      <c r="I785" s="794">
        <v>58</v>
      </c>
      <c r="J785" s="794">
        <v>42</v>
      </c>
      <c r="K785" s="794">
        <v>176.4</v>
      </c>
      <c r="L785" s="835" t="s">
        <v>1023</v>
      </c>
      <c r="M785" s="794"/>
      <c r="N785" s="794"/>
      <c r="O785" s="794"/>
      <c r="P785" s="794"/>
      <c r="Q785" s="794"/>
      <c r="R785" s="794"/>
      <c r="S785" s="794"/>
      <c r="T785" s="794"/>
      <c r="U785" s="794"/>
      <c r="V785" s="794"/>
      <c r="W785" s="794"/>
      <c r="X785" s="794"/>
    </row>
    <row r="786" spans="3:24">
      <c r="C786" s="857" t="s">
        <v>1018</v>
      </c>
      <c r="D786" s="835">
        <v>43586</v>
      </c>
      <c r="E786" s="794">
        <f t="shared" si="21"/>
        <v>2019</v>
      </c>
      <c r="F786" s="794" t="s">
        <v>1030</v>
      </c>
      <c r="G786" s="823">
        <v>100</v>
      </c>
      <c r="H786" s="794" t="s">
        <v>1034</v>
      </c>
      <c r="I786" s="794">
        <v>58</v>
      </c>
      <c r="J786" s="794">
        <v>42</v>
      </c>
      <c r="K786" s="794">
        <v>176.4</v>
      </c>
      <c r="L786" s="835" t="s">
        <v>1023</v>
      </c>
      <c r="M786" s="794"/>
      <c r="N786" s="794"/>
      <c r="O786" s="794"/>
      <c r="P786" s="794"/>
      <c r="Q786" s="794"/>
      <c r="R786" s="794"/>
      <c r="S786" s="794"/>
      <c r="T786" s="794"/>
      <c r="U786" s="794"/>
      <c r="V786" s="794"/>
      <c r="W786" s="794"/>
      <c r="X786" s="794"/>
    </row>
    <row r="787" spans="3:24">
      <c r="C787" s="857" t="s">
        <v>1018</v>
      </c>
      <c r="D787" s="835">
        <v>43586</v>
      </c>
      <c r="E787" s="794">
        <f t="shared" si="21"/>
        <v>2019</v>
      </c>
      <c r="F787" s="794" t="s">
        <v>1030</v>
      </c>
      <c r="G787" s="823">
        <v>100</v>
      </c>
      <c r="H787" s="794" t="s">
        <v>1034</v>
      </c>
      <c r="I787" s="794">
        <v>58</v>
      </c>
      <c r="J787" s="794">
        <v>42</v>
      </c>
      <c r="K787" s="794">
        <v>176.4</v>
      </c>
      <c r="L787" s="835" t="s">
        <v>1023</v>
      </c>
      <c r="M787" s="794"/>
      <c r="N787" s="794"/>
      <c r="O787" s="794"/>
      <c r="P787" s="794"/>
      <c r="Q787" s="794"/>
      <c r="R787" s="794"/>
      <c r="S787" s="794"/>
      <c r="T787" s="794"/>
      <c r="U787" s="794"/>
      <c r="V787" s="794"/>
      <c r="W787" s="794"/>
      <c r="X787" s="794"/>
    </row>
    <row r="788" spans="3:24">
      <c r="C788" s="857" t="s">
        <v>1018</v>
      </c>
      <c r="D788" s="835">
        <v>43586</v>
      </c>
      <c r="E788" s="794">
        <f t="shared" si="21"/>
        <v>2019</v>
      </c>
      <c r="F788" s="794" t="s">
        <v>1030</v>
      </c>
      <c r="G788" s="823">
        <v>100</v>
      </c>
      <c r="H788" s="794" t="s">
        <v>1033</v>
      </c>
      <c r="I788" s="794">
        <v>26</v>
      </c>
      <c r="J788" s="794">
        <v>74</v>
      </c>
      <c r="K788" s="794">
        <v>310.8</v>
      </c>
      <c r="L788" s="835" t="s">
        <v>1023</v>
      </c>
      <c r="M788" s="794"/>
      <c r="N788" s="794"/>
      <c r="O788" s="794"/>
      <c r="P788" s="794"/>
      <c r="Q788" s="794"/>
      <c r="R788" s="794"/>
      <c r="S788" s="794"/>
      <c r="T788" s="794"/>
      <c r="U788" s="794"/>
      <c r="V788" s="794"/>
      <c r="W788" s="794"/>
      <c r="X788" s="794"/>
    </row>
    <row r="789" spans="3:24">
      <c r="C789" s="857" t="s">
        <v>1018</v>
      </c>
      <c r="D789" s="835">
        <v>43586</v>
      </c>
      <c r="E789" s="794">
        <f t="shared" si="21"/>
        <v>2019</v>
      </c>
      <c r="F789" s="794" t="s">
        <v>1030</v>
      </c>
      <c r="G789" s="823">
        <v>100</v>
      </c>
      <c r="H789" s="794" t="s">
        <v>1033</v>
      </c>
      <c r="I789" s="794">
        <v>26</v>
      </c>
      <c r="J789" s="794">
        <v>74</v>
      </c>
      <c r="K789" s="794">
        <v>310.8</v>
      </c>
      <c r="L789" s="835" t="s">
        <v>1023</v>
      </c>
      <c r="M789" s="794"/>
      <c r="N789" s="794"/>
      <c r="O789" s="794"/>
      <c r="P789" s="794"/>
      <c r="Q789" s="794"/>
      <c r="R789" s="794"/>
      <c r="S789" s="794"/>
      <c r="T789" s="794"/>
      <c r="U789" s="794"/>
      <c r="V789" s="794"/>
      <c r="W789" s="794"/>
      <c r="X789" s="794"/>
    </row>
    <row r="790" spans="3:24">
      <c r="C790" s="857" t="s">
        <v>1018</v>
      </c>
      <c r="D790" s="835">
        <v>43586</v>
      </c>
      <c r="E790" s="794">
        <f t="shared" si="21"/>
        <v>2019</v>
      </c>
      <c r="F790" s="794" t="s">
        <v>1030</v>
      </c>
      <c r="G790" s="823">
        <v>100</v>
      </c>
      <c r="H790" s="794" t="s">
        <v>1033</v>
      </c>
      <c r="I790" s="794">
        <v>26</v>
      </c>
      <c r="J790" s="794">
        <v>74</v>
      </c>
      <c r="K790" s="794">
        <v>310.8</v>
      </c>
      <c r="L790" s="835" t="s">
        <v>1023</v>
      </c>
      <c r="M790" s="794"/>
      <c r="N790" s="794"/>
      <c r="O790" s="794"/>
      <c r="P790" s="794"/>
      <c r="Q790" s="794"/>
      <c r="R790" s="794"/>
      <c r="S790" s="794"/>
      <c r="T790" s="794"/>
      <c r="U790" s="794"/>
      <c r="V790" s="794"/>
      <c r="W790" s="794"/>
      <c r="X790" s="794"/>
    </row>
    <row r="791" spans="3:24">
      <c r="C791" s="857" t="s">
        <v>1018</v>
      </c>
      <c r="D791" s="835">
        <v>43586</v>
      </c>
      <c r="E791" s="794">
        <f t="shared" si="21"/>
        <v>2019</v>
      </c>
      <c r="F791" s="794" t="s">
        <v>1030</v>
      </c>
      <c r="G791" s="823">
        <v>100</v>
      </c>
      <c r="H791" s="794" t="s">
        <v>1033</v>
      </c>
      <c r="I791" s="794">
        <v>26</v>
      </c>
      <c r="J791" s="794">
        <v>74</v>
      </c>
      <c r="K791" s="794">
        <v>310.8</v>
      </c>
      <c r="L791" s="835" t="s">
        <v>1023</v>
      </c>
      <c r="M791" s="794"/>
      <c r="N791" s="794"/>
      <c r="O791" s="794"/>
      <c r="P791" s="794"/>
      <c r="Q791" s="794"/>
      <c r="R791" s="794"/>
      <c r="S791" s="794"/>
      <c r="T791" s="794"/>
      <c r="U791" s="794"/>
      <c r="V791" s="794"/>
      <c r="W791" s="794"/>
      <c r="X791" s="794"/>
    </row>
    <row r="792" spans="3:24">
      <c r="C792" s="857" t="s">
        <v>1018</v>
      </c>
      <c r="D792" s="835">
        <v>43586</v>
      </c>
      <c r="E792" s="794">
        <f t="shared" si="21"/>
        <v>2019</v>
      </c>
      <c r="F792" s="794" t="s">
        <v>1030</v>
      </c>
      <c r="G792" s="823">
        <v>100</v>
      </c>
      <c r="H792" s="794" t="s">
        <v>1033</v>
      </c>
      <c r="I792" s="794">
        <v>26</v>
      </c>
      <c r="J792" s="794">
        <v>74</v>
      </c>
      <c r="K792" s="794">
        <v>310.8</v>
      </c>
      <c r="L792" s="835" t="s">
        <v>1023</v>
      </c>
      <c r="M792" s="794"/>
      <c r="N792" s="794"/>
      <c r="O792" s="794"/>
      <c r="P792" s="794"/>
      <c r="Q792" s="794"/>
      <c r="R792" s="794"/>
      <c r="S792" s="794"/>
      <c r="T792" s="794"/>
      <c r="U792" s="794"/>
      <c r="V792" s="794"/>
      <c r="W792" s="794"/>
      <c r="X792" s="794"/>
    </row>
    <row r="793" spans="3:24">
      <c r="C793" s="857" t="s">
        <v>1018</v>
      </c>
      <c r="D793" s="835">
        <v>43586</v>
      </c>
      <c r="E793" s="794">
        <f t="shared" si="21"/>
        <v>2019</v>
      </c>
      <c r="F793" s="794" t="s">
        <v>1030</v>
      </c>
      <c r="G793" s="823">
        <v>100</v>
      </c>
      <c r="H793" s="794" t="s">
        <v>1033</v>
      </c>
      <c r="I793" s="794">
        <v>26</v>
      </c>
      <c r="J793" s="794">
        <v>74</v>
      </c>
      <c r="K793" s="794">
        <v>310.8</v>
      </c>
      <c r="L793" s="835" t="s">
        <v>1023</v>
      </c>
      <c r="M793" s="794"/>
      <c r="N793" s="794"/>
      <c r="O793" s="794"/>
      <c r="P793" s="794"/>
      <c r="Q793" s="794"/>
      <c r="R793" s="794"/>
      <c r="S793" s="794"/>
      <c r="T793" s="794"/>
      <c r="U793" s="794"/>
      <c r="V793" s="794"/>
      <c r="W793" s="794"/>
      <c r="X793" s="794"/>
    </row>
    <row r="794" spans="3:24">
      <c r="C794" s="857" t="s">
        <v>1018</v>
      </c>
      <c r="D794" s="835">
        <v>43586</v>
      </c>
      <c r="E794" s="794">
        <f t="shared" si="21"/>
        <v>2019</v>
      </c>
      <c r="F794" s="794" t="s">
        <v>1030</v>
      </c>
      <c r="G794" s="823">
        <v>100</v>
      </c>
      <c r="H794" s="794" t="s">
        <v>1033</v>
      </c>
      <c r="I794" s="794">
        <v>26</v>
      </c>
      <c r="J794" s="794">
        <v>74</v>
      </c>
      <c r="K794" s="794">
        <v>310.8</v>
      </c>
      <c r="L794" s="835" t="s">
        <v>1023</v>
      </c>
      <c r="M794" s="794"/>
      <c r="N794" s="794"/>
      <c r="O794" s="794"/>
      <c r="P794" s="794"/>
      <c r="Q794" s="794"/>
      <c r="R794" s="794"/>
      <c r="S794" s="794"/>
      <c r="T794" s="794"/>
      <c r="U794" s="794"/>
      <c r="V794" s="794"/>
      <c r="W794" s="794"/>
      <c r="X794" s="794"/>
    </row>
    <row r="795" spans="3:24">
      <c r="C795" s="857" t="s">
        <v>1018</v>
      </c>
      <c r="D795" s="835">
        <v>43586</v>
      </c>
      <c r="E795" s="794">
        <f t="shared" si="21"/>
        <v>2019</v>
      </c>
      <c r="F795" s="794" t="s">
        <v>1030</v>
      </c>
      <c r="G795" s="823">
        <v>100</v>
      </c>
      <c r="H795" s="794" t="s">
        <v>1033</v>
      </c>
      <c r="I795" s="794">
        <v>26</v>
      </c>
      <c r="J795" s="794">
        <v>74</v>
      </c>
      <c r="K795" s="794">
        <v>310.8</v>
      </c>
      <c r="L795" s="835" t="s">
        <v>1023</v>
      </c>
      <c r="M795" s="794"/>
      <c r="N795" s="794"/>
      <c r="O795" s="794"/>
      <c r="P795" s="794"/>
      <c r="Q795" s="794"/>
      <c r="R795" s="794"/>
      <c r="S795" s="794"/>
      <c r="T795" s="794"/>
      <c r="U795" s="794"/>
      <c r="V795" s="794"/>
      <c r="W795" s="794"/>
      <c r="X795" s="794"/>
    </row>
    <row r="796" spans="3:24">
      <c r="C796" s="857" t="s">
        <v>1018</v>
      </c>
      <c r="D796" s="835">
        <v>43586</v>
      </c>
      <c r="E796" s="794">
        <f t="shared" si="21"/>
        <v>2019</v>
      </c>
      <c r="F796" s="794" t="s">
        <v>1030</v>
      </c>
      <c r="G796" s="823">
        <v>100</v>
      </c>
      <c r="H796" s="794" t="s">
        <v>1034</v>
      </c>
      <c r="I796" s="794">
        <v>58</v>
      </c>
      <c r="J796" s="794">
        <v>42</v>
      </c>
      <c r="K796" s="794">
        <v>176.4</v>
      </c>
      <c r="L796" s="835" t="s">
        <v>1023</v>
      </c>
      <c r="M796" s="794"/>
      <c r="N796" s="794"/>
      <c r="O796" s="794"/>
      <c r="P796" s="794"/>
      <c r="Q796" s="794"/>
      <c r="R796" s="794"/>
      <c r="S796" s="794"/>
      <c r="T796" s="794"/>
      <c r="U796" s="794"/>
      <c r="V796" s="794"/>
      <c r="W796" s="794"/>
      <c r="X796" s="794"/>
    </row>
    <row r="797" spans="3:24">
      <c r="C797" s="857" t="s">
        <v>1018</v>
      </c>
      <c r="D797" s="835">
        <v>43586</v>
      </c>
      <c r="E797" s="794">
        <f t="shared" si="21"/>
        <v>2019</v>
      </c>
      <c r="F797" s="794" t="s">
        <v>1030</v>
      </c>
      <c r="G797" s="823">
        <v>100</v>
      </c>
      <c r="H797" s="794" t="s">
        <v>1034</v>
      </c>
      <c r="I797" s="794">
        <v>58</v>
      </c>
      <c r="J797" s="794">
        <v>42</v>
      </c>
      <c r="K797" s="794">
        <v>176.4</v>
      </c>
      <c r="L797" s="835" t="s">
        <v>1023</v>
      </c>
      <c r="M797" s="794"/>
      <c r="N797" s="794"/>
      <c r="O797" s="794"/>
      <c r="P797" s="794"/>
      <c r="Q797" s="794"/>
      <c r="R797" s="794"/>
      <c r="S797" s="794"/>
      <c r="T797" s="794"/>
      <c r="U797" s="794"/>
      <c r="V797" s="794"/>
      <c r="W797" s="794"/>
      <c r="X797" s="794"/>
    </row>
    <row r="798" spans="3:24">
      <c r="C798" s="857" t="s">
        <v>1018</v>
      </c>
      <c r="D798" s="835">
        <v>43586</v>
      </c>
      <c r="E798" s="794">
        <f t="shared" si="21"/>
        <v>2019</v>
      </c>
      <c r="F798" s="794" t="s">
        <v>1019</v>
      </c>
      <c r="G798" s="823">
        <v>300</v>
      </c>
      <c r="H798" s="794" t="s">
        <v>1029</v>
      </c>
      <c r="I798" s="794">
        <v>86</v>
      </c>
      <c r="J798" s="794">
        <v>214</v>
      </c>
      <c r="K798" s="794">
        <v>898.80000000000007</v>
      </c>
      <c r="L798" s="835" t="s">
        <v>1023</v>
      </c>
      <c r="M798" s="794"/>
      <c r="N798" s="794"/>
      <c r="O798" s="794"/>
      <c r="P798" s="794"/>
      <c r="Q798" s="794"/>
      <c r="R798" s="794"/>
      <c r="S798" s="794"/>
      <c r="T798" s="794"/>
      <c r="U798" s="794"/>
      <c r="V798" s="794"/>
      <c r="W798" s="794"/>
      <c r="X798" s="794"/>
    </row>
    <row r="799" spans="3:24">
      <c r="C799" s="857" t="s">
        <v>1018</v>
      </c>
      <c r="D799" s="835">
        <v>43586</v>
      </c>
      <c r="E799" s="794">
        <f t="shared" si="21"/>
        <v>2019</v>
      </c>
      <c r="F799" s="794" t="s">
        <v>1019</v>
      </c>
      <c r="G799" s="823">
        <v>300</v>
      </c>
      <c r="H799" s="794" t="s">
        <v>1029</v>
      </c>
      <c r="I799" s="794">
        <v>86</v>
      </c>
      <c r="J799" s="794">
        <v>214</v>
      </c>
      <c r="K799" s="794">
        <v>898.80000000000007</v>
      </c>
      <c r="L799" s="835" t="s">
        <v>1023</v>
      </c>
      <c r="M799" s="794"/>
      <c r="N799" s="794"/>
      <c r="O799" s="794"/>
      <c r="P799" s="794"/>
      <c r="Q799" s="794"/>
      <c r="R799" s="794"/>
      <c r="S799" s="794"/>
      <c r="T799" s="794"/>
      <c r="U799" s="794"/>
      <c r="V799" s="794"/>
      <c r="W799" s="794"/>
      <c r="X799" s="794"/>
    </row>
    <row r="800" spans="3:24">
      <c r="C800" s="857" t="s">
        <v>1018</v>
      </c>
      <c r="D800" s="835">
        <v>43586</v>
      </c>
      <c r="E800" s="794">
        <f t="shared" si="21"/>
        <v>2019</v>
      </c>
      <c r="F800" s="794" t="s">
        <v>1019</v>
      </c>
      <c r="G800" s="823">
        <v>300</v>
      </c>
      <c r="H800" s="794" t="s">
        <v>1029</v>
      </c>
      <c r="I800" s="794">
        <v>86</v>
      </c>
      <c r="J800" s="794">
        <v>214</v>
      </c>
      <c r="K800" s="794">
        <v>898.80000000000007</v>
      </c>
      <c r="L800" s="835" t="s">
        <v>1023</v>
      </c>
      <c r="M800" s="794"/>
      <c r="N800" s="794"/>
      <c r="O800" s="794"/>
      <c r="P800" s="794"/>
      <c r="Q800" s="794"/>
      <c r="R800" s="794"/>
      <c r="S800" s="794"/>
      <c r="T800" s="794"/>
      <c r="U800" s="794"/>
      <c r="V800" s="794"/>
      <c r="W800" s="794"/>
      <c r="X800" s="794"/>
    </row>
    <row r="801" spans="3:24">
      <c r="C801" s="857" t="s">
        <v>1018</v>
      </c>
      <c r="D801" s="835">
        <v>43586</v>
      </c>
      <c r="E801" s="794">
        <f t="shared" si="21"/>
        <v>2019</v>
      </c>
      <c r="F801" s="794" t="s">
        <v>1019</v>
      </c>
      <c r="G801" s="823">
        <v>300</v>
      </c>
      <c r="H801" s="794" t="s">
        <v>1029</v>
      </c>
      <c r="I801" s="794">
        <v>86</v>
      </c>
      <c r="J801" s="794">
        <v>214</v>
      </c>
      <c r="K801" s="794">
        <v>898.80000000000007</v>
      </c>
      <c r="L801" s="835" t="s">
        <v>1023</v>
      </c>
      <c r="M801" s="794"/>
      <c r="N801" s="794"/>
      <c r="O801" s="794"/>
      <c r="P801" s="794"/>
      <c r="Q801" s="794"/>
      <c r="R801" s="794"/>
      <c r="S801" s="794"/>
      <c r="T801" s="794"/>
      <c r="U801" s="794"/>
      <c r="V801" s="794"/>
      <c r="W801" s="794"/>
      <c r="X801" s="794"/>
    </row>
    <row r="802" spans="3:24">
      <c r="C802" s="857" t="s">
        <v>1018</v>
      </c>
      <c r="D802" s="835">
        <v>43586</v>
      </c>
      <c r="E802" s="794">
        <f t="shared" si="21"/>
        <v>2019</v>
      </c>
      <c r="F802" s="794" t="s">
        <v>1019</v>
      </c>
      <c r="G802" s="823">
        <v>300</v>
      </c>
      <c r="H802" s="794" t="s">
        <v>1029</v>
      </c>
      <c r="I802" s="794">
        <v>86</v>
      </c>
      <c r="J802" s="794">
        <v>214</v>
      </c>
      <c r="K802" s="794">
        <v>898.80000000000007</v>
      </c>
      <c r="L802" s="835" t="s">
        <v>1023</v>
      </c>
      <c r="M802" s="794"/>
      <c r="N802" s="794"/>
      <c r="O802" s="794"/>
      <c r="P802" s="794"/>
      <c r="Q802" s="794"/>
      <c r="R802" s="794"/>
      <c r="S802" s="794"/>
      <c r="T802" s="794"/>
      <c r="U802" s="794"/>
      <c r="V802" s="794"/>
      <c r="W802" s="794"/>
      <c r="X802" s="794"/>
    </row>
    <row r="803" spans="3:24">
      <c r="C803" s="857" t="s">
        <v>1018</v>
      </c>
      <c r="D803" s="835">
        <v>43586</v>
      </c>
      <c r="E803" s="794">
        <f t="shared" si="21"/>
        <v>2019</v>
      </c>
      <c r="F803" s="794" t="s">
        <v>1019</v>
      </c>
      <c r="G803" s="823">
        <v>300</v>
      </c>
      <c r="H803" s="794" t="s">
        <v>1029</v>
      </c>
      <c r="I803" s="794">
        <v>86</v>
      </c>
      <c r="J803" s="794">
        <v>214</v>
      </c>
      <c r="K803" s="794">
        <v>898.80000000000007</v>
      </c>
      <c r="L803" s="835" t="s">
        <v>1023</v>
      </c>
      <c r="M803" s="794"/>
      <c r="N803" s="794"/>
      <c r="O803" s="794"/>
      <c r="P803" s="794"/>
      <c r="Q803" s="794"/>
      <c r="R803" s="794"/>
      <c r="S803" s="794"/>
      <c r="T803" s="794"/>
      <c r="U803" s="794"/>
      <c r="V803" s="794"/>
      <c r="W803" s="794"/>
      <c r="X803" s="794"/>
    </row>
    <row r="804" spans="3:24">
      <c r="C804" s="857" t="s">
        <v>1018</v>
      </c>
      <c r="D804" s="835">
        <v>43586</v>
      </c>
      <c r="E804" s="794">
        <f t="shared" si="21"/>
        <v>2019</v>
      </c>
      <c r="F804" s="794" t="s">
        <v>1019</v>
      </c>
      <c r="G804" s="823">
        <v>300</v>
      </c>
      <c r="H804" s="794" t="s">
        <v>1029</v>
      </c>
      <c r="I804" s="794">
        <v>86</v>
      </c>
      <c r="J804" s="794">
        <v>214</v>
      </c>
      <c r="K804" s="794">
        <v>898.80000000000007</v>
      </c>
      <c r="L804" s="835" t="s">
        <v>1023</v>
      </c>
      <c r="M804" s="794"/>
      <c r="N804" s="794"/>
      <c r="O804" s="794"/>
      <c r="P804" s="794"/>
      <c r="Q804" s="794"/>
      <c r="R804" s="794"/>
      <c r="S804" s="794"/>
      <c r="T804" s="794"/>
      <c r="U804" s="794"/>
      <c r="V804" s="794"/>
      <c r="W804" s="794"/>
      <c r="X804" s="794"/>
    </row>
    <row r="805" spans="3:24">
      <c r="C805" s="857" t="s">
        <v>1018</v>
      </c>
      <c r="D805" s="835">
        <v>43586</v>
      </c>
      <c r="E805" s="794">
        <f t="shared" si="21"/>
        <v>2019</v>
      </c>
      <c r="F805" s="794" t="s">
        <v>1019</v>
      </c>
      <c r="G805" s="823">
        <v>300</v>
      </c>
      <c r="H805" s="794" t="s">
        <v>1029</v>
      </c>
      <c r="I805" s="794">
        <v>86</v>
      </c>
      <c r="J805" s="794">
        <v>214</v>
      </c>
      <c r="K805" s="794">
        <v>898.80000000000007</v>
      </c>
      <c r="L805" s="835" t="s">
        <v>1023</v>
      </c>
      <c r="M805" s="794"/>
      <c r="N805" s="794"/>
      <c r="O805" s="794"/>
      <c r="P805" s="794"/>
      <c r="Q805" s="794"/>
      <c r="R805" s="794"/>
      <c r="S805" s="794"/>
      <c r="T805" s="794"/>
      <c r="U805" s="794"/>
      <c r="V805" s="794"/>
      <c r="W805" s="794"/>
      <c r="X805" s="794"/>
    </row>
    <row r="806" spans="3:24">
      <c r="C806" s="857" t="s">
        <v>1018</v>
      </c>
      <c r="D806" s="835">
        <v>43586</v>
      </c>
      <c r="E806" s="794">
        <f t="shared" si="21"/>
        <v>2019</v>
      </c>
      <c r="F806" s="794" t="s">
        <v>1019</v>
      </c>
      <c r="G806" s="823">
        <v>300</v>
      </c>
      <c r="H806" s="794" t="s">
        <v>1029</v>
      </c>
      <c r="I806" s="794">
        <v>86</v>
      </c>
      <c r="J806" s="794">
        <v>214</v>
      </c>
      <c r="K806" s="794">
        <v>898.80000000000007</v>
      </c>
      <c r="L806" s="835" t="s">
        <v>1023</v>
      </c>
      <c r="M806" s="794"/>
      <c r="N806" s="794"/>
      <c r="O806" s="794"/>
      <c r="P806" s="794"/>
      <c r="Q806" s="794"/>
      <c r="R806" s="794"/>
      <c r="S806" s="794"/>
      <c r="T806" s="794"/>
      <c r="U806" s="794"/>
      <c r="V806" s="794"/>
      <c r="W806" s="794"/>
      <c r="X806" s="794"/>
    </row>
    <row r="807" spans="3:24">
      <c r="C807" s="857" t="s">
        <v>1018</v>
      </c>
      <c r="D807" s="835">
        <v>43586</v>
      </c>
      <c r="E807" s="794">
        <f t="shared" si="21"/>
        <v>2019</v>
      </c>
      <c r="F807" s="794" t="s">
        <v>1030</v>
      </c>
      <c r="G807" s="823">
        <v>100</v>
      </c>
      <c r="H807" s="794" t="s">
        <v>1033</v>
      </c>
      <c r="I807" s="794">
        <v>26</v>
      </c>
      <c r="J807" s="794">
        <v>74</v>
      </c>
      <c r="K807" s="794">
        <v>310.8</v>
      </c>
      <c r="L807" s="835">
        <v>43983</v>
      </c>
      <c r="M807" s="794"/>
      <c r="N807" s="794"/>
      <c r="O807" s="794"/>
      <c r="P807" s="794"/>
      <c r="Q807" s="794"/>
      <c r="R807" s="794"/>
      <c r="S807" s="794"/>
      <c r="T807" s="794"/>
      <c r="U807" s="794"/>
      <c r="V807" s="794"/>
      <c r="W807" s="794"/>
      <c r="X807" s="794"/>
    </row>
    <row r="808" spans="3:24">
      <c r="C808" s="857" t="s">
        <v>1018</v>
      </c>
      <c r="D808" s="835">
        <v>43586</v>
      </c>
      <c r="E808" s="794">
        <f t="shared" si="21"/>
        <v>2019</v>
      </c>
      <c r="F808" s="794" t="s">
        <v>1030</v>
      </c>
      <c r="G808" s="823">
        <v>100</v>
      </c>
      <c r="H808" s="794" t="s">
        <v>1033</v>
      </c>
      <c r="I808" s="794">
        <v>26</v>
      </c>
      <c r="J808" s="794">
        <v>74</v>
      </c>
      <c r="K808" s="794">
        <v>310.8</v>
      </c>
      <c r="L808" s="835" t="s">
        <v>1023</v>
      </c>
      <c r="M808" s="794"/>
      <c r="N808" s="794"/>
      <c r="O808" s="794"/>
      <c r="P808" s="794"/>
      <c r="Q808" s="794"/>
      <c r="R808" s="794"/>
      <c r="S808" s="794"/>
      <c r="T808" s="794"/>
      <c r="U808" s="794"/>
      <c r="V808" s="794"/>
      <c r="W808" s="794"/>
      <c r="X808" s="794"/>
    </row>
    <row r="809" spans="3:24">
      <c r="C809" s="857" t="s">
        <v>1018</v>
      </c>
      <c r="D809" s="835">
        <v>43586</v>
      </c>
      <c r="E809" s="794">
        <f t="shared" si="21"/>
        <v>2019</v>
      </c>
      <c r="F809" s="794" t="s">
        <v>1030</v>
      </c>
      <c r="G809" s="823">
        <v>100</v>
      </c>
      <c r="H809" s="794" t="s">
        <v>1033</v>
      </c>
      <c r="I809" s="794">
        <v>26</v>
      </c>
      <c r="J809" s="794">
        <v>74</v>
      </c>
      <c r="K809" s="794">
        <v>310.8</v>
      </c>
      <c r="L809" s="835" t="s">
        <v>1023</v>
      </c>
      <c r="M809" s="794"/>
      <c r="N809" s="794"/>
      <c r="O809" s="794"/>
      <c r="P809" s="794"/>
      <c r="Q809" s="794"/>
      <c r="R809" s="794"/>
      <c r="S809" s="794"/>
      <c r="T809" s="794"/>
      <c r="U809" s="794"/>
      <c r="V809" s="794"/>
      <c r="W809" s="794"/>
      <c r="X809" s="794"/>
    </row>
    <row r="810" spans="3:24">
      <c r="C810" s="857" t="s">
        <v>1018</v>
      </c>
      <c r="D810" s="835">
        <v>43586</v>
      </c>
      <c r="E810" s="794">
        <f t="shared" ref="E810:E873" si="22">YEAR(D810)</f>
        <v>2019</v>
      </c>
      <c r="F810" s="794" t="s">
        <v>1030</v>
      </c>
      <c r="G810" s="823">
        <v>100</v>
      </c>
      <c r="H810" s="794" t="s">
        <v>1033</v>
      </c>
      <c r="I810" s="794">
        <v>26</v>
      </c>
      <c r="J810" s="794">
        <v>74</v>
      </c>
      <c r="K810" s="794">
        <v>310.8</v>
      </c>
      <c r="L810" s="835" t="s">
        <v>1023</v>
      </c>
      <c r="M810" s="794"/>
      <c r="N810" s="794"/>
      <c r="O810" s="794"/>
      <c r="P810" s="794"/>
      <c r="Q810" s="794"/>
      <c r="R810" s="794"/>
      <c r="S810" s="794"/>
      <c r="T810" s="794"/>
      <c r="U810" s="794"/>
      <c r="V810" s="794"/>
      <c r="W810" s="794"/>
      <c r="X810" s="794"/>
    </row>
    <row r="811" spans="3:24">
      <c r="C811" s="857" t="s">
        <v>1018</v>
      </c>
      <c r="D811" s="835">
        <v>43586</v>
      </c>
      <c r="E811" s="794">
        <f t="shared" si="22"/>
        <v>2019</v>
      </c>
      <c r="F811" s="794" t="s">
        <v>1030</v>
      </c>
      <c r="G811" s="823">
        <v>100</v>
      </c>
      <c r="H811" s="794" t="s">
        <v>1033</v>
      </c>
      <c r="I811" s="794">
        <v>26</v>
      </c>
      <c r="J811" s="794">
        <v>74</v>
      </c>
      <c r="K811" s="794">
        <v>310.8</v>
      </c>
      <c r="L811" s="835" t="s">
        <v>1023</v>
      </c>
      <c r="M811" s="794"/>
      <c r="N811" s="794"/>
      <c r="O811" s="794"/>
      <c r="P811" s="794"/>
      <c r="Q811" s="794"/>
      <c r="R811" s="794"/>
      <c r="S811" s="794"/>
      <c r="T811" s="794"/>
      <c r="U811" s="794"/>
      <c r="V811" s="794"/>
      <c r="W811" s="794"/>
      <c r="X811" s="794"/>
    </row>
    <row r="812" spans="3:24">
      <c r="C812" s="857" t="s">
        <v>1018</v>
      </c>
      <c r="D812" s="835">
        <v>43586</v>
      </c>
      <c r="E812" s="794">
        <f t="shared" si="22"/>
        <v>2019</v>
      </c>
      <c r="F812" s="794" t="s">
        <v>1019</v>
      </c>
      <c r="G812" s="823">
        <v>300</v>
      </c>
      <c r="H812" s="794" t="s">
        <v>1031</v>
      </c>
      <c r="I812" s="794">
        <v>86</v>
      </c>
      <c r="J812" s="794">
        <v>214</v>
      </c>
      <c r="K812" s="794">
        <v>898.80000000000007</v>
      </c>
      <c r="L812" s="835" t="s">
        <v>1023</v>
      </c>
      <c r="M812" s="794"/>
      <c r="N812" s="794"/>
      <c r="O812" s="794"/>
      <c r="P812" s="794"/>
      <c r="Q812" s="794"/>
      <c r="R812" s="794"/>
      <c r="S812" s="794"/>
      <c r="T812" s="794"/>
      <c r="U812" s="794"/>
      <c r="V812" s="794"/>
      <c r="W812" s="794"/>
      <c r="X812" s="794"/>
    </row>
    <row r="813" spans="3:24">
      <c r="C813" s="857" t="s">
        <v>1018</v>
      </c>
      <c r="D813" s="835">
        <v>43586</v>
      </c>
      <c r="E813" s="794">
        <f t="shared" si="22"/>
        <v>2019</v>
      </c>
      <c r="F813" s="794" t="s">
        <v>1030</v>
      </c>
      <c r="G813" s="823">
        <v>100</v>
      </c>
      <c r="H813" s="794" t="s">
        <v>1039</v>
      </c>
      <c r="I813" s="794">
        <v>58</v>
      </c>
      <c r="J813" s="794">
        <v>42</v>
      </c>
      <c r="K813" s="794">
        <v>176.4</v>
      </c>
      <c r="L813" s="835" t="s">
        <v>1023</v>
      </c>
      <c r="M813" s="794"/>
      <c r="N813" s="794"/>
      <c r="O813" s="794"/>
      <c r="P813" s="794"/>
      <c r="Q813" s="794"/>
      <c r="R813" s="794"/>
      <c r="S813" s="794"/>
      <c r="T813" s="794"/>
      <c r="U813" s="794"/>
      <c r="V813" s="794"/>
      <c r="W813" s="794"/>
      <c r="X813" s="794"/>
    </row>
    <row r="814" spans="3:24">
      <c r="C814" s="857" t="s">
        <v>1018</v>
      </c>
      <c r="D814" s="835">
        <v>43586</v>
      </c>
      <c r="E814" s="794">
        <f t="shared" si="22"/>
        <v>2019</v>
      </c>
      <c r="F814" s="794" t="s">
        <v>1030</v>
      </c>
      <c r="G814" s="823">
        <v>100</v>
      </c>
      <c r="H814" s="794" t="s">
        <v>1039</v>
      </c>
      <c r="I814" s="794">
        <v>58</v>
      </c>
      <c r="J814" s="794">
        <v>42</v>
      </c>
      <c r="K814" s="794">
        <v>176.4</v>
      </c>
      <c r="L814" s="835" t="s">
        <v>1023</v>
      </c>
      <c r="M814" s="794"/>
      <c r="N814" s="794"/>
      <c r="O814" s="794"/>
      <c r="P814" s="794"/>
      <c r="Q814" s="794"/>
      <c r="R814" s="794"/>
      <c r="S814" s="794"/>
      <c r="T814" s="794"/>
      <c r="U814" s="794"/>
      <c r="V814" s="794"/>
      <c r="W814" s="794"/>
      <c r="X814" s="794"/>
    </row>
    <row r="815" spans="3:24">
      <c r="C815" s="857" t="s">
        <v>1018</v>
      </c>
      <c r="D815" s="835">
        <v>43586</v>
      </c>
      <c r="E815" s="794">
        <f t="shared" si="22"/>
        <v>2019</v>
      </c>
      <c r="F815" s="794" t="s">
        <v>1030</v>
      </c>
      <c r="G815" s="823">
        <v>100</v>
      </c>
      <c r="H815" s="794" t="s">
        <v>1039</v>
      </c>
      <c r="I815" s="794">
        <v>58</v>
      </c>
      <c r="J815" s="794">
        <v>42</v>
      </c>
      <c r="K815" s="794">
        <v>176.4</v>
      </c>
      <c r="L815" s="835" t="s">
        <v>1023</v>
      </c>
      <c r="M815" s="794"/>
      <c r="N815" s="794"/>
      <c r="O815" s="794"/>
      <c r="P815" s="794"/>
      <c r="Q815" s="794"/>
      <c r="R815" s="794"/>
      <c r="S815" s="794"/>
      <c r="T815" s="794"/>
      <c r="U815" s="794"/>
      <c r="V815" s="794"/>
      <c r="W815" s="794"/>
      <c r="X815" s="794"/>
    </row>
    <row r="816" spans="3:24">
      <c r="C816" s="857" t="s">
        <v>1018</v>
      </c>
      <c r="D816" s="835">
        <v>43586</v>
      </c>
      <c r="E816" s="794">
        <f t="shared" si="22"/>
        <v>2019</v>
      </c>
      <c r="F816" s="794" t="s">
        <v>1030</v>
      </c>
      <c r="G816" s="823">
        <v>100</v>
      </c>
      <c r="H816" s="794" t="s">
        <v>1039</v>
      </c>
      <c r="I816" s="794">
        <v>58</v>
      </c>
      <c r="J816" s="794">
        <v>42</v>
      </c>
      <c r="K816" s="794">
        <v>176.4</v>
      </c>
      <c r="L816" s="835" t="s">
        <v>1023</v>
      </c>
      <c r="M816" s="794"/>
      <c r="N816" s="794"/>
      <c r="O816" s="794"/>
      <c r="P816" s="794"/>
      <c r="Q816" s="794"/>
      <c r="R816" s="794"/>
      <c r="S816" s="794"/>
      <c r="T816" s="794"/>
      <c r="U816" s="794"/>
      <c r="V816" s="794"/>
      <c r="W816" s="794"/>
      <c r="X816" s="794"/>
    </row>
    <row r="817" spans="3:24">
      <c r="C817" s="857" t="s">
        <v>1018</v>
      </c>
      <c r="D817" s="835">
        <v>43586</v>
      </c>
      <c r="E817" s="794">
        <f t="shared" si="22"/>
        <v>2019</v>
      </c>
      <c r="F817" s="794" t="s">
        <v>1030</v>
      </c>
      <c r="G817" s="823">
        <v>100</v>
      </c>
      <c r="H817" s="794" t="s">
        <v>1039</v>
      </c>
      <c r="I817" s="794">
        <v>58</v>
      </c>
      <c r="J817" s="794">
        <v>42</v>
      </c>
      <c r="K817" s="794">
        <v>176.4</v>
      </c>
      <c r="L817" s="835" t="s">
        <v>1023</v>
      </c>
      <c r="M817" s="794"/>
      <c r="N817" s="794"/>
      <c r="O817" s="794"/>
      <c r="P817" s="794"/>
      <c r="Q817" s="794"/>
      <c r="R817" s="794"/>
      <c r="S817" s="794"/>
      <c r="T817" s="794"/>
      <c r="U817" s="794"/>
      <c r="V817" s="794"/>
      <c r="W817" s="794"/>
      <c r="X817" s="794"/>
    </row>
    <row r="818" spans="3:24">
      <c r="C818" s="857" t="s">
        <v>1018</v>
      </c>
      <c r="D818" s="835">
        <v>43586</v>
      </c>
      <c r="E818" s="794">
        <f t="shared" si="22"/>
        <v>2019</v>
      </c>
      <c r="F818" s="794" t="s">
        <v>1030</v>
      </c>
      <c r="G818" s="823">
        <v>100</v>
      </c>
      <c r="H818" s="794" t="s">
        <v>1039</v>
      </c>
      <c r="I818" s="794">
        <v>58</v>
      </c>
      <c r="J818" s="794">
        <v>42</v>
      </c>
      <c r="K818" s="794">
        <v>176.4</v>
      </c>
      <c r="L818" s="835" t="s">
        <v>1023</v>
      </c>
      <c r="M818" s="794"/>
      <c r="N818" s="794"/>
      <c r="O818" s="794"/>
      <c r="P818" s="794"/>
      <c r="Q818" s="794"/>
      <c r="R818" s="794"/>
      <c r="S818" s="794"/>
      <c r="T818" s="794"/>
      <c r="U818" s="794"/>
      <c r="V818" s="794"/>
      <c r="W818" s="794"/>
      <c r="X818" s="794"/>
    </row>
    <row r="819" spans="3:24">
      <c r="C819" s="857" t="s">
        <v>1018</v>
      </c>
      <c r="D819" s="835">
        <v>43586</v>
      </c>
      <c r="E819" s="794">
        <f t="shared" si="22"/>
        <v>2019</v>
      </c>
      <c r="F819" s="794" t="s">
        <v>1030</v>
      </c>
      <c r="G819" s="823">
        <v>100</v>
      </c>
      <c r="H819" s="794" t="s">
        <v>1039</v>
      </c>
      <c r="I819" s="794">
        <v>58</v>
      </c>
      <c r="J819" s="794">
        <v>42</v>
      </c>
      <c r="K819" s="794">
        <v>176.4</v>
      </c>
      <c r="L819" s="835" t="s">
        <v>1023</v>
      </c>
      <c r="M819" s="794"/>
      <c r="N819" s="794"/>
      <c r="O819" s="794"/>
      <c r="P819" s="794"/>
      <c r="Q819" s="794"/>
      <c r="R819" s="794"/>
      <c r="S819" s="794"/>
      <c r="T819" s="794"/>
      <c r="U819" s="794"/>
      <c r="V819" s="794"/>
      <c r="W819" s="794"/>
      <c r="X819" s="794"/>
    </row>
    <row r="820" spans="3:24">
      <c r="C820" s="857" t="s">
        <v>1018</v>
      </c>
      <c r="D820" s="835">
        <v>43586</v>
      </c>
      <c r="E820" s="794">
        <f t="shared" si="22"/>
        <v>2019</v>
      </c>
      <c r="F820" s="794" t="s">
        <v>1030</v>
      </c>
      <c r="G820" s="823">
        <v>100</v>
      </c>
      <c r="H820" s="794" t="s">
        <v>1039</v>
      </c>
      <c r="I820" s="794">
        <v>58</v>
      </c>
      <c r="J820" s="794">
        <v>42</v>
      </c>
      <c r="K820" s="794">
        <v>176.4</v>
      </c>
      <c r="L820" s="835" t="s">
        <v>1023</v>
      </c>
      <c r="M820" s="794"/>
      <c r="N820" s="794"/>
      <c r="O820" s="794"/>
      <c r="P820" s="794"/>
      <c r="Q820" s="794"/>
      <c r="R820" s="794"/>
      <c r="S820" s="794"/>
      <c r="T820" s="794"/>
      <c r="U820" s="794"/>
      <c r="V820" s="794"/>
      <c r="W820" s="794"/>
      <c r="X820" s="794"/>
    </row>
    <row r="821" spans="3:24">
      <c r="C821" s="857" t="s">
        <v>1018</v>
      </c>
      <c r="D821" s="835">
        <v>43586</v>
      </c>
      <c r="E821" s="794">
        <f t="shared" si="22"/>
        <v>2019</v>
      </c>
      <c r="F821" s="794" t="s">
        <v>1030</v>
      </c>
      <c r="G821" s="823">
        <v>100</v>
      </c>
      <c r="H821" s="794" t="s">
        <v>1039</v>
      </c>
      <c r="I821" s="794">
        <v>58</v>
      </c>
      <c r="J821" s="794">
        <v>42</v>
      </c>
      <c r="K821" s="794">
        <v>176.4</v>
      </c>
      <c r="L821" s="835" t="s">
        <v>1023</v>
      </c>
      <c r="M821" s="794"/>
      <c r="N821" s="794"/>
      <c r="O821" s="794"/>
      <c r="P821" s="794"/>
      <c r="Q821" s="794"/>
      <c r="R821" s="794"/>
      <c r="S821" s="794"/>
      <c r="T821" s="794"/>
      <c r="U821" s="794"/>
      <c r="V821" s="794"/>
      <c r="W821" s="794"/>
      <c r="X821" s="794"/>
    </row>
    <row r="822" spans="3:24">
      <c r="C822" s="857" t="s">
        <v>1018</v>
      </c>
      <c r="D822" s="835">
        <v>43586</v>
      </c>
      <c r="E822" s="794">
        <f t="shared" si="22"/>
        <v>2019</v>
      </c>
      <c r="F822" s="794" t="s">
        <v>1030</v>
      </c>
      <c r="G822" s="823">
        <v>100</v>
      </c>
      <c r="H822" s="794" t="s">
        <v>1039</v>
      </c>
      <c r="I822" s="794">
        <v>58</v>
      </c>
      <c r="J822" s="794">
        <v>42</v>
      </c>
      <c r="K822" s="794">
        <v>176.4</v>
      </c>
      <c r="L822" s="835" t="s">
        <v>1023</v>
      </c>
      <c r="M822" s="794"/>
      <c r="N822" s="794"/>
      <c r="O822" s="794"/>
      <c r="P822" s="794"/>
      <c r="Q822" s="794"/>
      <c r="R822" s="794"/>
      <c r="S822" s="794"/>
      <c r="T822" s="794"/>
      <c r="U822" s="794"/>
      <c r="V822" s="794"/>
      <c r="W822" s="794"/>
      <c r="X822" s="794"/>
    </row>
    <row r="823" spans="3:24">
      <c r="C823" s="857" t="s">
        <v>1018</v>
      </c>
      <c r="D823" s="835">
        <v>43586</v>
      </c>
      <c r="E823" s="794">
        <f t="shared" si="22"/>
        <v>2019</v>
      </c>
      <c r="F823" s="794" t="s">
        <v>1030</v>
      </c>
      <c r="G823" s="823">
        <v>100</v>
      </c>
      <c r="H823" s="794" t="s">
        <v>1039</v>
      </c>
      <c r="I823" s="794">
        <v>58</v>
      </c>
      <c r="J823" s="794">
        <v>42</v>
      </c>
      <c r="K823" s="794">
        <v>176.4</v>
      </c>
      <c r="L823" s="835" t="s">
        <v>1023</v>
      </c>
      <c r="M823" s="794"/>
      <c r="N823" s="794"/>
      <c r="O823" s="794"/>
      <c r="P823" s="794"/>
      <c r="Q823" s="794"/>
      <c r="R823" s="794"/>
      <c r="S823" s="794"/>
      <c r="T823" s="794"/>
      <c r="U823" s="794"/>
      <c r="V823" s="794"/>
      <c r="W823" s="794"/>
      <c r="X823" s="794"/>
    </row>
    <row r="824" spans="3:24">
      <c r="C824" s="857" t="s">
        <v>1018</v>
      </c>
      <c r="D824" s="835">
        <v>43586</v>
      </c>
      <c r="E824" s="794">
        <f t="shared" si="22"/>
        <v>2019</v>
      </c>
      <c r="F824" s="794" t="s">
        <v>1019</v>
      </c>
      <c r="G824" s="823">
        <v>300</v>
      </c>
      <c r="H824" s="794" t="s">
        <v>1031</v>
      </c>
      <c r="I824" s="794">
        <v>86</v>
      </c>
      <c r="J824" s="794">
        <v>214</v>
      </c>
      <c r="K824" s="794">
        <v>898.80000000000007</v>
      </c>
      <c r="L824" s="835">
        <v>44044</v>
      </c>
      <c r="M824" s="794"/>
      <c r="N824" s="794"/>
      <c r="O824" s="794"/>
      <c r="P824" s="794"/>
      <c r="Q824" s="794"/>
      <c r="R824" s="794"/>
      <c r="S824" s="794"/>
      <c r="T824" s="794"/>
      <c r="U824" s="794"/>
      <c r="V824" s="794"/>
      <c r="W824" s="794"/>
      <c r="X824" s="794"/>
    </row>
    <row r="825" spans="3:24">
      <c r="C825" s="857" t="s">
        <v>1018</v>
      </c>
      <c r="D825" s="835">
        <v>43586</v>
      </c>
      <c r="E825" s="794">
        <f t="shared" si="22"/>
        <v>2019</v>
      </c>
      <c r="F825" s="794" t="s">
        <v>1019</v>
      </c>
      <c r="G825" s="823">
        <v>300</v>
      </c>
      <c r="H825" s="794" t="s">
        <v>1031</v>
      </c>
      <c r="I825" s="794">
        <v>86</v>
      </c>
      <c r="J825" s="794">
        <v>214</v>
      </c>
      <c r="K825" s="794">
        <v>898.80000000000007</v>
      </c>
      <c r="L825" s="835" t="s">
        <v>1023</v>
      </c>
      <c r="M825" s="794"/>
      <c r="N825" s="794"/>
      <c r="O825" s="794"/>
      <c r="P825" s="794"/>
      <c r="Q825" s="794"/>
      <c r="R825" s="794"/>
      <c r="S825" s="794"/>
      <c r="T825" s="794"/>
      <c r="U825" s="794"/>
      <c r="V825" s="794"/>
      <c r="W825" s="794"/>
      <c r="X825" s="794"/>
    </row>
    <row r="826" spans="3:24">
      <c r="C826" s="857" t="s">
        <v>1018</v>
      </c>
      <c r="D826" s="835">
        <v>43586</v>
      </c>
      <c r="E826" s="794">
        <f t="shared" si="22"/>
        <v>2019</v>
      </c>
      <c r="F826" s="794" t="s">
        <v>1019</v>
      </c>
      <c r="G826" s="823">
        <v>300</v>
      </c>
      <c r="H826" s="794" t="s">
        <v>1031</v>
      </c>
      <c r="I826" s="794">
        <v>86</v>
      </c>
      <c r="J826" s="794">
        <v>214</v>
      </c>
      <c r="K826" s="794">
        <v>898.80000000000007</v>
      </c>
      <c r="L826" s="835" t="s">
        <v>1023</v>
      </c>
      <c r="M826" s="794"/>
      <c r="N826" s="794"/>
      <c r="O826" s="794"/>
      <c r="P826" s="794"/>
      <c r="Q826" s="794"/>
      <c r="R826" s="794"/>
      <c r="S826" s="794"/>
      <c r="T826" s="794"/>
      <c r="U826" s="794"/>
      <c r="V826" s="794"/>
      <c r="W826" s="794"/>
      <c r="X826" s="794"/>
    </row>
    <row r="827" spans="3:24">
      <c r="C827" s="857" t="s">
        <v>1018</v>
      </c>
      <c r="D827" s="835">
        <v>43586</v>
      </c>
      <c r="E827" s="794">
        <f t="shared" si="22"/>
        <v>2019</v>
      </c>
      <c r="F827" s="794" t="s">
        <v>1019</v>
      </c>
      <c r="G827" s="823">
        <v>300</v>
      </c>
      <c r="H827" s="794" t="s">
        <v>1031</v>
      </c>
      <c r="I827" s="794">
        <v>86</v>
      </c>
      <c r="J827" s="794">
        <v>214</v>
      </c>
      <c r="K827" s="794">
        <v>898.80000000000007</v>
      </c>
      <c r="L827" s="835" t="s">
        <v>1023</v>
      </c>
      <c r="M827" s="794"/>
      <c r="N827" s="794"/>
      <c r="O827" s="794"/>
      <c r="P827" s="794"/>
      <c r="Q827" s="794"/>
      <c r="R827" s="794"/>
      <c r="S827" s="794"/>
      <c r="T827" s="794"/>
      <c r="U827" s="794"/>
      <c r="V827" s="794"/>
      <c r="W827" s="794"/>
      <c r="X827" s="794"/>
    </row>
    <row r="828" spans="3:24">
      <c r="C828" s="857" t="s">
        <v>1018</v>
      </c>
      <c r="D828" s="835">
        <v>43586</v>
      </c>
      <c r="E828" s="794">
        <f t="shared" si="22"/>
        <v>2019</v>
      </c>
      <c r="F828" s="794" t="s">
        <v>1019</v>
      </c>
      <c r="G828" s="823">
        <v>300</v>
      </c>
      <c r="H828" s="794" t="s">
        <v>1031</v>
      </c>
      <c r="I828" s="794">
        <v>86</v>
      </c>
      <c r="J828" s="794">
        <v>214</v>
      </c>
      <c r="K828" s="794">
        <v>898.80000000000007</v>
      </c>
      <c r="L828" s="835" t="s">
        <v>1023</v>
      </c>
      <c r="M828" s="794"/>
      <c r="N828" s="794"/>
      <c r="O828" s="794"/>
      <c r="P828" s="794"/>
      <c r="Q828" s="794"/>
      <c r="R828" s="794"/>
      <c r="S828" s="794"/>
      <c r="T828" s="794"/>
      <c r="U828" s="794"/>
      <c r="V828" s="794"/>
      <c r="W828" s="794"/>
      <c r="X828" s="794"/>
    </row>
    <row r="829" spans="3:24">
      <c r="C829" s="857" t="s">
        <v>1018</v>
      </c>
      <c r="D829" s="835">
        <v>43586</v>
      </c>
      <c r="E829" s="794">
        <f t="shared" si="22"/>
        <v>2019</v>
      </c>
      <c r="F829" s="794" t="s">
        <v>1019</v>
      </c>
      <c r="G829" s="823">
        <v>300</v>
      </c>
      <c r="H829" s="794" t="s">
        <v>1031</v>
      </c>
      <c r="I829" s="794">
        <v>86</v>
      </c>
      <c r="J829" s="794">
        <v>214</v>
      </c>
      <c r="K829" s="794">
        <v>898.80000000000007</v>
      </c>
      <c r="L829" s="835" t="s">
        <v>1023</v>
      </c>
      <c r="M829" s="794"/>
      <c r="N829" s="794"/>
      <c r="O829" s="794"/>
      <c r="P829" s="794"/>
      <c r="Q829" s="794"/>
      <c r="R829" s="794"/>
      <c r="S829" s="794"/>
      <c r="T829" s="794"/>
      <c r="U829" s="794"/>
      <c r="V829" s="794"/>
      <c r="W829" s="794"/>
      <c r="X829" s="794"/>
    </row>
    <row r="830" spans="3:24">
      <c r="C830" s="857" t="s">
        <v>1018</v>
      </c>
      <c r="D830" s="835">
        <v>43586</v>
      </c>
      <c r="E830" s="794">
        <f t="shared" si="22"/>
        <v>2019</v>
      </c>
      <c r="F830" s="794" t="s">
        <v>1019</v>
      </c>
      <c r="G830" s="823">
        <v>300</v>
      </c>
      <c r="H830" s="794" t="s">
        <v>1031</v>
      </c>
      <c r="I830" s="794">
        <v>86</v>
      </c>
      <c r="J830" s="794">
        <v>214</v>
      </c>
      <c r="K830" s="794">
        <v>898.80000000000007</v>
      </c>
      <c r="L830" s="835" t="s">
        <v>1023</v>
      </c>
      <c r="M830" s="794"/>
      <c r="N830" s="794"/>
      <c r="O830" s="794"/>
      <c r="P830" s="794"/>
      <c r="Q830" s="794"/>
      <c r="R830" s="794"/>
      <c r="S830" s="794"/>
      <c r="T830" s="794"/>
      <c r="U830" s="794"/>
      <c r="V830" s="794"/>
      <c r="W830" s="794"/>
      <c r="X830" s="794"/>
    </row>
    <row r="831" spans="3:24">
      <c r="C831" s="857" t="s">
        <v>1018</v>
      </c>
      <c r="D831" s="835">
        <v>43586</v>
      </c>
      <c r="E831" s="794">
        <f t="shared" si="22"/>
        <v>2019</v>
      </c>
      <c r="F831" s="794" t="s">
        <v>1019</v>
      </c>
      <c r="G831" s="823">
        <v>300</v>
      </c>
      <c r="H831" s="794" t="s">
        <v>1031</v>
      </c>
      <c r="I831" s="794">
        <v>86</v>
      </c>
      <c r="J831" s="794">
        <v>214</v>
      </c>
      <c r="K831" s="794">
        <v>898.80000000000007</v>
      </c>
      <c r="L831" s="835" t="s">
        <v>1023</v>
      </c>
      <c r="M831" s="794"/>
      <c r="N831" s="794"/>
      <c r="O831" s="794"/>
      <c r="P831" s="794"/>
      <c r="Q831" s="794"/>
      <c r="R831" s="794"/>
      <c r="S831" s="794"/>
      <c r="T831" s="794"/>
      <c r="U831" s="794"/>
      <c r="V831" s="794"/>
      <c r="W831" s="794"/>
      <c r="X831" s="794"/>
    </row>
    <row r="832" spans="3:24">
      <c r="C832" s="857" t="s">
        <v>1018</v>
      </c>
      <c r="D832" s="835">
        <v>43586</v>
      </c>
      <c r="E832" s="794">
        <f t="shared" si="22"/>
        <v>2019</v>
      </c>
      <c r="F832" s="794" t="s">
        <v>1019</v>
      </c>
      <c r="G832" s="823">
        <v>300</v>
      </c>
      <c r="H832" s="794" t="s">
        <v>1029</v>
      </c>
      <c r="I832" s="794">
        <v>86</v>
      </c>
      <c r="J832" s="794">
        <v>214</v>
      </c>
      <c r="K832" s="794">
        <v>898.80000000000007</v>
      </c>
      <c r="L832" s="835" t="s">
        <v>1023</v>
      </c>
      <c r="M832" s="794"/>
      <c r="N832" s="794"/>
      <c r="O832" s="794"/>
      <c r="P832" s="794"/>
      <c r="Q832" s="794"/>
      <c r="R832" s="794"/>
      <c r="S832" s="794"/>
      <c r="T832" s="794"/>
      <c r="U832" s="794"/>
      <c r="V832" s="794"/>
      <c r="W832" s="794"/>
      <c r="X832" s="794"/>
    </row>
    <row r="833" spans="3:24">
      <c r="C833" s="857" t="s">
        <v>1018</v>
      </c>
      <c r="D833" s="835">
        <v>43586</v>
      </c>
      <c r="E833" s="794">
        <f t="shared" si="22"/>
        <v>2019</v>
      </c>
      <c r="F833" s="794" t="s">
        <v>1019</v>
      </c>
      <c r="G833" s="823">
        <v>300</v>
      </c>
      <c r="H833" s="794" t="s">
        <v>1029</v>
      </c>
      <c r="I833" s="794">
        <v>86</v>
      </c>
      <c r="J833" s="794">
        <v>214</v>
      </c>
      <c r="K833" s="794">
        <v>898.80000000000007</v>
      </c>
      <c r="L833" s="835" t="s">
        <v>1023</v>
      </c>
      <c r="M833" s="794"/>
      <c r="N833" s="794"/>
      <c r="O833" s="794"/>
      <c r="P833" s="794"/>
      <c r="Q833" s="794"/>
      <c r="R833" s="794"/>
      <c r="S833" s="794"/>
      <c r="T833" s="794"/>
      <c r="U833" s="794"/>
      <c r="V833" s="794"/>
      <c r="W833" s="794"/>
      <c r="X833" s="794"/>
    </row>
    <row r="834" spans="3:24">
      <c r="C834" s="857" t="s">
        <v>1018</v>
      </c>
      <c r="D834" s="835">
        <v>43586</v>
      </c>
      <c r="E834" s="794">
        <f t="shared" si="22"/>
        <v>2019</v>
      </c>
      <c r="F834" s="794" t="s">
        <v>1019</v>
      </c>
      <c r="G834" s="823">
        <v>300</v>
      </c>
      <c r="H834" s="794" t="s">
        <v>1029</v>
      </c>
      <c r="I834" s="794">
        <v>86</v>
      </c>
      <c r="J834" s="794">
        <v>214</v>
      </c>
      <c r="K834" s="794">
        <v>898.80000000000007</v>
      </c>
      <c r="L834" s="835" t="s">
        <v>1023</v>
      </c>
      <c r="M834" s="794"/>
      <c r="N834" s="794"/>
      <c r="O834" s="794"/>
      <c r="P834" s="794"/>
      <c r="Q834" s="794"/>
      <c r="R834" s="794"/>
      <c r="S834" s="794"/>
      <c r="T834" s="794"/>
      <c r="U834" s="794"/>
      <c r="V834" s="794"/>
      <c r="W834" s="794"/>
      <c r="X834" s="794"/>
    </row>
    <row r="835" spans="3:24">
      <c r="C835" s="857" t="s">
        <v>1018</v>
      </c>
      <c r="D835" s="835">
        <v>43586</v>
      </c>
      <c r="E835" s="794">
        <f t="shared" si="22"/>
        <v>2019</v>
      </c>
      <c r="F835" s="794" t="s">
        <v>1019</v>
      </c>
      <c r="G835" s="823">
        <v>300</v>
      </c>
      <c r="H835" s="794" t="s">
        <v>1029</v>
      </c>
      <c r="I835" s="794">
        <v>86</v>
      </c>
      <c r="J835" s="794">
        <v>214</v>
      </c>
      <c r="K835" s="794">
        <v>898.80000000000007</v>
      </c>
      <c r="L835" s="835" t="s">
        <v>1023</v>
      </c>
      <c r="M835" s="794"/>
      <c r="N835" s="794"/>
      <c r="O835" s="794"/>
      <c r="P835" s="794"/>
      <c r="Q835" s="794"/>
      <c r="R835" s="794"/>
      <c r="S835" s="794"/>
      <c r="T835" s="794"/>
      <c r="U835" s="794"/>
      <c r="V835" s="794"/>
      <c r="W835" s="794"/>
      <c r="X835" s="794"/>
    </row>
    <row r="836" spans="3:24">
      <c r="C836" s="857" t="s">
        <v>1018</v>
      </c>
      <c r="D836" s="835">
        <v>43586</v>
      </c>
      <c r="E836" s="794">
        <f t="shared" si="22"/>
        <v>2019</v>
      </c>
      <c r="F836" s="794" t="s">
        <v>1019</v>
      </c>
      <c r="G836" s="823">
        <v>300</v>
      </c>
      <c r="H836" s="794" t="s">
        <v>1029</v>
      </c>
      <c r="I836" s="794">
        <v>86</v>
      </c>
      <c r="J836" s="794">
        <v>214</v>
      </c>
      <c r="K836" s="794">
        <v>898.80000000000007</v>
      </c>
      <c r="L836" s="835" t="s">
        <v>1023</v>
      </c>
      <c r="M836" s="794"/>
      <c r="N836" s="794"/>
      <c r="O836" s="794"/>
      <c r="P836" s="794"/>
      <c r="Q836" s="794"/>
      <c r="R836" s="794"/>
      <c r="S836" s="794"/>
      <c r="T836" s="794"/>
      <c r="U836" s="794"/>
      <c r="V836" s="794"/>
      <c r="W836" s="794"/>
      <c r="X836" s="794"/>
    </row>
    <row r="837" spans="3:24">
      <c r="C837" s="857" t="s">
        <v>1018</v>
      </c>
      <c r="D837" s="835">
        <v>43586</v>
      </c>
      <c r="E837" s="794">
        <f t="shared" si="22"/>
        <v>2019</v>
      </c>
      <c r="F837" s="794" t="s">
        <v>1019</v>
      </c>
      <c r="G837" s="823">
        <v>300</v>
      </c>
      <c r="H837" s="794" t="s">
        <v>1029</v>
      </c>
      <c r="I837" s="794">
        <v>86</v>
      </c>
      <c r="J837" s="794">
        <v>214</v>
      </c>
      <c r="K837" s="794">
        <v>898.80000000000007</v>
      </c>
      <c r="L837" s="835" t="s">
        <v>1023</v>
      </c>
      <c r="M837" s="794"/>
      <c r="N837" s="794"/>
      <c r="O837" s="794"/>
      <c r="P837" s="794"/>
      <c r="Q837" s="794"/>
      <c r="R837" s="794"/>
      <c r="S837" s="794"/>
      <c r="T837" s="794"/>
      <c r="U837" s="794"/>
      <c r="V837" s="794"/>
      <c r="W837" s="794"/>
      <c r="X837" s="794"/>
    </row>
    <row r="838" spans="3:24">
      <c r="C838" s="857" t="s">
        <v>1018</v>
      </c>
      <c r="D838" s="835">
        <v>43586</v>
      </c>
      <c r="E838" s="794">
        <f t="shared" si="22"/>
        <v>2019</v>
      </c>
      <c r="F838" s="794" t="s">
        <v>1019</v>
      </c>
      <c r="G838" s="823">
        <v>300</v>
      </c>
      <c r="H838" s="794" t="s">
        <v>1029</v>
      </c>
      <c r="I838" s="794">
        <v>86</v>
      </c>
      <c r="J838" s="794">
        <v>214</v>
      </c>
      <c r="K838" s="794">
        <v>898.80000000000007</v>
      </c>
      <c r="L838" s="835" t="s">
        <v>1023</v>
      </c>
      <c r="M838" s="794"/>
      <c r="N838" s="794"/>
      <c r="O838" s="794"/>
      <c r="P838" s="794"/>
      <c r="Q838" s="794"/>
      <c r="R838" s="794"/>
      <c r="S838" s="794"/>
      <c r="T838" s="794"/>
      <c r="U838" s="794"/>
      <c r="V838" s="794"/>
      <c r="W838" s="794"/>
      <c r="X838" s="794"/>
    </row>
    <row r="839" spans="3:24">
      <c r="C839" s="857" t="s">
        <v>1018</v>
      </c>
      <c r="D839" s="835">
        <v>43586</v>
      </c>
      <c r="E839" s="794">
        <f t="shared" si="22"/>
        <v>2019</v>
      </c>
      <c r="F839" s="794" t="s">
        <v>1019</v>
      </c>
      <c r="G839" s="823">
        <v>300</v>
      </c>
      <c r="H839" s="794" t="s">
        <v>1029</v>
      </c>
      <c r="I839" s="794">
        <v>86</v>
      </c>
      <c r="J839" s="794">
        <v>214</v>
      </c>
      <c r="K839" s="794">
        <v>898.80000000000007</v>
      </c>
      <c r="L839" s="835" t="s">
        <v>1023</v>
      </c>
      <c r="M839" s="794"/>
      <c r="N839" s="794"/>
      <c r="O839" s="794"/>
      <c r="P839" s="794"/>
      <c r="Q839" s="794"/>
      <c r="R839" s="794"/>
      <c r="S839" s="794"/>
      <c r="T839" s="794"/>
      <c r="U839" s="794"/>
      <c r="V839" s="794"/>
      <c r="W839" s="794"/>
      <c r="X839" s="794"/>
    </row>
    <row r="840" spans="3:24">
      <c r="C840" s="857" t="s">
        <v>1018</v>
      </c>
      <c r="D840" s="835">
        <v>43586</v>
      </c>
      <c r="E840" s="794">
        <f t="shared" si="22"/>
        <v>2019</v>
      </c>
      <c r="F840" s="794" t="s">
        <v>1019</v>
      </c>
      <c r="G840" s="823">
        <v>300</v>
      </c>
      <c r="H840" s="794" t="s">
        <v>1029</v>
      </c>
      <c r="I840" s="794">
        <v>86</v>
      </c>
      <c r="J840" s="794">
        <v>214</v>
      </c>
      <c r="K840" s="794">
        <v>898.80000000000007</v>
      </c>
      <c r="L840" s="835" t="s">
        <v>1023</v>
      </c>
      <c r="M840" s="794"/>
      <c r="N840" s="794"/>
      <c r="O840" s="794"/>
      <c r="P840" s="794"/>
      <c r="Q840" s="794"/>
      <c r="R840" s="794"/>
      <c r="S840" s="794"/>
      <c r="T840" s="794"/>
      <c r="U840" s="794"/>
      <c r="V840" s="794"/>
      <c r="W840" s="794"/>
      <c r="X840" s="794"/>
    </row>
    <row r="841" spans="3:24">
      <c r="C841" s="857" t="s">
        <v>1018</v>
      </c>
      <c r="D841" s="835">
        <v>43586</v>
      </c>
      <c r="E841" s="794">
        <f t="shared" si="22"/>
        <v>2019</v>
      </c>
      <c r="F841" s="794" t="s">
        <v>1019</v>
      </c>
      <c r="G841" s="823">
        <v>300</v>
      </c>
      <c r="H841" s="794" t="s">
        <v>1029</v>
      </c>
      <c r="I841" s="794">
        <v>86</v>
      </c>
      <c r="J841" s="794">
        <v>214</v>
      </c>
      <c r="K841" s="794">
        <v>898.80000000000007</v>
      </c>
      <c r="L841" s="835" t="s">
        <v>1023</v>
      </c>
      <c r="M841" s="794"/>
      <c r="N841" s="794"/>
      <c r="O841" s="794"/>
      <c r="P841" s="794"/>
      <c r="Q841" s="794"/>
      <c r="R841" s="794"/>
      <c r="S841" s="794"/>
      <c r="T841" s="794"/>
      <c r="U841" s="794"/>
      <c r="V841" s="794"/>
      <c r="W841" s="794"/>
      <c r="X841" s="794"/>
    </row>
    <row r="842" spans="3:24">
      <c r="C842" s="857" t="s">
        <v>1018</v>
      </c>
      <c r="D842" s="835">
        <v>43586</v>
      </c>
      <c r="E842" s="794">
        <f t="shared" si="22"/>
        <v>2019</v>
      </c>
      <c r="F842" s="794" t="s">
        <v>1019</v>
      </c>
      <c r="G842" s="823">
        <v>300</v>
      </c>
      <c r="H842" s="794" t="s">
        <v>1029</v>
      </c>
      <c r="I842" s="794">
        <v>86</v>
      </c>
      <c r="J842" s="794">
        <v>214</v>
      </c>
      <c r="K842" s="794">
        <v>898.80000000000007</v>
      </c>
      <c r="L842" s="835" t="s">
        <v>1023</v>
      </c>
      <c r="M842" s="794"/>
      <c r="N842" s="794"/>
      <c r="O842" s="794"/>
      <c r="P842" s="794"/>
      <c r="Q842" s="794"/>
      <c r="R842" s="794"/>
      <c r="S842" s="794"/>
      <c r="T842" s="794"/>
      <c r="U842" s="794"/>
      <c r="V842" s="794"/>
      <c r="W842" s="794"/>
      <c r="X842" s="794"/>
    </row>
    <row r="843" spans="3:24">
      <c r="C843" s="857" t="s">
        <v>1018</v>
      </c>
      <c r="D843" s="835">
        <v>43586</v>
      </c>
      <c r="E843" s="794">
        <f t="shared" si="22"/>
        <v>2019</v>
      </c>
      <c r="F843" s="794" t="s">
        <v>1019</v>
      </c>
      <c r="G843" s="823">
        <v>300</v>
      </c>
      <c r="H843" s="794" t="s">
        <v>1029</v>
      </c>
      <c r="I843" s="794">
        <v>86</v>
      </c>
      <c r="J843" s="794">
        <v>214</v>
      </c>
      <c r="K843" s="794">
        <v>898.80000000000007</v>
      </c>
      <c r="L843" s="835" t="s">
        <v>1023</v>
      </c>
      <c r="M843" s="794"/>
      <c r="N843" s="794"/>
      <c r="O843" s="794"/>
      <c r="P843" s="794"/>
      <c r="Q843" s="794"/>
      <c r="R843" s="794"/>
      <c r="S843" s="794"/>
      <c r="T843" s="794"/>
      <c r="U843" s="794"/>
      <c r="V843" s="794"/>
      <c r="W843" s="794"/>
      <c r="X843" s="794"/>
    </row>
    <row r="844" spans="3:24">
      <c r="C844" s="857" t="s">
        <v>1018</v>
      </c>
      <c r="D844" s="835">
        <v>43586</v>
      </c>
      <c r="E844" s="794">
        <f t="shared" si="22"/>
        <v>2019</v>
      </c>
      <c r="F844" s="794" t="s">
        <v>1019</v>
      </c>
      <c r="G844" s="823">
        <v>300</v>
      </c>
      <c r="H844" s="794" t="s">
        <v>1029</v>
      </c>
      <c r="I844" s="794">
        <v>86</v>
      </c>
      <c r="J844" s="794">
        <v>214</v>
      </c>
      <c r="K844" s="794">
        <v>898.80000000000007</v>
      </c>
      <c r="L844" s="835" t="s">
        <v>1023</v>
      </c>
      <c r="M844" s="794"/>
      <c r="N844" s="794"/>
      <c r="O844" s="794"/>
      <c r="P844" s="794"/>
      <c r="Q844" s="794"/>
      <c r="R844" s="794"/>
      <c r="S844" s="794"/>
      <c r="T844" s="794"/>
      <c r="U844" s="794"/>
      <c r="V844" s="794"/>
      <c r="W844" s="794"/>
      <c r="X844" s="794"/>
    </row>
    <row r="845" spans="3:24">
      <c r="C845" s="857" t="s">
        <v>1018</v>
      </c>
      <c r="D845" s="835">
        <v>43586</v>
      </c>
      <c r="E845" s="794">
        <f t="shared" si="22"/>
        <v>2019</v>
      </c>
      <c r="F845" s="794" t="s">
        <v>1019</v>
      </c>
      <c r="G845" s="823">
        <v>300</v>
      </c>
      <c r="H845" s="794" t="s">
        <v>1029</v>
      </c>
      <c r="I845" s="794">
        <v>86</v>
      </c>
      <c r="J845" s="794">
        <v>214</v>
      </c>
      <c r="K845" s="794">
        <v>898.80000000000007</v>
      </c>
      <c r="L845" s="835" t="s">
        <v>1023</v>
      </c>
      <c r="M845" s="794"/>
      <c r="N845" s="794"/>
      <c r="O845" s="794"/>
      <c r="P845" s="794"/>
      <c r="Q845" s="794"/>
      <c r="R845" s="794"/>
      <c r="S845" s="794"/>
      <c r="T845" s="794"/>
      <c r="U845" s="794"/>
      <c r="V845" s="794"/>
      <c r="W845" s="794"/>
      <c r="X845" s="794"/>
    </row>
    <row r="846" spans="3:24">
      <c r="C846" s="857" t="s">
        <v>1018</v>
      </c>
      <c r="D846" s="835">
        <v>43586</v>
      </c>
      <c r="E846" s="794">
        <f t="shared" si="22"/>
        <v>2019</v>
      </c>
      <c r="F846" s="794" t="s">
        <v>1019</v>
      </c>
      <c r="G846" s="823">
        <v>300</v>
      </c>
      <c r="H846" s="794" t="s">
        <v>1029</v>
      </c>
      <c r="I846" s="794">
        <v>86</v>
      </c>
      <c r="J846" s="794">
        <v>214</v>
      </c>
      <c r="K846" s="794">
        <v>898.80000000000007</v>
      </c>
      <c r="L846" s="835" t="s">
        <v>1023</v>
      </c>
      <c r="M846" s="794"/>
      <c r="N846" s="794"/>
      <c r="O846" s="794"/>
      <c r="P846" s="794"/>
      <c r="Q846" s="794"/>
      <c r="R846" s="794"/>
      <c r="S846" s="794"/>
      <c r="T846" s="794"/>
      <c r="U846" s="794"/>
      <c r="V846" s="794"/>
      <c r="W846" s="794"/>
      <c r="X846" s="794"/>
    </row>
    <row r="847" spans="3:24">
      <c r="C847" s="857" t="s">
        <v>1018</v>
      </c>
      <c r="D847" s="835">
        <v>43586</v>
      </c>
      <c r="E847" s="794">
        <f t="shared" si="22"/>
        <v>2019</v>
      </c>
      <c r="F847" s="794" t="s">
        <v>1019</v>
      </c>
      <c r="G847" s="823">
        <v>300</v>
      </c>
      <c r="H847" s="794" t="s">
        <v>1029</v>
      </c>
      <c r="I847" s="794">
        <v>86</v>
      </c>
      <c r="J847" s="794">
        <v>214</v>
      </c>
      <c r="K847" s="794">
        <v>898.80000000000007</v>
      </c>
      <c r="L847" s="835" t="s">
        <v>1023</v>
      </c>
      <c r="M847" s="794"/>
      <c r="N847" s="794"/>
      <c r="O847" s="794"/>
      <c r="P847" s="794"/>
      <c r="Q847" s="794"/>
      <c r="R847" s="794"/>
      <c r="S847" s="794"/>
      <c r="T847" s="794"/>
      <c r="U847" s="794"/>
      <c r="V847" s="794"/>
      <c r="W847" s="794"/>
      <c r="X847" s="794"/>
    </row>
    <row r="848" spans="3:24">
      <c r="C848" s="857" t="s">
        <v>1018</v>
      </c>
      <c r="D848" s="835">
        <v>43586</v>
      </c>
      <c r="E848" s="794">
        <f t="shared" si="22"/>
        <v>2019</v>
      </c>
      <c r="F848" s="794" t="s">
        <v>1019</v>
      </c>
      <c r="G848" s="823">
        <v>300</v>
      </c>
      <c r="H848" s="794" t="s">
        <v>1029</v>
      </c>
      <c r="I848" s="794">
        <v>86</v>
      </c>
      <c r="J848" s="794">
        <v>214</v>
      </c>
      <c r="K848" s="794">
        <v>898.80000000000007</v>
      </c>
      <c r="L848" s="835" t="s">
        <v>1023</v>
      </c>
      <c r="M848" s="794"/>
      <c r="N848" s="794"/>
      <c r="O848" s="794"/>
      <c r="P848" s="794"/>
      <c r="Q848" s="794"/>
      <c r="R848" s="794"/>
      <c r="S848" s="794"/>
      <c r="T848" s="794"/>
      <c r="U848" s="794"/>
      <c r="V848" s="794"/>
      <c r="W848" s="794"/>
      <c r="X848" s="794"/>
    </row>
    <row r="849" spans="3:24">
      <c r="C849" s="857" t="s">
        <v>1018</v>
      </c>
      <c r="D849" s="835">
        <v>43586</v>
      </c>
      <c r="E849" s="794">
        <f t="shared" si="22"/>
        <v>2019</v>
      </c>
      <c r="F849" s="794" t="s">
        <v>1019</v>
      </c>
      <c r="G849" s="823">
        <v>300</v>
      </c>
      <c r="H849" s="794" t="s">
        <v>1029</v>
      </c>
      <c r="I849" s="794">
        <v>86</v>
      </c>
      <c r="J849" s="794">
        <v>214</v>
      </c>
      <c r="K849" s="794">
        <v>898.80000000000007</v>
      </c>
      <c r="L849" s="835" t="s">
        <v>1023</v>
      </c>
      <c r="M849" s="794"/>
      <c r="N849" s="794"/>
      <c r="O849" s="794"/>
      <c r="P849" s="794"/>
      <c r="Q849" s="794"/>
      <c r="R849" s="794"/>
      <c r="S849" s="794"/>
      <c r="T849" s="794"/>
      <c r="U849" s="794"/>
      <c r="V849" s="794"/>
      <c r="W849" s="794"/>
      <c r="X849" s="794"/>
    </row>
    <row r="850" spans="3:24">
      <c r="C850" s="857" t="s">
        <v>1018</v>
      </c>
      <c r="D850" s="835">
        <v>43586</v>
      </c>
      <c r="E850" s="794">
        <f t="shared" si="22"/>
        <v>2019</v>
      </c>
      <c r="F850" s="794" t="s">
        <v>1019</v>
      </c>
      <c r="G850" s="823">
        <v>300</v>
      </c>
      <c r="H850" s="794" t="s">
        <v>1029</v>
      </c>
      <c r="I850" s="794">
        <v>86</v>
      </c>
      <c r="J850" s="794">
        <v>214</v>
      </c>
      <c r="K850" s="794">
        <v>898.80000000000007</v>
      </c>
      <c r="L850" s="835" t="s">
        <v>1023</v>
      </c>
      <c r="M850" s="794"/>
      <c r="N850" s="794"/>
      <c r="O850" s="794"/>
      <c r="P850" s="794"/>
      <c r="Q850" s="794"/>
      <c r="R850" s="794"/>
      <c r="S850" s="794"/>
      <c r="T850" s="794"/>
      <c r="U850" s="794"/>
      <c r="V850" s="794"/>
      <c r="W850" s="794"/>
      <c r="X850" s="794"/>
    </row>
    <row r="851" spans="3:24">
      <c r="C851" s="857" t="s">
        <v>1018</v>
      </c>
      <c r="D851" s="835">
        <v>43586</v>
      </c>
      <c r="E851" s="794">
        <f t="shared" si="22"/>
        <v>2019</v>
      </c>
      <c r="F851" s="794" t="s">
        <v>1019</v>
      </c>
      <c r="G851" s="823">
        <v>300</v>
      </c>
      <c r="H851" s="794" t="s">
        <v>1029</v>
      </c>
      <c r="I851" s="794">
        <v>86</v>
      </c>
      <c r="J851" s="794">
        <v>214</v>
      </c>
      <c r="K851" s="794">
        <v>898.80000000000007</v>
      </c>
      <c r="L851" s="835" t="s">
        <v>1023</v>
      </c>
      <c r="M851" s="794"/>
      <c r="N851" s="794"/>
      <c r="O851" s="794"/>
      <c r="P851" s="794"/>
      <c r="Q851" s="794"/>
      <c r="R851" s="794"/>
      <c r="S851" s="794"/>
      <c r="T851" s="794"/>
      <c r="U851" s="794"/>
      <c r="V851" s="794"/>
      <c r="W851" s="794"/>
      <c r="X851" s="794"/>
    </row>
    <row r="852" spans="3:24">
      <c r="C852" s="857" t="s">
        <v>1018</v>
      </c>
      <c r="D852" s="835">
        <v>43586</v>
      </c>
      <c r="E852" s="794">
        <f t="shared" si="22"/>
        <v>2019</v>
      </c>
      <c r="F852" s="794" t="s">
        <v>1019</v>
      </c>
      <c r="G852" s="823">
        <v>300</v>
      </c>
      <c r="H852" s="794" t="s">
        <v>1029</v>
      </c>
      <c r="I852" s="794">
        <v>86</v>
      </c>
      <c r="J852" s="794">
        <v>214</v>
      </c>
      <c r="K852" s="794">
        <v>898.80000000000007</v>
      </c>
      <c r="L852" s="835" t="s">
        <v>1023</v>
      </c>
      <c r="M852" s="794"/>
      <c r="N852" s="794"/>
      <c r="O852" s="794"/>
      <c r="P852" s="794"/>
      <c r="Q852" s="794"/>
      <c r="R852" s="794"/>
      <c r="S852" s="794"/>
      <c r="T852" s="794"/>
      <c r="U852" s="794"/>
      <c r="V852" s="794"/>
      <c r="W852" s="794"/>
      <c r="X852" s="794"/>
    </row>
    <row r="853" spans="3:24">
      <c r="C853" s="857" t="s">
        <v>1018</v>
      </c>
      <c r="D853" s="835">
        <v>43586</v>
      </c>
      <c r="E853" s="794">
        <f t="shared" si="22"/>
        <v>2019</v>
      </c>
      <c r="F853" s="794" t="s">
        <v>1019</v>
      </c>
      <c r="G853" s="823">
        <v>300</v>
      </c>
      <c r="H853" s="794" t="s">
        <v>1029</v>
      </c>
      <c r="I853" s="794">
        <v>86</v>
      </c>
      <c r="J853" s="794">
        <v>214</v>
      </c>
      <c r="K853" s="794">
        <v>898.80000000000007</v>
      </c>
      <c r="L853" s="835" t="s">
        <v>1023</v>
      </c>
      <c r="M853" s="794"/>
      <c r="N853" s="794"/>
      <c r="O853" s="794"/>
      <c r="P853" s="794"/>
      <c r="Q853" s="794"/>
      <c r="R853" s="794"/>
      <c r="S853" s="794"/>
      <c r="T853" s="794"/>
      <c r="U853" s="794"/>
      <c r="V853" s="794"/>
      <c r="W853" s="794"/>
      <c r="X853" s="794"/>
    </row>
    <row r="854" spans="3:24">
      <c r="C854" s="857" t="s">
        <v>1018</v>
      </c>
      <c r="D854" s="835">
        <v>43586</v>
      </c>
      <c r="E854" s="794">
        <f t="shared" si="22"/>
        <v>2019</v>
      </c>
      <c r="F854" s="794" t="s">
        <v>1019</v>
      </c>
      <c r="G854" s="823">
        <v>300</v>
      </c>
      <c r="H854" s="794" t="s">
        <v>1029</v>
      </c>
      <c r="I854" s="794">
        <v>86</v>
      </c>
      <c r="J854" s="794">
        <v>214</v>
      </c>
      <c r="K854" s="794">
        <v>898.80000000000007</v>
      </c>
      <c r="L854" s="835" t="s">
        <v>1023</v>
      </c>
      <c r="M854" s="794"/>
      <c r="N854" s="794"/>
      <c r="O854" s="794"/>
      <c r="P854" s="794"/>
      <c r="Q854" s="794"/>
      <c r="R854" s="794"/>
      <c r="S854" s="794"/>
      <c r="T854" s="794"/>
      <c r="U854" s="794"/>
      <c r="V854" s="794"/>
      <c r="W854" s="794"/>
      <c r="X854" s="794"/>
    </row>
    <row r="855" spans="3:24">
      <c r="C855" s="857" t="s">
        <v>1018</v>
      </c>
      <c r="D855" s="835">
        <v>43586</v>
      </c>
      <c r="E855" s="794">
        <f t="shared" si="22"/>
        <v>2019</v>
      </c>
      <c r="F855" s="794" t="s">
        <v>1019</v>
      </c>
      <c r="G855" s="823">
        <v>300</v>
      </c>
      <c r="H855" s="794" t="s">
        <v>1029</v>
      </c>
      <c r="I855" s="794">
        <v>86</v>
      </c>
      <c r="J855" s="794">
        <v>214</v>
      </c>
      <c r="K855" s="794">
        <v>898.80000000000007</v>
      </c>
      <c r="L855" s="835" t="s">
        <v>1023</v>
      </c>
      <c r="M855" s="794"/>
      <c r="N855" s="794"/>
      <c r="O855" s="794"/>
      <c r="P855" s="794"/>
      <c r="Q855" s="794"/>
      <c r="R855" s="794"/>
      <c r="S855" s="794"/>
      <c r="T855" s="794"/>
      <c r="U855" s="794"/>
      <c r="V855" s="794"/>
      <c r="W855" s="794"/>
      <c r="X855" s="794"/>
    </row>
    <row r="856" spans="3:24">
      <c r="C856" s="857" t="s">
        <v>1018</v>
      </c>
      <c r="D856" s="835">
        <v>43586</v>
      </c>
      <c r="E856" s="794">
        <f t="shared" si="22"/>
        <v>2019</v>
      </c>
      <c r="F856" s="794" t="s">
        <v>1019</v>
      </c>
      <c r="G856" s="823">
        <v>300</v>
      </c>
      <c r="H856" s="794" t="s">
        <v>1031</v>
      </c>
      <c r="I856" s="794">
        <v>86</v>
      </c>
      <c r="J856" s="794">
        <v>214</v>
      </c>
      <c r="K856" s="794">
        <v>898.80000000000007</v>
      </c>
      <c r="L856" s="835" t="s">
        <v>1023</v>
      </c>
      <c r="M856" s="794"/>
      <c r="N856" s="794"/>
      <c r="O856" s="794"/>
      <c r="P856" s="794"/>
      <c r="Q856" s="794"/>
      <c r="R856" s="794"/>
      <c r="S856" s="794"/>
      <c r="T856" s="794"/>
      <c r="U856" s="794"/>
      <c r="V856" s="794"/>
      <c r="W856" s="794"/>
      <c r="X856" s="794"/>
    </row>
    <row r="857" spans="3:24">
      <c r="C857" s="857" t="s">
        <v>1018</v>
      </c>
      <c r="D857" s="835">
        <v>43586</v>
      </c>
      <c r="E857" s="794">
        <f t="shared" si="22"/>
        <v>2019</v>
      </c>
      <c r="F857" s="794" t="s">
        <v>1019</v>
      </c>
      <c r="G857" s="823">
        <v>300</v>
      </c>
      <c r="H857" s="794" t="s">
        <v>1031</v>
      </c>
      <c r="I857" s="794">
        <v>86</v>
      </c>
      <c r="J857" s="794">
        <v>214</v>
      </c>
      <c r="K857" s="794">
        <v>898.80000000000007</v>
      </c>
      <c r="L857" s="835" t="s">
        <v>1023</v>
      </c>
      <c r="M857" s="794"/>
      <c r="N857" s="794"/>
      <c r="O857" s="794"/>
      <c r="P857" s="794"/>
      <c r="Q857" s="794"/>
      <c r="R857" s="794"/>
      <c r="S857" s="794"/>
      <c r="T857" s="794"/>
      <c r="U857" s="794"/>
      <c r="V857" s="794"/>
      <c r="W857" s="794"/>
      <c r="X857" s="794"/>
    </row>
    <row r="858" spans="3:24">
      <c r="C858" s="857" t="s">
        <v>1018</v>
      </c>
      <c r="D858" s="835">
        <v>43586</v>
      </c>
      <c r="E858" s="794">
        <f t="shared" si="22"/>
        <v>2019</v>
      </c>
      <c r="F858" s="794" t="s">
        <v>1019</v>
      </c>
      <c r="G858" s="823">
        <v>300</v>
      </c>
      <c r="H858" s="794" t="s">
        <v>1031</v>
      </c>
      <c r="I858" s="794">
        <v>86</v>
      </c>
      <c r="J858" s="794">
        <v>214</v>
      </c>
      <c r="K858" s="794">
        <v>898.80000000000007</v>
      </c>
      <c r="L858" s="835" t="s">
        <v>1023</v>
      </c>
      <c r="M858" s="794"/>
      <c r="N858" s="794"/>
      <c r="O858" s="794"/>
      <c r="P858" s="794"/>
      <c r="Q858" s="794"/>
      <c r="R858" s="794"/>
      <c r="S858" s="794"/>
      <c r="T858" s="794"/>
      <c r="U858" s="794"/>
      <c r="V858" s="794"/>
      <c r="W858" s="794"/>
      <c r="X858" s="794"/>
    </row>
    <row r="859" spans="3:24">
      <c r="C859" s="857" t="s">
        <v>1018</v>
      </c>
      <c r="D859" s="835">
        <v>43586</v>
      </c>
      <c r="E859" s="794">
        <f t="shared" si="22"/>
        <v>2019</v>
      </c>
      <c r="F859" s="794" t="s">
        <v>1019</v>
      </c>
      <c r="G859" s="823">
        <v>300</v>
      </c>
      <c r="H859" s="794" t="s">
        <v>1031</v>
      </c>
      <c r="I859" s="794">
        <v>86</v>
      </c>
      <c r="J859" s="794">
        <v>214</v>
      </c>
      <c r="K859" s="794">
        <v>898.80000000000007</v>
      </c>
      <c r="L859" s="835" t="s">
        <v>1023</v>
      </c>
      <c r="M859" s="794"/>
      <c r="N859" s="794"/>
      <c r="O859" s="794"/>
      <c r="P859" s="794"/>
      <c r="Q859" s="794"/>
      <c r="R859" s="794"/>
      <c r="S859" s="794"/>
      <c r="T859" s="794"/>
      <c r="U859" s="794"/>
      <c r="V859" s="794"/>
      <c r="W859" s="794"/>
      <c r="X859" s="794"/>
    </row>
    <row r="860" spans="3:24">
      <c r="C860" s="857" t="s">
        <v>1018</v>
      </c>
      <c r="D860" s="835">
        <v>43586</v>
      </c>
      <c r="E860" s="794">
        <f t="shared" si="22"/>
        <v>2019</v>
      </c>
      <c r="F860" s="794" t="s">
        <v>1019</v>
      </c>
      <c r="G860" s="823">
        <v>300</v>
      </c>
      <c r="H860" s="794" t="s">
        <v>1031</v>
      </c>
      <c r="I860" s="794">
        <v>86</v>
      </c>
      <c r="J860" s="794">
        <v>214</v>
      </c>
      <c r="K860" s="794">
        <v>898.80000000000007</v>
      </c>
      <c r="L860" s="835" t="s">
        <v>1023</v>
      </c>
      <c r="M860" s="794"/>
      <c r="N860" s="794"/>
      <c r="O860" s="794"/>
      <c r="P860" s="794"/>
      <c r="Q860" s="794"/>
      <c r="R860" s="794"/>
      <c r="S860" s="794"/>
      <c r="T860" s="794"/>
      <c r="U860" s="794"/>
      <c r="V860" s="794"/>
      <c r="W860" s="794"/>
      <c r="X860" s="794"/>
    </row>
    <row r="861" spans="3:24">
      <c r="C861" s="857" t="s">
        <v>1018</v>
      </c>
      <c r="D861" s="835">
        <v>43586</v>
      </c>
      <c r="E861" s="794">
        <f t="shared" si="22"/>
        <v>2019</v>
      </c>
      <c r="F861" s="794" t="s">
        <v>1019</v>
      </c>
      <c r="G861" s="823">
        <v>300</v>
      </c>
      <c r="H861" s="794" t="s">
        <v>1031</v>
      </c>
      <c r="I861" s="794">
        <v>86</v>
      </c>
      <c r="J861" s="794">
        <v>214</v>
      </c>
      <c r="K861" s="794">
        <v>898.80000000000007</v>
      </c>
      <c r="L861" s="835" t="s">
        <v>1023</v>
      </c>
      <c r="M861" s="794"/>
      <c r="N861" s="794"/>
      <c r="O861" s="794"/>
      <c r="P861" s="794"/>
      <c r="Q861" s="794"/>
      <c r="R861" s="794"/>
      <c r="S861" s="794"/>
      <c r="T861" s="794"/>
      <c r="U861" s="794"/>
      <c r="V861" s="794"/>
      <c r="W861" s="794"/>
      <c r="X861" s="794"/>
    </row>
    <row r="862" spans="3:24">
      <c r="C862" s="857" t="s">
        <v>1018</v>
      </c>
      <c r="D862" s="835">
        <v>43586</v>
      </c>
      <c r="E862" s="794">
        <f t="shared" si="22"/>
        <v>2019</v>
      </c>
      <c r="F862" s="794" t="s">
        <v>1019</v>
      </c>
      <c r="G862" s="823">
        <v>300</v>
      </c>
      <c r="H862" s="794" t="s">
        <v>1031</v>
      </c>
      <c r="I862" s="794">
        <v>86</v>
      </c>
      <c r="J862" s="794">
        <v>214</v>
      </c>
      <c r="K862" s="794">
        <v>898.80000000000007</v>
      </c>
      <c r="L862" s="835" t="s">
        <v>1023</v>
      </c>
      <c r="M862" s="794"/>
      <c r="N862" s="794"/>
      <c r="O862" s="794"/>
      <c r="P862" s="794"/>
      <c r="Q862" s="794"/>
      <c r="R862" s="794"/>
      <c r="S862" s="794"/>
      <c r="T862" s="794"/>
      <c r="U862" s="794"/>
      <c r="V862" s="794"/>
      <c r="W862" s="794"/>
      <c r="X862" s="794"/>
    </row>
    <row r="863" spans="3:24">
      <c r="C863" s="857" t="s">
        <v>1018</v>
      </c>
      <c r="D863" s="835">
        <v>43586</v>
      </c>
      <c r="E863" s="794">
        <f t="shared" si="22"/>
        <v>2019</v>
      </c>
      <c r="F863" s="794" t="s">
        <v>1019</v>
      </c>
      <c r="G863" s="823">
        <v>300</v>
      </c>
      <c r="H863" s="794" t="s">
        <v>1031</v>
      </c>
      <c r="I863" s="794">
        <v>86</v>
      </c>
      <c r="J863" s="794">
        <v>214</v>
      </c>
      <c r="K863" s="794">
        <v>898.80000000000007</v>
      </c>
      <c r="L863" s="835" t="s">
        <v>1023</v>
      </c>
      <c r="M863" s="794"/>
      <c r="N863" s="794"/>
      <c r="O863" s="794"/>
      <c r="P863" s="794"/>
      <c r="Q863" s="794"/>
      <c r="R863" s="794"/>
      <c r="S863" s="794"/>
      <c r="T863" s="794"/>
      <c r="U863" s="794"/>
      <c r="V863" s="794"/>
      <c r="W863" s="794"/>
      <c r="X863" s="794"/>
    </row>
    <row r="864" spans="3:24">
      <c r="C864" s="857" t="s">
        <v>1018</v>
      </c>
      <c r="D864" s="835">
        <v>43586</v>
      </c>
      <c r="E864" s="794">
        <f t="shared" si="22"/>
        <v>2019</v>
      </c>
      <c r="F864" s="794" t="s">
        <v>1019</v>
      </c>
      <c r="G864" s="823">
        <v>300</v>
      </c>
      <c r="H864" s="794" t="s">
        <v>1029</v>
      </c>
      <c r="I864" s="794">
        <v>86</v>
      </c>
      <c r="J864" s="794">
        <v>214</v>
      </c>
      <c r="K864" s="794">
        <v>898.80000000000007</v>
      </c>
      <c r="L864" s="835" t="s">
        <v>1023</v>
      </c>
      <c r="M864" s="794"/>
      <c r="N864" s="794"/>
      <c r="O864" s="794"/>
      <c r="P864" s="794"/>
      <c r="Q864" s="794"/>
      <c r="R864" s="794"/>
      <c r="S864" s="794"/>
      <c r="T864" s="794"/>
      <c r="U864" s="794"/>
      <c r="V864" s="794"/>
      <c r="W864" s="794"/>
      <c r="X864" s="794"/>
    </row>
    <row r="865" spans="3:24">
      <c r="C865" s="857" t="s">
        <v>1018</v>
      </c>
      <c r="D865" s="835">
        <v>43586</v>
      </c>
      <c r="E865" s="794">
        <f t="shared" si="22"/>
        <v>2019</v>
      </c>
      <c r="F865" s="794" t="s">
        <v>1019</v>
      </c>
      <c r="G865" s="823">
        <v>300</v>
      </c>
      <c r="H865" s="794" t="s">
        <v>1029</v>
      </c>
      <c r="I865" s="794">
        <v>86</v>
      </c>
      <c r="J865" s="794">
        <v>214</v>
      </c>
      <c r="K865" s="794">
        <v>898.80000000000007</v>
      </c>
      <c r="L865" s="835" t="s">
        <v>1023</v>
      </c>
      <c r="M865" s="794"/>
      <c r="N865" s="794"/>
      <c r="O865" s="794"/>
      <c r="P865" s="794"/>
      <c r="Q865" s="794"/>
      <c r="R865" s="794"/>
      <c r="S865" s="794"/>
      <c r="T865" s="794"/>
      <c r="U865" s="794"/>
      <c r="V865" s="794"/>
      <c r="W865" s="794"/>
      <c r="X865" s="794"/>
    </row>
    <row r="866" spans="3:24">
      <c r="C866" s="857" t="s">
        <v>1018</v>
      </c>
      <c r="D866" s="835">
        <v>43586</v>
      </c>
      <c r="E866" s="794">
        <f t="shared" si="22"/>
        <v>2019</v>
      </c>
      <c r="F866" s="794" t="s">
        <v>1019</v>
      </c>
      <c r="G866" s="823">
        <v>300</v>
      </c>
      <c r="H866" s="794" t="s">
        <v>1029</v>
      </c>
      <c r="I866" s="794">
        <v>86</v>
      </c>
      <c r="J866" s="794">
        <v>214</v>
      </c>
      <c r="K866" s="794">
        <v>898.80000000000007</v>
      </c>
      <c r="L866" s="835" t="s">
        <v>1023</v>
      </c>
      <c r="M866" s="794"/>
      <c r="N866" s="794"/>
      <c r="O866" s="794"/>
      <c r="P866" s="794"/>
      <c r="Q866" s="794"/>
      <c r="R866" s="794"/>
      <c r="S866" s="794"/>
      <c r="T866" s="794"/>
      <c r="U866" s="794"/>
      <c r="V866" s="794"/>
      <c r="W866" s="794"/>
      <c r="X866" s="794"/>
    </row>
    <row r="867" spans="3:24">
      <c r="C867" s="857" t="s">
        <v>1018</v>
      </c>
      <c r="D867" s="835">
        <v>43586</v>
      </c>
      <c r="E867" s="794">
        <f t="shared" si="22"/>
        <v>2019</v>
      </c>
      <c r="F867" s="794" t="s">
        <v>1019</v>
      </c>
      <c r="G867" s="823">
        <v>300</v>
      </c>
      <c r="H867" s="794" t="s">
        <v>1029</v>
      </c>
      <c r="I867" s="794">
        <v>86</v>
      </c>
      <c r="J867" s="794">
        <v>214</v>
      </c>
      <c r="K867" s="794">
        <v>898.80000000000007</v>
      </c>
      <c r="L867" s="835" t="s">
        <v>1023</v>
      </c>
      <c r="M867" s="794"/>
      <c r="N867" s="794"/>
      <c r="O867" s="794"/>
      <c r="P867" s="794"/>
      <c r="Q867" s="794"/>
      <c r="R867" s="794"/>
      <c r="S867" s="794"/>
      <c r="T867" s="794"/>
      <c r="U867" s="794"/>
      <c r="V867" s="794"/>
      <c r="W867" s="794"/>
      <c r="X867" s="794"/>
    </row>
    <row r="868" spans="3:24">
      <c r="C868" s="857" t="s">
        <v>1018</v>
      </c>
      <c r="D868" s="835">
        <v>43586</v>
      </c>
      <c r="E868" s="794">
        <f t="shared" si="22"/>
        <v>2019</v>
      </c>
      <c r="F868" s="794" t="s">
        <v>1019</v>
      </c>
      <c r="G868" s="823">
        <v>300</v>
      </c>
      <c r="H868" s="794" t="s">
        <v>1029</v>
      </c>
      <c r="I868" s="794">
        <v>86</v>
      </c>
      <c r="J868" s="794">
        <v>214</v>
      </c>
      <c r="K868" s="794">
        <v>898.80000000000007</v>
      </c>
      <c r="L868" s="835" t="s">
        <v>1023</v>
      </c>
      <c r="M868" s="794"/>
      <c r="N868" s="794"/>
      <c r="O868" s="794"/>
      <c r="P868" s="794"/>
      <c r="Q868" s="794"/>
      <c r="R868" s="794"/>
      <c r="S868" s="794"/>
      <c r="T868" s="794"/>
      <c r="U868" s="794"/>
      <c r="V868" s="794"/>
      <c r="W868" s="794"/>
      <c r="X868" s="794"/>
    </row>
    <row r="869" spans="3:24">
      <c r="C869" s="857" t="s">
        <v>1018</v>
      </c>
      <c r="D869" s="835">
        <v>43586</v>
      </c>
      <c r="E869" s="794">
        <f t="shared" si="22"/>
        <v>2019</v>
      </c>
      <c r="F869" s="794" t="s">
        <v>1019</v>
      </c>
      <c r="G869" s="823">
        <v>300</v>
      </c>
      <c r="H869" s="794" t="s">
        <v>1029</v>
      </c>
      <c r="I869" s="794">
        <v>86</v>
      </c>
      <c r="J869" s="794">
        <v>214</v>
      </c>
      <c r="K869" s="794">
        <v>898.80000000000007</v>
      </c>
      <c r="L869" s="835" t="s">
        <v>1023</v>
      </c>
      <c r="M869" s="794"/>
      <c r="N869" s="794"/>
      <c r="O869" s="794"/>
      <c r="P869" s="794"/>
      <c r="Q869" s="794"/>
      <c r="R869" s="794"/>
      <c r="S869" s="794"/>
      <c r="T869" s="794"/>
      <c r="U869" s="794"/>
      <c r="V869" s="794"/>
      <c r="W869" s="794"/>
      <c r="X869" s="794"/>
    </row>
    <row r="870" spans="3:24">
      <c r="C870" s="857" t="s">
        <v>1018</v>
      </c>
      <c r="D870" s="835">
        <v>43586</v>
      </c>
      <c r="E870" s="794">
        <f t="shared" si="22"/>
        <v>2019</v>
      </c>
      <c r="F870" s="794" t="s">
        <v>1019</v>
      </c>
      <c r="G870" s="823">
        <v>300</v>
      </c>
      <c r="H870" s="794" t="s">
        <v>1029</v>
      </c>
      <c r="I870" s="794">
        <v>86</v>
      </c>
      <c r="J870" s="794">
        <v>214</v>
      </c>
      <c r="K870" s="794">
        <v>898.80000000000007</v>
      </c>
      <c r="L870" s="835" t="s">
        <v>1023</v>
      </c>
      <c r="M870" s="794"/>
      <c r="N870" s="794"/>
      <c r="O870" s="794"/>
      <c r="P870" s="794"/>
      <c r="Q870" s="794"/>
      <c r="R870" s="794"/>
      <c r="S870" s="794"/>
      <c r="T870" s="794"/>
      <c r="U870" s="794"/>
      <c r="V870" s="794"/>
      <c r="W870" s="794"/>
      <c r="X870" s="794"/>
    </row>
    <row r="871" spans="3:24">
      <c r="C871" s="857" t="s">
        <v>1018</v>
      </c>
      <c r="D871" s="835">
        <v>43586</v>
      </c>
      <c r="E871" s="794">
        <f t="shared" si="22"/>
        <v>2019</v>
      </c>
      <c r="F871" s="794" t="s">
        <v>1019</v>
      </c>
      <c r="G871" s="823">
        <v>300</v>
      </c>
      <c r="H871" s="794" t="s">
        <v>1029</v>
      </c>
      <c r="I871" s="794">
        <v>86</v>
      </c>
      <c r="J871" s="794">
        <v>214</v>
      </c>
      <c r="K871" s="794">
        <v>898.80000000000007</v>
      </c>
      <c r="L871" s="835" t="s">
        <v>1023</v>
      </c>
      <c r="M871" s="794"/>
      <c r="N871" s="794"/>
      <c r="O871" s="794"/>
      <c r="P871" s="794"/>
      <c r="Q871" s="794"/>
      <c r="R871" s="794"/>
      <c r="S871" s="794"/>
      <c r="T871" s="794"/>
      <c r="U871" s="794"/>
      <c r="V871" s="794"/>
      <c r="W871" s="794"/>
      <c r="X871" s="794"/>
    </row>
    <row r="872" spans="3:24">
      <c r="C872" s="857" t="s">
        <v>1018</v>
      </c>
      <c r="D872" s="835">
        <v>43586</v>
      </c>
      <c r="E872" s="794">
        <f t="shared" si="22"/>
        <v>2019</v>
      </c>
      <c r="F872" s="794" t="s">
        <v>1019</v>
      </c>
      <c r="G872" s="823">
        <v>300</v>
      </c>
      <c r="H872" s="794" t="s">
        <v>1029</v>
      </c>
      <c r="I872" s="794">
        <v>86</v>
      </c>
      <c r="J872" s="794">
        <v>214</v>
      </c>
      <c r="K872" s="794">
        <v>898.80000000000007</v>
      </c>
      <c r="L872" s="835" t="s">
        <v>1023</v>
      </c>
      <c r="M872" s="794"/>
      <c r="N872" s="794"/>
      <c r="O872" s="794"/>
      <c r="P872" s="794"/>
      <c r="Q872" s="794"/>
      <c r="R872" s="794"/>
      <c r="S872" s="794"/>
      <c r="T872" s="794"/>
      <c r="U872" s="794"/>
      <c r="V872" s="794"/>
      <c r="W872" s="794"/>
      <c r="X872" s="794"/>
    </row>
    <row r="873" spans="3:24">
      <c r="C873" s="857" t="s">
        <v>1018</v>
      </c>
      <c r="D873" s="835">
        <v>43586</v>
      </c>
      <c r="E873" s="794">
        <f t="shared" si="22"/>
        <v>2019</v>
      </c>
      <c r="F873" s="794" t="s">
        <v>1019</v>
      </c>
      <c r="G873" s="823">
        <v>300</v>
      </c>
      <c r="H873" s="794" t="s">
        <v>1029</v>
      </c>
      <c r="I873" s="794">
        <v>86</v>
      </c>
      <c r="J873" s="794">
        <v>214</v>
      </c>
      <c r="K873" s="794">
        <v>898.80000000000007</v>
      </c>
      <c r="L873" s="835" t="s">
        <v>1023</v>
      </c>
      <c r="M873" s="794"/>
      <c r="N873" s="794"/>
      <c r="O873" s="794"/>
      <c r="P873" s="794"/>
      <c r="Q873" s="794"/>
      <c r="R873" s="794"/>
      <c r="S873" s="794"/>
      <c r="T873" s="794"/>
      <c r="U873" s="794"/>
      <c r="V873" s="794"/>
      <c r="W873" s="794"/>
      <c r="X873" s="794"/>
    </row>
    <row r="874" spans="3:24">
      <c r="C874" s="857" t="s">
        <v>1018</v>
      </c>
      <c r="D874" s="835">
        <v>43586</v>
      </c>
      <c r="E874" s="794">
        <f t="shared" ref="E874:E937" si="23">YEAR(D874)</f>
        <v>2019</v>
      </c>
      <c r="F874" s="794" t="s">
        <v>1019</v>
      </c>
      <c r="G874" s="823">
        <v>300</v>
      </c>
      <c r="H874" s="794" t="s">
        <v>1029</v>
      </c>
      <c r="I874" s="794">
        <v>86</v>
      </c>
      <c r="J874" s="794">
        <v>214</v>
      </c>
      <c r="K874" s="794">
        <v>898.80000000000007</v>
      </c>
      <c r="L874" s="835" t="s">
        <v>1023</v>
      </c>
      <c r="M874" s="794"/>
      <c r="N874" s="794"/>
      <c r="O874" s="794"/>
      <c r="P874" s="794"/>
      <c r="Q874" s="794"/>
      <c r="R874" s="794"/>
      <c r="S874" s="794"/>
      <c r="T874" s="794"/>
      <c r="U874" s="794"/>
      <c r="V874" s="794"/>
      <c r="W874" s="794"/>
      <c r="X874" s="794"/>
    </row>
    <row r="875" spans="3:24">
      <c r="C875" s="857" t="s">
        <v>1018</v>
      </c>
      <c r="D875" s="835">
        <v>43586</v>
      </c>
      <c r="E875" s="794">
        <f t="shared" si="23"/>
        <v>2019</v>
      </c>
      <c r="F875" s="794" t="s">
        <v>1019</v>
      </c>
      <c r="G875" s="823">
        <v>300</v>
      </c>
      <c r="H875" s="794" t="s">
        <v>1029</v>
      </c>
      <c r="I875" s="794">
        <v>86</v>
      </c>
      <c r="J875" s="794">
        <v>214</v>
      </c>
      <c r="K875" s="794">
        <v>898.80000000000007</v>
      </c>
      <c r="L875" s="835" t="s">
        <v>1023</v>
      </c>
      <c r="M875" s="794"/>
      <c r="N875" s="794"/>
      <c r="O875" s="794"/>
      <c r="P875" s="794"/>
      <c r="Q875" s="794"/>
      <c r="R875" s="794"/>
      <c r="S875" s="794"/>
      <c r="T875" s="794"/>
      <c r="U875" s="794"/>
      <c r="V875" s="794"/>
      <c r="W875" s="794"/>
      <c r="X875" s="794"/>
    </row>
    <row r="876" spans="3:24">
      <c r="C876" s="857" t="s">
        <v>1018</v>
      </c>
      <c r="D876" s="835">
        <v>43586</v>
      </c>
      <c r="E876" s="794">
        <f t="shared" si="23"/>
        <v>2019</v>
      </c>
      <c r="F876" s="794" t="s">
        <v>1019</v>
      </c>
      <c r="G876" s="823">
        <v>300</v>
      </c>
      <c r="H876" s="794" t="s">
        <v>1029</v>
      </c>
      <c r="I876" s="794">
        <v>86</v>
      </c>
      <c r="J876" s="794">
        <v>214</v>
      </c>
      <c r="K876" s="794">
        <v>898.80000000000007</v>
      </c>
      <c r="L876" s="835" t="s">
        <v>1023</v>
      </c>
      <c r="M876" s="794"/>
      <c r="N876" s="794"/>
      <c r="O876" s="794"/>
      <c r="P876" s="794"/>
      <c r="Q876" s="794"/>
      <c r="R876" s="794"/>
      <c r="S876" s="794"/>
      <c r="T876" s="794"/>
      <c r="U876" s="794"/>
      <c r="V876" s="794"/>
      <c r="W876" s="794"/>
      <c r="X876" s="794"/>
    </row>
    <row r="877" spans="3:24">
      <c r="C877" s="857" t="s">
        <v>1018</v>
      </c>
      <c r="D877" s="835">
        <v>43586</v>
      </c>
      <c r="E877" s="794">
        <f t="shared" si="23"/>
        <v>2019</v>
      </c>
      <c r="F877" s="794" t="s">
        <v>1019</v>
      </c>
      <c r="G877" s="823">
        <v>300</v>
      </c>
      <c r="H877" s="794" t="s">
        <v>1029</v>
      </c>
      <c r="I877" s="794">
        <v>86</v>
      </c>
      <c r="J877" s="794">
        <v>214</v>
      </c>
      <c r="K877" s="794">
        <v>898.80000000000007</v>
      </c>
      <c r="L877" s="835" t="s">
        <v>1023</v>
      </c>
      <c r="M877" s="794"/>
      <c r="N877" s="794"/>
      <c r="O877" s="794"/>
      <c r="P877" s="794"/>
      <c r="Q877" s="794"/>
      <c r="R877" s="794"/>
      <c r="S877" s="794"/>
      <c r="T877" s="794"/>
      <c r="U877" s="794"/>
      <c r="V877" s="794"/>
      <c r="W877" s="794"/>
      <c r="X877" s="794"/>
    </row>
    <row r="878" spans="3:24">
      <c r="C878" s="857" t="s">
        <v>1018</v>
      </c>
      <c r="D878" s="835">
        <v>43586</v>
      </c>
      <c r="E878" s="794">
        <f t="shared" si="23"/>
        <v>2019</v>
      </c>
      <c r="F878" s="794" t="s">
        <v>1019</v>
      </c>
      <c r="G878" s="823">
        <v>300</v>
      </c>
      <c r="H878" s="794" t="s">
        <v>1029</v>
      </c>
      <c r="I878" s="794">
        <v>86</v>
      </c>
      <c r="J878" s="794">
        <v>214</v>
      </c>
      <c r="K878" s="794">
        <v>898.80000000000007</v>
      </c>
      <c r="L878" s="835" t="s">
        <v>1023</v>
      </c>
      <c r="M878" s="794"/>
      <c r="N878" s="794"/>
      <c r="O878" s="794"/>
      <c r="P878" s="794"/>
      <c r="Q878" s="794"/>
      <c r="R878" s="794"/>
      <c r="S878" s="794"/>
      <c r="T878" s="794"/>
      <c r="U878" s="794"/>
      <c r="V878" s="794"/>
      <c r="W878" s="794"/>
      <c r="X878" s="794"/>
    </row>
    <row r="879" spans="3:24">
      <c r="C879" s="857" t="s">
        <v>1018</v>
      </c>
      <c r="D879" s="835">
        <v>43586</v>
      </c>
      <c r="E879" s="794">
        <f t="shared" si="23"/>
        <v>2019</v>
      </c>
      <c r="F879" s="794" t="s">
        <v>1019</v>
      </c>
      <c r="G879" s="823">
        <v>300</v>
      </c>
      <c r="H879" s="794" t="s">
        <v>1029</v>
      </c>
      <c r="I879" s="794">
        <v>86</v>
      </c>
      <c r="J879" s="794">
        <v>214</v>
      </c>
      <c r="K879" s="794">
        <v>898.80000000000007</v>
      </c>
      <c r="L879" s="835" t="s">
        <v>1023</v>
      </c>
      <c r="M879" s="794"/>
      <c r="N879" s="794"/>
      <c r="O879" s="794"/>
      <c r="P879" s="794"/>
      <c r="Q879" s="794"/>
      <c r="R879" s="794"/>
      <c r="S879" s="794"/>
      <c r="T879" s="794"/>
      <c r="U879" s="794"/>
      <c r="V879" s="794"/>
      <c r="W879" s="794"/>
      <c r="X879" s="794"/>
    </row>
    <row r="880" spans="3:24">
      <c r="C880" s="857" t="s">
        <v>1018</v>
      </c>
      <c r="D880" s="835">
        <v>43586</v>
      </c>
      <c r="E880" s="794">
        <f t="shared" si="23"/>
        <v>2019</v>
      </c>
      <c r="F880" s="794" t="s">
        <v>1019</v>
      </c>
      <c r="G880" s="823">
        <v>300</v>
      </c>
      <c r="H880" s="794" t="s">
        <v>1029</v>
      </c>
      <c r="I880" s="794">
        <v>86</v>
      </c>
      <c r="J880" s="794">
        <v>214</v>
      </c>
      <c r="K880" s="794">
        <v>898.80000000000007</v>
      </c>
      <c r="L880" s="835" t="s">
        <v>1023</v>
      </c>
      <c r="M880" s="794"/>
      <c r="N880" s="794"/>
      <c r="O880" s="794"/>
      <c r="P880" s="794"/>
      <c r="Q880" s="794"/>
      <c r="R880" s="794"/>
      <c r="S880" s="794"/>
      <c r="T880" s="794"/>
      <c r="U880" s="794"/>
      <c r="V880" s="794"/>
      <c r="W880" s="794"/>
      <c r="X880" s="794"/>
    </row>
    <row r="881" spans="3:24">
      <c r="C881" s="857" t="s">
        <v>1018</v>
      </c>
      <c r="D881" s="835">
        <v>43586</v>
      </c>
      <c r="E881" s="794">
        <f t="shared" si="23"/>
        <v>2019</v>
      </c>
      <c r="F881" s="794" t="s">
        <v>1019</v>
      </c>
      <c r="G881" s="823">
        <v>300</v>
      </c>
      <c r="H881" s="794" t="s">
        <v>1029</v>
      </c>
      <c r="I881" s="794">
        <v>86</v>
      </c>
      <c r="J881" s="794">
        <v>214</v>
      </c>
      <c r="K881" s="794">
        <v>898.80000000000007</v>
      </c>
      <c r="L881" s="835" t="s">
        <v>1023</v>
      </c>
      <c r="M881" s="794"/>
      <c r="N881" s="794"/>
      <c r="O881" s="794"/>
      <c r="P881" s="794"/>
      <c r="Q881" s="794"/>
      <c r="R881" s="794"/>
      <c r="S881" s="794"/>
      <c r="T881" s="794"/>
      <c r="U881" s="794"/>
      <c r="V881" s="794"/>
      <c r="W881" s="794"/>
      <c r="X881" s="794"/>
    </row>
    <row r="882" spans="3:24">
      <c r="C882" s="857" t="s">
        <v>1018</v>
      </c>
      <c r="D882" s="835">
        <v>43586</v>
      </c>
      <c r="E882" s="794">
        <f t="shared" si="23"/>
        <v>2019</v>
      </c>
      <c r="F882" s="794" t="s">
        <v>1019</v>
      </c>
      <c r="G882" s="823">
        <v>300</v>
      </c>
      <c r="H882" s="794" t="s">
        <v>1029</v>
      </c>
      <c r="I882" s="794">
        <v>86</v>
      </c>
      <c r="J882" s="794">
        <v>214</v>
      </c>
      <c r="K882" s="794">
        <v>898.80000000000007</v>
      </c>
      <c r="L882" s="835" t="s">
        <v>1023</v>
      </c>
      <c r="M882" s="794"/>
      <c r="N882" s="794"/>
      <c r="O882" s="794"/>
      <c r="P882" s="794"/>
      <c r="Q882" s="794"/>
      <c r="R882" s="794"/>
      <c r="S882" s="794"/>
      <c r="T882" s="794"/>
      <c r="U882" s="794"/>
      <c r="V882" s="794"/>
      <c r="W882" s="794"/>
      <c r="X882" s="794"/>
    </row>
    <row r="883" spans="3:24">
      <c r="C883" s="857" t="s">
        <v>1018</v>
      </c>
      <c r="D883" s="835">
        <v>43586</v>
      </c>
      <c r="E883" s="794">
        <f t="shared" si="23"/>
        <v>2019</v>
      </c>
      <c r="F883" s="794" t="s">
        <v>1019</v>
      </c>
      <c r="G883" s="823">
        <v>300</v>
      </c>
      <c r="H883" s="794" t="s">
        <v>1029</v>
      </c>
      <c r="I883" s="794">
        <v>86</v>
      </c>
      <c r="J883" s="794">
        <v>214</v>
      </c>
      <c r="K883" s="794">
        <v>898.80000000000007</v>
      </c>
      <c r="L883" s="835" t="s">
        <v>1023</v>
      </c>
      <c r="M883" s="794"/>
      <c r="N883" s="794"/>
      <c r="O883" s="794"/>
      <c r="P883" s="794"/>
      <c r="Q883" s="794"/>
      <c r="R883" s="794"/>
      <c r="S883" s="794"/>
      <c r="T883" s="794"/>
      <c r="U883" s="794"/>
      <c r="V883" s="794"/>
      <c r="W883" s="794"/>
      <c r="X883" s="794"/>
    </row>
    <row r="884" spans="3:24">
      <c r="C884" s="857" t="s">
        <v>1018</v>
      </c>
      <c r="D884" s="835">
        <v>43586</v>
      </c>
      <c r="E884" s="794">
        <f t="shared" si="23"/>
        <v>2019</v>
      </c>
      <c r="F884" s="794" t="s">
        <v>1019</v>
      </c>
      <c r="G884" s="823">
        <v>300</v>
      </c>
      <c r="H884" s="794" t="s">
        <v>1029</v>
      </c>
      <c r="I884" s="794">
        <v>86</v>
      </c>
      <c r="J884" s="794">
        <v>214</v>
      </c>
      <c r="K884" s="794">
        <v>898.80000000000007</v>
      </c>
      <c r="L884" s="835" t="s">
        <v>1023</v>
      </c>
      <c r="M884" s="794"/>
      <c r="N884" s="794"/>
      <c r="O884" s="794"/>
      <c r="P884" s="794"/>
      <c r="Q884" s="794"/>
      <c r="R884" s="794"/>
      <c r="S884" s="794"/>
      <c r="T884" s="794"/>
      <c r="U884" s="794"/>
      <c r="V884" s="794"/>
      <c r="W884" s="794"/>
      <c r="X884" s="794"/>
    </row>
    <row r="885" spans="3:24">
      <c r="C885" s="857" t="s">
        <v>1018</v>
      </c>
      <c r="D885" s="835">
        <v>43586</v>
      </c>
      <c r="E885" s="794">
        <f t="shared" si="23"/>
        <v>2019</v>
      </c>
      <c r="F885" s="794" t="s">
        <v>1019</v>
      </c>
      <c r="G885" s="823">
        <v>300</v>
      </c>
      <c r="H885" s="794" t="s">
        <v>1029</v>
      </c>
      <c r="I885" s="794">
        <v>86</v>
      </c>
      <c r="J885" s="794">
        <v>214</v>
      </c>
      <c r="K885" s="794">
        <v>898.80000000000007</v>
      </c>
      <c r="L885" s="835" t="s">
        <v>1023</v>
      </c>
      <c r="M885" s="794"/>
      <c r="N885" s="794"/>
      <c r="O885" s="794"/>
      <c r="P885" s="794"/>
      <c r="Q885" s="794"/>
      <c r="R885" s="794"/>
      <c r="S885" s="794"/>
      <c r="T885" s="794"/>
      <c r="U885" s="794"/>
      <c r="V885" s="794"/>
      <c r="W885" s="794"/>
      <c r="X885" s="794"/>
    </row>
    <row r="886" spans="3:24">
      <c r="C886" s="857" t="s">
        <v>1018</v>
      </c>
      <c r="D886" s="835">
        <v>43586</v>
      </c>
      <c r="E886" s="794">
        <f t="shared" si="23"/>
        <v>2019</v>
      </c>
      <c r="F886" s="794" t="s">
        <v>1019</v>
      </c>
      <c r="G886" s="823">
        <v>300</v>
      </c>
      <c r="H886" s="794" t="s">
        <v>1029</v>
      </c>
      <c r="I886" s="794">
        <v>86</v>
      </c>
      <c r="J886" s="794">
        <v>214</v>
      </c>
      <c r="K886" s="794">
        <v>898.80000000000007</v>
      </c>
      <c r="L886" s="835" t="s">
        <v>1023</v>
      </c>
      <c r="M886" s="794"/>
      <c r="N886" s="794"/>
      <c r="O886" s="794"/>
      <c r="P886" s="794"/>
      <c r="Q886" s="794"/>
      <c r="R886" s="794"/>
      <c r="S886" s="794"/>
      <c r="T886" s="794"/>
      <c r="U886" s="794"/>
      <c r="V886" s="794"/>
      <c r="W886" s="794"/>
      <c r="X886" s="794"/>
    </row>
    <row r="887" spans="3:24">
      <c r="C887" s="857" t="s">
        <v>1018</v>
      </c>
      <c r="D887" s="835">
        <v>43586</v>
      </c>
      <c r="E887" s="794">
        <f t="shared" si="23"/>
        <v>2019</v>
      </c>
      <c r="F887" s="794" t="s">
        <v>1019</v>
      </c>
      <c r="G887" s="823">
        <v>300</v>
      </c>
      <c r="H887" s="794" t="s">
        <v>1029</v>
      </c>
      <c r="I887" s="794">
        <v>86</v>
      </c>
      <c r="J887" s="794">
        <v>214</v>
      </c>
      <c r="K887" s="794">
        <v>898.80000000000007</v>
      </c>
      <c r="L887" s="835" t="s">
        <v>1023</v>
      </c>
      <c r="M887" s="794"/>
      <c r="N887" s="794"/>
      <c r="O887" s="794"/>
      <c r="P887" s="794"/>
      <c r="Q887" s="794"/>
      <c r="R887" s="794"/>
      <c r="S887" s="794"/>
      <c r="T887" s="794"/>
      <c r="U887" s="794"/>
      <c r="V887" s="794"/>
      <c r="W887" s="794"/>
      <c r="X887" s="794"/>
    </row>
    <row r="888" spans="3:24">
      <c r="C888" s="857" t="s">
        <v>1018</v>
      </c>
      <c r="D888" s="835">
        <v>43617</v>
      </c>
      <c r="E888" s="794">
        <f t="shared" si="23"/>
        <v>2019</v>
      </c>
      <c r="F888" s="794" t="s">
        <v>1032</v>
      </c>
      <c r="G888" s="823">
        <v>135</v>
      </c>
      <c r="H888" s="794" t="s">
        <v>1036</v>
      </c>
      <c r="I888" s="794">
        <v>65</v>
      </c>
      <c r="J888" s="794">
        <v>70</v>
      </c>
      <c r="K888" s="794">
        <v>294</v>
      </c>
      <c r="L888" s="835" t="s">
        <v>1023</v>
      </c>
      <c r="M888" s="794"/>
      <c r="N888" s="794"/>
      <c r="O888" s="794"/>
      <c r="P888" s="794"/>
      <c r="Q888" s="794"/>
      <c r="R888" s="794"/>
      <c r="S888" s="794"/>
      <c r="T888" s="794"/>
      <c r="U888" s="794"/>
      <c r="V888" s="794"/>
      <c r="W888" s="794"/>
      <c r="X888" s="794"/>
    </row>
    <row r="889" spans="3:24">
      <c r="C889" s="857" t="s">
        <v>1018</v>
      </c>
      <c r="D889" s="835">
        <v>43617</v>
      </c>
      <c r="E889" s="794">
        <f t="shared" si="23"/>
        <v>2019</v>
      </c>
      <c r="F889" s="794" t="s">
        <v>1032</v>
      </c>
      <c r="G889" s="823">
        <v>135</v>
      </c>
      <c r="H889" s="794" t="s">
        <v>1036</v>
      </c>
      <c r="I889" s="794">
        <v>65</v>
      </c>
      <c r="J889" s="794">
        <v>70</v>
      </c>
      <c r="K889" s="794">
        <v>294</v>
      </c>
      <c r="L889" s="835" t="s">
        <v>1023</v>
      </c>
      <c r="M889" s="794"/>
      <c r="N889" s="794"/>
      <c r="O889" s="794"/>
      <c r="P889" s="794"/>
      <c r="Q889" s="794"/>
      <c r="R889" s="794"/>
      <c r="S889" s="794"/>
      <c r="T889" s="794"/>
      <c r="U889" s="794"/>
      <c r="V889" s="794"/>
      <c r="W889" s="794"/>
      <c r="X889" s="794"/>
    </row>
    <row r="890" spans="3:24">
      <c r="C890" s="857" t="s">
        <v>1018</v>
      </c>
      <c r="D890" s="835">
        <v>43617</v>
      </c>
      <c r="E890" s="794">
        <f t="shared" si="23"/>
        <v>2019</v>
      </c>
      <c r="F890" s="794" t="s">
        <v>1032</v>
      </c>
      <c r="G890" s="823">
        <v>135</v>
      </c>
      <c r="H890" s="794" t="s">
        <v>1036</v>
      </c>
      <c r="I890" s="794">
        <v>65</v>
      </c>
      <c r="J890" s="794">
        <v>70</v>
      </c>
      <c r="K890" s="794">
        <v>294</v>
      </c>
      <c r="L890" s="835" t="s">
        <v>1023</v>
      </c>
      <c r="M890" s="794"/>
      <c r="N890" s="794"/>
      <c r="O890" s="794"/>
      <c r="P890" s="794"/>
      <c r="Q890" s="794"/>
      <c r="R890" s="794"/>
      <c r="S890" s="794"/>
      <c r="T890" s="794"/>
      <c r="U890" s="794"/>
      <c r="V890" s="794"/>
      <c r="W890" s="794"/>
      <c r="X890" s="794"/>
    </row>
    <row r="891" spans="3:24">
      <c r="C891" s="857" t="s">
        <v>1018</v>
      </c>
      <c r="D891" s="835">
        <v>43617</v>
      </c>
      <c r="E891" s="794">
        <f t="shared" si="23"/>
        <v>2019</v>
      </c>
      <c r="F891" s="794" t="s">
        <v>1032</v>
      </c>
      <c r="G891" s="823">
        <v>135</v>
      </c>
      <c r="H891" s="794" t="s">
        <v>1036</v>
      </c>
      <c r="I891" s="794">
        <v>65</v>
      </c>
      <c r="J891" s="794">
        <v>70</v>
      </c>
      <c r="K891" s="794">
        <v>294</v>
      </c>
      <c r="L891" s="835" t="s">
        <v>1023</v>
      </c>
      <c r="M891" s="794"/>
      <c r="N891" s="794"/>
      <c r="O891" s="794"/>
      <c r="P891" s="794"/>
      <c r="Q891" s="794"/>
      <c r="R891" s="794"/>
      <c r="S891" s="794"/>
      <c r="T891" s="794"/>
      <c r="U891" s="794"/>
      <c r="V891" s="794"/>
      <c r="W891" s="794"/>
      <c r="X891" s="794"/>
    </row>
    <row r="892" spans="3:24">
      <c r="C892" s="857" t="s">
        <v>1018</v>
      </c>
      <c r="D892" s="835">
        <v>43617</v>
      </c>
      <c r="E892" s="794">
        <f t="shared" si="23"/>
        <v>2019</v>
      </c>
      <c r="F892" s="794" t="s">
        <v>1032</v>
      </c>
      <c r="G892" s="823">
        <v>135</v>
      </c>
      <c r="H892" s="794" t="s">
        <v>1036</v>
      </c>
      <c r="I892" s="794">
        <v>65</v>
      </c>
      <c r="J892" s="794">
        <v>70</v>
      </c>
      <c r="K892" s="794">
        <v>294</v>
      </c>
      <c r="L892" s="835" t="s">
        <v>1023</v>
      </c>
      <c r="M892" s="794"/>
      <c r="N892" s="794"/>
      <c r="O892" s="794"/>
      <c r="P892" s="794"/>
      <c r="Q892" s="794"/>
      <c r="R892" s="794"/>
      <c r="S892" s="794"/>
      <c r="T892" s="794"/>
      <c r="U892" s="794"/>
      <c r="V892" s="794"/>
      <c r="W892" s="794"/>
      <c r="X892" s="794"/>
    </row>
    <row r="893" spans="3:24">
      <c r="C893" s="857" t="s">
        <v>1018</v>
      </c>
      <c r="D893" s="835">
        <v>43617</v>
      </c>
      <c r="E893" s="794">
        <f t="shared" si="23"/>
        <v>2019</v>
      </c>
      <c r="F893" s="794" t="s">
        <v>1032</v>
      </c>
      <c r="G893" s="823">
        <v>135</v>
      </c>
      <c r="H893" s="794" t="s">
        <v>1036</v>
      </c>
      <c r="I893" s="794">
        <v>65</v>
      </c>
      <c r="J893" s="794">
        <v>70</v>
      </c>
      <c r="K893" s="794">
        <v>294</v>
      </c>
      <c r="L893" s="835" t="s">
        <v>1023</v>
      </c>
      <c r="M893" s="794"/>
      <c r="N893" s="794"/>
      <c r="O893" s="794"/>
      <c r="P893" s="794"/>
      <c r="Q893" s="794"/>
      <c r="R893" s="794"/>
      <c r="S893" s="794"/>
      <c r="T893" s="794"/>
      <c r="U893" s="794"/>
      <c r="V893" s="794"/>
      <c r="W893" s="794"/>
      <c r="X893" s="794"/>
    </row>
    <row r="894" spans="3:24">
      <c r="C894" s="857" t="s">
        <v>1018</v>
      </c>
      <c r="D894" s="835">
        <v>43617</v>
      </c>
      <c r="E894" s="794">
        <f t="shared" si="23"/>
        <v>2019</v>
      </c>
      <c r="F894" s="794" t="s">
        <v>1032</v>
      </c>
      <c r="G894" s="823">
        <v>135</v>
      </c>
      <c r="H894" s="794" t="s">
        <v>1036</v>
      </c>
      <c r="I894" s="794">
        <v>65</v>
      </c>
      <c r="J894" s="794">
        <v>70</v>
      </c>
      <c r="K894" s="794">
        <v>294</v>
      </c>
      <c r="L894" s="835" t="s">
        <v>1023</v>
      </c>
      <c r="M894" s="794"/>
      <c r="N894" s="794"/>
      <c r="O894" s="794"/>
      <c r="P894" s="794"/>
      <c r="Q894" s="794"/>
      <c r="R894" s="794"/>
      <c r="S894" s="794"/>
      <c r="T894" s="794"/>
      <c r="U894" s="794"/>
      <c r="V894" s="794"/>
      <c r="W894" s="794"/>
      <c r="X894" s="794"/>
    </row>
    <row r="895" spans="3:24">
      <c r="C895" s="857" t="s">
        <v>1018</v>
      </c>
      <c r="D895" s="835">
        <v>43617</v>
      </c>
      <c r="E895" s="794">
        <f t="shared" si="23"/>
        <v>2019</v>
      </c>
      <c r="F895" s="794" t="s">
        <v>1032</v>
      </c>
      <c r="G895" s="823">
        <v>135</v>
      </c>
      <c r="H895" s="794" t="s">
        <v>1036</v>
      </c>
      <c r="I895" s="794">
        <v>65</v>
      </c>
      <c r="J895" s="794">
        <v>70</v>
      </c>
      <c r="K895" s="794">
        <v>294</v>
      </c>
      <c r="L895" s="835" t="s">
        <v>1023</v>
      </c>
      <c r="M895" s="794"/>
      <c r="N895" s="794"/>
      <c r="O895" s="794"/>
      <c r="P895" s="794"/>
      <c r="Q895" s="794"/>
      <c r="R895" s="794"/>
      <c r="S895" s="794"/>
      <c r="T895" s="794"/>
      <c r="U895" s="794"/>
      <c r="V895" s="794"/>
      <c r="W895" s="794"/>
      <c r="X895" s="794"/>
    </row>
    <row r="896" spans="3:24">
      <c r="C896" s="857" t="s">
        <v>1018</v>
      </c>
      <c r="D896" s="835">
        <v>43617</v>
      </c>
      <c r="E896" s="794">
        <f t="shared" si="23"/>
        <v>2019</v>
      </c>
      <c r="F896" s="794" t="s">
        <v>1032</v>
      </c>
      <c r="G896" s="823">
        <v>135</v>
      </c>
      <c r="H896" s="794" t="s">
        <v>1036</v>
      </c>
      <c r="I896" s="794">
        <v>65</v>
      </c>
      <c r="J896" s="794">
        <v>70</v>
      </c>
      <c r="K896" s="794">
        <v>294</v>
      </c>
      <c r="L896" s="835" t="s">
        <v>1023</v>
      </c>
      <c r="M896" s="794"/>
      <c r="N896" s="794"/>
      <c r="O896" s="794"/>
      <c r="P896" s="794"/>
      <c r="Q896" s="794"/>
      <c r="R896" s="794"/>
      <c r="S896" s="794"/>
      <c r="T896" s="794"/>
      <c r="U896" s="794"/>
      <c r="V896" s="794"/>
      <c r="W896" s="794"/>
      <c r="X896" s="794"/>
    </row>
    <row r="897" spans="3:24">
      <c r="C897" s="857" t="s">
        <v>1018</v>
      </c>
      <c r="D897" s="835">
        <v>43617</v>
      </c>
      <c r="E897" s="794">
        <f t="shared" si="23"/>
        <v>2019</v>
      </c>
      <c r="F897" s="794" t="s">
        <v>1032</v>
      </c>
      <c r="G897" s="823">
        <v>135</v>
      </c>
      <c r="H897" s="794" t="s">
        <v>1036</v>
      </c>
      <c r="I897" s="794">
        <v>65</v>
      </c>
      <c r="J897" s="794">
        <v>70</v>
      </c>
      <c r="K897" s="794">
        <v>294</v>
      </c>
      <c r="L897" s="835" t="s">
        <v>1023</v>
      </c>
      <c r="M897" s="794"/>
      <c r="N897" s="794"/>
      <c r="O897" s="794"/>
      <c r="P897" s="794"/>
      <c r="Q897" s="794"/>
      <c r="R897" s="794"/>
      <c r="S897" s="794"/>
      <c r="T897" s="794"/>
      <c r="U897" s="794"/>
      <c r="V897" s="794"/>
      <c r="W897" s="794"/>
      <c r="X897" s="794"/>
    </row>
    <row r="898" spans="3:24">
      <c r="C898" s="857" t="s">
        <v>1018</v>
      </c>
      <c r="D898" s="835">
        <v>43617</v>
      </c>
      <c r="E898" s="794">
        <f t="shared" si="23"/>
        <v>2019</v>
      </c>
      <c r="F898" s="794" t="s">
        <v>1032</v>
      </c>
      <c r="G898" s="823">
        <v>135</v>
      </c>
      <c r="H898" s="794" t="s">
        <v>1036</v>
      </c>
      <c r="I898" s="794">
        <v>65</v>
      </c>
      <c r="J898" s="794">
        <v>70</v>
      </c>
      <c r="K898" s="794">
        <v>294</v>
      </c>
      <c r="L898" s="835" t="s">
        <v>1023</v>
      </c>
      <c r="M898" s="794"/>
      <c r="N898" s="794"/>
      <c r="O898" s="794"/>
      <c r="P898" s="794"/>
      <c r="Q898" s="794"/>
      <c r="R898" s="794"/>
      <c r="S898" s="794"/>
      <c r="T898" s="794"/>
      <c r="U898" s="794"/>
      <c r="V898" s="794"/>
      <c r="W898" s="794"/>
      <c r="X898" s="794"/>
    </row>
    <row r="899" spans="3:24">
      <c r="C899" s="857" t="s">
        <v>1018</v>
      </c>
      <c r="D899" s="835">
        <v>43617</v>
      </c>
      <c r="E899" s="794">
        <f t="shared" si="23"/>
        <v>2019</v>
      </c>
      <c r="F899" s="794" t="s">
        <v>1032</v>
      </c>
      <c r="G899" s="823">
        <v>135</v>
      </c>
      <c r="H899" s="794" t="s">
        <v>1036</v>
      </c>
      <c r="I899" s="794">
        <v>65</v>
      </c>
      <c r="J899" s="794">
        <v>70</v>
      </c>
      <c r="K899" s="794">
        <v>294</v>
      </c>
      <c r="L899" s="835" t="s">
        <v>1023</v>
      </c>
      <c r="M899" s="794"/>
      <c r="N899" s="794"/>
      <c r="O899" s="794"/>
      <c r="P899" s="794"/>
      <c r="Q899" s="794"/>
      <c r="R899" s="794"/>
      <c r="S899" s="794"/>
      <c r="T899" s="794"/>
      <c r="U899" s="794"/>
      <c r="V899" s="794"/>
      <c r="W899" s="794"/>
      <c r="X899" s="794"/>
    </row>
    <row r="900" spans="3:24">
      <c r="C900" s="857" t="s">
        <v>1018</v>
      </c>
      <c r="D900" s="835">
        <v>43586</v>
      </c>
      <c r="E900" s="794">
        <f t="shared" si="23"/>
        <v>2019</v>
      </c>
      <c r="F900" s="794" t="s">
        <v>1019</v>
      </c>
      <c r="G900" s="823">
        <v>300</v>
      </c>
      <c r="H900" s="794" t="s">
        <v>1029</v>
      </c>
      <c r="I900" s="794">
        <v>86</v>
      </c>
      <c r="J900" s="794">
        <v>214</v>
      </c>
      <c r="K900" s="794">
        <v>898.80000000000007</v>
      </c>
      <c r="L900" s="835" t="s">
        <v>1023</v>
      </c>
      <c r="M900" s="794"/>
      <c r="N900" s="794"/>
      <c r="O900" s="794"/>
      <c r="P900" s="794"/>
      <c r="Q900" s="794"/>
      <c r="R900" s="794"/>
      <c r="S900" s="794"/>
      <c r="T900" s="794"/>
      <c r="U900" s="794"/>
      <c r="V900" s="794"/>
      <c r="W900" s="794"/>
      <c r="X900" s="794"/>
    </row>
    <row r="901" spans="3:24">
      <c r="C901" s="857" t="s">
        <v>1018</v>
      </c>
      <c r="D901" s="835">
        <v>43586</v>
      </c>
      <c r="E901" s="794">
        <f t="shared" si="23"/>
        <v>2019</v>
      </c>
      <c r="F901" s="794" t="s">
        <v>1019</v>
      </c>
      <c r="G901" s="823">
        <v>300</v>
      </c>
      <c r="H901" s="794" t="s">
        <v>1029</v>
      </c>
      <c r="I901" s="794">
        <v>86</v>
      </c>
      <c r="J901" s="794">
        <v>214</v>
      </c>
      <c r="K901" s="794">
        <v>898.80000000000007</v>
      </c>
      <c r="L901" s="835" t="s">
        <v>1023</v>
      </c>
      <c r="M901" s="794"/>
      <c r="N901" s="794"/>
      <c r="O901" s="794"/>
      <c r="P901" s="794"/>
      <c r="Q901" s="794"/>
      <c r="R901" s="794"/>
      <c r="S901" s="794"/>
      <c r="T901" s="794"/>
      <c r="U901" s="794"/>
      <c r="V901" s="794"/>
      <c r="W901" s="794"/>
      <c r="X901" s="794"/>
    </row>
    <row r="902" spans="3:24">
      <c r="C902" s="857" t="s">
        <v>1018</v>
      </c>
      <c r="D902" s="835">
        <v>43586</v>
      </c>
      <c r="E902" s="794">
        <f t="shared" si="23"/>
        <v>2019</v>
      </c>
      <c r="F902" s="794" t="s">
        <v>1019</v>
      </c>
      <c r="G902" s="823">
        <v>300</v>
      </c>
      <c r="H902" s="794" t="s">
        <v>1029</v>
      </c>
      <c r="I902" s="794">
        <v>86</v>
      </c>
      <c r="J902" s="794">
        <v>214</v>
      </c>
      <c r="K902" s="794">
        <v>898.80000000000007</v>
      </c>
      <c r="L902" s="835" t="s">
        <v>1023</v>
      </c>
      <c r="M902" s="794"/>
      <c r="N902" s="794"/>
      <c r="O902" s="794"/>
      <c r="P902" s="794"/>
      <c r="Q902" s="794"/>
      <c r="R902" s="794"/>
      <c r="S902" s="794"/>
      <c r="T902" s="794"/>
      <c r="U902" s="794"/>
      <c r="V902" s="794"/>
      <c r="W902" s="794"/>
      <c r="X902" s="794"/>
    </row>
    <row r="903" spans="3:24">
      <c r="C903" s="857" t="s">
        <v>1018</v>
      </c>
      <c r="D903" s="835">
        <v>43586</v>
      </c>
      <c r="E903" s="794">
        <f t="shared" si="23"/>
        <v>2019</v>
      </c>
      <c r="F903" s="794" t="s">
        <v>1019</v>
      </c>
      <c r="G903" s="823">
        <v>300</v>
      </c>
      <c r="H903" s="794" t="s">
        <v>1029</v>
      </c>
      <c r="I903" s="794">
        <v>86</v>
      </c>
      <c r="J903" s="794">
        <v>214</v>
      </c>
      <c r="K903" s="794">
        <v>898.80000000000007</v>
      </c>
      <c r="L903" s="835" t="s">
        <v>1023</v>
      </c>
      <c r="M903" s="794"/>
      <c r="N903" s="794"/>
      <c r="O903" s="794"/>
      <c r="P903" s="794"/>
      <c r="Q903" s="794"/>
      <c r="R903" s="794"/>
      <c r="S903" s="794"/>
      <c r="T903" s="794"/>
      <c r="U903" s="794"/>
      <c r="V903" s="794"/>
      <c r="W903" s="794"/>
      <c r="X903" s="794"/>
    </row>
    <row r="904" spans="3:24">
      <c r="C904" s="857" t="s">
        <v>1018</v>
      </c>
      <c r="D904" s="835">
        <v>43586</v>
      </c>
      <c r="E904" s="794">
        <f t="shared" si="23"/>
        <v>2019</v>
      </c>
      <c r="F904" s="794" t="s">
        <v>1019</v>
      </c>
      <c r="G904" s="823">
        <v>300</v>
      </c>
      <c r="H904" s="794" t="s">
        <v>1029</v>
      </c>
      <c r="I904" s="794">
        <v>86</v>
      </c>
      <c r="J904" s="794">
        <v>214</v>
      </c>
      <c r="K904" s="794">
        <v>898.80000000000007</v>
      </c>
      <c r="L904" s="835" t="s">
        <v>1023</v>
      </c>
      <c r="M904" s="794"/>
      <c r="N904" s="794"/>
      <c r="O904" s="794"/>
      <c r="P904" s="794"/>
      <c r="Q904" s="794"/>
      <c r="R904" s="794"/>
      <c r="S904" s="794"/>
      <c r="T904" s="794"/>
      <c r="U904" s="794"/>
      <c r="V904" s="794"/>
      <c r="W904" s="794"/>
      <c r="X904" s="794"/>
    </row>
    <row r="905" spans="3:24">
      <c r="C905" s="857" t="s">
        <v>1018</v>
      </c>
      <c r="D905" s="835">
        <v>43586</v>
      </c>
      <c r="E905" s="794">
        <f t="shared" si="23"/>
        <v>2019</v>
      </c>
      <c r="F905" s="794" t="s">
        <v>1019</v>
      </c>
      <c r="G905" s="823">
        <v>300</v>
      </c>
      <c r="H905" s="794" t="s">
        <v>1029</v>
      </c>
      <c r="I905" s="794">
        <v>86</v>
      </c>
      <c r="J905" s="794">
        <v>214</v>
      </c>
      <c r="K905" s="794">
        <v>898.80000000000007</v>
      </c>
      <c r="L905" s="835" t="s">
        <v>1023</v>
      </c>
      <c r="M905" s="794"/>
      <c r="N905" s="794"/>
      <c r="O905" s="794"/>
      <c r="P905" s="794"/>
      <c r="Q905" s="794"/>
      <c r="R905" s="794"/>
      <c r="S905" s="794"/>
      <c r="T905" s="794"/>
      <c r="U905" s="794"/>
      <c r="V905" s="794"/>
      <c r="W905" s="794"/>
      <c r="X905" s="794"/>
    </row>
    <row r="906" spans="3:24">
      <c r="C906" s="857" t="s">
        <v>1018</v>
      </c>
      <c r="D906" s="835">
        <v>43586</v>
      </c>
      <c r="E906" s="794">
        <f t="shared" si="23"/>
        <v>2019</v>
      </c>
      <c r="F906" s="794" t="s">
        <v>1019</v>
      </c>
      <c r="G906" s="823">
        <v>300</v>
      </c>
      <c r="H906" s="794" t="s">
        <v>1029</v>
      </c>
      <c r="I906" s="794">
        <v>86</v>
      </c>
      <c r="J906" s="794">
        <v>214</v>
      </c>
      <c r="K906" s="794">
        <v>898.80000000000007</v>
      </c>
      <c r="L906" s="835" t="s">
        <v>1023</v>
      </c>
      <c r="M906" s="794"/>
      <c r="N906" s="794"/>
      <c r="O906" s="794"/>
      <c r="P906" s="794"/>
      <c r="Q906" s="794"/>
      <c r="R906" s="794"/>
      <c r="S906" s="794"/>
      <c r="T906" s="794"/>
      <c r="U906" s="794"/>
      <c r="V906" s="794"/>
      <c r="W906" s="794"/>
      <c r="X906" s="794"/>
    </row>
    <row r="907" spans="3:24">
      <c r="C907" s="857" t="s">
        <v>1018</v>
      </c>
      <c r="D907" s="835">
        <v>43586</v>
      </c>
      <c r="E907" s="794">
        <f t="shared" si="23"/>
        <v>2019</v>
      </c>
      <c r="F907" s="794" t="s">
        <v>1019</v>
      </c>
      <c r="G907" s="823">
        <v>300</v>
      </c>
      <c r="H907" s="794" t="s">
        <v>1029</v>
      </c>
      <c r="I907" s="794">
        <v>86</v>
      </c>
      <c r="J907" s="794">
        <v>214</v>
      </c>
      <c r="K907" s="794">
        <v>898.80000000000007</v>
      </c>
      <c r="L907" s="835" t="s">
        <v>1023</v>
      </c>
      <c r="M907" s="794"/>
      <c r="N907" s="794"/>
      <c r="O907" s="794"/>
      <c r="P907" s="794"/>
      <c r="Q907" s="794"/>
      <c r="R907" s="794"/>
      <c r="S907" s="794"/>
      <c r="T907" s="794"/>
      <c r="U907" s="794"/>
      <c r="V907" s="794"/>
      <c r="W907" s="794"/>
      <c r="X907" s="794"/>
    </row>
    <row r="908" spans="3:24">
      <c r="C908" s="857" t="s">
        <v>1018</v>
      </c>
      <c r="D908" s="835">
        <v>43586</v>
      </c>
      <c r="E908" s="794">
        <f t="shared" si="23"/>
        <v>2019</v>
      </c>
      <c r="F908" s="794" t="s">
        <v>1019</v>
      </c>
      <c r="G908" s="823">
        <v>300</v>
      </c>
      <c r="H908" s="794" t="s">
        <v>1029</v>
      </c>
      <c r="I908" s="794">
        <v>86</v>
      </c>
      <c r="J908" s="794">
        <v>214</v>
      </c>
      <c r="K908" s="794">
        <v>898.80000000000007</v>
      </c>
      <c r="L908" s="835" t="s">
        <v>1023</v>
      </c>
      <c r="M908" s="794"/>
      <c r="N908" s="794"/>
      <c r="O908" s="794"/>
      <c r="P908" s="794"/>
      <c r="Q908" s="794"/>
      <c r="R908" s="794"/>
      <c r="S908" s="794"/>
      <c r="T908" s="794"/>
      <c r="U908" s="794"/>
      <c r="V908" s="794"/>
      <c r="W908" s="794"/>
      <c r="X908" s="794"/>
    </row>
    <row r="909" spans="3:24">
      <c r="C909" s="857" t="s">
        <v>1018</v>
      </c>
      <c r="D909" s="835">
        <v>43586</v>
      </c>
      <c r="E909" s="794">
        <f t="shared" si="23"/>
        <v>2019</v>
      </c>
      <c r="F909" s="794" t="s">
        <v>1019</v>
      </c>
      <c r="G909" s="823">
        <v>300</v>
      </c>
      <c r="H909" s="794" t="s">
        <v>1031</v>
      </c>
      <c r="I909" s="794">
        <v>86</v>
      </c>
      <c r="J909" s="794">
        <v>214</v>
      </c>
      <c r="K909" s="794">
        <v>898.80000000000007</v>
      </c>
      <c r="L909" s="835" t="s">
        <v>1023</v>
      </c>
      <c r="M909" s="794"/>
      <c r="N909" s="794"/>
      <c r="O909" s="794"/>
      <c r="P909" s="794"/>
      <c r="Q909" s="794"/>
      <c r="R909" s="794"/>
      <c r="S909" s="794"/>
      <c r="T909" s="794"/>
      <c r="U909" s="794"/>
      <c r="V909" s="794"/>
      <c r="W909" s="794"/>
      <c r="X909" s="794"/>
    </row>
    <row r="910" spans="3:24">
      <c r="C910" s="857" t="s">
        <v>1018</v>
      </c>
      <c r="D910" s="835">
        <v>43586</v>
      </c>
      <c r="E910" s="794">
        <f t="shared" si="23"/>
        <v>2019</v>
      </c>
      <c r="F910" s="794" t="s">
        <v>1019</v>
      </c>
      <c r="G910" s="823">
        <v>300</v>
      </c>
      <c r="H910" s="794" t="s">
        <v>1031</v>
      </c>
      <c r="I910" s="794">
        <v>86</v>
      </c>
      <c r="J910" s="794">
        <v>214</v>
      </c>
      <c r="K910" s="794">
        <v>898.80000000000007</v>
      </c>
      <c r="L910" s="835" t="s">
        <v>1023</v>
      </c>
      <c r="M910" s="794"/>
      <c r="N910" s="794"/>
      <c r="O910" s="794"/>
      <c r="P910" s="794"/>
      <c r="Q910" s="794"/>
      <c r="R910" s="794"/>
      <c r="S910" s="794"/>
      <c r="T910" s="794"/>
      <c r="U910" s="794"/>
      <c r="V910" s="794"/>
      <c r="W910" s="794"/>
      <c r="X910" s="794"/>
    </row>
    <row r="911" spans="3:24">
      <c r="C911" s="857" t="s">
        <v>1018</v>
      </c>
      <c r="D911" s="835">
        <v>43586</v>
      </c>
      <c r="E911" s="794">
        <f t="shared" si="23"/>
        <v>2019</v>
      </c>
      <c r="F911" s="794" t="s">
        <v>1019</v>
      </c>
      <c r="G911" s="823">
        <v>300</v>
      </c>
      <c r="H911" s="794" t="s">
        <v>1031</v>
      </c>
      <c r="I911" s="794">
        <v>86</v>
      </c>
      <c r="J911" s="794">
        <v>214</v>
      </c>
      <c r="K911" s="794">
        <v>898.80000000000007</v>
      </c>
      <c r="L911" s="835" t="s">
        <v>1023</v>
      </c>
      <c r="M911" s="794"/>
      <c r="N911" s="794"/>
      <c r="O911" s="794"/>
      <c r="P911" s="794"/>
      <c r="Q911" s="794"/>
      <c r="R911" s="794"/>
      <c r="S911" s="794"/>
      <c r="T911" s="794"/>
      <c r="U911" s="794"/>
      <c r="V911" s="794"/>
      <c r="W911" s="794"/>
      <c r="X911" s="794"/>
    </row>
    <row r="912" spans="3:24">
      <c r="C912" s="857" t="s">
        <v>1018</v>
      </c>
      <c r="D912" s="835">
        <v>43586</v>
      </c>
      <c r="E912" s="794">
        <f t="shared" si="23"/>
        <v>2019</v>
      </c>
      <c r="F912" s="794" t="s">
        <v>1019</v>
      </c>
      <c r="G912" s="823">
        <v>300</v>
      </c>
      <c r="H912" s="794" t="s">
        <v>1031</v>
      </c>
      <c r="I912" s="794">
        <v>86</v>
      </c>
      <c r="J912" s="794">
        <v>214</v>
      </c>
      <c r="K912" s="794">
        <v>898.80000000000007</v>
      </c>
      <c r="L912" s="835" t="s">
        <v>1023</v>
      </c>
      <c r="M912" s="794"/>
      <c r="N912" s="794"/>
      <c r="O912" s="794"/>
      <c r="P912" s="794"/>
      <c r="Q912" s="794"/>
      <c r="R912" s="794"/>
      <c r="S912" s="794"/>
      <c r="T912" s="794"/>
      <c r="U912" s="794"/>
      <c r="V912" s="794"/>
      <c r="W912" s="794"/>
      <c r="X912" s="794"/>
    </row>
    <row r="913" spans="3:24">
      <c r="C913" s="857" t="s">
        <v>1018</v>
      </c>
      <c r="D913" s="835">
        <v>43586</v>
      </c>
      <c r="E913" s="794">
        <f t="shared" si="23"/>
        <v>2019</v>
      </c>
      <c r="F913" s="794" t="s">
        <v>1019</v>
      </c>
      <c r="G913" s="823">
        <v>300</v>
      </c>
      <c r="H913" s="794" t="s">
        <v>1031</v>
      </c>
      <c r="I913" s="794">
        <v>86</v>
      </c>
      <c r="J913" s="794">
        <v>214</v>
      </c>
      <c r="K913" s="794">
        <v>898.80000000000007</v>
      </c>
      <c r="L913" s="835" t="s">
        <v>1023</v>
      </c>
      <c r="M913" s="794"/>
      <c r="N913" s="794"/>
      <c r="O913" s="794"/>
      <c r="P913" s="794"/>
      <c r="Q913" s="794"/>
      <c r="R913" s="794"/>
      <c r="S913" s="794"/>
      <c r="T913" s="794"/>
      <c r="U913" s="794"/>
      <c r="V913" s="794"/>
      <c r="W913" s="794"/>
      <c r="X913" s="794"/>
    </row>
    <row r="914" spans="3:24">
      <c r="C914" s="857" t="s">
        <v>1018</v>
      </c>
      <c r="D914" s="835">
        <v>43586</v>
      </c>
      <c r="E914" s="794">
        <f t="shared" si="23"/>
        <v>2019</v>
      </c>
      <c r="F914" s="794" t="s">
        <v>1019</v>
      </c>
      <c r="G914" s="823">
        <v>300</v>
      </c>
      <c r="H914" s="794" t="s">
        <v>1031</v>
      </c>
      <c r="I914" s="794">
        <v>86</v>
      </c>
      <c r="J914" s="794">
        <v>214</v>
      </c>
      <c r="K914" s="794">
        <v>898.80000000000007</v>
      </c>
      <c r="L914" s="835" t="s">
        <v>1023</v>
      </c>
      <c r="M914" s="794"/>
      <c r="N914" s="794"/>
      <c r="O914" s="794"/>
      <c r="P914" s="794"/>
      <c r="Q914" s="794"/>
      <c r="R914" s="794"/>
      <c r="S914" s="794"/>
      <c r="T914" s="794"/>
      <c r="U914" s="794"/>
      <c r="V914" s="794"/>
      <c r="W914" s="794"/>
      <c r="X914" s="794"/>
    </row>
    <row r="915" spans="3:24">
      <c r="C915" s="857" t="s">
        <v>1018</v>
      </c>
      <c r="D915" s="835">
        <v>43586</v>
      </c>
      <c r="E915" s="794">
        <f t="shared" si="23"/>
        <v>2019</v>
      </c>
      <c r="F915" s="794" t="s">
        <v>1019</v>
      </c>
      <c r="G915" s="823">
        <v>300</v>
      </c>
      <c r="H915" s="794" t="s">
        <v>1031</v>
      </c>
      <c r="I915" s="794">
        <v>86</v>
      </c>
      <c r="J915" s="794">
        <v>214</v>
      </c>
      <c r="K915" s="794">
        <v>898.80000000000007</v>
      </c>
      <c r="L915" s="835" t="s">
        <v>1023</v>
      </c>
      <c r="M915" s="794"/>
      <c r="N915" s="794"/>
      <c r="O915" s="794"/>
      <c r="P915" s="794"/>
      <c r="Q915" s="794"/>
      <c r="R915" s="794"/>
      <c r="S915" s="794"/>
      <c r="T915" s="794"/>
      <c r="U915" s="794"/>
      <c r="V915" s="794"/>
      <c r="W915" s="794"/>
      <c r="X915" s="794"/>
    </row>
    <row r="916" spans="3:24">
      <c r="C916" s="857" t="s">
        <v>1018</v>
      </c>
      <c r="D916" s="835">
        <v>43586</v>
      </c>
      <c r="E916" s="794">
        <f t="shared" si="23"/>
        <v>2019</v>
      </c>
      <c r="F916" s="794" t="s">
        <v>1019</v>
      </c>
      <c r="G916" s="823">
        <v>300</v>
      </c>
      <c r="H916" s="794" t="s">
        <v>1031</v>
      </c>
      <c r="I916" s="794">
        <v>86</v>
      </c>
      <c r="J916" s="794">
        <v>214</v>
      </c>
      <c r="K916" s="794">
        <v>898.80000000000007</v>
      </c>
      <c r="L916" s="835" t="s">
        <v>1023</v>
      </c>
      <c r="M916" s="794"/>
      <c r="N916" s="794"/>
      <c r="O916" s="794"/>
      <c r="P916" s="794"/>
      <c r="Q916" s="794"/>
      <c r="R916" s="794"/>
      <c r="S916" s="794"/>
      <c r="T916" s="794"/>
      <c r="U916" s="794"/>
      <c r="V916" s="794"/>
      <c r="W916" s="794"/>
      <c r="X916" s="794"/>
    </row>
    <row r="917" spans="3:24">
      <c r="C917" s="857" t="s">
        <v>1018</v>
      </c>
      <c r="D917" s="835">
        <v>43586</v>
      </c>
      <c r="E917" s="794">
        <f t="shared" si="23"/>
        <v>2019</v>
      </c>
      <c r="F917" s="794" t="s">
        <v>1019</v>
      </c>
      <c r="G917" s="823">
        <v>300</v>
      </c>
      <c r="H917" s="794" t="s">
        <v>1031</v>
      </c>
      <c r="I917" s="794">
        <v>86</v>
      </c>
      <c r="J917" s="794">
        <v>214</v>
      </c>
      <c r="K917" s="794">
        <v>898.80000000000007</v>
      </c>
      <c r="L917" s="835" t="s">
        <v>1023</v>
      </c>
      <c r="M917" s="794"/>
      <c r="N917" s="794"/>
      <c r="O917" s="794"/>
      <c r="P917" s="794"/>
      <c r="Q917" s="794"/>
      <c r="R917" s="794"/>
      <c r="S917" s="794"/>
      <c r="T917" s="794"/>
      <c r="U917" s="794"/>
      <c r="V917" s="794"/>
      <c r="W917" s="794"/>
      <c r="X917" s="794"/>
    </row>
    <row r="918" spans="3:24">
      <c r="C918" s="857" t="s">
        <v>1018</v>
      </c>
      <c r="D918" s="835">
        <v>43586</v>
      </c>
      <c r="E918" s="794">
        <f t="shared" si="23"/>
        <v>2019</v>
      </c>
      <c r="F918" s="794" t="s">
        <v>1019</v>
      </c>
      <c r="G918" s="823">
        <v>300</v>
      </c>
      <c r="H918" s="794" t="s">
        <v>1031</v>
      </c>
      <c r="I918" s="794">
        <v>86</v>
      </c>
      <c r="J918" s="794">
        <v>214</v>
      </c>
      <c r="K918" s="794">
        <v>898.80000000000007</v>
      </c>
      <c r="L918" s="835" t="s">
        <v>1023</v>
      </c>
      <c r="M918" s="794"/>
      <c r="N918" s="794"/>
      <c r="O918" s="794"/>
      <c r="P918" s="794"/>
      <c r="Q918" s="794"/>
      <c r="R918" s="794"/>
      <c r="S918" s="794"/>
      <c r="T918" s="794"/>
      <c r="U918" s="794"/>
      <c r="V918" s="794"/>
      <c r="W918" s="794"/>
      <c r="X918" s="794"/>
    </row>
    <row r="919" spans="3:24">
      <c r="C919" s="857" t="s">
        <v>1024</v>
      </c>
      <c r="D919" s="835">
        <v>43586</v>
      </c>
      <c r="E919" s="794">
        <f t="shared" si="23"/>
        <v>2019</v>
      </c>
      <c r="F919" s="794" t="s">
        <v>1019</v>
      </c>
      <c r="G919" s="823">
        <v>300</v>
      </c>
      <c r="H919" s="794" t="s">
        <v>1031</v>
      </c>
      <c r="I919" s="794">
        <v>86</v>
      </c>
      <c r="J919" s="794">
        <v>214</v>
      </c>
      <c r="K919" s="794">
        <v>898.80000000000007</v>
      </c>
      <c r="L919" s="835" t="s">
        <v>1023</v>
      </c>
      <c r="M919" s="794"/>
      <c r="N919" s="794"/>
      <c r="O919" s="794"/>
      <c r="P919" s="794"/>
      <c r="Q919" s="794"/>
      <c r="R919" s="794"/>
      <c r="S919" s="794"/>
      <c r="T919" s="794"/>
      <c r="U919" s="794"/>
      <c r="V919" s="794"/>
      <c r="W919" s="794"/>
      <c r="X919" s="794"/>
    </row>
    <row r="920" spans="3:24">
      <c r="C920" s="857" t="s">
        <v>1018</v>
      </c>
      <c r="D920" s="835">
        <v>43586</v>
      </c>
      <c r="E920" s="794">
        <f t="shared" si="23"/>
        <v>2019</v>
      </c>
      <c r="F920" s="794" t="s">
        <v>1019</v>
      </c>
      <c r="G920" s="823">
        <v>300</v>
      </c>
      <c r="H920" s="794" t="s">
        <v>1031</v>
      </c>
      <c r="I920" s="794">
        <v>86</v>
      </c>
      <c r="J920" s="794">
        <v>214</v>
      </c>
      <c r="K920" s="794">
        <v>898.80000000000007</v>
      </c>
      <c r="L920" s="835" t="s">
        <v>1023</v>
      </c>
      <c r="M920" s="794"/>
      <c r="N920" s="794"/>
      <c r="O920" s="794"/>
      <c r="P920" s="794"/>
      <c r="Q920" s="794"/>
      <c r="R920" s="794"/>
      <c r="S920" s="794"/>
      <c r="T920" s="794"/>
      <c r="U920" s="794"/>
      <c r="V920" s="794"/>
      <c r="W920" s="794"/>
      <c r="X920" s="794"/>
    </row>
    <row r="921" spans="3:24">
      <c r="C921" s="857" t="s">
        <v>1018</v>
      </c>
      <c r="D921" s="835">
        <v>43586</v>
      </c>
      <c r="E921" s="794">
        <f t="shared" si="23"/>
        <v>2019</v>
      </c>
      <c r="F921" s="794" t="s">
        <v>1019</v>
      </c>
      <c r="G921" s="823">
        <v>300</v>
      </c>
      <c r="H921" s="794" t="s">
        <v>1031</v>
      </c>
      <c r="I921" s="794">
        <v>86</v>
      </c>
      <c r="J921" s="794">
        <v>214</v>
      </c>
      <c r="K921" s="794">
        <v>898.80000000000007</v>
      </c>
      <c r="L921" s="835" t="s">
        <v>1023</v>
      </c>
      <c r="M921" s="794"/>
      <c r="N921" s="794"/>
      <c r="O921" s="794"/>
      <c r="P921" s="794"/>
      <c r="Q921" s="794"/>
      <c r="R921" s="794"/>
      <c r="S921" s="794"/>
      <c r="T921" s="794"/>
      <c r="U921" s="794"/>
      <c r="V921" s="794"/>
      <c r="W921" s="794"/>
      <c r="X921" s="794"/>
    </row>
    <row r="922" spans="3:24">
      <c r="C922" s="857" t="s">
        <v>1018</v>
      </c>
      <c r="D922" s="835">
        <v>43586</v>
      </c>
      <c r="E922" s="794">
        <f t="shared" si="23"/>
        <v>2019</v>
      </c>
      <c r="F922" s="794" t="s">
        <v>1019</v>
      </c>
      <c r="G922" s="823">
        <v>300</v>
      </c>
      <c r="H922" s="794" t="s">
        <v>1031</v>
      </c>
      <c r="I922" s="794">
        <v>86</v>
      </c>
      <c r="J922" s="794">
        <v>214</v>
      </c>
      <c r="K922" s="794">
        <v>898.80000000000007</v>
      </c>
      <c r="L922" s="835" t="s">
        <v>1023</v>
      </c>
      <c r="M922" s="794"/>
      <c r="N922" s="794"/>
      <c r="O922" s="794"/>
      <c r="P922" s="794"/>
      <c r="Q922" s="794"/>
      <c r="R922" s="794"/>
      <c r="S922" s="794"/>
      <c r="T922" s="794"/>
      <c r="U922" s="794"/>
      <c r="V922" s="794"/>
      <c r="W922" s="794"/>
      <c r="X922" s="794"/>
    </row>
    <row r="923" spans="3:24">
      <c r="C923" s="857" t="s">
        <v>1018</v>
      </c>
      <c r="D923" s="835">
        <v>43586</v>
      </c>
      <c r="E923" s="794">
        <f t="shared" si="23"/>
        <v>2019</v>
      </c>
      <c r="F923" s="794" t="s">
        <v>1019</v>
      </c>
      <c r="G923" s="823">
        <v>300</v>
      </c>
      <c r="H923" s="794" t="s">
        <v>1031</v>
      </c>
      <c r="I923" s="794">
        <v>86</v>
      </c>
      <c r="J923" s="794">
        <v>214</v>
      </c>
      <c r="K923" s="794">
        <v>898.80000000000007</v>
      </c>
      <c r="L923" s="835" t="s">
        <v>1023</v>
      </c>
      <c r="M923" s="794"/>
      <c r="N923" s="794"/>
      <c r="O923" s="794"/>
      <c r="P923" s="794"/>
      <c r="Q923" s="794"/>
      <c r="R923" s="794"/>
      <c r="S923" s="794"/>
      <c r="T923" s="794"/>
      <c r="U923" s="794"/>
      <c r="V923" s="794"/>
      <c r="W923" s="794"/>
      <c r="X923" s="794"/>
    </row>
    <row r="924" spans="3:24">
      <c r="C924" s="857" t="s">
        <v>1018</v>
      </c>
      <c r="D924" s="835">
        <v>43586</v>
      </c>
      <c r="E924" s="794">
        <f t="shared" si="23"/>
        <v>2019</v>
      </c>
      <c r="F924" s="794" t="s">
        <v>1019</v>
      </c>
      <c r="G924" s="823">
        <v>300</v>
      </c>
      <c r="H924" s="794" t="s">
        <v>1031</v>
      </c>
      <c r="I924" s="794">
        <v>86</v>
      </c>
      <c r="J924" s="794">
        <v>214</v>
      </c>
      <c r="K924" s="794">
        <v>898.80000000000007</v>
      </c>
      <c r="L924" s="835" t="s">
        <v>1023</v>
      </c>
      <c r="M924" s="794"/>
      <c r="N924" s="794"/>
      <c r="O924" s="794"/>
      <c r="P924" s="794"/>
      <c r="Q924" s="794"/>
      <c r="R924" s="794"/>
      <c r="S924" s="794"/>
      <c r="T924" s="794"/>
      <c r="U924" s="794"/>
      <c r="V924" s="794"/>
      <c r="W924" s="794"/>
      <c r="X924" s="794"/>
    </row>
    <row r="925" spans="3:24">
      <c r="C925" s="857" t="s">
        <v>1018</v>
      </c>
      <c r="D925" s="835">
        <v>43586</v>
      </c>
      <c r="E925" s="794">
        <f t="shared" si="23"/>
        <v>2019</v>
      </c>
      <c r="F925" s="794" t="s">
        <v>1019</v>
      </c>
      <c r="G925" s="823">
        <v>300</v>
      </c>
      <c r="H925" s="794" t="s">
        <v>1031</v>
      </c>
      <c r="I925" s="794">
        <v>86</v>
      </c>
      <c r="J925" s="794">
        <v>214</v>
      </c>
      <c r="K925" s="794">
        <v>898.80000000000007</v>
      </c>
      <c r="L925" s="835" t="s">
        <v>1023</v>
      </c>
      <c r="M925" s="794"/>
      <c r="N925" s="794"/>
      <c r="O925" s="794"/>
      <c r="P925" s="794"/>
      <c r="Q925" s="794"/>
      <c r="R925" s="794"/>
      <c r="S925" s="794"/>
      <c r="T925" s="794"/>
      <c r="U925" s="794"/>
      <c r="V925" s="794"/>
      <c r="W925" s="794"/>
      <c r="X925" s="794"/>
    </row>
    <row r="926" spans="3:24">
      <c r="C926" s="857" t="s">
        <v>1018</v>
      </c>
      <c r="D926" s="835">
        <v>43586</v>
      </c>
      <c r="E926" s="794">
        <f t="shared" si="23"/>
        <v>2019</v>
      </c>
      <c r="F926" s="794" t="s">
        <v>1019</v>
      </c>
      <c r="G926" s="823">
        <v>300</v>
      </c>
      <c r="H926" s="794" t="s">
        <v>1031</v>
      </c>
      <c r="I926" s="794">
        <v>86</v>
      </c>
      <c r="J926" s="794">
        <v>214</v>
      </c>
      <c r="K926" s="794">
        <v>898.80000000000007</v>
      </c>
      <c r="L926" s="835" t="s">
        <v>1023</v>
      </c>
      <c r="M926" s="794"/>
      <c r="N926" s="794"/>
      <c r="O926" s="794"/>
      <c r="P926" s="794"/>
      <c r="Q926" s="794"/>
      <c r="R926" s="794"/>
      <c r="S926" s="794"/>
      <c r="T926" s="794"/>
      <c r="U926" s="794"/>
      <c r="V926" s="794"/>
      <c r="W926" s="794"/>
      <c r="X926" s="794"/>
    </row>
    <row r="927" spans="3:24">
      <c r="C927" s="857" t="s">
        <v>1018</v>
      </c>
      <c r="D927" s="835">
        <v>43586</v>
      </c>
      <c r="E927" s="794">
        <f t="shared" si="23"/>
        <v>2019</v>
      </c>
      <c r="F927" s="794" t="s">
        <v>1019</v>
      </c>
      <c r="G927" s="823">
        <v>300</v>
      </c>
      <c r="H927" s="794" t="s">
        <v>1031</v>
      </c>
      <c r="I927" s="794">
        <v>86</v>
      </c>
      <c r="J927" s="794">
        <v>214</v>
      </c>
      <c r="K927" s="794">
        <v>898.80000000000007</v>
      </c>
      <c r="L927" s="835" t="s">
        <v>1023</v>
      </c>
      <c r="M927" s="794"/>
      <c r="N927" s="794"/>
      <c r="O927" s="794"/>
      <c r="P927" s="794"/>
      <c r="Q927" s="794"/>
      <c r="R927" s="794"/>
      <c r="S927" s="794"/>
      <c r="T927" s="794"/>
      <c r="U927" s="794"/>
      <c r="V927" s="794"/>
      <c r="W927" s="794"/>
      <c r="X927" s="794"/>
    </row>
    <row r="928" spans="3:24">
      <c r="C928" s="857" t="s">
        <v>1018</v>
      </c>
      <c r="D928" s="835">
        <v>43586</v>
      </c>
      <c r="E928" s="794">
        <f t="shared" si="23"/>
        <v>2019</v>
      </c>
      <c r="F928" s="794" t="s">
        <v>1019</v>
      </c>
      <c r="G928" s="823">
        <v>300</v>
      </c>
      <c r="H928" s="794" t="s">
        <v>1031</v>
      </c>
      <c r="I928" s="794">
        <v>86</v>
      </c>
      <c r="J928" s="794">
        <v>214</v>
      </c>
      <c r="K928" s="794">
        <v>898.80000000000007</v>
      </c>
      <c r="L928" s="835" t="s">
        <v>1023</v>
      </c>
      <c r="M928" s="794"/>
      <c r="N928" s="794"/>
      <c r="O928" s="794"/>
      <c r="P928" s="794"/>
      <c r="Q928" s="794"/>
      <c r="R928" s="794"/>
      <c r="S928" s="794"/>
      <c r="T928" s="794"/>
      <c r="U928" s="794"/>
      <c r="V928" s="794"/>
      <c r="W928" s="794"/>
      <c r="X928" s="794"/>
    </row>
    <row r="929" spans="3:24">
      <c r="C929" s="857" t="s">
        <v>1018</v>
      </c>
      <c r="D929" s="835">
        <v>43586</v>
      </c>
      <c r="E929" s="794">
        <f t="shared" si="23"/>
        <v>2019</v>
      </c>
      <c r="F929" s="794" t="s">
        <v>1019</v>
      </c>
      <c r="G929" s="823">
        <v>300</v>
      </c>
      <c r="H929" s="794" t="s">
        <v>1031</v>
      </c>
      <c r="I929" s="794">
        <v>86</v>
      </c>
      <c r="J929" s="794">
        <v>214</v>
      </c>
      <c r="K929" s="794">
        <v>898.80000000000007</v>
      </c>
      <c r="L929" s="835" t="s">
        <v>1023</v>
      </c>
      <c r="M929" s="794"/>
      <c r="N929" s="794"/>
      <c r="O929" s="794"/>
      <c r="P929" s="794"/>
      <c r="Q929" s="794"/>
      <c r="R929" s="794"/>
      <c r="S929" s="794"/>
      <c r="T929" s="794"/>
      <c r="U929" s="794"/>
      <c r="V929" s="794"/>
      <c r="W929" s="794"/>
      <c r="X929" s="794"/>
    </row>
    <row r="930" spans="3:24">
      <c r="C930" s="857" t="s">
        <v>1018</v>
      </c>
      <c r="D930" s="835">
        <v>43586</v>
      </c>
      <c r="E930" s="794">
        <f t="shared" si="23"/>
        <v>2019</v>
      </c>
      <c r="F930" s="794" t="s">
        <v>1019</v>
      </c>
      <c r="G930" s="823">
        <v>300</v>
      </c>
      <c r="H930" s="794" t="s">
        <v>1031</v>
      </c>
      <c r="I930" s="794">
        <v>86</v>
      </c>
      <c r="J930" s="794">
        <v>214</v>
      </c>
      <c r="K930" s="794">
        <v>898.80000000000007</v>
      </c>
      <c r="L930" s="835" t="s">
        <v>1023</v>
      </c>
      <c r="M930" s="794"/>
      <c r="N930" s="794"/>
      <c r="O930" s="794"/>
      <c r="P930" s="794"/>
      <c r="Q930" s="794"/>
      <c r="R930" s="794"/>
      <c r="S930" s="794"/>
      <c r="T930" s="794"/>
      <c r="U930" s="794"/>
      <c r="V930" s="794"/>
      <c r="W930" s="794"/>
      <c r="X930" s="794"/>
    </row>
    <row r="931" spans="3:24">
      <c r="C931" s="857" t="s">
        <v>1018</v>
      </c>
      <c r="D931" s="835">
        <v>43586</v>
      </c>
      <c r="E931" s="794">
        <f t="shared" si="23"/>
        <v>2019</v>
      </c>
      <c r="F931" s="794" t="s">
        <v>1019</v>
      </c>
      <c r="G931" s="823">
        <v>300</v>
      </c>
      <c r="H931" s="794" t="s">
        <v>1031</v>
      </c>
      <c r="I931" s="794">
        <v>86</v>
      </c>
      <c r="J931" s="794">
        <v>214</v>
      </c>
      <c r="K931" s="794">
        <v>898.80000000000007</v>
      </c>
      <c r="L931" s="835" t="s">
        <v>1023</v>
      </c>
      <c r="M931" s="794"/>
      <c r="N931" s="794"/>
      <c r="O931" s="794"/>
      <c r="P931" s="794"/>
      <c r="Q931" s="794"/>
      <c r="R931" s="794"/>
      <c r="S931" s="794"/>
      <c r="T931" s="794"/>
      <c r="U931" s="794"/>
      <c r="V931" s="794"/>
      <c r="W931" s="794"/>
      <c r="X931" s="794"/>
    </row>
    <row r="932" spans="3:24">
      <c r="C932" s="857" t="s">
        <v>1018</v>
      </c>
      <c r="D932" s="835">
        <v>43617</v>
      </c>
      <c r="E932" s="794">
        <f t="shared" si="23"/>
        <v>2019</v>
      </c>
      <c r="F932" s="794" t="s">
        <v>1019</v>
      </c>
      <c r="G932" s="823">
        <v>300</v>
      </c>
      <c r="H932" s="794" t="s">
        <v>1036</v>
      </c>
      <c r="I932" s="794">
        <v>65</v>
      </c>
      <c r="J932" s="794">
        <v>235</v>
      </c>
      <c r="K932" s="794">
        <v>987</v>
      </c>
      <c r="L932" s="835" t="s">
        <v>1023</v>
      </c>
      <c r="M932" s="794"/>
      <c r="N932" s="794"/>
      <c r="O932" s="794"/>
      <c r="P932" s="794"/>
      <c r="Q932" s="794"/>
      <c r="R932" s="794"/>
      <c r="S932" s="794"/>
      <c r="T932" s="794"/>
      <c r="U932" s="794"/>
      <c r="V932" s="794"/>
      <c r="W932" s="794"/>
      <c r="X932" s="794"/>
    </row>
    <row r="933" spans="3:24">
      <c r="C933" s="857" t="s">
        <v>1018</v>
      </c>
      <c r="D933" s="835">
        <v>43617</v>
      </c>
      <c r="E933" s="794">
        <f t="shared" si="23"/>
        <v>2019</v>
      </c>
      <c r="F933" s="794" t="s">
        <v>1032</v>
      </c>
      <c r="G933" s="823">
        <v>135</v>
      </c>
      <c r="H933" s="794" t="s">
        <v>1036</v>
      </c>
      <c r="I933" s="794">
        <v>65</v>
      </c>
      <c r="J933" s="794">
        <v>70</v>
      </c>
      <c r="K933" s="794">
        <v>294</v>
      </c>
      <c r="L933" s="835" t="s">
        <v>1023</v>
      </c>
      <c r="M933" s="794"/>
      <c r="N933" s="794"/>
      <c r="O933" s="794"/>
      <c r="P933" s="794"/>
      <c r="Q933" s="794"/>
      <c r="R933" s="794"/>
      <c r="S933" s="794"/>
      <c r="T933" s="794"/>
      <c r="U933" s="794"/>
      <c r="V933" s="794"/>
      <c r="W933" s="794"/>
      <c r="X933" s="794"/>
    </row>
    <row r="934" spans="3:24">
      <c r="C934" s="857" t="s">
        <v>1018</v>
      </c>
      <c r="D934" s="835">
        <v>43617</v>
      </c>
      <c r="E934" s="794">
        <f t="shared" si="23"/>
        <v>2019</v>
      </c>
      <c r="F934" s="794" t="s">
        <v>1032</v>
      </c>
      <c r="G934" s="823">
        <v>135</v>
      </c>
      <c r="H934" s="794" t="s">
        <v>1036</v>
      </c>
      <c r="I934" s="794">
        <v>65</v>
      </c>
      <c r="J934" s="794">
        <v>70</v>
      </c>
      <c r="K934" s="794">
        <v>294</v>
      </c>
      <c r="L934" s="835" t="s">
        <v>1023</v>
      </c>
      <c r="M934" s="794"/>
      <c r="N934" s="794"/>
      <c r="O934" s="794"/>
      <c r="P934" s="794"/>
      <c r="Q934" s="794"/>
      <c r="R934" s="794"/>
      <c r="S934" s="794"/>
      <c r="T934" s="794"/>
      <c r="U934" s="794"/>
      <c r="V934" s="794"/>
      <c r="W934" s="794"/>
      <c r="X934" s="794"/>
    </row>
    <row r="935" spans="3:24">
      <c r="C935" s="857" t="s">
        <v>1018</v>
      </c>
      <c r="D935" s="835">
        <v>43617</v>
      </c>
      <c r="E935" s="794">
        <f t="shared" si="23"/>
        <v>2019</v>
      </c>
      <c r="F935" s="794" t="s">
        <v>1032</v>
      </c>
      <c r="G935" s="823">
        <v>135</v>
      </c>
      <c r="H935" s="794" t="s">
        <v>1036</v>
      </c>
      <c r="I935" s="794">
        <v>65</v>
      </c>
      <c r="J935" s="794">
        <v>70</v>
      </c>
      <c r="K935" s="794">
        <v>294</v>
      </c>
      <c r="L935" s="835" t="s">
        <v>1023</v>
      </c>
      <c r="M935" s="794"/>
      <c r="N935" s="794"/>
      <c r="O935" s="794"/>
      <c r="P935" s="794"/>
      <c r="Q935" s="794"/>
      <c r="R935" s="794"/>
      <c r="S935" s="794"/>
      <c r="T935" s="794"/>
      <c r="U935" s="794"/>
      <c r="V935" s="794"/>
      <c r="W935" s="794"/>
      <c r="X935" s="794"/>
    </row>
    <row r="936" spans="3:24">
      <c r="C936" s="857" t="s">
        <v>1018</v>
      </c>
      <c r="D936" s="835">
        <v>43617</v>
      </c>
      <c r="E936" s="794">
        <f t="shared" si="23"/>
        <v>2019</v>
      </c>
      <c r="F936" s="794" t="s">
        <v>1032</v>
      </c>
      <c r="G936" s="823">
        <v>135</v>
      </c>
      <c r="H936" s="794" t="s">
        <v>1036</v>
      </c>
      <c r="I936" s="794">
        <v>65</v>
      </c>
      <c r="J936" s="794">
        <v>70</v>
      </c>
      <c r="K936" s="794">
        <v>294</v>
      </c>
      <c r="L936" s="835" t="s">
        <v>1023</v>
      </c>
      <c r="M936" s="794"/>
      <c r="N936" s="794"/>
      <c r="O936" s="794"/>
      <c r="P936" s="794"/>
      <c r="Q936" s="794"/>
      <c r="R936" s="794"/>
      <c r="S936" s="794"/>
      <c r="T936" s="794"/>
      <c r="U936" s="794"/>
      <c r="V936" s="794"/>
      <c r="W936" s="794"/>
      <c r="X936" s="794"/>
    </row>
    <row r="937" spans="3:24">
      <c r="C937" s="857" t="s">
        <v>1018</v>
      </c>
      <c r="D937" s="835">
        <v>43617</v>
      </c>
      <c r="E937" s="794">
        <f t="shared" si="23"/>
        <v>2019</v>
      </c>
      <c r="F937" s="794" t="s">
        <v>1032</v>
      </c>
      <c r="G937" s="823">
        <v>135</v>
      </c>
      <c r="H937" s="794" t="s">
        <v>1036</v>
      </c>
      <c r="I937" s="794">
        <v>65</v>
      </c>
      <c r="J937" s="794">
        <v>70</v>
      </c>
      <c r="K937" s="794">
        <v>294</v>
      </c>
      <c r="L937" s="835" t="s">
        <v>1023</v>
      </c>
      <c r="M937" s="794"/>
      <c r="N937" s="794"/>
      <c r="O937" s="794"/>
      <c r="P937" s="794"/>
      <c r="Q937" s="794"/>
      <c r="R937" s="794"/>
      <c r="S937" s="794"/>
      <c r="T937" s="794"/>
      <c r="U937" s="794"/>
      <c r="V937" s="794"/>
      <c r="W937" s="794"/>
      <c r="X937" s="794"/>
    </row>
    <row r="938" spans="3:24">
      <c r="C938" s="857" t="s">
        <v>1018</v>
      </c>
      <c r="D938" s="835">
        <v>43617</v>
      </c>
      <c r="E938" s="794">
        <f t="shared" ref="E938:E1001" si="24">YEAR(D938)</f>
        <v>2019</v>
      </c>
      <c r="F938" s="794" t="s">
        <v>1019</v>
      </c>
      <c r="G938" s="823">
        <v>300</v>
      </c>
      <c r="H938" s="794" t="s">
        <v>1040</v>
      </c>
      <c r="I938" s="794">
        <v>65</v>
      </c>
      <c r="J938" s="794">
        <v>235</v>
      </c>
      <c r="K938" s="794">
        <v>987</v>
      </c>
      <c r="L938" s="835" t="s">
        <v>1023</v>
      </c>
      <c r="M938" s="794"/>
      <c r="N938" s="794"/>
      <c r="O938" s="794"/>
      <c r="P938" s="794"/>
      <c r="Q938" s="794"/>
      <c r="R938" s="794"/>
      <c r="S938" s="794"/>
      <c r="T938" s="794"/>
      <c r="U938" s="794"/>
      <c r="V938" s="794"/>
      <c r="W938" s="794"/>
      <c r="X938" s="794"/>
    </row>
    <row r="939" spans="3:24">
      <c r="C939" s="857" t="s">
        <v>1018</v>
      </c>
      <c r="D939" s="835">
        <v>43617</v>
      </c>
      <c r="E939" s="794">
        <f t="shared" si="24"/>
        <v>2019</v>
      </c>
      <c r="F939" s="794" t="s">
        <v>1019</v>
      </c>
      <c r="G939" s="823">
        <v>300</v>
      </c>
      <c r="H939" s="794" t="s">
        <v>1036</v>
      </c>
      <c r="I939" s="794">
        <v>65</v>
      </c>
      <c r="J939" s="794">
        <v>235</v>
      </c>
      <c r="K939" s="794">
        <v>987</v>
      </c>
      <c r="L939" s="835" t="s">
        <v>1023</v>
      </c>
      <c r="M939" s="794"/>
      <c r="N939" s="794"/>
      <c r="O939" s="794"/>
      <c r="P939" s="794"/>
      <c r="Q939" s="794"/>
      <c r="R939" s="794"/>
      <c r="S939" s="794"/>
      <c r="T939" s="794"/>
      <c r="U939" s="794"/>
      <c r="V939" s="794"/>
      <c r="W939" s="794"/>
      <c r="X939" s="794"/>
    </row>
    <row r="940" spans="3:24">
      <c r="C940" s="857" t="s">
        <v>1018</v>
      </c>
      <c r="D940" s="835">
        <v>43617</v>
      </c>
      <c r="E940" s="794">
        <f t="shared" si="24"/>
        <v>2019</v>
      </c>
      <c r="F940" s="794" t="s">
        <v>1019</v>
      </c>
      <c r="G940" s="823">
        <v>300</v>
      </c>
      <c r="H940" s="794" t="s">
        <v>1036</v>
      </c>
      <c r="I940" s="794">
        <v>65</v>
      </c>
      <c r="J940" s="794">
        <v>235</v>
      </c>
      <c r="K940" s="794">
        <v>987</v>
      </c>
      <c r="L940" s="835" t="s">
        <v>1023</v>
      </c>
      <c r="M940" s="794"/>
      <c r="N940" s="794"/>
      <c r="O940" s="794"/>
      <c r="P940" s="794"/>
      <c r="Q940" s="794"/>
      <c r="R940" s="794"/>
      <c r="S940" s="794"/>
      <c r="T940" s="794"/>
      <c r="U940" s="794"/>
      <c r="V940" s="794"/>
      <c r="W940" s="794"/>
      <c r="X940" s="794"/>
    </row>
    <row r="941" spans="3:24">
      <c r="C941" s="857" t="s">
        <v>1018</v>
      </c>
      <c r="D941" s="835">
        <v>43617</v>
      </c>
      <c r="E941" s="794">
        <f t="shared" si="24"/>
        <v>2019</v>
      </c>
      <c r="F941" s="794" t="s">
        <v>1019</v>
      </c>
      <c r="G941" s="823">
        <v>300</v>
      </c>
      <c r="H941" s="794" t="s">
        <v>1036</v>
      </c>
      <c r="I941" s="794">
        <v>65</v>
      </c>
      <c r="J941" s="794">
        <v>235</v>
      </c>
      <c r="K941" s="794">
        <v>987</v>
      </c>
      <c r="L941" s="835" t="s">
        <v>1023</v>
      </c>
      <c r="M941" s="794"/>
      <c r="N941" s="794"/>
      <c r="O941" s="794"/>
      <c r="P941" s="794"/>
      <c r="Q941" s="794"/>
      <c r="R941" s="794"/>
      <c r="S941" s="794"/>
      <c r="T941" s="794"/>
      <c r="U941" s="794"/>
      <c r="V941" s="794"/>
      <c r="W941" s="794"/>
      <c r="X941" s="794"/>
    </row>
    <row r="942" spans="3:24">
      <c r="C942" s="857" t="s">
        <v>1018</v>
      </c>
      <c r="D942" s="835">
        <v>43617</v>
      </c>
      <c r="E942" s="794">
        <f t="shared" si="24"/>
        <v>2019</v>
      </c>
      <c r="F942" s="794" t="s">
        <v>1019</v>
      </c>
      <c r="G942" s="823">
        <v>300</v>
      </c>
      <c r="H942" s="794" t="s">
        <v>1029</v>
      </c>
      <c r="I942" s="794">
        <v>86</v>
      </c>
      <c r="J942" s="794">
        <v>214</v>
      </c>
      <c r="K942" s="794">
        <v>898.80000000000007</v>
      </c>
      <c r="L942" s="835" t="s">
        <v>1023</v>
      </c>
      <c r="M942" s="794"/>
      <c r="N942" s="794"/>
      <c r="O942" s="794"/>
      <c r="P942" s="794"/>
      <c r="Q942" s="794"/>
      <c r="R942" s="794"/>
      <c r="S942" s="794"/>
      <c r="T942" s="794"/>
      <c r="U942" s="794"/>
      <c r="V942" s="794"/>
      <c r="W942" s="794"/>
      <c r="X942" s="794"/>
    </row>
    <row r="943" spans="3:24">
      <c r="C943" s="857" t="s">
        <v>1018</v>
      </c>
      <c r="D943" s="835">
        <v>43617</v>
      </c>
      <c r="E943" s="794">
        <f t="shared" si="24"/>
        <v>2019</v>
      </c>
      <c r="F943" s="794" t="s">
        <v>1019</v>
      </c>
      <c r="G943" s="823">
        <v>300</v>
      </c>
      <c r="H943" s="794" t="s">
        <v>1036</v>
      </c>
      <c r="I943" s="794">
        <v>65</v>
      </c>
      <c r="J943" s="794">
        <v>235</v>
      </c>
      <c r="K943" s="794">
        <v>987</v>
      </c>
      <c r="L943" s="835" t="s">
        <v>1023</v>
      </c>
      <c r="M943" s="794"/>
      <c r="N943" s="794"/>
      <c r="O943" s="794"/>
      <c r="P943" s="794"/>
      <c r="Q943" s="794"/>
      <c r="R943" s="794"/>
      <c r="S943" s="794"/>
      <c r="T943" s="794"/>
      <c r="U943" s="794"/>
      <c r="V943" s="794"/>
      <c r="W943" s="794"/>
      <c r="X943" s="794"/>
    </row>
    <row r="944" spans="3:24">
      <c r="C944" s="857" t="s">
        <v>1018</v>
      </c>
      <c r="D944" s="835">
        <v>43617</v>
      </c>
      <c r="E944" s="794">
        <f t="shared" si="24"/>
        <v>2019</v>
      </c>
      <c r="F944" s="794" t="s">
        <v>1019</v>
      </c>
      <c r="G944" s="823">
        <v>300</v>
      </c>
      <c r="H944" s="794" t="s">
        <v>1036</v>
      </c>
      <c r="I944" s="794">
        <v>65</v>
      </c>
      <c r="J944" s="794">
        <v>235</v>
      </c>
      <c r="K944" s="794">
        <v>987</v>
      </c>
      <c r="L944" s="835" t="s">
        <v>1023</v>
      </c>
      <c r="M944" s="794"/>
      <c r="N944" s="794"/>
      <c r="O944" s="794"/>
      <c r="P944" s="794"/>
      <c r="Q944" s="794"/>
      <c r="R944" s="794"/>
      <c r="S944" s="794"/>
      <c r="T944" s="794"/>
      <c r="U944" s="794"/>
      <c r="V944" s="794"/>
      <c r="W944" s="794"/>
      <c r="X944" s="794"/>
    </row>
    <row r="945" spans="3:24">
      <c r="C945" s="857" t="s">
        <v>1018</v>
      </c>
      <c r="D945" s="835">
        <v>43617</v>
      </c>
      <c r="E945" s="794">
        <f t="shared" si="24"/>
        <v>2019</v>
      </c>
      <c r="F945" s="794" t="s">
        <v>1019</v>
      </c>
      <c r="G945" s="823">
        <v>300</v>
      </c>
      <c r="H945" s="794" t="s">
        <v>1036</v>
      </c>
      <c r="I945" s="794">
        <v>65</v>
      </c>
      <c r="J945" s="794">
        <v>235</v>
      </c>
      <c r="K945" s="794">
        <v>987</v>
      </c>
      <c r="L945" s="835" t="s">
        <v>1023</v>
      </c>
      <c r="M945" s="794"/>
      <c r="N945" s="794"/>
      <c r="O945" s="794"/>
      <c r="P945" s="794"/>
      <c r="Q945" s="794"/>
      <c r="R945" s="794"/>
      <c r="S945" s="794"/>
      <c r="T945" s="794"/>
      <c r="U945" s="794"/>
      <c r="V945" s="794"/>
      <c r="W945" s="794"/>
      <c r="X945" s="794"/>
    </row>
    <row r="946" spans="3:24">
      <c r="C946" s="857" t="s">
        <v>1018</v>
      </c>
      <c r="D946" s="835">
        <v>43617</v>
      </c>
      <c r="E946" s="794">
        <f t="shared" si="24"/>
        <v>2019</v>
      </c>
      <c r="F946" s="794" t="s">
        <v>1019</v>
      </c>
      <c r="G946" s="823">
        <v>300</v>
      </c>
      <c r="H946" s="794" t="s">
        <v>1036</v>
      </c>
      <c r="I946" s="794">
        <v>65</v>
      </c>
      <c r="J946" s="794">
        <v>235</v>
      </c>
      <c r="K946" s="794">
        <v>987</v>
      </c>
      <c r="L946" s="835" t="s">
        <v>1023</v>
      </c>
      <c r="M946" s="794"/>
      <c r="N946" s="794"/>
      <c r="O946" s="794"/>
      <c r="P946" s="794"/>
      <c r="Q946" s="794"/>
      <c r="R946" s="794"/>
      <c r="S946" s="794"/>
      <c r="T946" s="794"/>
      <c r="U946" s="794"/>
      <c r="V946" s="794"/>
      <c r="W946" s="794"/>
      <c r="X946" s="794"/>
    </row>
    <row r="947" spans="3:24">
      <c r="C947" s="857" t="s">
        <v>1018</v>
      </c>
      <c r="D947" s="835">
        <v>43617</v>
      </c>
      <c r="E947" s="794">
        <f t="shared" si="24"/>
        <v>2019</v>
      </c>
      <c r="F947" s="794" t="s">
        <v>1019</v>
      </c>
      <c r="G947" s="823">
        <v>300</v>
      </c>
      <c r="H947" s="794" t="s">
        <v>1036</v>
      </c>
      <c r="I947" s="794">
        <v>65</v>
      </c>
      <c r="J947" s="794">
        <v>235</v>
      </c>
      <c r="K947" s="794">
        <v>987</v>
      </c>
      <c r="L947" s="835" t="s">
        <v>1023</v>
      </c>
      <c r="M947" s="794"/>
      <c r="N947" s="794"/>
      <c r="O947" s="794"/>
      <c r="P947" s="794"/>
      <c r="Q947" s="794"/>
      <c r="R947" s="794"/>
      <c r="S947" s="794"/>
      <c r="T947" s="794"/>
      <c r="U947" s="794"/>
      <c r="V947" s="794"/>
      <c r="W947" s="794"/>
      <c r="X947" s="794"/>
    </row>
    <row r="948" spans="3:24">
      <c r="C948" s="857" t="s">
        <v>1018</v>
      </c>
      <c r="D948" s="835">
        <v>43617</v>
      </c>
      <c r="E948" s="794">
        <f t="shared" si="24"/>
        <v>2019</v>
      </c>
      <c r="F948" s="794" t="s">
        <v>1019</v>
      </c>
      <c r="G948" s="823">
        <v>300</v>
      </c>
      <c r="H948" s="794" t="s">
        <v>1036</v>
      </c>
      <c r="I948" s="794">
        <v>65</v>
      </c>
      <c r="J948" s="794">
        <v>235</v>
      </c>
      <c r="K948" s="794">
        <v>987</v>
      </c>
      <c r="L948" s="835" t="s">
        <v>1023</v>
      </c>
      <c r="M948" s="794"/>
      <c r="N948" s="794"/>
      <c r="O948" s="794"/>
      <c r="P948" s="794"/>
      <c r="Q948" s="794"/>
      <c r="R948" s="794"/>
      <c r="S948" s="794"/>
      <c r="T948" s="794"/>
      <c r="U948" s="794"/>
      <c r="V948" s="794"/>
      <c r="W948" s="794"/>
      <c r="X948" s="794"/>
    </row>
    <row r="949" spans="3:24">
      <c r="C949" s="857" t="s">
        <v>1018</v>
      </c>
      <c r="D949" s="835">
        <v>43617</v>
      </c>
      <c r="E949" s="794">
        <f t="shared" si="24"/>
        <v>2019</v>
      </c>
      <c r="F949" s="794" t="s">
        <v>1019</v>
      </c>
      <c r="G949" s="823">
        <v>300</v>
      </c>
      <c r="H949" s="794" t="s">
        <v>1036</v>
      </c>
      <c r="I949" s="794">
        <v>65</v>
      </c>
      <c r="J949" s="794">
        <v>235</v>
      </c>
      <c r="K949" s="794">
        <v>987</v>
      </c>
      <c r="L949" s="835" t="s">
        <v>1023</v>
      </c>
      <c r="M949" s="794"/>
      <c r="N949" s="794"/>
      <c r="O949" s="794"/>
      <c r="P949" s="794"/>
      <c r="Q949" s="794"/>
      <c r="R949" s="794"/>
      <c r="S949" s="794"/>
      <c r="T949" s="794"/>
      <c r="U949" s="794"/>
      <c r="V949" s="794"/>
      <c r="W949" s="794"/>
      <c r="X949" s="794"/>
    </row>
    <row r="950" spans="3:24">
      <c r="C950" s="857" t="s">
        <v>1018</v>
      </c>
      <c r="D950" s="835">
        <v>43617</v>
      </c>
      <c r="E950" s="794">
        <f t="shared" si="24"/>
        <v>2019</v>
      </c>
      <c r="F950" s="794" t="s">
        <v>1019</v>
      </c>
      <c r="G950" s="823">
        <v>300</v>
      </c>
      <c r="H950" s="794" t="s">
        <v>1036</v>
      </c>
      <c r="I950" s="794">
        <v>65</v>
      </c>
      <c r="J950" s="794">
        <v>235</v>
      </c>
      <c r="K950" s="794">
        <v>987</v>
      </c>
      <c r="L950" s="835" t="s">
        <v>1023</v>
      </c>
      <c r="M950" s="794"/>
      <c r="N950" s="794"/>
      <c r="O950" s="794"/>
      <c r="P950" s="794"/>
      <c r="Q950" s="794"/>
      <c r="R950" s="794"/>
      <c r="S950" s="794"/>
      <c r="T950" s="794"/>
      <c r="U950" s="794"/>
      <c r="V950" s="794"/>
      <c r="W950" s="794"/>
      <c r="X950" s="794"/>
    </row>
    <row r="951" spans="3:24">
      <c r="C951" s="857" t="s">
        <v>1018</v>
      </c>
      <c r="D951" s="835">
        <v>43617</v>
      </c>
      <c r="E951" s="794">
        <f t="shared" si="24"/>
        <v>2019</v>
      </c>
      <c r="F951" s="794" t="s">
        <v>1019</v>
      </c>
      <c r="G951" s="823">
        <v>300</v>
      </c>
      <c r="H951" s="794" t="s">
        <v>1036</v>
      </c>
      <c r="I951" s="794">
        <v>65</v>
      </c>
      <c r="J951" s="794">
        <v>235</v>
      </c>
      <c r="K951" s="794">
        <v>987</v>
      </c>
      <c r="L951" s="835" t="s">
        <v>1023</v>
      </c>
      <c r="M951" s="794"/>
      <c r="N951" s="794"/>
      <c r="O951" s="794"/>
      <c r="P951" s="794"/>
      <c r="Q951" s="794"/>
      <c r="R951" s="794"/>
      <c r="S951" s="794"/>
      <c r="T951" s="794"/>
      <c r="U951" s="794"/>
      <c r="V951" s="794"/>
      <c r="W951" s="794"/>
      <c r="X951" s="794"/>
    </row>
    <row r="952" spans="3:24">
      <c r="C952" s="857" t="s">
        <v>1018</v>
      </c>
      <c r="D952" s="835">
        <v>43617</v>
      </c>
      <c r="E952" s="794">
        <f t="shared" si="24"/>
        <v>2019</v>
      </c>
      <c r="F952" s="794" t="s">
        <v>1032</v>
      </c>
      <c r="G952" s="823">
        <v>135</v>
      </c>
      <c r="H952" s="794" t="s">
        <v>1036</v>
      </c>
      <c r="I952" s="794">
        <v>65</v>
      </c>
      <c r="J952" s="794">
        <v>70</v>
      </c>
      <c r="K952" s="794">
        <v>294</v>
      </c>
      <c r="L952" s="835" t="s">
        <v>1023</v>
      </c>
      <c r="M952" s="794"/>
      <c r="N952" s="794"/>
      <c r="O952" s="794"/>
      <c r="P952" s="794"/>
      <c r="Q952" s="794"/>
      <c r="R952" s="794"/>
      <c r="S952" s="794"/>
      <c r="T952" s="794"/>
      <c r="U952" s="794"/>
      <c r="V952" s="794"/>
      <c r="W952" s="794"/>
      <c r="X952" s="794"/>
    </row>
    <row r="953" spans="3:24">
      <c r="C953" s="857" t="s">
        <v>1018</v>
      </c>
      <c r="D953" s="835">
        <v>43617</v>
      </c>
      <c r="E953" s="794">
        <f t="shared" si="24"/>
        <v>2019</v>
      </c>
      <c r="F953" s="794" t="s">
        <v>1032</v>
      </c>
      <c r="G953" s="823">
        <v>135</v>
      </c>
      <c r="H953" s="794" t="s">
        <v>1036</v>
      </c>
      <c r="I953" s="794">
        <v>65</v>
      </c>
      <c r="J953" s="794">
        <v>70</v>
      </c>
      <c r="K953" s="794">
        <v>294</v>
      </c>
      <c r="L953" s="835" t="s">
        <v>1023</v>
      </c>
      <c r="M953" s="794"/>
      <c r="N953" s="794"/>
      <c r="O953" s="794"/>
      <c r="P953" s="794"/>
      <c r="Q953" s="794"/>
      <c r="R953" s="794"/>
      <c r="S953" s="794"/>
      <c r="T953" s="794"/>
      <c r="U953" s="794"/>
      <c r="V953" s="794"/>
      <c r="W953" s="794"/>
      <c r="X953" s="794"/>
    </row>
    <row r="954" spans="3:24">
      <c r="C954" s="857" t="s">
        <v>1018</v>
      </c>
      <c r="D954" s="835">
        <v>43617</v>
      </c>
      <c r="E954" s="794">
        <f t="shared" si="24"/>
        <v>2019</v>
      </c>
      <c r="F954" s="794" t="s">
        <v>1032</v>
      </c>
      <c r="G954" s="823">
        <v>135</v>
      </c>
      <c r="H954" s="794" t="s">
        <v>1036</v>
      </c>
      <c r="I954" s="794">
        <v>65</v>
      </c>
      <c r="J954" s="794">
        <v>70</v>
      </c>
      <c r="K954" s="794">
        <v>294</v>
      </c>
      <c r="L954" s="835" t="s">
        <v>1023</v>
      </c>
      <c r="M954" s="794"/>
      <c r="N954" s="794"/>
      <c r="O954" s="794"/>
      <c r="P954" s="794"/>
      <c r="Q954" s="794"/>
      <c r="R954" s="794"/>
      <c r="S954" s="794"/>
      <c r="T954" s="794"/>
      <c r="U954" s="794"/>
      <c r="V954" s="794"/>
      <c r="W954" s="794"/>
      <c r="X954" s="794"/>
    </row>
    <row r="955" spans="3:24">
      <c r="C955" s="857" t="s">
        <v>1018</v>
      </c>
      <c r="D955" s="835">
        <v>43617</v>
      </c>
      <c r="E955" s="794">
        <f t="shared" si="24"/>
        <v>2019</v>
      </c>
      <c r="F955" s="794" t="s">
        <v>1032</v>
      </c>
      <c r="G955" s="823">
        <v>135</v>
      </c>
      <c r="H955" s="794" t="s">
        <v>1036</v>
      </c>
      <c r="I955" s="794">
        <v>65</v>
      </c>
      <c r="J955" s="794">
        <v>70</v>
      </c>
      <c r="K955" s="794">
        <v>294</v>
      </c>
      <c r="L955" s="835" t="s">
        <v>1023</v>
      </c>
      <c r="M955" s="794"/>
      <c r="N955" s="794"/>
      <c r="O955" s="794"/>
      <c r="P955" s="794"/>
      <c r="Q955" s="794"/>
      <c r="R955" s="794"/>
      <c r="S955" s="794"/>
      <c r="T955" s="794"/>
      <c r="U955" s="794"/>
      <c r="V955" s="794"/>
      <c r="W955" s="794"/>
      <c r="X955" s="794"/>
    </row>
    <row r="956" spans="3:24">
      <c r="C956" s="857" t="s">
        <v>1018</v>
      </c>
      <c r="D956" s="835">
        <v>43617</v>
      </c>
      <c r="E956" s="794">
        <f t="shared" si="24"/>
        <v>2019</v>
      </c>
      <c r="F956" s="794" t="s">
        <v>1032</v>
      </c>
      <c r="G956" s="823">
        <v>135</v>
      </c>
      <c r="H956" s="794" t="s">
        <v>1041</v>
      </c>
      <c r="I956" s="794">
        <v>68</v>
      </c>
      <c r="J956" s="794">
        <v>67</v>
      </c>
      <c r="K956" s="794">
        <v>281.40000000000003</v>
      </c>
      <c r="L956" s="835" t="s">
        <v>1023</v>
      </c>
      <c r="M956" s="794"/>
      <c r="N956" s="794"/>
      <c r="O956" s="794"/>
      <c r="P956" s="794"/>
      <c r="Q956" s="794"/>
      <c r="R956" s="794"/>
      <c r="S956" s="794"/>
      <c r="T956" s="794"/>
      <c r="U956" s="794"/>
      <c r="V956" s="794"/>
      <c r="W956" s="794"/>
      <c r="X956" s="794"/>
    </row>
    <row r="957" spans="3:24">
      <c r="C957" s="857" t="s">
        <v>1018</v>
      </c>
      <c r="D957" s="835">
        <v>43617</v>
      </c>
      <c r="E957" s="794">
        <f t="shared" si="24"/>
        <v>2019</v>
      </c>
      <c r="F957" s="794" t="s">
        <v>1032</v>
      </c>
      <c r="G957" s="823">
        <v>135</v>
      </c>
      <c r="H957" s="794" t="s">
        <v>1036</v>
      </c>
      <c r="I957" s="794">
        <v>65</v>
      </c>
      <c r="J957" s="794">
        <v>70</v>
      </c>
      <c r="K957" s="794">
        <v>294</v>
      </c>
      <c r="L957" s="835" t="s">
        <v>1023</v>
      </c>
      <c r="M957" s="794"/>
      <c r="N957" s="794"/>
      <c r="O957" s="794"/>
      <c r="P957" s="794"/>
      <c r="Q957" s="794"/>
      <c r="R957" s="794"/>
      <c r="S957" s="794"/>
      <c r="T957" s="794"/>
      <c r="U957" s="794"/>
      <c r="V957" s="794"/>
      <c r="W957" s="794"/>
      <c r="X957" s="794"/>
    </row>
    <row r="958" spans="3:24">
      <c r="C958" s="857" t="s">
        <v>1018</v>
      </c>
      <c r="D958" s="835">
        <v>43617</v>
      </c>
      <c r="E958" s="794">
        <f t="shared" si="24"/>
        <v>2019</v>
      </c>
      <c r="F958" s="794" t="s">
        <v>1032</v>
      </c>
      <c r="G958" s="823">
        <v>135</v>
      </c>
      <c r="H958" s="794" t="s">
        <v>1036</v>
      </c>
      <c r="I958" s="794">
        <v>65</v>
      </c>
      <c r="J958" s="794">
        <v>70</v>
      </c>
      <c r="K958" s="794">
        <v>294</v>
      </c>
      <c r="L958" s="835" t="s">
        <v>1023</v>
      </c>
      <c r="M958" s="794"/>
      <c r="N958" s="794"/>
      <c r="O958" s="794"/>
      <c r="P958" s="794"/>
      <c r="Q958" s="794"/>
      <c r="R958" s="794"/>
      <c r="S958" s="794"/>
      <c r="T958" s="794"/>
      <c r="U958" s="794"/>
      <c r="V958" s="794"/>
      <c r="W958" s="794"/>
      <c r="X958" s="794"/>
    </row>
    <row r="959" spans="3:24">
      <c r="C959" s="857" t="s">
        <v>1018</v>
      </c>
      <c r="D959" s="835">
        <v>43617</v>
      </c>
      <c r="E959" s="794">
        <f t="shared" si="24"/>
        <v>2019</v>
      </c>
      <c r="F959" s="794" t="s">
        <v>1019</v>
      </c>
      <c r="G959" s="823">
        <v>300</v>
      </c>
      <c r="H959" s="794" t="s">
        <v>1029</v>
      </c>
      <c r="I959" s="794">
        <v>86</v>
      </c>
      <c r="J959" s="794">
        <v>214</v>
      </c>
      <c r="K959" s="794">
        <v>898.80000000000007</v>
      </c>
      <c r="L959" s="835" t="s">
        <v>1023</v>
      </c>
      <c r="M959" s="794"/>
      <c r="N959" s="794"/>
      <c r="O959" s="794"/>
      <c r="P959" s="794"/>
      <c r="Q959" s="794"/>
      <c r="R959" s="794"/>
      <c r="S959" s="794"/>
      <c r="T959" s="794"/>
      <c r="U959" s="794"/>
      <c r="V959" s="794"/>
      <c r="W959" s="794"/>
      <c r="X959" s="794"/>
    </row>
    <row r="960" spans="3:24">
      <c r="C960" s="857" t="s">
        <v>1018</v>
      </c>
      <c r="D960" s="835">
        <v>43617</v>
      </c>
      <c r="E960" s="794">
        <f t="shared" si="24"/>
        <v>2019</v>
      </c>
      <c r="F960" s="794" t="s">
        <v>1019</v>
      </c>
      <c r="G960" s="823">
        <v>300</v>
      </c>
      <c r="H960" s="794" t="s">
        <v>1036</v>
      </c>
      <c r="I960" s="794">
        <v>65</v>
      </c>
      <c r="J960" s="794">
        <v>235</v>
      </c>
      <c r="K960" s="794">
        <v>987</v>
      </c>
      <c r="L960" s="835" t="s">
        <v>1023</v>
      </c>
      <c r="M960" s="794"/>
      <c r="N960" s="794"/>
      <c r="O960" s="794"/>
      <c r="P960" s="794"/>
      <c r="Q960" s="794"/>
      <c r="R960" s="794"/>
      <c r="S960" s="794"/>
      <c r="T960" s="794"/>
      <c r="U960" s="794"/>
      <c r="V960" s="794"/>
      <c r="W960" s="794"/>
      <c r="X960" s="794"/>
    </row>
    <row r="961" spans="3:24">
      <c r="C961" s="857" t="s">
        <v>1018</v>
      </c>
      <c r="D961" s="835">
        <v>43617</v>
      </c>
      <c r="E961" s="794">
        <f t="shared" si="24"/>
        <v>2019</v>
      </c>
      <c r="F961" s="794" t="s">
        <v>1019</v>
      </c>
      <c r="G961" s="823">
        <v>300</v>
      </c>
      <c r="H961" s="794" t="s">
        <v>1029</v>
      </c>
      <c r="I961" s="794">
        <v>86</v>
      </c>
      <c r="J961" s="794">
        <v>214</v>
      </c>
      <c r="K961" s="794">
        <v>898.80000000000007</v>
      </c>
      <c r="L961" s="835" t="s">
        <v>1023</v>
      </c>
      <c r="M961" s="794"/>
      <c r="N961" s="794"/>
      <c r="O961" s="794"/>
      <c r="P961" s="794"/>
      <c r="Q961" s="794"/>
      <c r="R961" s="794"/>
      <c r="S961" s="794"/>
      <c r="T961" s="794"/>
      <c r="U961" s="794"/>
      <c r="V961" s="794"/>
      <c r="W961" s="794"/>
      <c r="X961" s="794"/>
    </row>
    <row r="962" spans="3:24">
      <c r="C962" s="857" t="s">
        <v>1018</v>
      </c>
      <c r="D962" s="835">
        <v>43617</v>
      </c>
      <c r="E962" s="794">
        <f t="shared" si="24"/>
        <v>2019</v>
      </c>
      <c r="F962" s="794" t="s">
        <v>1019</v>
      </c>
      <c r="G962" s="823">
        <v>300</v>
      </c>
      <c r="H962" s="794" t="s">
        <v>1029</v>
      </c>
      <c r="I962" s="794">
        <v>86</v>
      </c>
      <c r="J962" s="794">
        <v>214</v>
      </c>
      <c r="K962" s="794">
        <v>898.80000000000007</v>
      </c>
      <c r="L962" s="835" t="s">
        <v>1023</v>
      </c>
      <c r="M962" s="794"/>
      <c r="N962" s="794"/>
      <c r="O962" s="794"/>
      <c r="P962" s="794"/>
      <c r="Q962" s="794"/>
      <c r="R962" s="794"/>
      <c r="S962" s="794"/>
      <c r="T962" s="794"/>
      <c r="U962" s="794"/>
      <c r="V962" s="794"/>
      <c r="W962" s="794"/>
      <c r="X962" s="794"/>
    </row>
    <row r="963" spans="3:24">
      <c r="C963" s="857" t="s">
        <v>1018</v>
      </c>
      <c r="D963" s="835">
        <v>43617</v>
      </c>
      <c r="E963" s="794">
        <f t="shared" si="24"/>
        <v>2019</v>
      </c>
      <c r="F963" s="794" t="s">
        <v>1032</v>
      </c>
      <c r="G963" s="823">
        <v>135</v>
      </c>
      <c r="H963" s="794" t="s">
        <v>1038</v>
      </c>
      <c r="I963" s="794">
        <v>65</v>
      </c>
      <c r="J963" s="794">
        <v>70</v>
      </c>
      <c r="K963" s="794">
        <v>294</v>
      </c>
      <c r="L963" s="835" t="s">
        <v>1023</v>
      </c>
      <c r="M963" s="794"/>
      <c r="N963" s="794"/>
      <c r="O963" s="794"/>
      <c r="P963" s="794"/>
      <c r="Q963" s="794"/>
      <c r="R963" s="794"/>
      <c r="S963" s="794"/>
      <c r="T963" s="794"/>
      <c r="U963" s="794"/>
      <c r="V963" s="794"/>
      <c r="W963" s="794"/>
      <c r="X963" s="794"/>
    </row>
    <row r="964" spans="3:24">
      <c r="C964" s="857" t="s">
        <v>1018</v>
      </c>
      <c r="D964" s="835">
        <v>43617</v>
      </c>
      <c r="E964" s="794">
        <f t="shared" si="24"/>
        <v>2019</v>
      </c>
      <c r="F964" s="794" t="s">
        <v>1032</v>
      </c>
      <c r="G964" s="823">
        <v>135</v>
      </c>
      <c r="H964" s="794" t="s">
        <v>1038</v>
      </c>
      <c r="I964" s="794">
        <v>65</v>
      </c>
      <c r="J964" s="794">
        <v>70</v>
      </c>
      <c r="K964" s="794">
        <v>294</v>
      </c>
      <c r="L964" s="835" t="s">
        <v>1023</v>
      </c>
      <c r="M964" s="794"/>
      <c r="N964" s="794"/>
      <c r="O964" s="794"/>
      <c r="P964" s="794"/>
      <c r="Q964" s="794"/>
      <c r="R964" s="794"/>
      <c r="S964" s="794"/>
      <c r="T964" s="794"/>
      <c r="U964" s="794"/>
      <c r="V964" s="794"/>
      <c r="W964" s="794"/>
      <c r="X964" s="794"/>
    </row>
    <row r="965" spans="3:24">
      <c r="C965" s="857" t="s">
        <v>1018</v>
      </c>
      <c r="D965" s="835">
        <v>43617</v>
      </c>
      <c r="E965" s="794">
        <f t="shared" si="24"/>
        <v>2019</v>
      </c>
      <c r="F965" s="794" t="s">
        <v>1032</v>
      </c>
      <c r="G965" s="823">
        <v>135</v>
      </c>
      <c r="H965" s="794" t="s">
        <v>1038</v>
      </c>
      <c r="I965" s="794">
        <v>65</v>
      </c>
      <c r="J965" s="794">
        <v>70</v>
      </c>
      <c r="K965" s="794">
        <v>294</v>
      </c>
      <c r="L965" s="835" t="s">
        <v>1023</v>
      </c>
      <c r="M965" s="794"/>
      <c r="N965" s="794"/>
      <c r="O965" s="794"/>
      <c r="P965" s="794"/>
      <c r="Q965" s="794"/>
      <c r="R965" s="794"/>
      <c r="S965" s="794"/>
      <c r="T965" s="794"/>
      <c r="U965" s="794"/>
      <c r="V965" s="794"/>
      <c r="W965" s="794"/>
      <c r="X965" s="794"/>
    </row>
    <row r="966" spans="3:24">
      <c r="C966" s="857" t="s">
        <v>1018</v>
      </c>
      <c r="D966" s="835">
        <v>43617</v>
      </c>
      <c r="E966" s="794">
        <f t="shared" si="24"/>
        <v>2019</v>
      </c>
      <c r="F966" s="794" t="s">
        <v>1032</v>
      </c>
      <c r="G966" s="823">
        <v>135</v>
      </c>
      <c r="H966" s="794" t="s">
        <v>1038</v>
      </c>
      <c r="I966" s="794">
        <v>65</v>
      </c>
      <c r="J966" s="794">
        <v>70</v>
      </c>
      <c r="K966" s="794">
        <v>294</v>
      </c>
      <c r="L966" s="835" t="s">
        <v>1023</v>
      </c>
      <c r="M966" s="794"/>
      <c r="N966" s="794"/>
      <c r="O966" s="794"/>
      <c r="P966" s="794"/>
      <c r="Q966" s="794"/>
      <c r="R966" s="794"/>
      <c r="S966" s="794"/>
      <c r="T966" s="794"/>
      <c r="U966" s="794"/>
      <c r="V966" s="794"/>
      <c r="W966" s="794"/>
      <c r="X966" s="794"/>
    </row>
    <row r="967" spans="3:24">
      <c r="C967" s="857" t="s">
        <v>1018</v>
      </c>
      <c r="D967" s="835">
        <v>43617</v>
      </c>
      <c r="E967" s="794">
        <f t="shared" si="24"/>
        <v>2019</v>
      </c>
      <c r="F967" s="794" t="s">
        <v>1032</v>
      </c>
      <c r="G967" s="823">
        <v>135</v>
      </c>
      <c r="H967" s="794" t="s">
        <v>1038</v>
      </c>
      <c r="I967" s="794">
        <v>65</v>
      </c>
      <c r="J967" s="794">
        <v>70</v>
      </c>
      <c r="K967" s="794">
        <v>294</v>
      </c>
      <c r="L967" s="835" t="s">
        <v>1023</v>
      </c>
      <c r="M967" s="794"/>
      <c r="N967" s="794"/>
      <c r="O967" s="794"/>
      <c r="P967" s="794"/>
      <c r="Q967" s="794"/>
      <c r="R967" s="794"/>
      <c r="S967" s="794"/>
      <c r="T967" s="794"/>
      <c r="U967" s="794"/>
      <c r="V967" s="794"/>
      <c r="W967" s="794"/>
      <c r="X967" s="794"/>
    </row>
    <row r="968" spans="3:24">
      <c r="C968" s="857" t="s">
        <v>1018</v>
      </c>
      <c r="D968" s="835">
        <v>43617</v>
      </c>
      <c r="E968" s="794">
        <f t="shared" si="24"/>
        <v>2019</v>
      </c>
      <c r="F968" s="794" t="s">
        <v>1032</v>
      </c>
      <c r="G968" s="823">
        <v>135</v>
      </c>
      <c r="H968" s="794" t="s">
        <v>1038</v>
      </c>
      <c r="I968" s="794">
        <v>65</v>
      </c>
      <c r="J968" s="794">
        <v>70</v>
      </c>
      <c r="K968" s="794">
        <v>294</v>
      </c>
      <c r="L968" s="835" t="s">
        <v>1023</v>
      </c>
      <c r="M968" s="794"/>
      <c r="N968" s="794"/>
      <c r="O968" s="794"/>
      <c r="P968" s="794"/>
      <c r="Q968" s="794"/>
      <c r="R968" s="794"/>
      <c r="S968" s="794"/>
      <c r="T968" s="794"/>
      <c r="U968" s="794"/>
      <c r="V968" s="794"/>
      <c r="W968" s="794"/>
      <c r="X968" s="794"/>
    </row>
    <row r="969" spans="3:24">
      <c r="C969" s="857" t="s">
        <v>1018</v>
      </c>
      <c r="D969" s="835">
        <v>43617</v>
      </c>
      <c r="E969" s="794">
        <f t="shared" si="24"/>
        <v>2019</v>
      </c>
      <c r="F969" s="794" t="s">
        <v>1032</v>
      </c>
      <c r="G969" s="823">
        <v>135</v>
      </c>
      <c r="H969" s="794" t="s">
        <v>1038</v>
      </c>
      <c r="I969" s="794">
        <v>65</v>
      </c>
      <c r="J969" s="794">
        <v>70</v>
      </c>
      <c r="K969" s="794">
        <v>294</v>
      </c>
      <c r="L969" s="835" t="s">
        <v>1023</v>
      </c>
      <c r="M969" s="794"/>
      <c r="N969" s="794"/>
      <c r="O969" s="794"/>
      <c r="P969" s="794"/>
      <c r="Q969" s="794"/>
      <c r="R969" s="794"/>
      <c r="S969" s="794"/>
      <c r="T969" s="794"/>
      <c r="U969" s="794"/>
      <c r="V969" s="794"/>
      <c r="W969" s="794"/>
      <c r="X969" s="794"/>
    </row>
    <row r="970" spans="3:24">
      <c r="C970" s="857" t="s">
        <v>1018</v>
      </c>
      <c r="D970" s="835">
        <v>43617</v>
      </c>
      <c r="E970" s="794">
        <f t="shared" si="24"/>
        <v>2019</v>
      </c>
      <c r="F970" s="794" t="s">
        <v>1032</v>
      </c>
      <c r="G970" s="823">
        <v>135</v>
      </c>
      <c r="H970" s="794" t="s">
        <v>1038</v>
      </c>
      <c r="I970" s="794">
        <v>65</v>
      </c>
      <c r="J970" s="794">
        <v>70</v>
      </c>
      <c r="K970" s="794">
        <v>294</v>
      </c>
      <c r="L970" s="835" t="s">
        <v>1023</v>
      </c>
      <c r="M970" s="794"/>
      <c r="N970" s="794"/>
      <c r="O970" s="794"/>
      <c r="P970" s="794"/>
      <c r="Q970" s="794"/>
      <c r="R970" s="794"/>
      <c r="S970" s="794"/>
      <c r="T970" s="794"/>
      <c r="U970" s="794"/>
      <c r="V970" s="794"/>
      <c r="W970" s="794"/>
      <c r="X970" s="794"/>
    </row>
    <row r="971" spans="3:24">
      <c r="C971" s="857" t="s">
        <v>1018</v>
      </c>
      <c r="D971" s="835">
        <v>43617</v>
      </c>
      <c r="E971" s="794">
        <f t="shared" si="24"/>
        <v>2019</v>
      </c>
      <c r="F971" s="794" t="s">
        <v>1032</v>
      </c>
      <c r="G971" s="823">
        <v>135</v>
      </c>
      <c r="H971" s="794" t="s">
        <v>1038</v>
      </c>
      <c r="I971" s="794">
        <v>65</v>
      </c>
      <c r="J971" s="794">
        <v>70</v>
      </c>
      <c r="K971" s="794">
        <v>294</v>
      </c>
      <c r="L971" s="835" t="s">
        <v>1023</v>
      </c>
      <c r="M971" s="794"/>
      <c r="N971" s="794"/>
      <c r="O971" s="794"/>
      <c r="P971" s="794"/>
      <c r="Q971" s="794"/>
      <c r="R971" s="794"/>
      <c r="S971" s="794"/>
      <c r="T971" s="794"/>
      <c r="U971" s="794"/>
      <c r="V971" s="794"/>
      <c r="W971" s="794"/>
      <c r="X971" s="794"/>
    </row>
    <row r="972" spans="3:24">
      <c r="C972" s="857" t="s">
        <v>1018</v>
      </c>
      <c r="D972" s="835">
        <v>43617</v>
      </c>
      <c r="E972" s="794">
        <f t="shared" si="24"/>
        <v>2019</v>
      </c>
      <c r="F972" s="794" t="s">
        <v>1032</v>
      </c>
      <c r="G972" s="823">
        <v>135</v>
      </c>
      <c r="H972" s="794" t="s">
        <v>1038</v>
      </c>
      <c r="I972" s="794">
        <v>65</v>
      </c>
      <c r="J972" s="794">
        <v>70</v>
      </c>
      <c r="K972" s="794">
        <v>294</v>
      </c>
      <c r="L972" s="835" t="s">
        <v>1023</v>
      </c>
      <c r="M972" s="794"/>
      <c r="N972" s="794"/>
      <c r="O972" s="794"/>
      <c r="P972" s="794"/>
      <c r="Q972" s="794"/>
      <c r="R972" s="794"/>
      <c r="S972" s="794"/>
      <c r="T972" s="794"/>
      <c r="U972" s="794"/>
      <c r="V972" s="794"/>
      <c r="W972" s="794"/>
      <c r="X972" s="794"/>
    </row>
    <row r="973" spans="3:24">
      <c r="C973" s="857" t="s">
        <v>1018</v>
      </c>
      <c r="D973" s="835">
        <v>43617</v>
      </c>
      <c r="E973" s="794">
        <f t="shared" si="24"/>
        <v>2019</v>
      </c>
      <c r="F973" s="794" t="s">
        <v>1032</v>
      </c>
      <c r="G973" s="823">
        <v>135</v>
      </c>
      <c r="H973" s="794" t="s">
        <v>1038</v>
      </c>
      <c r="I973" s="794">
        <v>65</v>
      </c>
      <c r="J973" s="794">
        <v>70</v>
      </c>
      <c r="K973" s="794">
        <v>294</v>
      </c>
      <c r="L973" s="835" t="s">
        <v>1023</v>
      </c>
      <c r="M973" s="794"/>
      <c r="N973" s="794"/>
      <c r="O973" s="794"/>
      <c r="P973" s="794"/>
      <c r="Q973" s="794"/>
      <c r="R973" s="794"/>
      <c r="S973" s="794"/>
      <c r="T973" s="794"/>
      <c r="U973" s="794"/>
      <c r="V973" s="794"/>
      <c r="W973" s="794"/>
      <c r="X973" s="794"/>
    </row>
    <row r="974" spans="3:24">
      <c r="C974" s="857" t="s">
        <v>1018</v>
      </c>
      <c r="D974" s="835">
        <v>43617</v>
      </c>
      <c r="E974" s="794">
        <f t="shared" si="24"/>
        <v>2019</v>
      </c>
      <c r="F974" s="794" t="s">
        <v>1032</v>
      </c>
      <c r="G974" s="823">
        <v>135</v>
      </c>
      <c r="H974" s="794" t="s">
        <v>1038</v>
      </c>
      <c r="I974" s="794">
        <v>65</v>
      </c>
      <c r="J974" s="794">
        <v>70</v>
      </c>
      <c r="K974" s="794">
        <v>294</v>
      </c>
      <c r="L974" s="835" t="s">
        <v>1023</v>
      </c>
      <c r="M974" s="794"/>
      <c r="N974" s="794"/>
      <c r="O974" s="794"/>
      <c r="P974" s="794"/>
      <c r="Q974" s="794"/>
      <c r="R974" s="794"/>
      <c r="S974" s="794"/>
      <c r="T974" s="794"/>
      <c r="U974" s="794"/>
      <c r="V974" s="794"/>
      <c r="W974" s="794"/>
      <c r="X974" s="794"/>
    </row>
    <row r="975" spans="3:24">
      <c r="C975" s="857" t="s">
        <v>1018</v>
      </c>
      <c r="D975" s="835">
        <v>43617</v>
      </c>
      <c r="E975" s="794">
        <f t="shared" si="24"/>
        <v>2019</v>
      </c>
      <c r="F975" s="794" t="s">
        <v>1032</v>
      </c>
      <c r="G975" s="823">
        <v>135</v>
      </c>
      <c r="H975" s="794" t="s">
        <v>1038</v>
      </c>
      <c r="I975" s="794">
        <v>65</v>
      </c>
      <c r="J975" s="794">
        <v>70</v>
      </c>
      <c r="K975" s="794">
        <v>294</v>
      </c>
      <c r="L975" s="835" t="s">
        <v>1023</v>
      </c>
      <c r="M975" s="794"/>
      <c r="N975" s="794"/>
      <c r="O975" s="794"/>
      <c r="P975" s="794"/>
      <c r="Q975" s="794"/>
      <c r="R975" s="794"/>
      <c r="S975" s="794"/>
      <c r="T975" s="794"/>
      <c r="U975" s="794"/>
      <c r="V975" s="794"/>
      <c r="W975" s="794"/>
      <c r="X975" s="794"/>
    </row>
    <row r="976" spans="3:24">
      <c r="C976" s="857" t="s">
        <v>1018</v>
      </c>
      <c r="D976" s="835">
        <v>43617</v>
      </c>
      <c r="E976" s="794">
        <f t="shared" si="24"/>
        <v>2019</v>
      </c>
      <c r="F976" s="794" t="s">
        <v>1032</v>
      </c>
      <c r="G976" s="823">
        <v>135</v>
      </c>
      <c r="H976" s="794" t="s">
        <v>1036</v>
      </c>
      <c r="I976" s="794">
        <v>65</v>
      </c>
      <c r="J976" s="794">
        <v>70</v>
      </c>
      <c r="K976" s="794">
        <v>294</v>
      </c>
      <c r="L976" s="835" t="s">
        <v>1023</v>
      </c>
      <c r="M976" s="794"/>
      <c r="N976" s="794"/>
      <c r="O976" s="794"/>
      <c r="P976" s="794"/>
      <c r="Q976" s="794"/>
      <c r="R976" s="794"/>
      <c r="S976" s="794"/>
      <c r="T976" s="794"/>
      <c r="U976" s="794"/>
      <c r="V976" s="794"/>
      <c r="W976" s="794"/>
      <c r="X976" s="794"/>
    </row>
    <row r="977" spans="3:24">
      <c r="C977" s="857" t="s">
        <v>1018</v>
      </c>
      <c r="D977" s="835">
        <v>43617</v>
      </c>
      <c r="E977" s="794">
        <f t="shared" si="24"/>
        <v>2019</v>
      </c>
      <c r="F977" s="794" t="s">
        <v>1032</v>
      </c>
      <c r="G977" s="823">
        <v>135</v>
      </c>
      <c r="H977" s="794" t="s">
        <v>1036</v>
      </c>
      <c r="I977" s="794">
        <v>65</v>
      </c>
      <c r="J977" s="794">
        <v>70</v>
      </c>
      <c r="K977" s="794">
        <v>294</v>
      </c>
      <c r="L977" s="835" t="s">
        <v>1023</v>
      </c>
      <c r="M977" s="794"/>
      <c r="N977" s="794"/>
      <c r="O977" s="794"/>
      <c r="P977" s="794"/>
      <c r="Q977" s="794"/>
      <c r="R977" s="794"/>
      <c r="S977" s="794"/>
      <c r="T977" s="794"/>
      <c r="U977" s="794"/>
      <c r="V977" s="794"/>
      <c r="W977" s="794"/>
      <c r="X977" s="794"/>
    </row>
    <row r="978" spans="3:24">
      <c r="C978" s="857" t="s">
        <v>1018</v>
      </c>
      <c r="D978" s="835">
        <v>43617</v>
      </c>
      <c r="E978" s="794">
        <f t="shared" si="24"/>
        <v>2019</v>
      </c>
      <c r="F978" s="794" t="s">
        <v>1032</v>
      </c>
      <c r="G978" s="823">
        <v>135</v>
      </c>
      <c r="H978" s="794" t="s">
        <v>1036</v>
      </c>
      <c r="I978" s="794">
        <v>65</v>
      </c>
      <c r="J978" s="794">
        <v>70</v>
      </c>
      <c r="K978" s="794">
        <v>294</v>
      </c>
      <c r="L978" s="835" t="s">
        <v>1023</v>
      </c>
      <c r="M978" s="794"/>
      <c r="N978" s="794"/>
      <c r="O978" s="794"/>
      <c r="P978" s="794"/>
      <c r="Q978" s="794"/>
      <c r="R978" s="794"/>
      <c r="S978" s="794"/>
      <c r="T978" s="794"/>
      <c r="U978" s="794"/>
      <c r="V978" s="794"/>
      <c r="W978" s="794"/>
      <c r="X978" s="794"/>
    </row>
    <row r="979" spans="3:24">
      <c r="C979" s="857" t="s">
        <v>1018</v>
      </c>
      <c r="D979" s="835">
        <v>43617</v>
      </c>
      <c r="E979" s="794">
        <f t="shared" si="24"/>
        <v>2019</v>
      </c>
      <c r="F979" s="794" t="s">
        <v>1032</v>
      </c>
      <c r="G979" s="823">
        <v>135</v>
      </c>
      <c r="H979" s="794" t="s">
        <v>1036</v>
      </c>
      <c r="I979" s="794">
        <v>65</v>
      </c>
      <c r="J979" s="794">
        <v>70</v>
      </c>
      <c r="K979" s="794">
        <v>294</v>
      </c>
      <c r="L979" s="835" t="s">
        <v>1023</v>
      </c>
      <c r="M979" s="794"/>
      <c r="N979" s="794"/>
      <c r="O979" s="794"/>
      <c r="P979" s="794"/>
      <c r="Q979" s="794"/>
      <c r="R979" s="794"/>
      <c r="S979" s="794"/>
      <c r="T979" s="794"/>
      <c r="U979" s="794"/>
      <c r="V979" s="794"/>
      <c r="W979" s="794"/>
      <c r="X979" s="794"/>
    </row>
    <row r="980" spans="3:24">
      <c r="C980" s="857" t="s">
        <v>1018</v>
      </c>
      <c r="D980" s="835">
        <v>43617</v>
      </c>
      <c r="E980" s="794">
        <f t="shared" si="24"/>
        <v>2019</v>
      </c>
      <c r="F980" s="794" t="s">
        <v>1032</v>
      </c>
      <c r="G980" s="823">
        <v>135</v>
      </c>
      <c r="H980" s="794" t="s">
        <v>1036</v>
      </c>
      <c r="I980" s="794">
        <v>65</v>
      </c>
      <c r="J980" s="794">
        <v>70</v>
      </c>
      <c r="K980" s="794">
        <v>294</v>
      </c>
      <c r="L980" s="835" t="s">
        <v>1023</v>
      </c>
      <c r="M980" s="794"/>
      <c r="N980" s="794"/>
      <c r="O980" s="794"/>
      <c r="P980" s="794"/>
      <c r="Q980" s="794"/>
      <c r="R980" s="794"/>
      <c r="S980" s="794"/>
      <c r="T980" s="794"/>
      <c r="U980" s="794"/>
      <c r="V980" s="794"/>
      <c r="W980" s="794"/>
      <c r="X980" s="794"/>
    </row>
    <row r="981" spans="3:24">
      <c r="C981" s="857" t="s">
        <v>1018</v>
      </c>
      <c r="D981" s="835">
        <v>43617</v>
      </c>
      <c r="E981" s="794">
        <f t="shared" si="24"/>
        <v>2019</v>
      </c>
      <c r="F981" s="794" t="s">
        <v>1032</v>
      </c>
      <c r="G981" s="823">
        <v>135</v>
      </c>
      <c r="H981" s="794" t="s">
        <v>1036</v>
      </c>
      <c r="I981" s="794">
        <v>65</v>
      </c>
      <c r="J981" s="794">
        <v>70</v>
      </c>
      <c r="K981" s="794">
        <v>294</v>
      </c>
      <c r="L981" s="835" t="s">
        <v>1023</v>
      </c>
      <c r="M981" s="794"/>
      <c r="N981" s="794"/>
      <c r="O981" s="794"/>
      <c r="P981" s="794"/>
      <c r="Q981" s="794"/>
      <c r="R981" s="794"/>
      <c r="S981" s="794"/>
      <c r="T981" s="794"/>
      <c r="U981" s="794"/>
      <c r="V981" s="794"/>
      <c r="W981" s="794"/>
      <c r="X981" s="794"/>
    </row>
    <row r="982" spans="3:24">
      <c r="C982" s="857" t="s">
        <v>1018</v>
      </c>
      <c r="D982" s="835">
        <v>43617</v>
      </c>
      <c r="E982" s="794">
        <f t="shared" si="24"/>
        <v>2019</v>
      </c>
      <c r="F982" s="794" t="s">
        <v>1032</v>
      </c>
      <c r="G982" s="823">
        <v>135</v>
      </c>
      <c r="H982" s="794" t="s">
        <v>1036</v>
      </c>
      <c r="I982" s="794">
        <v>65</v>
      </c>
      <c r="J982" s="794">
        <v>70</v>
      </c>
      <c r="K982" s="794">
        <v>294</v>
      </c>
      <c r="L982" s="835" t="s">
        <v>1023</v>
      </c>
      <c r="M982" s="794"/>
      <c r="N982" s="794"/>
      <c r="O982" s="794"/>
      <c r="P982" s="794"/>
      <c r="Q982" s="794"/>
      <c r="R982" s="794"/>
      <c r="S982" s="794"/>
      <c r="T982" s="794"/>
      <c r="U982" s="794"/>
      <c r="V982" s="794"/>
      <c r="W982" s="794"/>
      <c r="X982" s="794"/>
    </row>
    <row r="983" spans="3:24">
      <c r="C983" s="857" t="s">
        <v>1018</v>
      </c>
      <c r="D983" s="835">
        <v>43617</v>
      </c>
      <c r="E983" s="794">
        <f t="shared" si="24"/>
        <v>2019</v>
      </c>
      <c r="F983" s="794" t="s">
        <v>1032</v>
      </c>
      <c r="G983" s="823">
        <v>135</v>
      </c>
      <c r="H983" s="794" t="s">
        <v>1036</v>
      </c>
      <c r="I983" s="794">
        <v>65</v>
      </c>
      <c r="J983" s="794">
        <v>70</v>
      </c>
      <c r="K983" s="794">
        <v>294</v>
      </c>
      <c r="L983" s="835" t="s">
        <v>1023</v>
      </c>
      <c r="M983" s="794"/>
      <c r="N983" s="794"/>
      <c r="O983" s="794"/>
      <c r="P983" s="794"/>
      <c r="Q983" s="794"/>
      <c r="R983" s="794"/>
      <c r="S983" s="794"/>
      <c r="T983" s="794"/>
      <c r="U983" s="794"/>
      <c r="V983" s="794"/>
      <c r="W983" s="794"/>
      <c r="X983" s="794"/>
    </row>
    <row r="984" spans="3:24">
      <c r="C984" s="857" t="s">
        <v>1018</v>
      </c>
      <c r="D984" s="835">
        <v>43617</v>
      </c>
      <c r="E984" s="794">
        <f t="shared" si="24"/>
        <v>2019</v>
      </c>
      <c r="F984" s="794" t="s">
        <v>1032</v>
      </c>
      <c r="G984" s="823">
        <v>135</v>
      </c>
      <c r="H984" s="794" t="s">
        <v>1036</v>
      </c>
      <c r="I984" s="794">
        <v>65</v>
      </c>
      <c r="J984" s="794">
        <v>70</v>
      </c>
      <c r="K984" s="794">
        <v>294</v>
      </c>
      <c r="L984" s="835" t="s">
        <v>1023</v>
      </c>
      <c r="M984" s="794"/>
      <c r="N984" s="794"/>
      <c r="O984" s="794"/>
      <c r="P984" s="794"/>
      <c r="Q984" s="794"/>
      <c r="R984" s="794"/>
      <c r="S984" s="794"/>
      <c r="T984" s="794"/>
      <c r="U984" s="794"/>
      <c r="V984" s="794"/>
      <c r="W984" s="794"/>
      <c r="X984" s="794"/>
    </row>
    <row r="985" spans="3:24">
      <c r="C985" s="857" t="s">
        <v>1018</v>
      </c>
      <c r="D985" s="835">
        <v>43617</v>
      </c>
      <c r="E985" s="794">
        <f t="shared" si="24"/>
        <v>2019</v>
      </c>
      <c r="F985" s="794" t="s">
        <v>1032</v>
      </c>
      <c r="G985" s="823">
        <v>135</v>
      </c>
      <c r="H985" s="794" t="s">
        <v>1036</v>
      </c>
      <c r="I985" s="794">
        <v>65</v>
      </c>
      <c r="J985" s="794">
        <v>70</v>
      </c>
      <c r="K985" s="794">
        <v>294</v>
      </c>
      <c r="L985" s="835" t="s">
        <v>1023</v>
      </c>
      <c r="M985" s="794"/>
      <c r="N985" s="794"/>
      <c r="O985" s="794"/>
      <c r="P985" s="794"/>
      <c r="Q985" s="794"/>
      <c r="R985" s="794"/>
      <c r="S985" s="794"/>
      <c r="T985" s="794"/>
      <c r="U985" s="794"/>
      <c r="V985" s="794"/>
      <c r="W985" s="794"/>
      <c r="X985" s="794"/>
    </row>
    <row r="986" spans="3:24">
      <c r="C986" s="857" t="s">
        <v>1018</v>
      </c>
      <c r="D986" s="835">
        <v>43617</v>
      </c>
      <c r="E986" s="794">
        <f t="shared" si="24"/>
        <v>2019</v>
      </c>
      <c r="F986" s="794" t="s">
        <v>1032</v>
      </c>
      <c r="G986" s="823">
        <v>135</v>
      </c>
      <c r="H986" s="794" t="s">
        <v>1036</v>
      </c>
      <c r="I986" s="794">
        <v>65</v>
      </c>
      <c r="J986" s="794">
        <v>70</v>
      </c>
      <c r="K986" s="794">
        <v>294</v>
      </c>
      <c r="L986" s="835" t="s">
        <v>1023</v>
      </c>
      <c r="M986" s="794"/>
      <c r="N986" s="794"/>
      <c r="O986" s="794"/>
      <c r="P986" s="794"/>
      <c r="Q986" s="794"/>
      <c r="R986" s="794"/>
      <c r="S986" s="794"/>
      <c r="T986" s="794"/>
      <c r="U986" s="794"/>
      <c r="V986" s="794"/>
      <c r="W986" s="794"/>
      <c r="X986" s="794"/>
    </row>
    <row r="987" spans="3:24">
      <c r="C987" s="857" t="s">
        <v>1018</v>
      </c>
      <c r="D987" s="835">
        <v>43617</v>
      </c>
      <c r="E987" s="794">
        <f t="shared" si="24"/>
        <v>2019</v>
      </c>
      <c r="F987" s="794" t="s">
        <v>1032</v>
      </c>
      <c r="G987" s="823">
        <v>135</v>
      </c>
      <c r="H987" s="794" t="s">
        <v>1036</v>
      </c>
      <c r="I987" s="794">
        <v>65</v>
      </c>
      <c r="J987" s="794">
        <v>70</v>
      </c>
      <c r="K987" s="794">
        <v>294</v>
      </c>
      <c r="L987" s="835" t="s">
        <v>1023</v>
      </c>
      <c r="M987" s="794"/>
      <c r="N987" s="794"/>
      <c r="O987" s="794"/>
      <c r="P987" s="794"/>
      <c r="Q987" s="794"/>
      <c r="R987" s="794"/>
      <c r="S987" s="794"/>
      <c r="T987" s="794"/>
      <c r="U987" s="794"/>
      <c r="V987" s="794"/>
      <c r="W987" s="794"/>
      <c r="X987" s="794"/>
    </row>
    <row r="988" spans="3:24">
      <c r="C988" s="857" t="s">
        <v>1018</v>
      </c>
      <c r="D988" s="835">
        <v>43617</v>
      </c>
      <c r="E988" s="794">
        <f t="shared" si="24"/>
        <v>2019</v>
      </c>
      <c r="F988" s="794" t="s">
        <v>1032</v>
      </c>
      <c r="G988" s="823">
        <v>135</v>
      </c>
      <c r="H988" s="794" t="s">
        <v>1036</v>
      </c>
      <c r="I988" s="794">
        <v>65</v>
      </c>
      <c r="J988" s="794">
        <v>70</v>
      </c>
      <c r="K988" s="794">
        <v>294</v>
      </c>
      <c r="L988" s="835" t="s">
        <v>1023</v>
      </c>
      <c r="M988" s="794"/>
      <c r="N988" s="794"/>
      <c r="O988" s="794"/>
      <c r="P988" s="794"/>
      <c r="Q988" s="794"/>
      <c r="R988" s="794"/>
      <c r="S988" s="794"/>
      <c r="T988" s="794"/>
      <c r="U988" s="794"/>
      <c r="V988" s="794"/>
      <c r="W988" s="794"/>
      <c r="X988" s="794"/>
    </row>
    <row r="989" spans="3:24">
      <c r="C989" s="857" t="s">
        <v>1018</v>
      </c>
      <c r="D989" s="835">
        <v>43617</v>
      </c>
      <c r="E989" s="794">
        <f t="shared" si="24"/>
        <v>2019</v>
      </c>
      <c r="F989" s="794" t="s">
        <v>1032</v>
      </c>
      <c r="G989" s="823">
        <v>135</v>
      </c>
      <c r="H989" s="794" t="s">
        <v>1036</v>
      </c>
      <c r="I989" s="794">
        <v>65</v>
      </c>
      <c r="J989" s="794">
        <v>70</v>
      </c>
      <c r="K989" s="794">
        <v>294</v>
      </c>
      <c r="L989" s="835" t="s">
        <v>1023</v>
      </c>
      <c r="M989" s="794"/>
      <c r="N989" s="794"/>
      <c r="O989" s="794"/>
      <c r="P989" s="794"/>
      <c r="Q989" s="794"/>
      <c r="R989" s="794"/>
      <c r="S989" s="794"/>
      <c r="T989" s="794"/>
      <c r="U989" s="794"/>
      <c r="V989" s="794"/>
      <c r="W989" s="794"/>
      <c r="X989" s="794"/>
    </row>
    <row r="990" spans="3:24">
      <c r="C990" s="857" t="s">
        <v>1018</v>
      </c>
      <c r="D990" s="835">
        <v>43617</v>
      </c>
      <c r="E990" s="794">
        <f t="shared" si="24"/>
        <v>2019</v>
      </c>
      <c r="F990" s="794" t="s">
        <v>1032</v>
      </c>
      <c r="G990" s="823">
        <v>135</v>
      </c>
      <c r="H990" s="794" t="s">
        <v>1036</v>
      </c>
      <c r="I990" s="794">
        <v>65</v>
      </c>
      <c r="J990" s="794">
        <v>70</v>
      </c>
      <c r="K990" s="794">
        <v>294</v>
      </c>
      <c r="L990" s="835" t="s">
        <v>1023</v>
      </c>
      <c r="M990" s="794"/>
      <c r="N990" s="794"/>
      <c r="O990" s="794"/>
      <c r="P990" s="794"/>
      <c r="Q990" s="794"/>
      <c r="R990" s="794"/>
      <c r="S990" s="794"/>
      <c r="T990" s="794"/>
      <c r="U990" s="794"/>
      <c r="V990" s="794"/>
      <c r="W990" s="794"/>
      <c r="X990" s="794"/>
    </row>
    <row r="991" spans="3:24">
      <c r="C991" s="857" t="s">
        <v>1018</v>
      </c>
      <c r="D991" s="835">
        <v>43617</v>
      </c>
      <c r="E991" s="794">
        <f t="shared" si="24"/>
        <v>2019</v>
      </c>
      <c r="F991" s="794" t="s">
        <v>1032</v>
      </c>
      <c r="G991" s="823">
        <v>135</v>
      </c>
      <c r="H991" s="794" t="s">
        <v>1036</v>
      </c>
      <c r="I991" s="794">
        <v>65</v>
      </c>
      <c r="J991" s="794">
        <v>70</v>
      </c>
      <c r="K991" s="794">
        <v>294</v>
      </c>
      <c r="L991" s="835" t="s">
        <v>1023</v>
      </c>
      <c r="M991" s="794"/>
      <c r="N991" s="794"/>
      <c r="O991" s="794"/>
      <c r="P991" s="794"/>
      <c r="Q991" s="794"/>
      <c r="R991" s="794"/>
      <c r="S991" s="794"/>
      <c r="T991" s="794"/>
      <c r="U991" s="794"/>
      <c r="V991" s="794"/>
      <c r="W991" s="794"/>
      <c r="X991" s="794"/>
    </row>
    <row r="992" spans="3:24">
      <c r="C992" s="857" t="s">
        <v>1018</v>
      </c>
      <c r="D992" s="835">
        <v>43617</v>
      </c>
      <c r="E992" s="794">
        <f t="shared" si="24"/>
        <v>2019</v>
      </c>
      <c r="F992" s="794" t="s">
        <v>1032</v>
      </c>
      <c r="G992" s="823">
        <v>135</v>
      </c>
      <c r="H992" s="794" t="s">
        <v>1036</v>
      </c>
      <c r="I992" s="794">
        <v>65</v>
      </c>
      <c r="J992" s="794">
        <v>70</v>
      </c>
      <c r="K992" s="794">
        <v>294</v>
      </c>
      <c r="L992" s="835" t="s">
        <v>1023</v>
      </c>
      <c r="M992" s="794"/>
      <c r="N992" s="794"/>
      <c r="O992" s="794"/>
      <c r="P992" s="794"/>
      <c r="Q992" s="794"/>
      <c r="R992" s="794"/>
      <c r="S992" s="794"/>
      <c r="T992" s="794"/>
      <c r="U992" s="794"/>
      <c r="V992" s="794"/>
      <c r="W992" s="794"/>
      <c r="X992" s="794"/>
    </row>
    <row r="993" spans="3:24">
      <c r="C993" s="857" t="s">
        <v>1018</v>
      </c>
      <c r="D993" s="835">
        <v>43617</v>
      </c>
      <c r="E993" s="794">
        <f t="shared" si="24"/>
        <v>2019</v>
      </c>
      <c r="F993" s="794" t="s">
        <v>1032</v>
      </c>
      <c r="G993" s="823">
        <v>135</v>
      </c>
      <c r="H993" s="794" t="s">
        <v>1036</v>
      </c>
      <c r="I993" s="794">
        <v>65</v>
      </c>
      <c r="J993" s="794">
        <v>70</v>
      </c>
      <c r="K993" s="794">
        <v>294</v>
      </c>
      <c r="L993" s="835" t="s">
        <v>1023</v>
      </c>
      <c r="M993" s="794"/>
      <c r="N993" s="794"/>
      <c r="O993" s="794"/>
      <c r="P993" s="794"/>
      <c r="Q993" s="794"/>
      <c r="R993" s="794"/>
      <c r="S993" s="794"/>
      <c r="T993" s="794"/>
      <c r="U993" s="794"/>
      <c r="V993" s="794"/>
      <c r="W993" s="794"/>
      <c r="X993" s="794"/>
    </row>
    <row r="994" spans="3:24">
      <c r="C994" s="857" t="s">
        <v>1018</v>
      </c>
      <c r="D994" s="835">
        <v>43617</v>
      </c>
      <c r="E994" s="794">
        <f t="shared" si="24"/>
        <v>2019</v>
      </c>
      <c r="F994" s="794" t="s">
        <v>1032</v>
      </c>
      <c r="G994" s="823">
        <v>135</v>
      </c>
      <c r="H994" s="794" t="s">
        <v>1036</v>
      </c>
      <c r="I994" s="794">
        <v>65</v>
      </c>
      <c r="J994" s="794">
        <v>70</v>
      </c>
      <c r="K994" s="794">
        <v>294</v>
      </c>
      <c r="L994" s="835" t="s">
        <v>1023</v>
      </c>
      <c r="M994" s="794"/>
      <c r="N994" s="794"/>
      <c r="O994" s="794"/>
      <c r="P994" s="794"/>
      <c r="Q994" s="794"/>
      <c r="R994" s="794"/>
      <c r="S994" s="794"/>
      <c r="T994" s="794"/>
      <c r="U994" s="794"/>
      <c r="V994" s="794"/>
      <c r="W994" s="794"/>
      <c r="X994" s="794"/>
    </row>
    <row r="995" spans="3:24">
      <c r="C995" s="857" t="s">
        <v>1018</v>
      </c>
      <c r="D995" s="835">
        <v>43617</v>
      </c>
      <c r="E995" s="794">
        <f t="shared" si="24"/>
        <v>2019</v>
      </c>
      <c r="F995" s="794" t="s">
        <v>1032</v>
      </c>
      <c r="G995" s="823">
        <v>135</v>
      </c>
      <c r="H995" s="794" t="s">
        <v>1036</v>
      </c>
      <c r="I995" s="794">
        <v>65</v>
      </c>
      <c r="J995" s="794">
        <v>70</v>
      </c>
      <c r="K995" s="794">
        <v>294</v>
      </c>
      <c r="L995" s="835" t="s">
        <v>1023</v>
      </c>
      <c r="M995" s="794"/>
      <c r="N995" s="794"/>
      <c r="O995" s="794"/>
      <c r="P995" s="794"/>
      <c r="Q995" s="794"/>
      <c r="R995" s="794"/>
      <c r="S995" s="794"/>
      <c r="T995" s="794"/>
      <c r="U995" s="794"/>
      <c r="V995" s="794"/>
      <c r="W995" s="794"/>
      <c r="X995" s="794"/>
    </row>
    <row r="996" spans="3:24">
      <c r="C996" s="857" t="s">
        <v>1018</v>
      </c>
      <c r="D996" s="835">
        <v>43617</v>
      </c>
      <c r="E996" s="794">
        <f t="shared" si="24"/>
        <v>2019</v>
      </c>
      <c r="F996" s="794" t="s">
        <v>1032</v>
      </c>
      <c r="G996" s="823">
        <v>135</v>
      </c>
      <c r="H996" s="794" t="s">
        <v>1036</v>
      </c>
      <c r="I996" s="794">
        <v>65</v>
      </c>
      <c r="J996" s="794">
        <v>70</v>
      </c>
      <c r="K996" s="794">
        <v>294</v>
      </c>
      <c r="L996" s="835" t="s">
        <v>1023</v>
      </c>
      <c r="M996" s="794"/>
      <c r="N996" s="794"/>
      <c r="O996" s="794"/>
      <c r="P996" s="794"/>
      <c r="Q996" s="794"/>
      <c r="R996" s="794"/>
      <c r="S996" s="794"/>
      <c r="T996" s="794"/>
      <c r="U996" s="794"/>
      <c r="V996" s="794"/>
      <c r="W996" s="794"/>
      <c r="X996" s="794"/>
    </row>
    <row r="997" spans="3:24">
      <c r="C997" s="857" t="s">
        <v>1018</v>
      </c>
      <c r="D997" s="835">
        <v>43617</v>
      </c>
      <c r="E997" s="794">
        <f t="shared" si="24"/>
        <v>2019</v>
      </c>
      <c r="F997" s="794" t="s">
        <v>1032</v>
      </c>
      <c r="G997" s="823">
        <v>135</v>
      </c>
      <c r="H997" s="794" t="s">
        <v>1036</v>
      </c>
      <c r="I997" s="794">
        <v>65</v>
      </c>
      <c r="J997" s="794">
        <v>70</v>
      </c>
      <c r="K997" s="794">
        <v>294</v>
      </c>
      <c r="L997" s="835" t="s">
        <v>1023</v>
      </c>
      <c r="M997" s="794"/>
      <c r="N997" s="794"/>
      <c r="O997" s="794"/>
      <c r="P997" s="794"/>
      <c r="Q997" s="794"/>
      <c r="R997" s="794"/>
      <c r="S997" s="794"/>
      <c r="T997" s="794"/>
      <c r="U997" s="794"/>
      <c r="V997" s="794"/>
      <c r="W997" s="794"/>
      <c r="X997" s="794"/>
    </row>
    <row r="998" spans="3:24">
      <c r="C998" s="857" t="s">
        <v>1018</v>
      </c>
      <c r="D998" s="835">
        <v>43617</v>
      </c>
      <c r="E998" s="794">
        <f t="shared" si="24"/>
        <v>2019</v>
      </c>
      <c r="F998" s="794" t="s">
        <v>1032</v>
      </c>
      <c r="G998" s="823">
        <v>135</v>
      </c>
      <c r="H998" s="794" t="s">
        <v>1036</v>
      </c>
      <c r="I998" s="794">
        <v>65</v>
      </c>
      <c r="J998" s="794">
        <v>70</v>
      </c>
      <c r="K998" s="794">
        <v>294</v>
      </c>
      <c r="L998" s="835" t="s">
        <v>1023</v>
      </c>
      <c r="M998" s="794"/>
      <c r="N998" s="794"/>
      <c r="O998" s="794"/>
      <c r="P998" s="794"/>
      <c r="Q998" s="794"/>
      <c r="R998" s="794"/>
      <c r="S998" s="794"/>
      <c r="T998" s="794"/>
      <c r="U998" s="794"/>
      <c r="V998" s="794"/>
      <c r="W998" s="794"/>
      <c r="X998" s="794"/>
    </row>
    <row r="999" spans="3:24">
      <c r="C999" s="857" t="s">
        <v>1018</v>
      </c>
      <c r="D999" s="835">
        <v>43617</v>
      </c>
      <c r="E999" s="794">
        <f t="shared" si="24"/>
        <v>2019</v>
      </c>
      <c r="F999" s="794" t="s">
        <v>1032</v>
      </c>
      <c r="G999" s="823">
        <v>135</v>
      </c>
      <c r="H999" s="794" t="s">
        <v>1036</v>
      </c>
      <c r="I999" s="794">
        <v>65</v>
      </c>
      <c r="J999" s="794">
        <v>70</v>
      </c>
      <c r="K999" s="794">
        <v>294</v>
      </c>
      <c r="L999" s="835" t="s">
        <v>1023</v>
      </c>
      <c r="M999" s="794"/>
      <c r="N999" s="794"/>
      <c r="O999" s="794"/>
      <c r="P999" s="794"/>
      <c r="Q999" s="794"/>
      <c r="R999" s="794"/>
      <c r="S999" s="794"/>
      <c r="T999" s="794"/>
      <c r="U999" s="794"/>
      <c r="V999" s="794"/>
      <c r="W999" s="794"/>
      <c r="X999" s="794"/>
    </row>
    <row r="1000" spans="3:24">
      <c r="C1000" s="857" t="s">
        <v>1018</v>
      </c>
      <c r="D1000" s="835">
        <v>43617</v>
      </c>
      <c r="E1000" s="794">
        <f t="shared" si="24"/>
        <v>2019</v>
      </c>
      <c r="F1000" s="794" t="s">
        <v>1032</v>
      </c>
      <c r="G1000" s="823">
        <v>135</v>
      </c>
      <c r="H1000" s="794" t="s">
        <v>1036</v>
      </c>
      <c r="I1000" s="794">
        <v>65</v>
      </c>
      <c r="J1000" s="794">
        <v>70</v>
      </c>
      <c r="K1000" s="794">
        <v>294</v>
      </c>
      <c r="L1000" s="835" t="s">
        <v>1023</v>
      </c>
      <c r="M1000" s="794"/>
      <c r="N1000" s="794"/>
      <c r="O1000" s="794"/>
      <c r="P1000" s="794"/>
      <c r="Q1000" s="794"/>
      <c r="R1000" s="794"/>
      <c r="S1000" s="794"/>
      <c r="T1000" s="794"/>
      <c r="U1000" s="794"/>
      <c r="V1000" s="794"/>
      <c r="W1000" s="794"/>
      <c r="X1000" s="794"/>
    </row>
    <row r="1001" spans="3:24">
      <c r="C1001" s="857" t="s">
        <v>1018</v>
      </c>
      <c r="D1001" s="835">
        <v>43617</v>
      </c>
      <c r="E1001" s="794">
        <f t="shared" si="24"/>
        <v>2019</v>
      </c>
      <c r="F1001" s="794" t="s">
        <v>1032</v>
      </c>
      <c r="G1001" s="823">
        <v>135</v>
      </c>
      <c r="H1001" s="794" t="s">
        <v>1036</v>
      </c>
      <c r="I1001" s="794">
        <v>65</v>
      </c>
      <c r="J1001" s="794">
        <v>70</v>
      </c>
      <c r="K1001" s="794">
        <v>294</v>
      </c>
      <c r="L1001" s="835" t="s">
        <v>1023</v>
      </c>
      <c r="M1001" s="794"/>
      <c r="N1001" s="794"/>
      <c r="O1001" s="794"/>
      <c r="P1001" s="794"/>
      <c r="Q1001" s="794"/>
      <c r="R1001" s="794"/>
      <c r="S1001" s="794"/>
      <c r="T1001" s="794"/>
      <c r="U1001" s="794"/>
      <c r="V1001" s="794"/>
      <c r="W1001" s="794"/>
      <c r="X1001" s="794"/>
    </row>
    <row r="1002" spans="3:24">
      <c r="C1002" s="857" t="s">
        <v>1018</v>
      </c>
      <c r="D1002" s="835">
        <v>43617</v>
      </c>
      <c r="E1002" s="794">
        <f t="shared" ref="E1002:E1065" si="25">YEAR(D1002)</f>
        <v>2019</v>
      </c>
      <c r="F1002" s="794" t="s">
        <v>1032</v>
      </c>
      <c r="G1002" s="823">
        <v>135</v>
      </c>
      <c r="H1002" s="794" t="s">
        <v>1036</v>
      </c>
      <c r="I1002" s="794">
        <v>65</v>
      </c>
      <c r="J1002" s="794">
        <v>70</v>
      </c>
      <c r="K1002" s="794">
        <v>294</v>
      </c>
      <c r="L1002" s="835" t="s">
        <v>1023</v>
      </c>
      <c r="M1002" s="794"/>
      <c r="N1002" s="794"/>
      <c r="O1002" s="794"/>
      <c r="P1002" s="794"/>
      <c r="Q1002" s="794"/>
      <c r="R1002" s="794"/>
      <c r="S1002" s="794"/>
      <c r="T1002" s="794"/>
      <c r="U1002" s="794"/>
      <c r="V1002" s="794"/>
      <c r="W1002" s="794"/>
      <c r="X1002" s="794"/>
    </row>
    <row r="1003" spans="3:24">
      <c r="C1003" s="857" t="s">
        <v>1018</v>
      </c>
      <c r="D1003" s="835">
        <v>43617</v>
      </c>
      <c r="E1003" s="794">
        <f t="shared" si="25"/>
        <v>2019</v>
      </c>
      <c r="F1003" s="794" t="s">
        <v>1032</v>
      </c>
      <c r="G1003" s="823">
        <v>135</v>
      </c>
      <c r="H1003" s="794" t="s">
        <v>1036</v>
      </c>
      <c r="I1003" s="794">
        <v>65</v>
      </c>
      <c r="J1003" s="794">
        <v>70</v>
      </c>
      <c r="K1003" s="794">
        <v>294</v>
      </c>
      <c r="L1003" s="835" t="s">
        <v>1023</v>
      </c>
      <c r="M1003" s="794"/>
      <c r="N1003" s="794"/>
      <c r="O1003" s="794"/>
      <c r="P1003" s="794"/>
      <c r="Q1003" s="794"/>
      <c r="R1003" s="794"/>
      <c r="S1003" s="794"/>
      <c r="T1003" s="794"/>
      <c r="U1003" s="794"/>
      <c r="V1003" s="794"/>
      <c r="W1003" s="794"/>
      <c r="X1003" s="794"/>
    </row>
    <row r="1004" spans="3:24">
      <c r="C1004" s="857" t="s">
        <v>1018</v>
      </c>
      <c r="D1004" s="835">
        <v>43617</v>
      </c>
      <c r="E1004" s="794">
        <f t="shared" si="25"/>
        <v>2019</v>
      </c>
      <c r="F1004" s="794" t="s">
        <v>1032</v>
      </c>
      <c r="G1004" s="823">
        <v>135</v>
      </c>
      <c r="H1004" s="794" t="s">
        <v>1036</v>
      </c>
      <c r="I1004" s="794">
        <v>65</v>
      </c>
      <c r="J1004" s="794">
        <v>70</v>
      </c>
      <c r="K1004" s="794">
        <v>294</v>
      </c>
      <c r="L1004" s="835" t="s">
        <v>1023</v>
      </c>
      <c r="M1004" s="794"/>
      <c r="N1004" s="794"/>
      <c r="O1004" s="794"/>
      <c r="P1004" s="794"/>
      <c r="Q1004" s="794"/>
      <c r="R1004" s="794"/>
      <c r="S1004" s="794"/>
      <c r="T1004" s="794"/>
      <c r="U1004" s="794"/>
      <c r="V1004" s="794"/>
      <c r="W1004" s="794"/>
      <c r="X1004" s="794"/>
    </row>
    <row r="1005" spans="3:24">
      <c r="C1005" s="857" t="s">
        <v>1018</v>
      </c>
      <c r="D1005" s="835">
        <v>43617</v>
      </c>
      <c r="E1005" s="794">
        <f t="shared" si="25"/>
        <v>2019</v>
      </c>
      <c r="F1005" s="794" t="s">
        <v>1032</v>
      </c>
      <c r="G1005" s="823">
        <v>135</v>
      </c>
      <c r="H1005" s="794" t="s">
        <v>1036</v>
      </c>
      <c r="I1005" s="794">
        <v>65</v>
      </c>
      <c r="J1005" s="794">
        <v>70</v>
      </c>
      <c r="K1005" s="794">
        <v>294</v>
      </c>
      <c r="L1005" s="835" t="s">
        <v>1023</v>
      </c>
      <c r="M1005" s="794"/>
      <c r="N1005" s="794"/>
      <c r="O1005" s="794"/>
      <c r="P1005" s="794"/>
      <c r="Q1005" s="794"/>
      <c r="R1005" s="794"/>
      <c r="S1005" s="794"/>
      <c r="T1005" s="794"/>
      <c r="U1005" s="794"/>
      <c r="V1005" s="794"/>
      <c r="W1005" s="794"/>
      <c r="X1005" s="794"/>
    </row>
    <row r="1006" spans="3:24">
      <c r="C1006" s="857" t="s">
        <v>1018</v>
      </c>
      <c r="D1006" s="835">
        <v>43617</v>
      </c>
      <c r="E1006" s="794">
        <f t="shared" si="25"/>
        <v>2019</v>
      </c>
      <c r="F1006" s="794" t="s">
        <v>1032</v>
      </c>
      <c r="G1006" s="823">
        <v>135</v>
      </c>
      <c r="H1006" s="794" t="s">
        <v>1036</v>
      </c>
      <c r="I1006" s="794">
        <v>65</v>
      </c>
      <c r="J1006" s="794">
        <v>70</v>
      </c>
      <c r="K1006" s="794">
        <v>294</v>
      </c>
      <c r="L1006" s="835" t="s">
        <v>1023</v>
      </c>
      <c r="M1006" s="794"/>
      <c r="N1006" s="794"/>
      <c r="O1006" s="794"/>
      <c r="P1006" s="794"/>
      <c r="Q1006" s="794"/>
      <c r="R1006" s="794"/>
      <c r="S1006" s="794"/>
      <c r="T1006" s="794"/>
      <c r="U1006" s="794"/>
      <c r="V1006" s="794"/>
      <c r="W1006" s="794"/>
      <c r="X1006" s="794"/>
    </row>
    <row r="1007" spans="3:24">
      <c r="C1007" s="857" t="s">
        <v>1018</v>
      </c>
      <c r="D1007" s="835">
        <v>43617</v>
      </c>
      <c r="E1007" s="794">
        <f t="shared" si="25"/>
        <v>2019</v>
      </c>
      <c r="F1007" s="794" t="s">
        <v>1019</v>
      </c>
      <c r="G1007" s="823">
        <v>300</v>
      </c>
      <c r="H1007" s="794" t="s">
        <v>1029</v>
      </c>
      <c r="I1007" s="794">
        <v>86</v>
      </c>
      <c r="J1007" s="794">
        <v>214</v>
      </c>
      <c r="K1007" s="794">
        <v>898.80000000000007</v>
      </c>
      <c r="L1007" s="835" t="s">
        <v>1023</v>
      </c>
      <c r="M1007" s="794"/>
      <c r="N1007" s="794"/>
      <c r="O1007" s="794"/>
      <c r="P1007" s="794"/>
      <c r="Q1007" s="794"/>
      <c r="R1007" s="794"/>
      <c r="S1007" s="794"/>
      <c r="T1007" s="794"/>
      <c r="U1007" s="794"/>
      <c r="V1007" s="794"/>
      <c r="W1007" s="794"/>
      <c r="X1007" s="794"/>
    </row>
    <row r="1008" spans="3:24">
      <c r="C1008" s="857" t="s">
        <v>1018</v>
      </c>
      <c r="D1008" s="835">
        <v>43617</v>
      </c>
      <c r="E1008" s="794">
        <f t="shared" si="25"/>
        <v>2019</v>
      </c>
      <c r="F1008" s="794" t="s">
        <v>1019</v>
      </c>
      <c r="G1008" s="823">
        <v>300</v>
      </c>
      <c r="H1008" s="794" t="s">
        <v>1042</v>
      </c>
      <c r="I1008" s="794">
        <v>213</v>
      </c>
      <c r="J1008" s="794">
        <v>87</v>
      </c>
      <c r="K1008" s="794">
        <v>365.40000000000003</v>
      </c>
      <c r="L1008" s="835" t="s">
        <v>1023</v>
      </c>
      <c r="M1008" s="794"/>
      <c r="N1008" s="794"/>
      <c r="O1008" s="794"/>
      <c r="P1008" s="794"/>
      <c r="Q1008" s="794"/>
      <c r="R1008" s="794"/>
      <c r="S1008" s="794"/>
      <c r="T1008" s="794"/>
      <c r="U1008" s="794"/>
      <c r="V1008" s="794"/>
      <c r="W1008" s="794"/>
      <c r="X1008" s="794"/>
    </row>
    <row r="1009" spans="3:24">
      <c r="C1009" s="857" t="s">
        <v>1018</v>
      </c>
      <c r="D1009" s="835">
        <v>43617</v>
      </c>
      <c r="E1009" s="794">
        <f t="shared" si="25"/>
        <v>2019</v>
      </c>
      <c r="F1009" s="794" t="s">
        <v>1019</v>
      </c>
      <c r="G1009" s="823">
        <v>300</v>
      </c>
      <c r="H1009" s="794" t="s">
        <v>1042</v>
      </c>
      <c r="I1009" s="794">
        <v>213</v>
      </c>
      <c r="J1009" s="794">
        <v>87</v>
      </c>
      <c r="K1009" s="794">
        <v>365.40000000000003</v>
      </c>
      <c r="L1009" s="835" t="s">
        <v>1023</v>
      </c>
      <c r="M1009" s="794"/>
      <c r="N1009" s="794"/>
      <c r="O1009" s="794"/>
      <c r="P1009" s="794"/>
      <c r="Q1009" s="794"/>
      <c r="R1009" s="794"/>
      <c r="S1009" s="794"/>
      <c r="T1009" s="794"/>
      <c r="U1009" s="794"/>
      <c r="V1009" s="794"/>
      <c r="W1009" s="794"/>
      <c r="X1009" s="794"/>
    </row>
    <row r="1010" spans="3:24">
      <c r="C1010" s="857" t="s">
        <v>1018</v>
      </c>
      <c r="D1010" s="835">
        <v>43617</v>
      </c>
      <c r="E1010" s="794">
        <f t="shared" si="25"/>
        <v>2019</v>
      </c>
      <c r="F1010" s="794" t="s">
        <v>1019</v>
      </c>
      <c r="G1010" s="823">
        <v>300</v>
      </c>
      <c r="H1010" s="794" t="s">
        <v>1042</v>
      </c>
      <c r="I1010" s="794">
        <v>213</v>
      </c>
      <c r="J1010" s="794">
        <v>87</v>
      </c>
      <c r="K1010" s="794">
        <v>365.40000000000003</v>
      </c>
      <c r="L1010" s="835" t="s">
        <v>1023</v>
      </c>
      <c r="M1010" s="794"/>
      <c r="N1010" s="794"/>
      <c r="O1010" s="794"/>
      <c r="P1010" s="794"/>
      <c r="Q1010" s="794"/>
      <c r="R1010" s="794"/>
      <c r="S1010" s="794"/>
      <c r="T1010" s="794"/>
      <c r="U1010" s="794"/>
      <c r="V1010" s="794"/>
      <c r="W1010" s="794"/>
      <c r="X1010" s="794"/>
    </row>
    <row r="1011" spans="3:24">
      <c r="C1011" s="857" t="s">
        <v>1018</v>
      </c>
      <c r="D1011" s="835">
        <v>43617</v>
      </c>
      <c r="E1011" s="794">
        <f t="shared" si="25"/>
        <v>2019</v>
      </c>
      <c r="F1011" s="794" t="s">
        <v>1019</v>
      </c>
      <c r="G1011" s="823">
        <v>300</v>
      </c>
      <c r="H1011" s="794" t="s">
        <v>1042</v>
      </c>
      <c r="I1011" s="794">
        <v>213</v>
      </c>
      <c r="J1011" s="794">
        <v>87</v>
      </c>
      <c r="K1011" s="794">
        <v>365.40000000000003</v>
      </c>
      <c r="L1011" s="835" t="s">
        <v>1023</v>
      </c>
      <c r="M1011" s="794"/>
      <c r="N1011" s="794"/>
      <c r="O1011" s="794"/>
      <c r="P1011" s="794"/>
      <c r="Q1011" s="794"/>
      <c r="R1011" s="794"/>
      <c r="S1011" s="794"/>
      <c r="T1011" s="794"/>
      <c r="U1011" s="794"/>
      <c r="V1011" s="794"/>
      <c r="W1011" s="794"/>
      <c r="X1011" s="794"/>
    </row>
    <row r="1012" spans="3:24">
      <c r="C1012" s="857" t="s">
        <v>1018</v>
      </c>
      <c r="D1012" s="835">
        <v>43617</v>
      </c>
      <c r="E1012" s="794">
        <f t="shared" si="25"/>
        <v>2019</v>
      </c>
      <c r="F1012" s="794" t="s">
        <v>1019</v>
      </c>
      <c r="G1012" s="823">
        <v>300</v>
      </c>
      <c r="H1012" s="794" t="s">
        <v>1042</v>
      </c>
      <c r="I1012" s="794">
        <v>213</v>
      </c>
      <c r="J1012" s="794">
        <v>87</v>
      </c>
      <c r="K1012" s="794">
        <v>365.40000000000003</v>
      </c>
      <c r="L1012" s="835" t="s">
        <v>1023</v>
      </c>
      <c r="M1012" s="794"/>
      <c r="N1012" s="794"/>
      <c r="O1012" s="794"/>
      <c r="P1012" s="794"/>
      <c r="Q1012" s="794"/>
      <c r="R1012" s="794"/>
      <c r="S1012" s="794"/>
      <c r="T1012" s="794"/>
      <c r="U1012" s="794"/>
      <c r="V1012" s="794"/>
      <c r="W1012" s="794"/>
      <c r="X1012" s="794"/>
    </row>
    <row r="1013" spans="3:24">
      <c r="C1013" s="857" t="s">
        <v>1018</v>
      </c>
      <c r="D1013" s="835">
        <v>43617</v>
      </c>
      <c r="E1013" s="794">
        <f t="shared" si="25"/>
        <v>2019</v>
      </c>
      <c r="F1013" s="794" t="s">
        <v>1019</v>
      </c>
      <c r="G1013" s="823">
        <v>300</v>
      </c>
      <c r="H1013" s="794" t="s">
        <v>1042</v>
      </c>
      <c r="I1013" s="794">
        <v>213</v>
      </c>
      <c r="J1013" s="794">
        <v>87</v>
      </c>
      <c r="K1013" s="794">
        <v>365.40000000000003</v>
      </c>
      <c r="L1013" s="835" t="s">
        <v>1023</v>
      </c>
      <c r="M1013" s="794"/>
      <c r="N1013" s="794"/>
      <c r="O1013" s="794"/>
      <c r="P1013" s="794"/>
      <c r="Q1013" s="794"/>
      <c r="R1013" s="794"/>
      <c r="S1013" s="794"/>
      <c r="T1013" s="794"/>
      <c r="U1013" s="794"/>
      <c r="V1013" s="794"/>
      <c r="W1013" s="794"/>
      <c r="X1013" s="794"/>
    </row>
    <row r="1014" spans="3:24">
      <c r="C1014" s="857" t="s">
        <v>1018</v>
      </c>
      <c r="D1014" s="835">
        <v>43617</v>
      </c>
      <c r="E1014" s="794">
        <f t="shared" si="25"/>
        <v>2019</v>
      </c>
      <c r="F1014" s="794" t="s">
        <v>1019</v>
      </c>
      <c r="G1014" s="823">
        <v>300</v>
      </c>
      <c r="H1014" s="794" t="s">
        <v>1042</v>
      </c>
      <c r="I1014" s="794">
        <v>213</v>
      </c>
      <c r="J1014" s="794">
        <v>87</v>
      </c>
      <c r="K1014" s="794">
        <v>365.40000000000003</v>
      </c>
      <c r="L1014" s="835" t="s">
        <v>1023</v>
      </c>
      <c r="M1014" s="794"/>
      <c r="N1014" s="794"/>
      <c r="O1014" s="794"/>
      <c r="P1014" s="794"/>
      <c r="Q1014" s="794"/>
      <c r="R1014" s="794"/>
      <c r="S1014" s="794"/>
      <c r="T1014" s="794"/>
      <c r="U1014" s="794"/>
      <c r="V1014" s="794"/>
      <c r="W1014" s="794"/>
      <c r="X1014" s="794"/>
    </row>
    <row r="1015" spans="3:24">
      <c r="C1015" s="857" t="s">
        <v>1018</v>
      </c>
      <c r="D1015" s="835">
        <v>43617</v>
      </c>
      <c r="E1015" s="794">
        <f t="shared" si="25"/>
        <v>2019</v>
      </c>
      <c r="F1015" s="794" t="s">
        <v>1019</v>
      </c>
      <c r="G1015" s="823">
        <v>300</v>
      </c>
      <c r="H1015" s="794" t="s">
        <v>1042</v>
      </c>
      <c r="I1015" s="794">
        <v>213</v>
      </c>
      <c r="J1015" s="794">
        <v>87</v>
      </c>
      <c r="K1015" s="794">
        <v>365.40000000000003</v>
      </c>
      <c r="L1015" s="835" t="s">
        <v>1023</v>
      </c>
      <c r="M1015" s="794"/>
      <c r="N1015" s="794"/>
      <c r="O1015" s="794"/>
      <c r="P1015" s="794"/>
      <c r="Q1015" s="794"/>
      <c r="R1015" s="794"/>
      <c r="S1015" s="794"/>
      <c r="T1015" s="794"/>
      <c r="U1015" s="794"/>
      <c r="V1015" s="794"/>
      <c r="W1015" s="794"/>
      <c r="X1015" s="794"/>
    </row>
    <row r="1016" spans="3:24">
      <c r="C1016" s="857" t="s">
        <v>1018</v>
      </c>
      <c r="D1016" s="835">
        <v>43617</v>
      </c>
      <c r="E1016" s="794">
        <f t="shared" si="25"/>
        <v>2019</v>
      </c>
      <c r="F1016" s="794" t="s">
        <v>1019</v>
      </c>
      <c r="G1016" s="823">
        <v>300</v>
      </c>
      <c r="H1016" s="794" t="s">
        <v>1042</v>
      </c>
      <c r="I1016" s="794">
        <v>213</v>
      </c>
      <c r="J1016" s="794">
        <v>87</v>
      </c>
      <c r="K1016" s="794">
        <v>365.40000000000003</v>
      </c>
      <c r="L1016" s="835" t="s">
        <v>1023</v>
      </c>
      <c r="M1016" s="794"/>
      <c r="N1016" s="794"/>
      <c r="O1016" s="794"/>
      <c r="P1016" s="794"/>
      <c r="Q1016" s="794"/>
      <c r="R1016" s="794"/>
      <c r="S1016" s="794"/>
      <c r="T1016" s="794"/>
      <c r="U1016" s="794"/>
      <c r="V1016" s="794"/>
      <c r="W1016" s="794"/>
      <c r="X1016" s="794"/>
    </row>
    <row r="1017" spans="3:24">
      <c r="C1017" s="857" t="s">
        <v>1018</v>
      </c>
      <c r="D1017" s="835">
        <v>43617</v>
      </c>
      <c r="E1017" s="794">
        <f t="shared" si="25"/>
        <v>2019</v>
      </c>
      <c r="F1017" s="794" t="s">
        <v>1019</v>
      </c>
      <c r="G1017" s="823">
        <v>300</v>
      </c>
      <c r="H1017" s="794" t="s">
        <v>1037</v>
      </c>
      <c r="I1017" s="794">
        <v>100</v>
      </c>
      <c r="J1017" s="794">
        <v>200</v>
      </c>
      <c r="K1017" s="794">
        <v>840</v>
      </c>
      <c r="L1017" s="835" t="s">
        <v>1023</v>
      </c>
      <c r="M1017" s="794"/>
      <c r="N1017" s="794"/>
      <c r="O1017" s="794"/>
      <c r="P1017" s="794"/>
      <c r="Q1017" s="794"/>
      <c r="R1017" s="794"/>
      <c r="S1017" s="794"/>
      <c r="T1017" s="794"/>
      <c r="U1017" s="794"/>
      <c r="V1017" s="794"/>
      <c r="W1017" s="794"/>
      <c r="X1017" s="794"/>
    </row>
    <row r="1018" spans="3:24">
      <c r="C1018" s="857" t="s">
        <v>1018</v>
      </c>
      <c r="D1018" s="835">
        <v>43617</v>
      </c>
      <c r="E1018" s="794">
        <f t="shared" si="25"/>
        <v>2019</v>
      </c>
      <c r="F1018" s="794" t="s">
        <v>1019</v>
      </c>
      <c r="G1018" s="823">
        <v>300</v>
      </c>
      <c r="H1018" s="794" t="s">
        <v>1037</v>
      </c>
      <c r="I1018" s="794">
        <v>100</v>
      </c>
      <c r="J1018" s="794">
        <v>200</v>
      </c>
      <c r="K1018" s="794">
        <v>840</v>
      </c>
      <c r="L1018" s="835" t="s">
        <v>1023</v>
      </c>
      <c r="M1018" s="794"/>
      <c r="N1018" s="794"/>
      <c r="O1018" s="794"/>
      <c r="P1018" s="794"/>
      <c r="Q1018" s="794"/>
      <c r="R1018" s="794"/>
      <c r="S1018" s="794"/>
      <c r="T1018" s="794"/>
      <c r="U1018" s="794"/>
      <c r="V1018" s="794"/>
      <c r="W1018" s="794"/>
      <c r="X1018" s="794"/>
    </row>
    <row r="1019" spans="3:24">
      <c r="C1019" s="857" t="s">
        <v>1018</v>
      </c>
      <c r="D1019" s="835">
        <v>43617</v>
      </c>
      <c r="E1019" s="794">
        <f t="shared" si="25"/>
        <v>2019</v>
      </c>
      <c r="F1019" s="794" t="s">
        <v>1019</v>
      </c>
      <c r="G1019" s="823">
        <v>300</v>
      </c>
      <c r="H1019" s="794" t="s">
        <v>1037</v>
      </c>
      <c r="I1019" s="794">
        <v>100</v>
      </c>
      <c r="J1019" s="794">
        <v>200</v>
      </c>
      <c r="K1019" s="794">
        <v>840</v>
      </c>
      <c r="L1019" s="835" t="s">
        <v>1023</v>
      </c>
      <c r="M1019" s="794"/>
      <c r="N1019" s="794"/>
      <c r="O1019" s="794"/>
      <c r="P1019" s="794"/>
      <c r="Q1019" s="794"/>
      <c r="R1019" s="794"/>
      <c r="S1019" s="794"/>
      <c r="T1019" s="794"/>
      <c r="U1019" s="794"/>
      <c r="V1019" s="794"/>
      <c r="W1019" s="794"/>
      <c r="X1019" s="794"/>
    </row>
    <row r="1020" spans="3:24">
      <c r="C1020" s="857" t="s">
        <v>1018</v>
      </c>
      <c r="D1020" s="835">
        <v>43617</v>
      </c>
      <c r="E1020" s="794">
        <f t="shared" si="25"/>
        <v>2019</v>
      </c>
      <c r="F1020" s="794" t="s">
        <v>1019</v>
      </c>
      <c r="G1020" s="823">
        <v>300</v>
      </c>
      <c r="H1020" s="794" t="s">
        <v>1037</v>
      </c>
      <c r="I1020" s="794">
        <v>100</v>
      </c>
      <c r="J1020" s="794">
        <v>200</v>
      </c>
      <c r="K1020" s="794">
        <v>840</v>
      </c>
      <c r="L1020" s="835" t="s">
        <v>1023</v>
      </c>
      <c r="M1020" s="794"/>
      <c r="N1020" s="794"/>
      <c r="O1020" s="794"/>
      <c r="P1020" s="794"/>
      <c r="Q1020" s="794"/>
      <c r="R1020" s="794"/>
      <c r="S1020" s="794"/>
      <c r="T1020" s="794"/>
      <c r="U1020" s="794"/>
      <c r="V1020" s="794"/>
      <c r="W1020" s="794"/>
      <c r="X1020" s="794"/>
    </row>
    <row r="1021" spans="3:24">
      <c r="C1021" s="857" t="s">
        <v>1018</v>
      </c>
      <c r="D1021" s="835">
        <v>43617</v>
      </c>
      <c r="E1021" s="794">
        <f t="shared" si="25"/>
        <v>2019</v>
      </c>
      <c r="F1021" s="794" t="s">
        <v>1019</v>
      </c>
      <c r="G1021" s="823">
        <v>300</v>
      </c>
      <c r="H1021" s="794" t="s">
        <v>1037</v>
      </c>
      <c r="I1021" s="794">
        <v>100</v>
      </c>
      <c r="J1021" s="794">
        <v>200</v>
      </c>
      <c r="K1021" s="794">
        <v>840</v>
      </c>
      <c r="L1021" s="835" t="s">
        <v>1023</v>
      </c>
      <c r="M1021" s="794"/>
      <c r="N1021" s="794"/>
      <c r="O1021" s="794"/>
      <c r="P1021" s="794"/>
      <c r="Q1021" s="794"/>
      <c r="R1021" s="794"/>
      <c r="S1021" s="794"/>
      <c r="T1021" s="794"/>
      <c r="U1021" s="794"/>
      <c r="V1021" s="794"/>
      <c r="W1021" s="794"/>
      <c r="X1021" s="794"/>
    </row>
    <row r="1022" spans="3:24">
      <c r="C1022" s="857" t="s">
        <v>1018</v>
      </c>
      <c r="D1022" s="835">
        <v>43617</v>
      </c>
      <c r="E1022" s="794">
        <f t="shared" si="25"/>
        <v>2019</v>
      </c>
      <c r="F1022" s="794" t="s">
        <v>1019</v>
      </c>
      <c r="G1022" s="823">
        <v>300</v>
      </c>
      <c r="H1022" s="794" t="s">
        <v>1043</v>
      </c>
      <c r="I1022" s="794">
        <v>134</v>
      </c>
      <c r="J1022" s="794">
        <v>166</v>
      </c>
      <c r="K1022" s="794">
        <v>697.2</v>
      </c>
      <c r="L1022" s="835" t="s">
        <v>1023</v>
      </c>
      <c r="M1022" s="794"/>
      <c r="N1022" s="794"/>
      <c r="O1022" s="794"/>
      <c r="P1022" s="794"/>
      <c r="Q1022" s="794"/>
      <c r="R1022" s="794"/>
      <c r="S1022" s="794"/>
      <c r="T1022" s="794"/>
      <c r="U1022" s="794"/>
      <c r="V1022" s="794"/>
      <c r="W1022" s="794"/>
      <c r="X1022" s="794"/>
    </row>
    <row r="1023" spans="3:24">
      <c r="C1023" s="857" t="s">
        <v>1018</v>
      </c>
      <c r="D1023" s="835">
        <v>43617</v>
      </c>
      <c r="E1023" s="794">
        <f t="shared" si="25"/>
        <v>2019</v>
      </c>
      <c r="F1023" s="794" t="s">
        <v>1019</v>
      </c>
      <c r="G1023" s="823">
        <v>300</v>
      </c>
      <c r="H1023" s="794" t="s">
        <v>1043</v>
      </c>
      <c r="I1023" s="794">
        <v>134</v>
      </c>
      <c r="J1023" s="794">
        <v>166</v>
      </c>
      <c r="K1023" s="794">
        <v>697.2</v>
      </c>
      <c r="L1023" s="835" t="s">
        <v>1023</v>
      </c>
      <c r="M1023" s="794"/>
      <c r="N1023" s="794"/>
      <c r="O1023" s="794"/>
      <c r="P1023" s="794"/>
      <c r="Q1023" s="794"/>
      <c r="R1023" s="794"/>
      <c r="S1023" s="794"/>
      <c r="T1023" s="794"/>
      <c r="U1023" s="794"/>
      <c r="V1023" s="794"/>
      <c r="W1023" s="794"/>
      <c r="X1023" s="794"/>
    </row>
    <row r="1024" spans="3:24">
      <c r="C1024" s="857" t="s">
        <v>1018</v>
      </c>
      <c r="D1024" s="835">
        <v>43617</v>
      </c>
      <c r="E1024" s="794">
        <f t="shared" si="25"/>
        <v>2019</v>
      </c>
      <c r="F1024" s="794" t="s">
        <v>1019</v>
      </c>
      <c r="G1024" s="823">
        <v>300</v>
      </c>
      <c r="H1024" s="794" t="s">
        <v>1043</v>
      </c>
      <c r="I1024" s="794">
        <v>134</v>
      </c>
      <c r="J1024" s="794">
        <v>166</v>
      </c>
      <c r="K1024" s="794">
        <v>697.2</v>
      </c>
      <c r="L1024" s="835" t="s">
        <v>1023</v>
      </c>
      <c r="M1024" s="794"/>
      <c r="N1024" s="794"/>
      <c r="O1024" s="794"/>
      <c r="P1024" s="794"/>
      <c r="Q1024" s="794"/>
      <c r="R1024" s="794"/>
      <c r="S1024" s="794"/>
      <c r="T1024" s="794"/>
      <c r="U1024" s="794"/>
      <c r="V1024" s="794"/>
      <c r="W1024" s="794"/>
      <c r="X1024" s="794"/>
    </row>
    <row r="1025" spans="3:24">
      <c r="C1025" s="857" t="s">
        <v>1018</v>
      </c>
      <c r="D1025" s="835">
        <v>43617</v>
      </c>
      <c r="E1025" s="794">
        <f t="shared" si="25"/>
        <v>2019</v>
      </c>
      <c r="F1025" s="794" t="s">
        <v>1019</v>
      </c>
      <c r="G1025" s="823">
        <v>300</v>
      </c>
      <c r="H1025" s="794" t="s">
        <v>1043</v>
      </c>
      <c r="I1025" s="794">
        <v>134</v>
      </c>
      <c r="J1025" s="794">
        <v>166</v>
      </c>
      <c r="K1025" s="794">
        <v>697.2</v>
      </c>
      <c r="L1025" s="835" t="s">
        <v>1023</v>
      </c>
      <c r="M1025" s="794"/>
      <c r="N1025" s="794"/>
      <c r="O1025" s="794"/>
      <c r="P1025" s="794"/>
      <c r="Q1025" s="794"/>
      <c r="R1025" s="794"/>
      <c r="S1025" s="794"/>
      <c r="T1025" s="794"/>
      <c r="U1025" s="794"/>
      <c r="V1025" s="794"/>
      <c r="W1025" s="794"/>
      <c r="X1025" s="794"/>
    </row>
    <row r="1026" spans="3:24">
      <c r="C1026" s="857" t="s">
        <v>1018</v>
      </c>
      <c r="D1026" s="835">
        <v>43617</v>
      </c>
      <c r="E1026" s="794">
        <f t="shared" si="25"/>
        <v>2019</v>
      </c>
      <c r="F1026" s="794" t="s">
        <v>1019</v>
      </c>
      <c r="G1026" s="823">
        <v>300</v>
      </c>
      <c r="H1026" s="794" t="s">
        <v>1043</v>
      </c>
      <c r="I1026" s="794">
        <v>134</v>
      </c>
      <c r="J1026" s="794">
        <v>166</v>
      </c>
      <c r="K1026" s="794">
        <v>697.2</v>
      </c>
      <c r="L1026" s="835" t="s">
        <v>1023</v>
      </c>
      <c r="M1026" s="794"/>
      <c r="N1026" s="794"/>
      <c r="O1026" s="794"/>
      <c r="P1026" s="794"/>
      <c r="Q1026" s="794"/>
      <c r="R1026" s="794"/>
      <c r="S1026" s="794"/>
      <c r="T1026" s="794"/>
      <c r="U1026" s="794"/>
      <c r="V1026" s="794"/>
      <c r="W1026" s="794"/>
      <c r="X1026" s="794"/>
    </row>
    <row r="1027" spans="3:24">
      <c r="C1027" s="857" t="s">
        <v>1018</v>
      </c>
      <c r="D1027" s="835">
        <v>43617</v>
      </c>
      <c r="E1027" s="794">
        <f t="shared" si="25"/>
        <v>2019</v>
      </c>
      <c r="F1027" s="794" t="s">
        <v>1019</v>
      </c>
      <c r="G1027" s="823">
        <v>300</v>
      </c>
      <c r="H1027" s="794" t="s">
        <v>1029</v>
      </c>
      <c r="I1027" s="794">
        <v>86</v>
      </c>
      <c r="J1027" s="794">
        <v>214</v>
      </c>
      <c r="K1027" s="794">
        <v>898.80000000000007</v>
      </c>
      <c r="L1027" s="835" t="s">
        <v>1023</v>
      </c>
      <c r="M1027" s="794"/>
      <c r="N1027" s="794"/>
      <c r="O1027" s="794"/>
      <c r="P1027" s="794"/>
      <c r="Q1027" s="794"/>
      <c r="R1027" s="794"/>
      <c r="S1027" s="794"/>
      <c r="T1027" s="794"/>
      <c r="U1027" s="794"/>
      <c r="V1027" s="794"/>
      <c r="W1027" s="794"/>
      <c r="X1027" s="794"/>
    </row>
    <row r="1028" spans="3:24">
      <c r="C1028" s="857" t="s">
        <v>1018</v>
      </c>
      <c r="D1028" s="835">
        <v>43617</v>
      </c>
      <c r="E1028" s="794">
        <f t="shared" si="25"/>
        <v>2019</v>
      </c>
      <c r="F1028" s="794" t="s">
        <v>1019</v>
      </c>
      <c r="G1028" s="823">
        <v>300</v>
      </c>
      <c r="H1028" s="794" t="s">
        <v>1029</v>
      </c>
      <c r="I1028" s="794">
        <v>86</v>
      </c>
      <c r="J1028" s="794">
        <v>214</v>
      </c>
      <c r="K1028" s="794">
        <v>898.80000000000007</v>
      </c>
      <c r="L1028" s="835" t="s">
        <v>1023</v>
      </c>
      <c r="M1028" s="794"/>
      <c r="N1028" s="794"/>
      <c r="O1028" s="794"/>
      <c r="P1028" s="794"/>
      <c r="Q1028" s="794"/>
      <c r="R1028" s="794"/>
      <c r="S1028" s="794"/>
      <c r="T1028" s="794"/>
      <c r="U1028" s="794"/>
      <c r="V1028" s="794"/>
      <c r="W1028" s="794"/>
      <c r="X1028" s="794"/>
    </row>
    <row r="1029" spans="3:24">
      <c r="C1029" s="857" t="s">
        <v>1018</v>
      </c>
      <c r="D1029" s="835">
        <v>43617</v>
      </c>
      <c r="E1029" s="794">
        <f t="shared" si="25"/>
        <v>2019</v>
      </c>
      <c r="F1029" s="794" t="s">
        <v>1019</v>
      </c>
      <c r="G1029" s="823">
        <v>300</v>
      </c>
      <c r="H1029" s="794" t="s">
        <v>1029</v>
      </c>
      <c r="I1029" s="794">
        <v>86</v>
      </c>
      <c r="J1029" s="794">
        <v>214</v>
      </c>
      <c r="K1029" s="794">
        <v>898.80000000000007</v>
      </c>
      <c r="L1029" s="835" t="s">
        <v>1023</v>
      </c>
      <c r="M1029" s="794"/>
      <c r="N1029" s="794"/>
      <c r="O1029" s="794"/>
      <c r="P1029" s="794"/>
      <c r="Q1029" s="794"/>
      <c r="R1029" s="794"/>
      <c r="S1029" s="794"/>
      <c r="T1029" s="794"/>
      <c r="U1029" s="794"/>
      <c r="V1029" s="794"/>
      <c r="W1029" s="794"/>
      <c r="X1029" s="794"/>
    </row>
    <row r="1030" spans="3:24">
      <c r="C1030" s="857" t="s">
        <v>1018</v>
      </c>
      <c r="D1030" s="835">
        <v>43617</v>
      </c>
      <c r="E1030" s="794">
        <f t="shared" si="25"/>
        <v>2019</v>
      </c>
      <c r="F1030" s="794" t="s">
        <v>1019</v>
      </c>
      <c r="G1030" s="823">
        <v>300</v>
      </c>
      <c r="H1030" s="794" t="s">
        <v>1029</v>
      </c>
      <c r="I1030" s="794">
        <v>86</v>
      </c>
      <c r="J1030" s="794">
        <v>214</v>
      </c>
      <c r="K1030" s="794">
        <v>898.80000000000007</v>
      </c>
      <c r="L1030" s="835" t="s">
        <v>1023</v>
      </c>
      <c r="M1030" s="794"/>
      <c r="N1030" s="794"/>
      <c r="O1030" s="794"/>
      <c r="P1030" s="794"/>
      <c r="Q1030" s="794"/>
      <c r="R1030" s="794"/>
      <c r="S1030" s="794"/>
      <c r="T1030" s="794"/>
      <c r="U1030" s="794"/>
      <c r="V1030" s="794"/>
      <c r="W1030" s="794"/>
      <c r="X1030" s="794"/>
    </row>
    <row r="1031" spans="3:24">
      <c r="C1031" s="857" t="s">
        <v>1018</v>
      </c>
      <c r="D1031" s="835">
        <v>43617</v>
      </c>
      <c r="E1031" s="794">
        <f t="shared" si="25"/>
        <v>2019</v>
      </c>
      <c r="F1031" s="794" t="s">
        <v>1019</v>
      </c>
      <c r="G1031" s="823">
        <v>300</v>
      </c>
      <c r="H1031" s="794" t="s">
        <v>1029</v>
      </c>
      <c r="I1031" s="794">
        <v>86</v>
      </c>
      <c r="J1031" s="794">
        <v>214</v>
      </c>
      <c r="K1031" s="794">
        <v>898.80000000000007</v>
      </c>
      <c r="L1031" s="835" t="s">
        <v>1023</v>
      </c>
      <c r="M1031" s="794"/>
      <c r="N1031" s="794"/>
      <c r="O1031" s="794"/>
      <c r="P1031" s="794"/>
      <c r="Q1031" s="794"/>
      <c r="R1031" s="794"/>
      <c r="S1031" s="794"/>
      <c r="T1031" s="794"/>
      <c r="U1031" s="794"/>
      <c r="V1031" s="794"/>
      <c r="W1031" s="794"/>
      <c r="X1031" s="794"/>
    </row>
    <row r="1032" spans="3:24">
      <c r="C1032" s="857" t="s">
        <v>1018</v>
      </c>
      <c r="D1032" s="835">
        <v>43617</v>
      </c>
      <c r="E1032" s="794">
        <f t="shared" si="25"/>
        <v>2019</v>
      </c>
      <c r="F1032" s="794" t="s">
        <v>1019</v>
      </c>
      <c r="G1032" s="823">
        <v>300</v>
      </c>
      <c r="H1032" s="794" t="s">
        <v>1029</v>
      </c>
      <c r="I1032" s="794">
        <v>86</v>
      </c>
      <c r="J1032" s="794">
        <v>214</v>
      </c>
      <c r="K1032" s="794">
        <v>898.80000000000007</v>
      </c>
      <c r="L1032" s="835" t="s">
        <v>1023</v>
      </c>
      <c r="M1032" s="794"/>
      <c r="N1032" s="794"/>
      <c r="O1032" s="794"/>
      <c r="P1032" s="794"/>
      <c r="Q1032" s="794"/>
      <c r="R1032" s="794"/>
      <c r="S1032" s="794"/>
      <c r="T1032" s="794"/>
      <c r="U1032" s="794"/>
      <c r="V1032" s="794"/>
      <c r="W1032" s="794"/>
      <c r="X1032" s="794"/>
    </row>
    <row r="1033" spans="3:24">
      <c r="C1033" s="857" t="s">
        <v>1018</v>
      </c>
      <c r="D1033" s="835">
        <v>43617</v>
      </c>
      <c r="E1033" s="794">
        <f t="shared" si="25"/>
        <v>2019</v>
      </c>
      <c r="F1033" s="794" t="s">
        <v>1019</v>
      </c>
      <c r="G1033" s="823">
        <v>300</v>
      </c>
      <c r="H1033" s="794" t="s">
        <v>1029</v>
      </c>
      <c r="I1033" s="794">
        <v>86</v>
      </c>
      <c r="J1033" s="794">
        <v>214</v>
      </c>
      <c r="K1033" s="794">
        <v>898.80000000000007</v>
      </c>
      <c r="L1033" s="835" t="s">
        <v>1023</v>
      </c>
      <c r="M1033" s="794"/>
      <c r="N1033" s="794"/>
      <c r="O1033" s="794"/>
      <c r="P1033" s="794"/>
      <c r="Q1033" s="794"/>
      <c r="R1033" s="794"/>
      <c r="S1033" s="794"/>
      <c r="T1033" s="794"/>
      <c r="U1033" s="794"/>
      <c r="V1033" s="794"/>
      <c r="W1033" s="794"/>
      <c r="X1033" s="794"/>
    </row>
    <row r="1034" spans="3:24">
      <c r="C1034" s="857" t="s">
        <v>1018</v>
      </c>
      <c r="D1034" s="835">
        <v>43617</v>
      </c>
      <c r="E1034" s="794">
        <f t="shared" si="25"/>
        <v>2019</v>
      </c>
      <c r="F1034" s="794" t="s">
        <v>1019</v>
      </c>
      <c r="G1034" s="823">
        <v>300</v>
      </c>
      <c r="H1034" s="794" t="s">
        <v>1029</v>
      </c>
      <c r="I1034" s="794">
        <v>86</v>
      </c>
      <c r="J1034" s="794">
        <v>214</v>
      </c>
      <c r="K1034" s="794">
        <v>898.80000000000007</v>
      </c>
      <c r="L1034" s="835" t="s">
        <v>1023</v>
      </c>
      <c r="M1034" s="794"/>
      <c r="N1034" s="794"/>
      <c r="O1034" s="794"/>
      <c r="P1034" s="794"/>
      <c r="Q1034" s="794"/>
      <c r="R1034" s="794"/>
      <c r="S1034" s="794"/>
      <c r="T1034" s="794"/>
      <c r="U1034" s="794"/>
      <c r="V1034" s="794"/>
      <c r="W1034" s="794"/>
      <c r="X1034" s="794"/>
    </row>
    <row r="1035" spans="3:24">
      <c r="C1035" s="857" t="s">
        <v>1018</v>
      </c>
      <c r="D1035" s="835">
        <v>43617</v>
      </c>
      <c r="E1035" s="794">
        <f t="shared" si="25"/>
        <v>2019</v>
      </c>
      <c r="F1035" s="794" t="s">
        <v>1019</v>
      </c>
      <c r="G1035" s="823">
        <v>300</v>
      </c>
      <c r="H1035" s="794" t="s">
        <v>1029</v>
      </c>
      <c r="I1035" s="794">
        <v>86</v>
      </c>
      <c r="J1035" s="794">
        <v>214</v>
      </c>
      <c r="K1035" s="794">
        <v>898.80000000000007</v>
      </c>
      <c r="L1035" s="835" t="s">
        <v>1023</v>
      </c>
      <c r="M1035" s="794"/>
      <c r="N1035" s="794"/>
      <c r="O1035" s="794"/>
      <c r="P1035" s="794"/>
      <c r="Q1035" s="794"/>
      <c r="R1035" s="794"/>
      <c r="S1035" s="794"/>
      <c r="T1035" s="794"/>
      <c r="U1035" s="794"/>
      <c r="V1035" s="794"/>
      <c r="W1035" s="794"/>
      <c r="X1035" s="794"/>
    </row>
    <row r="1036" spans="3:24">
      <c r="C1036" s="857" t="s">
        <v>1018</v>
      </c>
      <c r="D1036" s="835">
        <v>43617</v>
      </c>
      <c r="E1036" s="794">
        <f t="shared" si="25"/>
        <v>2019</v>
      </c>
      <c r="F1036" s="794" t="s">
        <v>1019</v>
      </c>
      <c r="G1036" s="823">
        <v>300</v>
      </c>
      <c r="H1036" s="794" t="s">
        <v>1029</v>
      </c>
      <c r="I1036" s="794">
        <v>86</v>
      </c>
      <c r="J1036" s="794">
        <v>214</v>
      </c>
      <c r="K1036" s="794">
        <v>898.80000000000007</v>
      </c>
      <c r="L1036" s="835" t="s">
        <v>1023</v>
      </c>
      <c r="M1036" s="794"/>
      <c r="N1036" s="794"/>
      <c r="O1036" s="794"/>
      <c r="P1036" s="794"/>
      <c r="Q1036" s="794"/>
      <c r="R1036" s="794"/>
      <c r="S1036" s="794"/>
      <c r="T1036" s="794"/>
      <c r="U1036" s="794"/>
      <c r="V1036" s="794"/>
      <c r="W1036" s="794"/>
      <c r="X1036" s="794"/>
    </row>
    <row r="1037" spans="3:24">
      <c r="C1037" s="857" t="s">
        <v>1018</v>
      </c>
      <c r="D1037" s="835">
        <v>43617</v>
      </c>
      <c r="E1037" s="794">
        <f t="shared" si="25"/>
        <v>2019</v>
      </c>
      <c r="F1037" s="794" t="s">
        <v>1019</v>
      </c>
      <c r="G1037" s="823">
        <v>300</v>
      </c>
      <c r="H1037" s="794" t="s">
        <v>1029</v>
      </c>
      <c r="I1037" s="794">
        <v>86</v>
      </c>
      <c r="J1037" s="794">
        <v>214</v>
      </c>
      <c r="K1037" s="794">
        <v>898.80000000000007</v>
      </c>
      <c r="L1037" s="835" t="s">
        <v>1023</v>
      </c>
      <c r="M1037" s="794"/>
      <c r="N1037" s="794"/>
      <c r="O1037" s="794"/>
      <c r="P1037" s="794"/>
      <c r="Q1037" s="794"/>
      <c r="R1037" s="794"/>
      <c r="S1037" s="794"/>
      <c r="T1037" s="794"/>
      <c r="U1037" s="794"/>
      <c r="V1037" s="794"/>
      <c r="W1037" s="794"/>
      <c r="X1037" s="794"/>
    </row>
    <row r="1038" spans="3:24">
      <c r="C1038" s="857" t="s">
        <v>1018</v>
      </c>
      <c r="D1038" s="835">
        <v>43617</v>
      </c>
      <c r="E1038" s="794">
        <f t="shared" si="25"/>
        <v>2019</v>
      </c>
      <c r="F1038" s="794" t="s">
        <v>1019</v>
      </c>
      <c r="G1038" s="823">
        <v>300</v>
      </c>
      <c r="H1038" s="794" t="s">
        <v>1029</v>
      </c>
      <c r="I1038" s="794">
        <v>86</v>
      </c>
      <c r="J1038" s="794">
        <v>214</v>
      </c>
      <c r="K1038" s="794">
        <v>898.80000000000007</v>
      </c>
      <c r="L1038" s="835" t="s">
        <v>1023</v>
      </c>
      <c r="M1038" s="794"/>
      <c r="N1038" s="794"/>
      <c r="O1038" s="794"/>
      <c r="P1038" s="794"/>
      <c r="Q1038" s="794"/>
      <c r="R1038" s="794"/>
      <c r="S1038" s="794"/>
      <c r="T1038" s="794"/>
      <c r="U1038" s="794"/>
      <c r="V1038" s="794"/>
      <c r="W1038" s="794"/>
      <c r="X1038" s="794"/>
    </row>
    <row r="1039" spans="3:24">
      <c r="C1039" s="857" t="s">
        <v>1018</v>
      </c>
      <c r="D1039" s="835">
        <v>43617</v>
      </c>
      <c r="E1039" s="794">
        <f t="shared" si="25"/>
        <v>2019</v>
      </c>
      <c r="F1039" s="794" t="s">
        <v>1019</v>
      </c>
      <c r="G1039" s="823">
        <v>300</v>
      </c>
      <c r="H1039" s="794" t="s">
        <v>1029</v>
      </c>
      <c r="I1039" s="794">
        <v>86</v>
      </c>
      <c r="J1039" s="794">
        <v>214</v>
      </c>
      <c r="K1039" s="794">
        <v>898.80000000000007</v>
      </c>
      <c r="L1039" s="835" t="s">
        <v>1023</v>
      </c>
      <c r="M1039" s="794"/>
      <c r="N1039" s="794"/>
      <c r="O1039" s="794"/>
      <c r="P1039" s="794"/>
      <c r="Q1039" s="794"/>
      <c r="R1039" s="794"/>
      <c r="S1039" s="794"/>
      <c r="T1039" s="794"/>
      <c r="U1039" s="794"/>
      <c r="V1039" s="794"/>
      <c r="W1039" s="794"/>
      <c r="X1039" s="794"/>
    </row>
    <row r="1040" spans="3:24">
      <c r="C1040" s="857" t="s">
        <v>1018</v>
      </c>
      <c r="D1040" s="835">
        <v>43617</v>
      </c>
      <c r="E1040" s="794">
        <f t="shared" si="25"/>
        <v>2019</v>
      </c>
      <c r="F1040" s="794" t="s">
        <v>1019</v>
      </c>
      <c r="G1040" s="823">
        <v>300</v>
      </c>
      <c r="H1040" s="794" t="s">
        <v>1029</v>
      </c>
      <c r="I1040" s="794">
        <v>86</v>
      </c>
      <c r="J1040" s="794">
        <v>214</v>
      </c>
      <c r="K1040" s="794">
        <v>898.80000000000007</v>
      </c>
      <c r="L1040" s="835" t="s">
        <v>1023</v>
      </c>
      <c r="M1040" s="794"/>
      <c r="N1040" s="794"/>
      <c r="O1040" s="794"/>
      <c r="P1040" s="794"/>
      <c r="Q1040" s="794"/>
      <c r="R1040" s="794"/>
      <c r="S1040" s="794"/>
      <c r="T1040" s="794"/>
      <c r="U1040" s="794"/>
      <c r="V1040" s="794"/>
      <c r="W1040" s="794"/>
      <c r="X1040" s="794"/>
    </row>
    <row r="1041" spans="3:24">
      <c r="C1041" s="857" t="s">
        <v>1018</v>
      </c>
      <c r="D1041" s="835">
        <v>43617</v>
      </c>
      <c r="E1041" s="794">
        <f t="shared" si="25"/>
        <v>2019</v>
      </c>
      <c r="F1041" s="794" t="s">
        <v>1019</v>
      </c>
      <c r="G1041" s="823">
        <v>300</v>
      </c>
      <c r="H1041" s="794" t="s">
        <v>1029</v>
      </c>
      <c r="I1041" s="794">
        <v>86</v>
      </c>
      <c r="J1041" s="794">
        <v>214</v>
      </c>
      <c r="K1041" s="794">
        <v>898.80000000000007</v>
      </c>
      <c r="L1041" s="835" t="s">
        <v>1023</v>
      </c>
      <c r="M1041" s="794"/>
      <c r="N1041" s="794"/>
      <c r="O1041" s="794"/>
      <c r="P1041" s="794"/>
      <c r="Q1041" s="794"/>
      <c r="R1041" s="794"/>
      <c r="S1041" s="794"/>
      <c r="T1041" s="794"/>
      <c r="U1041" s="794"/>
      <c r="V1041" s="794"/>
      <c r="W1041" s="794"/>
      <c r="X1041" s="794"/>
    </row>
    <row r="1042" spans="3:24">
      <c r="C1042" s="857" t="s">
        <v>1018</v>
      </c>
      <c r="D1042" s="835">
        <v>43617</v>
      </c>
      <c r="E1042" s="794">
        <f t="shared" si="25"/>
        <v>2019</v>
      </c>
      <c r="F1042" s="794" t="s">
        <v>1019</v>
      </c>
      <c r="G1042" s="823">
        <v>300</v>
      </c>
      <c r="H1042" s="794" t="s">
        <v>1029</v>
      </c>
      <c r="I1042" s="794">
        <v>86</v>
      </c>
      <c r="J1042" s="794">
        <v>214</v>
      </c>
      <c r="K1042" s="794">
        <v>898.80000000000007</v>
      </c>
      <c r="L1042" s="835" t="s">
        <v>1023</v>
      </c>
      <c r="M1042" s="794"/>
      <c r="N1042" s="794"/>
      <c r="O1042" s="794"/>
      <c r="P1042" s="794"/>
      <c r="Q1042" s="794"/>
      <c r="R1042" s="794"/>
      <c r="S1042" s="794"/>
      <c r="T1042" s="794"/>
      <c r="U1042" s="794"/>
      <c r="V1042" s="794"/>
      <c r="W1042" s="794"/>
      <c r="X1042" s="794"/>
    </row>
    <row r="1043" spans="3:24">
      <c r="C1043" s="857" t="s">
        <v>1018</v>
      </c>
      <c r="D1043" s="835">
        <v>43617</v>
      </c>
      <c r="E1043" s="794">
        <f t="shared" si="25"/>
        <v>2019</v>
      </c>
      <c r="F1043" s="794" t="s">
        <v>1019</v>
      </c>
      <c r="G1043" s="823">
        <v>300</v>
      </c>
      <c r="H1043" s="794" t="s">
        <v>1043</v>
      </c>
      <c r="I1043" s="794">
        <v>134</v>
      </c>
      <c r="J1043" s="794">
        <v>166</v>
      </c>
      <c r="K1043" s="794">
        <v>697.2</v>
      </c>
      <c r="L1043" s="835" t="s">
        <v>1023</v>
      </c>
      <c r="M1043" s="794"/>
      <c r="N1043" s="794"/>
      <c r="O1043" s="794"/>
      <c r="P1043" s="794"/>
      <c r="Q1043" s="794"/>
      <c r="R1043" s="794"/>
      <c r="S1043" s="794"/>
      <c r="T1043" s="794"/>
      <c r="U1043" s="794"/>
      <c r="V1043" s="794"/>
      <c r="W1043" s="794"/>
      <c r="X1043" s="794"/>
    </row>
    <row r="1044" spans="3:24">
      <c r="C1044" s="857" t="s">
        <v>1018</v>
      </c>
      <c r="D1044" s="835">
        <v>43617</v>
      </c>
      <c r="E1044" s="794">
        <f t="shared" si="25"/>
        <v>2019</v>
      </c>
      <c r="F1044" s="794" t="s">
        <v>1019</v>
      </c>
      <c r="G1044" s="823">
        <v>300</v>
      </c>
      <c r="H1044" s="794" t="s">
        <v>1043</v>
      </c>
      <c r="I1044" s="794">
        <v>134</v>
      </c>
      <c r="J1044" s="794">
        <v>166</v>
      </c>
      <c r="K1044" s="794">
        <v>697.2</v>
      </c>
      <c r="L1044" s="835" t="s">
        <v>1023</v>
      </c>
      <c r="M1044" s="794"/>
      <c r="N1044" s="794"/>
      <c r="O1044" s="794"/>
      <c r="P1044" s="794"/>
      <c r="Q1044" s="794"/>
      <c r="R1044" s="794"/>
      <c r="S1044" s="794"/>
      <c r="T1044" s="794"/>
      <c r="U1044" s="794"/>
      <c r="V1044" s="794"/>
      <c r="W1044" s="794"/>
      <c r="X1044" s="794"/>
    </row>
    <row r="1045" spans="3:24">
      <c r="C1045" s="857" t="s">
        <v>1018</v>
      </c>
      <c r="D1045" s="835">
        <v>43617</v>
      </c>
      <c r="E1045" s="794">
        <f t="shared" si="25"/>
        <v>2019</v>
      </c>
      <c r="F1045" s="794" t="s">
        <v>1019</v>
      </c>
      <c r="G1045" s="823">
        <v>300</v>
      </c>
      <c r="H1045" s="794" t="s">
        <v>1043</v>
      </c>
      <c r="I1045" s="794">
        <v>134</v>
      </c>
      <c r="J1045" s="794">
        <v>166</v>
      </c>
      <c r="K1045" s="794">
        <v>697.2</v>
      </c>
      <c r="L1045" s="835" t="s">
        <v>1023</v>
      </c>
      <c r="M1045" s="794"/>
      <c r="N1045" s="794"/>
      <c r="O1045" s="794"/>
      <c r="P1045" s="794"/>
      <c r="Q1045" s="794"/>
      <c r="R1045" s="794"/>
      <c r="S1045" s="794"/>
      <c r="T1045" s="794"/>
      <c r="U1045" s="794"/>
      <c r="V1045" s="794"/>
      <c r="W1045" s="794"/>
      <c r="X1045" s="794"/>
    </row>
    <row r="1046" spans="3:24">
      <c r="C1046" s="857" t="s">
        <v>1018</v>
      </c>
      <c r="D1046" s="835">
        <v>43617</v>
      </c>
      <c r="E1046" s="794">
        <f t="shared" si="25"/>
        <v>2019</v>
      </c>
      <c r="F1046" s="794" t="s">
        <v>1019</v>
      </c>
      <c r="G1046" s="823">
        <v>300</v>
      </c>
      <c r="H1046" s="794" t="s">
        <v>1043</v>
      </c>
      <c r="I1046" s="794">
        <v>134</v>
      </c>
      <c r="J1046" s="794">
        <v>166</v>
      </c>
      <c r="K1046" s="794">
        <v>697.2</v>
      </c>
      <c r="L1046" s="835" t="s">
        <v>1023</v>
      </c>
      <c r="M1046" s="794"/>
      <c r="N1046" s="794"/>
      <c r="O1046" s="794"/>
      <c r="P1046" s="794"/>
      <c r="Q1046" s="794"/>
      <c r="R1046" s="794"/>
      <c r="S1046" s="794"/>
      <c r="T1046" s="794"/>
      <c r="U1046" s="794"/>
      <c r="V1046" s="794"/>
      <c r="W1046" s="794"/>
      <c r="X1046" s="794"/>
    </row>
    <row r="1047" spans="3:24">
      <c r="C1047" s="857" t="s">
        <v>1018</v>
      </c>
      <c r="D1047" s="835">
        <v>43617</v>
      </c>
      <c r="E1047" s="794">
        <f t="shared" si="25"/>
        <v>2019</v>
      </c>
      <c r="F1047" s="794" t="s">
        <v>1019</v>
      </c>
      <c r="G1047" s="823">
        <v>300</v>
      </c>
      <c r="H1047" s="794" t="s">
        <v>1043</v>
      </c>
      <c r="I1047" s="794">
        <v>134</v>
      </c>
      <c r="J1047" s="794">
        <v>166</v>
      </c>
      <c r="K1047" s="794">
        <v>697.2</v>
      </c>
      <c r="L1047" s="835" t="s">
        <v>1023</v>
      </c>
      <c r="M1047" s="794"/>
      <c r="N1047" s="794"/>
      <c r="O1047" s="794"/>
      <c r="P1047" s="794"/>
      <c r="Q1047" s="794"/>
      <c r="R1047" s="794"/>
      <c r="S1047" s="794"/>
      <c r="T1047" s="794"/>
      <c r="U1047" s="794"/>
      <c r="V1047" s="794"/>
      <c r="W1047" s="794"/>
      <c r="X1047" s="794"/>
    </row>
    <row r="1048" spans="3:24">
      <c r="C1048" s="857" t="s">
        <v>1018</v>
      </c>
      <c r="D1048" s="835">
        <v>43617</v>
      </c>
      <c r="E1048" s="794">
        <f t="shared" si="25"/>
        <v>2019</v>
      </c>
      <c r="F1048" s="794" t="s">
        <v>1019</v>
      </c>
      <c r="G1048" s="823">
        <v>300</v>
      </c>
      <c r="H1048" s="794" t="s">
        <v>1043</v>
      </c>
      <c r="I1048" s="794">
        <v>134</v>
      </c>
      <c r="J1048" s="794">
        <v>166</v>
      </c>
      <c r="K1048" s="794">
        <v>697.2</v>
      </c>
      <c r="L1048" s="835" t="s">
        <v>1023</v>
      </c>
      <c r="M1048" s="794"/>
      <c r="N1048" s="794"/>
      <c r="O1048" s="794"/>
      <c r="P1048" s="794"/>
      <c r="Q1048" s="794"/>
      <c r="R1048" s="794"/>
      <c r="S1048" s="794"/>
      <c r="T1048" s="794"/>
      <c r="U1048" s="794"/>
      <c r="V1048" s="794"/>
      <c r="W1048" s="794"/>
      <c r="X1048" s="794"/>
    </row>
    <row r="1049" spans="3:24">
      <c r="C1049" s="857" t="s">
        <v>1018</v>
      </c>
      <c r="D1049" s="835">
        <v>43617</v>
      </c>
      <c r="E1049" s="794">
        <f t="shared" si="25"/>
        <v>2019</v>
      </c>
      <c r="F1049" s="794" t="s">
        <v>1019</v>
      </c>
      <c r="G1049" s="823">
        <v>300</v>
      </c>
      <c r="H1049" s="794" t="s">
        <v>1043</v>
      </c>
      <c r="I1049" s="794">
        <v>134</v>
      </c>
      <c r="J1049" s="794">
        <v>166</v>
      </c>
      <c r="K1049" s="794">
        <v>697.2</v>
      </c>
      <c r="L1049" s="835" t="s">
        <v>1023</v>
      </c>
      <c r="M1049" s="794"/>
      <c r="N1049" s="794"/>
      <c r="O1049" s="794"/>
      <c r="P1049" s="794"/>
      <c r="Q1049" s="794"/>
      <c r="R1049" s="794"/>
      <c r="S1049" s="794"/>
      <c r="T1049" s="794"/>
      <c r="U1049" s="794"/>
      <c r="V1049" s="794"/>
      <c r="W1049" s="794"/>
      <c r="X1049" s="794"/>
    </row>
    <row r="1050" spans="3:24">
      <c r="C1050" s="857" t="s">
        <v>1018</v>
      </c>
      <c r="D1050" s="835">
        <v>43617</v>
      </c>
      <c r="E1050" s="794">
        <f t="shared" si="25"/>
        <v>2019</v>
      </c>
      <c r="F1050" s="794" t="s">
        <v>1019</v>
      </c>
      <c r="G1050" s="823">
        <v>300</v>
      </c>
      <c r="H1050" s="794" t="s">
        <v>1043</v>
      </c>
      <c r="I1050" s="794">
        <v>134</v>
      </c>
      <c r="J1050" s="794">
        <v>166</v>
      </c>
      <c r="K1050" s="794">
        <v>697.2</v>
      </c>
      <c r="L1050" s="835" t="s">
        <v>1023</v>
      </c>
      <c r="M1050" s="794"/>
      <c r="N1050" s="794"/>
      <c r="O1050" s="794"/>
      <c r="P1050" s="794"/>
      <c r="Q1050" s="794"/>
      <c r="R1050" s="794"/>
      <c r="S1050" s="794"/>
      <c r="T1050" s="794"/>
      <c r="U1050" s="794"/>
      <c r="V1050" s="794"/>
      <c r="W1050" s="794"/>
      <c r="X1050" s="794"/>
    </row>
    <row r="1051" spans="3:24">
      <c r="C1051" s="857" t="s">
        <v>1018</v>
      </c>
      <c r="D1051" s="835">
        <v>43617</v>
      </c>
      <c r="E1051" s="794">
        <f t="shared" si="25"/>
        <v>2019</v>
      </c>
      <c r="F1051" s="794" t="s">
        <v>1019</v>
      </c>
      <c r="G1051" s="823">
        <v>300</v>
      </c>
      <c r="H1051" s="794" t="s">
        <v>1043</v>
      </c>
      <c r="I1051" s="794">
        <v>134</v>
      </c>
      <c r="J1051" s="794">
        <v>166</v>
      </c>
      <c r="K1051" s="794">
        <v>697.2</v>
      </c>
      <c r="L1051" s="835" t="s">
        <v>1023</v>
      </c>
      <c r="M1051" s="794"/>
      <c r="N1051" s="794"/>
      <c r="O1051" s="794"/>
      <c r="P1051" s="794"/>
      <c r="Q1051" s="794"/>
      <c r="R1051" s="794"/>
      <c r="S1051" s="794"/>
      <c r="T1051" s="794"/>
      <c r="U1051" s="794"/>
      <c r="V1051" s="794"/>
      <c r="W1051" s="794"/>
      <c r="X1051" s="794"/>
    </row>
    <row r="1052" spans="3:24">
      <c r="C1052" s="857" t="s">
        <v>1018</v>
      </c>
      <c r="D1052" s="835">
        <v>43617</v>
      </c>
      <c r="E1052" s="794">
        <f t="shared" si="25"/>
        <v>2019</v>
      </c>
      <c r="F1052" s="794" t="s">
        <v>1019</v>
      </c>
      <c r="G1052" s="823">
        <v>300</v>
      </c>
      <c r="H1052" s="794" t="s">
        <v>1043</v>
      </c>
      <c r="I1052" s="794">
        <v>134</v>
      </c>
      <c r="J1052" s="794">
        <v>166</v>
      </c>
      <c r="K1052" s="794">
        <v>697.2</v>
      </c>
      <c r="L1052" s="835" t="s">
        <v>1023</v>
      </c>
      <c r="M1052" s="794"/>
      <c r="N1052" s="794"/>
      <c r="O1052" s="794"/>
      <c r="P1052" s="794"/>
      <c r="Q1052" s="794"/>
      <c r="R1052" s="794"/>
      <c r="S1052" s="794"/>
      <c r="T1052" s="794"/>
      <c r="U1052" s="794"/>
      <c r="V1052" s="794"/>
      <c r="W1052" s="794"/>
      <c r="X1052" s="794"/>
    </row>
    <row r="1053" spans="3:24">
      <c r="C1053" s="857" t="s">
        <v>1018</v>
      </c>
      <c r="D1053" s="835">
        <v>43617</v>
      </c>
      <c r="E1053" s="794">
        <f t="shared" si="25"/>
        <v>2019</v>
      </c>
      <c r="F1053" s="794" t="s">
        <v>1019</v>
      </c>
      <c r="G1053" s="823">
        <v>300</v>
      </c>
      <c r="H1053" s="794" t="s">
        <v>1029</v>
      </c>
      <c r="I1053" s="794">
        <v>86</v>
      </c>
      <c r="J1053" s="794">
        <v>214</v>
      </c>
      <c r="K1053" s="794">
        <v>898.80000000000007</v>
      </c>
      <c r="L1053" s="835" t="s">
        <v>1023</v>
      </c>
      <c r="M1053" s="794"/>
      <c r="N1053" s="794"/>
      <c r="O1053" s="794"/>
      <c r="P1053" s="794"/>
      <c r="Q1053" s="794"/>
      <c r="R1053" s="794"/>
      <c r="S1053" s="794"/>
      <c r="T1053" s="794"/>
      <c r="U1053" s="794"/>
      <c r="V1053" s="794"/>
      <c r="W1053" s="794"/>
      <c r="X1053" s="794"/>
    </row>
    <row r="1054" spans="3:24">
      <c r="C1054" s="857" t="s">
        <v>1018</v>
      </c>
      <c r="D1054" s="835">
        <v>43617</v>
      </c>
      <c r="E1054" s="794">
        <f t="shared" si="25"/>
        <v>2019</v>
      </c>
      <c r="F1054" s="794" t="s">
        <v>1019</v>
      </c>
      <c r="G1054" s="823">
        <v>300</v>
      </c>
      <c r="H1054" s="794" t="s">
        <v>1029</v>
      </c>
      <c r="I1054" s="794">
        <v>86</v>
      </c>
      <c r="J1054" s="794">
        <v>214</v>
      </c>
      <c r="K1054" s="794">
        <v>898.80000000000007</v>
      </c>
      <c r="L1054" s="835" t="s">
        <v>1023</v>
      </c>
      <c r="M1054" s="794"/>
      <c r="N1054" s="794"/>
      <c r="O1054" s="794"/>
      <c r="P1054" s="794"/>
      <c r="Q1054" s="794"/>
      <c r="R1054" s="794"/>
      <c r="S1054" s="794"/>
      <c r="T1054" s="794"/>
      <c r="U1054" s="794"/>
      <c r="V1054" s="794"/>
      <c r="W1054" s="794"/>
      <c r="X1054" s="794"/>
    </row>
    <row r="1055" spans="3:24">
      <c r="C1055" s="857" t="s">
        <v>1018</v>
      </c>
      <c r="D1055" s="835">
        <v>43617</v>
      </c>
      <c r="E1055" s="794">
        <f t="shared" si="25"/>
        <v>2019</v>
      </c>
      <c r="F1055" s="794" t="s">
        <v>1019</v>
      </c>
      <c r="G1055" s="823">
        <v>300</v>
      </c>
      <c r="H1055" s="794" t="s">
        <v>1029</v>
      </c>
      <c r="I1055" s="794">
        <v>86</v>
      </c>
      <c r="J1055" s="794">
        <v>214</v>
      </c>
      <c r="K1055" s="794">
        <v>898.80000000000007</v>
      </c>
      <c r="L1055" s="835" t="s">
        <v>1023</v>
      </c>
      <c r="M1055" s="794"/>
      <c r="N1055" s="794"/>
      <c r="O1055" s="794"/>
      <c r="P1055" s="794"/>
      <c r="Q1055" s="794"/>
      <c r="R1055" s="794"/>
      <c r="S1055" s="794"/>
      <c r="T1055" s="794"/>
      <c r="U1055" s="794"/>
      <c r="V1055" s="794"/>
      <c r="W1055" s="794"/>
      <c r="X1055" s="794"/>
    </row>
    <row r="1056" spans="3:24">
      <c r="C1056" s="857" t="s">
        <v>1018</v>
      </c>
      <c r="D1056" s="835">
        <v>43617</v>
      </c>
      <c r="E1056" s="794">
        <f t="shared" si="25"/>
        <v>2019</v>
      </c>
      <c r="F1056" s="794" t="s">
        <v>1019</v>
      </c>
      <c r="G1056" s="823">
        <v>300</v>
      </c>
      <c r="H1056" s="794" t="s">
        <v>1029</v>
      </c>
      <c r="I1056" s="794">
        <v>86</v>
      </c>
      <c r="J1056" s="794">
        <v>214</v>
      </c>
      <c r="K1056" s="794">
        <v>898.80000000000007</v>
      </c>
      <c r="L1056" s="835" t="s">
        <v>1023</v>
      </c>
      <c r="M1056" s="794"/>
      <c r="N1056" s="794"/>
      <c r="O1056" s="794"/>
      <c r="P1056" s="794"/>
      <c r="Q1056" s="794"/>
      <c r="R1056" s="794"/>
      <c r="S1056" s="794"/>
      <c r="T1056" s="794"/>
      <c r="U1056" s="794"/>
      <c r="V1056" s="794"/>
      <c r="W1056" s="794"/>
      <c r="X1056" s="794"/>
    </row>
    <row r="1057" spans="3:24">
      <c r="C1057" s="857" t="s">
        <v>1018</v>
      </c>
      <c r="D1057" s="835">
        <v>43617</v>
      </c>
      <c r="E1057" s="794">
        <f t="shared" si="25"/>
        <v>2019</v>
      </c>
      <c r="F1057" s="794" t="s">
        <v>1019</v>
      </c>
      <c r="G1057" s="823">
        <v>300</v>
      </c>
      <c r="H1057" s="794" t="s">
        <v>1029</v>
      </c>
      <c r="I1057" s="794">
        <v>86</v>
      </c>
      <c r="J1057" s="794">
        <v>214</v>
      </c>
      <c r="K1057" s="794">
        <v>898.80000000000007</v>
      </c>
      <c r="L1057" s="835" t="s">
        <v>1023</v>
      </c>
      <c r="M1057" s="794"/>
      <c r="N1057" s="794"/>
      <c r="O1057" s="794"/>
      <c r="P1057" s="794"/>
      <c r="Q1057" s="794"/>
      <c r="R1057" s="794"/>
      <c r="S1057" s="794"/>
      <c r="T1057" s="794"/>
      <c r="U1057" s="794"/>
      <c r="V1057" s="794"/>
      <c r="W1057" s="794"/>
      <c r="X1057" s="794"/>
    </row>
    <row r="1058" spans="3:24">
      <c r="C1058" s="857" t="s">
        <v>1018</v>
      </c>
      <c r="D1058" s="835">
        <v>43617</v>
      </c>
      <c r="E1058" s="794">
        <f t="shared" si="25"/>
        <v>2019</v>
      </c>
      <c r="F1058" s="794" t="s">
        <v>1019</v>
      </c>
      <c r="G1058" s="823">
        <v>300</v>
      </c>
      <c r="H1058" s="794" t="s">
        <v>1029</v>
      </c>
      <c r="I1058" s="794">
        <v>86</v>
      </c>
      <c r="J1058" s="794">
        <v>214</v>
      </c>
      <c r="K1058" s="794">
        <v>898.80000000000007</v>
      </c>
      <c r="L1058" s="835" t="s">
        <v>1023</v>
      </c>
      <c r="M1058" s="794"/>
      <c r="N1058" s="794"/>
      <c r="O1058" s="794"/>
      <c r="P1058" s="794"/>
      <c r="Q1058" s="794"/>
      <c r="R1058" s="794"/>
      <c r="S1058" s="794"/>
      <c r="T1058" s="794"/>
      <c r="U1058" s="794"/>
      <c r="V1058" s="794"/>
      <c r="W1058" s="794"/>
      <c r="X1058" s="794"/>
    </row>
    <row r="1059" spans="3:24">
      <c r="C1059" s="857" t="s">
        <v>1018</v>
      </c>
      <c r="D1059" s="835">
        <v>43617</v>
      </c>
      <c r="E1059" s="794">
        <f t="shared" si="25"/>
        <v>2019</v>
      </c>
      <c r="F1059" s="794" t="s">
        <v>1019</v>
      </c>
      <c r="G1059" s="823">
        <v>300</v>
      </c>
      <c r="H1059" s="794" t="s">
        <v>1029</v>
      </c>
      <c r="I1059" s="794">
        <v>86</v>
      </c>
      <c r="J1059" s="794">
        <v>214</v>
      </c>
      <c r="K1059" s="794">
        <v>898.80000000000007</v>
      </c>
      <c r="L1059" s="835" t="s">
        <v>1023</v>
      </c>
      <c r="M1059" s="794"/>
      <c r="N1059" s="794"/>
      <c r="O1059" s="794"/>
      <c r="P1059" s="794"/>
      <c r="Q1059" s="794"/>
      <c r="R1059" s="794"/>
      <c r="S1059" s="794"/>
      <c r="T1059" s="794"/>
      <c r="U1059" s="794"/>
      <c r="V1059" s="794"/>
      <c r="W1059" s="794"/>
      <c r="X1059" s="794"/>
    </row>
    <row r="1060" spans="3:24">
      <c r="C1060" s="857" t="s">
        <v>1018</v>
      </c>
      <c r="D1060" s="835">
        <v>43617</v>
      </c>
      <c r="E1060" s="794">
        <f t="shared" si="25"/>
        <v>2019</v>
      </c>
      <c r="F1060" s="794" t="s">
        <v>1019</v>
      </c>
      <c r="G1060" s="823">
        <v>300</v>
      </c>
      <c r="H1060" s="794" t="s">
        <v>1029</v>
      </c>
      <c r="I1060" s="794">
        <v>86</v>
      </c>
      <c r="J1060" s="794">
        <v>214</v>
      </c>
      <c r="K1060" s="794">
        <v>898.80000000000007</v>
      </c>
      <c r="L1060" s="835" t="s">
        <v>1023</v>
      </c>
      <c r="M1060" s="794"/>
      <c r="N1060" s="794"/>
      <c r="O1060" s="794"/>
      <c r="P1060" s="794"/>
      <c r="Q1060" s="794"/>
      <c r="R1060" s="794"/>
      <c r="S1060" s="794"/>
      <c r="T1060" s="794"/>
      <c r="U1060" s="794"/>
      <c r="V1060" s="794"/>
      <c r="W1060" s="794"/>
      <c r="X1060" s="794"/>
    </row>
    <row r="1061" spans="3:24">
      <c r="C1061" s="857" t="s">
        <v>1018</v>
      </c>
      <c r="D1061" s="835">
        <v>43617</v>
      </c>
      <c r="E1061" s="794">
        <f t="shared" si="25"/>
        <v>2019</v>
      </c>
      <c r="F1061" s="794" t="s">
        <v>1019</v>
      </c>
      <c r="G1061" s="823">
        <v>300</v>
      </c>
      <c r="H1061" s="794" t="s">
        <v>1029</v>
      </c>
      <c r="I1061" s="794">
        <v>86</v>
      </c>
      <c r="J1061" s="794">
        <v>214</v>
      </c>
      <c r="K1061" s="794">
        <v>898.80000000000007</v>
      </c>
      <c r="L1061" s="835" t="s">
        <v>1023</v>
      </c>
      <c r="M1061" s="794"/>
      <c r="N1061" s="794"/>
      <c r="O1061" s="794"/>
      <c r="P1061" s="794"/>
      <c r="Q1061" s="794"/>
      <c r="R1061" s="794"/>
      <c r="S1061" s="794"/>
      <c r="T1061" s="794"/>
      <c r="U1061" s="794"/>
      <c r="V1061" s="794"/>
      <c r="W1061" s="794"/>
      <c r="X1061" s="794"/>
    </row>
    <row r="1062" spans="3:24">
      <c r="C1062" s="857" t="s">
        <v>1018</v>
      </c>
      <c r="D1062" s="835">
        <v>43617</v>
      </c>
      <c r="E1062" s="794">
        <f t="shared" si="25"/>
        <v>2019</v>
      </c>
      <c r="F1062" s="794" t="s">
        <v>1019</v>
      </c>
      <c r="G1062" s="823">
        <v>300</v>
      </c>
      <c r="H1062" s="794" t="s">
        <v>1029</v>
      </c>
      <c r="I1062" s="794">
        <v>86</v>
      </c>
      <c r="J1062" s="794">
        <v>214</v>
      </c>
      <c r="K1062" s="794">
        <v>898.80000000000007</v>
      </c>
      <c r="L1062" s="835" t="s">
        <v>1023</v>
      </c>
      <c r="M1062" s="794"/>
      <c r="N1062" s="794"/>
      <c r="O1062" s="794"/>
      <c r="P1062" s="794"/>
      <c r="Q1062" s="794"/>
      <c r="R1062" s="794"/>
      <c r="S1062" s="794"/>
      <c r="T1062" s="794"/>
      <c r="U1062" s="794"/>
      <c r="V1062" s="794"/>
      <c r="W1062" s="794"/>
      <c r="X1062" s="794"/>
    </row>
    <row r="1063" spans="3:24">
      <c r="C1063" s="857" t="s">
        <v>1018</v>
      </c>
      <c r="D1063" s="835">
        <v>43617</v>
      </c>
      <c r="E1063" s="794">
        <f t="shared" si="25"/>
        <v>2019</v>
      </c>
      <c r="F1063" s="794" t="s">
        <v>1019</v>
      </c>
      <c r="G1063" s="823">
        <v>300</v>
      </c>
      <c r="H1063" s="794" t="s">
        <v>1029</v>
      </c>
      <c r="I1063" s="794">
        <v>86</v>
      </c>
      <c r="J1063" s="794">
        <v>214</v>
      </c>
      <c r="K1063" s="794">
        <v>898.80000000000007</v>
      </c>
      <c r="L1063" s="835" t="s">
        <v>1023</v>
      </c>
      <c r="M1063" s="794"/>
      <c r="N1063" s="794"/>
      <c r="O1063" s="794"/>
      <c r="P1063" s="794"/>
      <c r="Q1063" s="794"/>
      <c r="R1063" s="794"/>
      <c r="S1063" s="794"/>
      <c r="T1063" s="794"/>
      <c r="U1063" s="794"/>
      <c r="V1063" s="794"/>
      <c r="W1063" s="794"/>
      <c r="X1063" s="794"/>
    </row>
    <row r="1064" spans="3:24">
      <c r="C1064" s="857" t="s">
        <v>1018</v>
      </c>
      <c r="D1064" s="835">
        <v>43617</v>
      </c>
      <c r="E1064" s="794">
        <f t="shared" si="25"/>
        <v>2019</v>
      </c>
      <c r="F1064" s="794" t="s">
        <v>1019</v>
      </c>
      <c r="G1064" s="823">
        <v>300</v>
      </c>
      <c r="H1064" s="794" t="s">
        <v>1029</v>
      </c>
      <c r="I1064" s="794">
        <v>86</v>
      </c>
      <c r="J1064" s="794">
        <v>214</v>
      </c>
      <c r="K1064" s="794">
        <v>898.80000000000007</v>
      </c>
      <c r="L1064" s="835" t="s">
        <v>1023</v>
      </c>
      <c r="M1064" s="794"/>
      <c r="N1064" s="794"/>
      <c r="O1064" s="794"/>
      <c r="P1064" s="794"/>
      <c r="Q1064" s="794"/>
      <c r="R1064" s="794"/>
      <c r="S1064" s="794"/>
      <c r="T1064" s="794"/>
      <c r="U1064" s="794"/>
      <c r="V1064" s="794"/>
      <c r="W1064" s="794"/>
      <c r="X1064" s="794"/>
    </row>
    <row r="1065" spans="3:24">
      <c r="C1065" s="857" t="s">
        <v>1018</v>
      </c>
      <c r="D1065" s="835">
        <v>43617</v>
      </c>
      <c r="E1065" s="794">
        <f t="shared" si="25"/>
        <v>2019</v>
      </c>
      <c r="F1065" s="794" t="s">
        <v>1019</v>
      </c>
      <c r="G1065" s="823">
        <v>300</v>
      </c>
      <c r="H1065" s="794" t="s">
        <v>1029</v>
      </c>
      <c r="I1065" s="794">
        <v>86</v>
      </c>
      <c r="J1065" s="794">
        <v>214</v>
      </c>
      <c r="K1065" s="794">
        <v>898.80000000000007</v>
      </c>
      <c r="L1065" s="835" t="s">
        <v>1023</v>
      </c>
      <c r="M1065" s="794"/>
      <c r="N1065" s="794"/>
      <c r="O1065" s="794"/>
      <c r="P1065" s="794"/>
      <c r="Q1065" s="794"/>
      <c r="R1065" s="794"/>
      <c r="S1065" s="794"/>
      <c r="T1065" s="794"/>
      <c r="U1065" s="794"/>
      <c r="V1065" s="794"/>
      <c r="W1065" s="794"/>
      <c r="X1065" s="794"/>
    </row>
    <row r="1066" spans="3:24">
      <c r="C1066" s="857" t="s">
        <v>1018</v>
      </c>
      <c r="D1066" s="835">
        <v>43617</v>
      </c>
      <c r="E1066" s="794">
        <f t="shared" ref="E1066:E1129" si="26">YEAR(D1066)</f>
        <v>2019</v>
      </c>
      <c r="F1066" s="794" t="s">
        <v>1019</v>
      </c>
      <c r="G1066" s="823">
        <v>300</v>
      </c>
      <c r="H1066" s="794" t="s">
        <v>1029</v>
      </c>
      <c r="I1066" s="794">
        <v>86</v>
      </c>
      <c r="J1066" s="794">
        <v>214</v>
      </c>
      <c r="K1066" s="794">
        <v>898.80000000000007</v>
      </c>
      <c r="L1066" s="835" t="s">
        <v>1023</v>
      </c>
      <c r="M1066" s="794"/>
      <c r="N1066" s="794"/>
      <c r="O1066" s="794"/>
      <c r="P1066" s="794"/>
      <c r="Q1066" s="794"/>
      <c r="R1066" s="794"/>
      <c r="S1066" s="794"/>
      <c r="T1066" s="794"/>
      <c r="U1066" s="794"/>
      <c r="V1066" s="794"/>
      <c r="W1066" s="794"/>
      <c r="X1066" s="794"/>
    </row>
    <row r="1067" spans="3:24">
      <c r="C1067" s="857" t="s">
        <v>1018</v>
      </c>
      <c r="D1067" s="835">
        <v>43617</v>
      </c>
      <c r="E1067" s="794">
        <f t="shared" si="26"/>
        <v>2019</v>
      </c>
      <c r="F1067" s="794" t="s">
        <v>1019</v>
      </c>
      <c r="G1067" s="823">
        <v>300</v>
      </c>
      <c r="H1067" s="794" t="s">
        <v>1029</v>
      </c>
      <c r="I1067" s="794">
        <v>86</v>
      </c>
      <c r="J1067" s="794">
        <v>214</v>
      </c>
      <c r="K1067" s="794">
        <v>898.80000000000007</v>
      </c>
      <c r="L1067" s="835" t="s">
        <v>1023</v>
      </c>
      <c r="M1067" s="794"/>
      <c r="N1067" s="794"/>
      <c r="O1067" s="794"/>
      <c r="P1067" s="794"/>
      <c r="Q1067" s="794"/>
      <c r="R1067" s="794"/>
      <c r="S1067" s="794"/>
      <c r="T1067" s="794"/>
      <c r="U1067" s="794"/>
      <c r="V1067" s="794"/>
      <c r="W1067" s="794"/>
      <c r="X1067" s="794"/>
    </row>
    <row r="1068" spans="3:24">
      <c r="C1068" s="857" t="s">
        <v>1018</v>
      </c>
      <c r="D1068" s="835">
        <v>43617</v>
      </c>
      <c r="E1068" s="794">
        <f t="shared" si="26"/>
        <v>2019</v>
      </c>
      <c r="F1068" s="794" t="s">
        <v>1019</v>
      </c>
      <c r="G1068" s="823">
        <v>300</v>
      </c>
      <c r="H1068" s="794" t="s">
        <v>1029</v>
      </c>
      <c r="I1068" s="794">
        <v>86</v>
      </c>
      <c r="J1068" s="794">
        <v>214</v>
      </c>
      <c r="K1068" s="794">
        <v>898.80000000000007</v>
      </c>
      <c r="L1068" s="835" t="s">
        <v>1023</v>
      </c>
      <c r="M1068" s="794"/>
      <c r="N1068" s="794"/>
      <c r="O1068" s="794"/>
      <c r="P1068" s="794"/>
      <c r="Q1068" s="794"/>
      <c r="R1068" s="794"/>
      <c r="S1068" s="794"/>
      <c r="T1068" s="794"/>
      <c r="U1068" s="794"/>
      <c r="V1068" s="794"/>
      <c r="W1068" s="794"/>
      <c r="X1068" s="794"/>
    </row>
    <row r="1069" spans="3:24">
      <c r="C1069" s="857" t="s">
        <v>1018</v>
      </c>
      <c r="D1069" s="835">
        <v>43617</v>
      </c>
      <c r="E1069" s="794">
        <f t="shared" si="26"/>
        <v>2019</v>
      </c>
      <c r="F1069" s="794" t="s">
        <v>1019</v>
      </c>
      <c r="G1069" s="823">
        <v>300</v>
      </c>
      <c r="H1069" s="794" t="s">
        <v>1029</v>
      </c>
      <c r="I1069" s="794">
        <v>86</v>
      </c>
      <c r="J1069" s="794">
        <v>214</v>
      </c>
      <c r="K1069" s="794">
        <v>898.80000000000007</v>
      </c>
      <c r="L1069" s="835" t="s">
        <v>1023</v>
      </c>
      <c r="M1069" s="794"/>
      <c r="N1069" s="794"/>
      <c r="O1069" s="794"/>
      <c r="P1069" s="794"/>
      <c r="Q1069" s="794"/>
      <c r="R1069" s="794"/>
      <c r="S1069" s="794"/>
      <c r="T1069" s="794"/>
      <c r="U1069" s="794"/>
      <c r="V1069" s="794"/>
      <c r="W1069" s="794"/>
      <c r="X1069" s="794"/>
    </row>
    <row r="1070" spans="3:24">
      <c r="C1070" s="857" t="s">
        <v>1018</v>
      </c>
      <c r="D1070" s="835">
        <v>43617</v>
      </c>
      <c r="E1070" s="794">
        <f t="shared" si="26"/>
        <v>2019</v>
      </c>
      <c r="F1070" s="794" t="s">
        <v>1019</v>
      </c>
      <c r="G1070" s="823">
        <v>300</v>
      </c>
      <c r="H1070" s="794" t="s">
        <v>1029</v>
      </c>
      <c r="I1070" s="794">
        <v>86</v>
      </c>
      <c r="J1070" s="794">
        <v>214</v>
      </c>
      <c r="K1070" s="794">
        <v>898.80000000000007</v>
      </c>
      <c r="L1070" s="835" t="s">
        <v>1023</v>
      </c>
      <c r="M1070" s="794"/>
      <c r="N1070" s="794"/>
      <c r="O1070" s="794"/>
      <c r="P1070" s="794"/>
      <c r="Q1070" s="794"/>
      <c r="R1070" s="794"/>
      <c r="S1070" s="794"/>
      <c r="T1070" s="794"/>
      <c r="U1070" s="794"/>
      <c r="V1070" s="794"/>
      <c r="W1070" s="794"/>
      <c r="X1070" s="794"/>
    </row>
    <row r="1071" spans="3:24">
      <c r="C1071" s="857" t="s">
        <v>1018</v>
      </c>
      <c r="D1071" s="835">
        <v>43617</v>
      </c>
      <c r="E1071" s="794">
        <f t="shared" si="26"/>
        <v>2019</v>
      </c>
      <c r="F1071" s="794" t="s">
        <v>1019</v>
      </c>
      <c r="G1071" s="823">
        <v>300</v>
      </c>
      <c r="H1071" s="794" t="s">
        <v>1029</v>
      </c>
      <c r="I1071" s="794">
        <v>86</v>
      </c>
      <c r="J1071" s="794">
        <v>214</v>
      </c>
      <c r="K1071" s="794">
        <v>898.80000000000007</v>
      </c>
      <c r="L1071" s="835" t="s">
        <v>1023</v>
      </c>
      <c r="M1071" s="794"/>
      <c r="N1071" s="794"/>
      <c r="O1071" s="794"/>
      <c r="P1071" s="794"/>
      <c r="Q1071" s="794"/>
      <c r="R1071" s="794"/>
      <c r="S1071" s="794"/>
      <c r="T1071" s="794"/>
      <c r="U1071" s="794"/>
      <c r="V1071" s="794"/>
      <c r="W1071" s="794"/>
      <c r="X1071" s="794"/>
    </row>
    <row r="1072" spans="3:24">
      <c r="C1072" s="857" t="s">
        <v>1018</v>
      </c>
      <c r="D1072" s="835">
        <v>43617</v>
      </c>
      <c r="E1072" s="794">
        <f t="shared" si="26"/>
        <v>2019</v>
      </c>
      <c r="F1072" s="794" t="s">
        <v>1019</v>
      </c>
      <c r="G1072" s="823">
        <v>300</v>
      </c>
      <c r="H1072" s="794" t="s">
        <v>1029</v>
      </c>
      <c r="I1072" s="794">
        <v>86</v>
      </c>
      <c r="J1072" s="794">
        <v>214</v>
      </c>
      <c r="K1072" s="794">
        <v>898.80000000000007</v>
      </c>
      <c r="L1072" s="835" t="s">
        <v>1023</v>
      </c>
      <c r="M1072" s="794"/>
      <c r="N1072" s="794"/>
      <c r="O1072" s="794"/>
      <c r="P1072" s="794"/>
      <c r="Q1072" s="794"/>
      <c r="R1072" s="794"/>
      <c r="S1072" s="794"/>
      <c r="T1072" s="794"/>
      <c r="U1072" s="794"/>
      <c r="V1072" s="794"/>
      <c r="W1072" s="794"/>
      <c r="X1072" s="794"/>
    </row>
    <row r="1073" spans="3:24">
      <c r="C1073" s="857" t="s">
        <v>1018</v>
      </c>
      <c r="D1073" s="835">
        <v>43617</v>
      </c>
      <c r="E1073" s="794">
        <f t="shared" si="26"/>
        <v>2019</v>
      </c>
      <c r="F1073" s="794" t="s">
        <v>1019</v>
      </c>
      <c r="G1073" s="823">
        <v>300</v>
      </c>
      <c r="H1073" s="794" t="s">
        <v>1029</v>
      </c>
      <c r="I1073" s="794">
        <v>86</v>
      </c>
      <c r="J1073" s="794">
        <v>214</v>
      </c>
      <c r="K1073" s="794">
        <v>898.80000000000007</v>
      </c>
      <c r="L1073" s="835" t="s">
        <v>1023</v>
      </c>
      <c r="M1073" s="794"/>
      <c r="N1073" s="794"/>
      <c r="O1073" s="794"/>
      <c r="P1073" s="794"/>
      <c r="Q1073" s="794"/>
      <c r="R1073" s="794"/>
      <c r="S1073" s="794"/>
      <c r="T1073" s="794"/>
      <c r="U1073" s="794"/>
      <c r="V1073" s="794"/>
      <c r="W1073" s="794"/>
      <c r="X1073" s="794"/>
    </row>
    <row r="1074" spans="3:24">
      <c r="C1074" s="857" t="s">
        <v>1018</v>
      </c>
      <c r="D1074" s="835">
        <v>43617</v>
      </c>
      <c r="E1074" s="794">
        <f t="shared" si="26"/>
        <v>2019</v>
      </c>
      <c r="F1074" s="794" t="s">
        <v>1019</v>
      </c>
      <c r="G1074" s="823">
        <v>300</v>
      </c>
      <c r="H1074" s="794" t="s">
        <v>1029</v>
      </c>
      <c r="I1074" s="794">
        <v>86</v>
      </c>
      <c r="J1074" s="794">
        <v>214</v>
      </c>
      <c r="K1074" s="794">
        <v>898.80000000000007</v>
      </c>
      <c r="L1074" s="835" t="s">
        <v>1023</v>
      </c>
      <c r="M1074" s="794"/>
      <c r="N1074" s="794"/>
      <c r="O1074" s="794"/>
      <c r="P1074" s="794"/>
      <c r="Q1074" s="794"/>
      <c r="R1074" s="794"/>
      <c r="S1074" s="794"/>
      <c r="T1074" s="794"/>
      <c r="U1074" s="794"/>
      <c r="V1074" s="794"/>
      <c r="W1074" s="794"/>
      <c r="X1074" s="794"/>
    </row>
    <row r="1075" spans="3:24">
      <c r="C1075" s="857" t="s">
        <v>1018</v>
      </c>
      <c r="D1075" s="835">
        <v>43617</v>
      </c>
      <c r="E1075" s="794">
        <f t="shared" si="26"/>
        <v>2019</v>
      </c>
      <c r="F1075" s="794" t="s">
        <v>1019</v>
      </c>
      <c r="G1075" s="823">
        <v>300</v>
      </c>
      <c r="H1075" s="794" t="s">
        <v>1029</v>
      </c>
      <c r="I1075" s="794">
        <v>86</v>
      </c>
      <c r="J1075" s="794">
        <v>214</v>
      </c>
      <c r="K1075" s="794">
        <v>898.80000000000007</v>
      </c>
      <c r="L1075" s="835" t="s">
        <v>1023</v>
      </c>
      <c r="M1075" s="794"/>
      <c r="N1075" s="794"/>
      <c r="O1075" s="794"/>
      <c r="P1075" s="794"/>
      <c r="Q1075" s="794"/>
      <c r="R1075" s="794"/>
      <c r="S1075" s="794"/>
      <c r="T1075" s="794"/>
      <c r="U1075" s="794"/>
      <c r="V1075" s="794"/>
      <c r="W1075" s="794"/>
      <c r="X1075" s="794"/>
    </row>
    <row r="1076" spans="3:24">
      <c r="C1076" s="857" t="s">
        <v>1018</v>
      </c>
      <c r="D1076" s="835">
        <v>43617</v>
      </c>
      <c r="E1076" s="794">
        <f t="shared" si="26"/>
        <v>2019</v>
      </c>
      <c r="F1076" s="794" t="s">
        <v>1019</v>
      </c>
      <c r="G1076" s="823">
        <v>300</v>
      </c>
      <c r="H1076" s="794" t="s">
        <v>1029</v>
      </c>
      <c r="I1076" s="794">
        <v>86</v>
      </c>
      <c r="J1076" s="794">
        <v>214</v>
      </c>
      <c r="K1076" s="794">
        <v>898.80000000000007</v>
      </c>
      <c r="L1076" s="835" t="s">
        <v>1023</v>
      </c>
      <c r="M1076" s="794"/>
      <c r="N1076" s="794"/>
      <c r="O1076" s="794"/>
      <c r="P1076" s="794"/>
      <c r="Q1076" s="794"/>
      <c r="R1076" s="794"/>
      <c r="S1076" s="794"/>
      <c r="T1076" s="794"/>
      <c r="U1076" s="794"/>
      <c r="V1076" s="794"/>
      <c r="W1076" s="794"/>
      <c r="X1076" s="794"/>
    </row>
    <row r="1077" spans="3:24">
      <c r="C1077" s="857" t="s">
        <v>1018</v>
      </c>
      <c r="D1077" s="835">
        <v>43617</v>
      </c>
      <c r="E1077" s="794">
        <f t="shared" si="26"/>
        <v>2019</v>
      </c>
      <c r="F1077" s="794" t="s">
        <v>1019</v>
      </c>
      <c r="G1077" s="823">
        <v>300</v>
      </c>
      <c r="H1077" s="794" t="s">
        <v>1029</v>
      </c>
      <c r="I1077" s="794">
        <v>86</v>
      </c>
      <c r="J1077" s="794">
        <v>214</v>
      </c>
      <c r="K1077" s="794">
        <v>898.80000000000007</v>
      </c>
      <c r="L1077" s="835" t="s">
        <v>1023</v>
      </c>
      <c r="M1077" s="794"/>
      <c r="N1077" s="794"/>
      <c r="O1077" s="794"/>
      <c r="P1077" s="794"/>
      <c r="Q1077" s="794"/>
      <c r="R1077" s="794"/>
      <c r="S1077" s="794"/>
      <c r="T1077" s="794"/>
      <c r="U1077" s="794"/>
      <c r="V1077" s="794"/>
      <c r="W1077" s="794"/>
      <c r="X1077" s="794"/>
    </row>
    <row r="1078" spans="3:24">
      <c r="C1078" s="857" t="s">
        <v>1018</v>
      </c>
      <c r="D1078" s="835">
        <v>43617</v>
      </c>
      <c r="E1078" s="794">
        <f t="shared" si="26"/>
        <v>2019</v>
      </c>
      <c r="F1078" s="794" t="s">
        <v>1019</v>
      </c>
      <c r="G1078" s="823">
        <v>300</v>
      </c>
      <c r="H1078" s="794" t="s">
        <v>1029</v>
      </c>
      <c r="I1078" s="794">
        <v>86</v>
      </c>
      <c r="J1078" s="794">
        <v>214</v>
      </c>
      <c r="K1078" s="794">
        <v>898.80000000000007</v>
      </c>
      <c r="L1078" s="835" t="s">
        <v>1023</v>
      </c>
      <c r="M1078" s="794"/>
      <c r="N1078" s="794"/>
      <c r="O1078" s="794"/>
      <c r="P1078" s="794"/>
      <c r="Q1078" s="794"/>
      <c r="R1078" s="794"/>
      <c r="S1078" s="794"/>
      <c r="T1078" s="794"/>
      <c r="U1078" s="794"/>
      <c r="V1078" s="794"/>
      <c r="W1078" s="794"/>
      <c r="X1078" s="794"/>
    </row>
    <row r="1079" spans="3:24">
      <c r="C1079" s="857" t="s">
        <v>1018</v>
      </c>
      <c r="D1079" s="835">
        <v>43617</v>
      </c>
      <c r="E1079" s="794">
        <f t="shared" si="26"/>
        <v>2019</v>
      </c>
      <c r="F1079" s="794" t="s">
        <v>1019</v>
      </c>
      <c r="G1079" s="823">
        <v>300</v>
      </c>
      <c r="H1079" s="794" t="s">
        <v>1029</v>
      </c>
      <c r="I1079" s="794">
        <v>86</v>
      </c>
      <c r="J1079" s="794">
        <v>214</v>
      </c>
      <c r="K1079" s="794">
        <v>898.80000000000007</v>
      </c>
      <c r="L1079" s="835" t="s">
        <v>1023</v>
      </c>
      <c r="M1079" s="794"/>
      <c r="N1079" s="794"/>
      <c r="O1079" s="794"/>
      <c r="P1079" s="794"/>
      <c r="Q1079" s="794"/>
      <c r="R1079" s="794"/>
      <c r="S1079" s="794"/>
      <c r="T1079" s="794"/>
      <c r="U1079" s="794"/>
      <c r="V1079" s="794"/>
      <c r="W1079" s="794"/>
      <c r="X1079" s="794"/>
    </row>
    <row r="1080" spans="3:24">
      <c r="C1080" s="857" t="s">
        <v>1018</v>
      </c>
      <c r="D1080" s="835">
        <v>43617</v>
      </c>
      <c r="E1080" s="794">
        <f t="shared" si="26"/>
        <v>2019</v>
      </c>
      <c r="F1080" s="794" t="s">
        <v>1019</v>
      </c>
      <c r="G1080" s="823">
        <v>300</v>
      </c>
      <c r="H1080" s="794" t="s">
        <v>1029</v>
      </c>
      <c r="I1080" s="794">
        <v>86</v>
      </c>
      <c r="J1080" s="794">
        <v>214</v>
      </c>
      <c r="K1080" s="794">
        <v>898.80000000000007</v>
      </c>
      <c r="L1080" s="835" t="s">
        <v>1023</v>
      </c>
      <c r="M1080" s="794"/>
      <c r="N1080" s="794"/>
      <c r="O1080" s="794"/>
      <c r="P1080" s="794"/>
      <c r="Q1080" s="794"/>
      <c r="R1080" s="794"/>
      <c r="S1080" s="794"/>
      <c r="T1080" s="794"/>
      <c r="U1080" s="794"/>
      <c r="V1080" s="794"/>
      <c r="W1080" s="794"/>
      <c r="X1080" s="794"/>
    </row>
    <row r="1081" spans="3:24">
      <c r="C1081" s="857" t="s">
        <v>1018</v>
      </c>
      <c r="D1081" s="835">
        <v>43617</v>
      </c>
      <c r="E1081" s="794">
        <f t="shared" si="26"/>
        <v>2019</v>
      </c>
      <c r="F1081" s="794" t="s">
        <v>1019</v>
      </c>
      <c r="G1081" s="823">
        <v>300</v>
      </c>
      <c r="H1081" s="794" t="s">
        <v>1029</v>
      </c>
      <c r="I1081" s="794">
        <v>86</v>
      </c>
      <c r="J1081" s="794">
        <v>214</v>
      </c>
      <c r="K1081" s="794">
        <v>898.80000000000007</v>
      </c>
      <c r="L1081" s="835" t="s">
        <v>1023</v>
      </c>
      <c r="M1081" s="794"/>
      <c r="N1081" s="794"/>
      <c r="O1081" s="794"/>
      <c r="P1081" s="794"/>
      <c r="Q1081" s="794"/>
      <c r="R1081" s="794"/>
      <c r="S1081" s="794"/>
      <c r="T1081" s="794"/>
      <c r="U1081" s="794"/>
      <c r="V1081" s="794"/>
      <c r="W1081" s="794"/>
      <c r="X1081" s="794"/>
    </row>
    <row r="1082" spans="3:24">
      <c r="C1082" s="857" t="s">
        <v>1018</v>
      </c>
      <c r="D1082" s="835">
        <v>43617</v>
      </c>
      <c r="E1082" s="794">
        <f t="shared" si="26"/>
        <v>2019</v>
      </c>
      <c r="F1082" s="794" t="s">
        <v>1019</v>
      </c>
      <c r="G1082" s="823">
        <v>300</v>
      </c>
      <c r="H1082" s="794" t="s">
        <v>1029</v>
      </c>
      <c r="I1082" s="794">
        <v>86</v>
      </c>
      <c r="J1082" s="794">
        <v>214</v>
      </c>
      <c r="K1082" s="794">
        <v>898.80000000000007</v>
      </c>
      <c r="L1082" s="835" t="s">
        <v>1023</v>
      </c>
      <c r="M1082" s="794"/>
      <c r="N1082" s="794"/>
      <c r="O1082" s="794"/>
      <c r="P1082" s="794"/>
      <c r="Q1082" s="794"/>
      <c r="R1082" s="794"/>
      <c r="S1082" s="794"/>
      <c r="T1082" s="794"/>
      <c r="U1082" s="794"/>
      <c r="V1082" s="794"/>
      <c r="W1082" s="794"/>
      <c r="X1082" s="794"/>
    </row>
    <row r="1083" spans="3:24">
      <c r="C1083" s="857" t="s">
        <v>1018</v>
      </c>
      <c r="D1083" s="835">
        <v>43617</v>
      </c>
      <c r="E1083" s="794">
        <f t="shared" si="26"/>
        <v>2019</v>
      </c>
      <c r="F1083" s="794" t="s">
        <v>1019</v>
      </c>
      <c r="G1083" s="823">
        <v>300</v>
      </c>
      <c r="H1083" s="794" t="s">
        <v>1029</v>
      </c>
      <c r="I1083" s="794">
        <v>86</v>
      </c>
      <c r="J1083" s="794">
        <v>214</v>
      </c>
      <c r="K1083" s="794">
        <v>898.80000000000007</v>
      </c>
      <c r="L1083" s="835" t="s">
        <v>1023</v>
      </c>
      <c r="M1083" s="794"/>
      <c r="N1083" s="794"/>
      <c r="O1083" s="794"/>
      <c r="P1083" s="794"/>
      <c r="Q1083" s="794"/>
      <c r="R1083" s="794"/>
      <c r="S1083" s="794"/>
      <c r="T1083" s="794"/>
      <c r="U1083" s="794"/>
      <c r="V1083" s="794"/>
      <c r="W1083" s="794"/>
      <c r="X1083" s="794"/>
    </row>
    <row r="1084" spans="3:24">
      <c r="C1084" s="857" t="s">
        <v>1018</v>
      </c>
      <c r="D1084" s="835">
        <v>43617</v>
      </c>
      <c r="E1084" s="794">
        <f t="shared" si="26"/>
        <v>2019</v>
      </c>
      <c r="F1084" s="794" t="s">
        <v>1019</v>
      </c>
      <c r="G1084" s="823">
        <v>300</v>
      </c>
      <c r="H1084" s="794" t="s">
        <v>1029</v>
      </c>
      <c r="I1084" s="794">
        <v>86</v>
      </c>
      <c r="J1084" s="794">
        <v>214</v>
      </c>
      <c r="K1084" s="794">
        <v>898.80000000000007</v>
      </c>
      <c r="L1084" s="835" t="s">
        <v>1023</v>
      </c>
      <c r="M1084" s="794"/>
      <c r="N1084" s="794"/>
      <c r="O1084" s="794"/>
      <c r="P1084" s="794"/>
      <c r="Q1084" s="794"/>
      <c r="R1084" s="794"/>
      <c r="S1084" s="794"/>
      <c r="T1084" s="794"/>
      <c r="U1084" s="794"/>
      <c r="V1084" s="794"/>
      <c r="W1084" s="794"/>
      <c r="X1084" s="794"/>
    </row>
    <row r="1085" spans="3:24">
      <c r="C1085" s="857" t="s">
        <v>1018</v>
      </c>
      <c r="D1085" s="835">
        <v>43617</v>
      </c>
      <c r="E1085" s="794">
        <f t="shared" si="26"/>
        <v>2019</v>
      </c>
      <c r="F1085" s="794" t="s">
        <v>1019</v>
      </c>
      <c r="G1085" s="823">
        <v>300</v>
      </c>
      <c r="H1085" s="794" t="s">
        <v>1029</v>
      </c>
      <c r="I1085" s="794">
        <v>86</v>
      </c>
      <c r="J1085" s="794">
        <v>214</v>
      </c>
      <c r="K1085" s="794">
        <v>898.80000000000007</v>
      </c>
      <c r="L1085" s="835" t="s">
        <v>1023</v>
      </c>
      <c r="M1085" s="794"/>
      <c r="N1085" s="794"/>
      <c r="O1085" s="794"/>
      <c r="P1085" s="794"/>
      <c r="Q1085" s="794"/>
      <c r="R1085" s="794"/>
      <c r="S1085" s="794"/>
      <c r="T1085" s="794"/>
      <c r="U1085" s="794"/>
      <c r="V1085" s="794"/>
      <c r="W1085" s="794"/>
      <c r="X1085" s="794"/>
    </row>
    <row r="1086" spans="3:24">
      <c r="C1086" s="857" t="s">
        <v>1018</v>
      </c>
      <c r="D1086" s="835">
        <v>43617</v>
      </c>
      <c r="E1086" s="794">
        <f t="shared" si="26"/>
        <v>2019</v>
      </c>
      <c r="F1086" s="794" t="s">
        <v>1019</v>
      </c>
      <c r="G1086" s="823">
        <v>300</v>
      </c>
      <c r="H1086" s="794" t="s">
        <v>1029</v>
      </c>
      <c r="I1086" s="794">
        <v>86</v>
      </c>
      <c r="J1086" s="794">
        <v>214</v>
      </c>
      <c r="K1086" s="794">
        <v>898.80000000000007</v>
      </c>
      <c r="L1086" s="835" t="s">
        <v>1023</v>
      </c>
      <c r="M1086" s="794"/>
      <c r="N1086" s="794"/>
      <c r="O1086" s="794"/>
      <c r="P1086" s="794"/>
      <c r="Q1086" s="794"/>
      <c r="R1086" s="794"/>
      <c r="S1086" s="794"/>
      <c r="T1086" s="794"/>
      <c r="U1086" s="794"/>
      <c r="V1086" s="794"/>
      <c r="W1086" s="794"/>
      <c r="X1086" s="794"/>
    </row>
    <row r="1087" spans="3:24">
      <c r="C1087" s="857" t="s">
        <v>1018</v>
      </c>
      <c r="D1087" s="835">
        <v>43617</v>
      </c>
      <c r="E1087" s="794">
        <f t="shared" si="26"/>
        <v>2019</v>
      </c>
      <c r="F1087" s="794" t="s">
        <v>1019</v>
      </c>
      <c r="G1087" s="823">
        <v>300</v>
      </c>
      <c r="H1087" s="794" t="s">
        <v>1029</v>
      </c>
      <c r="I1087" s="794">
        <v>86</v>
      </c>
      <c r="J1087" s="794">
        <v>214</v>
      </c>
      <c r="K1087" s="794">
        <v>898.80000000000007</v>
      </c>
      <c r="L1087" s="835" t="s">
        <v>1023</v>
      </c>
      <c r="M1087" s="794"/>
      <c r="N1087" s="794"/>
      <c r="O1087" s="794"/>
      <c r="P1087" s="794"/>
      <c r="Q1087" s="794"/>
      <c r="R1087" s="794"/>
      <c r="S1087" s="794"/>
      <c r="T1087" s="794"/>
      <c r="U1087" s="794"/>
      <c r="V1087" s="794"/>
      <c r="W1087" s="794"/>
      <c r="X1087" s="794"/>
    </row>
    <row r="1088" spans="3:24">
      <c r="C1088" s="857" t="s">
        <v>1018</v>
      </c>
      <c r="D1088" s="835">
        <v>43617</v>
      </c>
      <c r="E1088" s="794">
        <f t="shared" si="26"/>
        <v>2019</v>
      </c>
      <c r="F1088" s="794" t="s">
        <v>1019</v>
      </c>
      <c r="G1088" s="823">
        <v>300</v>
      </c>
      <c r="H1088" s="794" t="s">
        <v>1029</v>
      </c>
      <c r="I1088" s="794">
        <v>86</v>
      </c>
      <c r="J1088" s="794">
        <v>214</v>
      </c>
      <c r="K1088" s="794">
        <v>898.80000000000007</v>
      </c>
      <c r="L1088" s="835" t="s">
        <v>1023</v>
      </c>
      <c r="M1088" s="794"/>
      <c r="N1088" s="794"/>
      <c r="O1088" s="794"/>
      <c r="P1088" s="794"/>
      <c r="Q1088" s="794"/>
      <c r="R1088" s="794"/>
      <c r="S1088" s="794"/>
      <c r="T1088" s="794"/>
      <c r="U1088" s="794"/>
      <c r="V1088" s="794"/>
      <c r="W1088" s="794"/>
      <c r="X1088" s="794"/>
    </row>
    <row r="1089" spans="3:24">
      <c r="C1089" s="857" t="s">
        <v>1018</v>
      </c>
      <c r="D1089" s="835">
        <v>43617</v>
      </c>
      <c r="E1089" s="794">
        <f t="shared" si="26"/>
        <v>2019</v>
      </c>
      <c r="F1089" s="794" t="s">
        <v>1019</v>
      </c>
      <c r="G1089" s="823">
        <v>300</v>
      </c>
      <c r="H1089" s="794" t="s">
        <v>1029</v>
      </c>
      <c r="I1089" s="794">
        <v>86</v>
      </c>
      <c r="J1089" s="794">
        <v>214</v>
      </c>
      <c r="K1089" s="794">
        <v>898.80000000000007</v>
      </c>
      <c r="L1089" s="835" t="s">
        <v>1023</v>
      </c>
      <c r="M1089" s="794"/>
      <c r="N1089" s="794"/>
      <c r="O1089" s="794"/>
      <c r="P1089" s="794"/>
      <c r="Q1089" s="794"/>
      <c r="R1089" s="794"/>
      <c r="S1089" s="794"/>
      <c r="T1089" s="794"/>
      <c r="U1089" s="794"/>
      <c r="V1089" s="794"/>
      <c r="W1089" s="794"/>
      <c r="X1089" s="794"/>
    </row>
    <row r="1090" spans="3:24">
      <c r="C1090" s="857" t="s">
        <v>1018</v>
      </c>
      <c r="D1090" s="835">
        <v>43617</v>
      </c>
      <c r="E1090" s="794">
        <f t="shared" si="26"/>
        <v>2019</v>
      </c>
      <c r="F1090" s="794" t="s">
        <v>1019</v>
      </c>
      <c r="G1090" s="823">
        <v>300</v>
      </c>
      <c r="H1090" s="794" t="s">
        <v>1029</v>
      </c>
      <c r="I1090" s="794">
        <v>86</v>
      </c>
      <c r="J1090" s="794">
        <v>214</v>
      </c>
      <c r="K1090" s="794">
        <v>898.80000000000007</v>
      </c>
      <c r="L1090" s="835" t="s">
        <v>1023</v>
      </c>
      <c r="M1090" s="794"/>
      <c r="N1090" s="794"/>
      <c r="O1090" s="794"/>
      <c r="P1090" s="794"/>
      <c r="Q1090" s="794"/>
      <c r="R1090" s="794"/>
      <c r="S1090" s="794"/>
      <c r="T1090" s="794"/>
      <c r="U1090" s="794"/>
      <c r="V1090" s="794"/>
      <c r="W1090" s="794"/>
      <c r="X1090" s="794"/>
    </row>
    <row r="1091" spans="3:24">
      <c r="C1091" s="857" t="s">
        <v>1018</v>
      </c>
      <c r="D1091" s="835">
        <v>43617</v>
      </c>
      <c r="E1091" s="794">
        <f t="shared" si="26"/>
        <v>2019</v>
      </c>
      <c r="F1091" s="794" t="s">
        <v>1019</v>
      </c>
      <c r="G1091" s="823">
        <v>300</v>
      </c>
      <c r="H1091" s="794" t="s">
        <v>1029</v>
      </c>
      <c r="I1091" s="794">
        <v>86</v>
      </c>
      <c r="J1091" s="794">
        <v>214</v>
      </c>
      <c r="K1091" s="794">
        <v>898.80000000000007</v>
      </c>
      <c r="L1091" s="835" t="s">
        <v>1023</v>
      </c>
      <c r="M1091" s="794"/>
      <c r="N1091" s="794"/>
      <c r="O1091" s="794"/>
      <c r="P1091" s="794"/>
      <c r="Q1091" s="794"/>
      <c r="R1091" s="794"/>
      <c r="S1091" s="794"/>
      <c r="T1091" s="794"/>
      <c r="U1091" s="794"/>
      <c r="V1091" s="794"/>
      <c r="W1091" s="794"/>
      <c r="X1091" s="794"/>
    </row>
    <row r="1092" spans="3:24">
      <c r="C1092" s="857" t="s">
        <v>1018</v>
      </c>
      <c r="D1092" s="835">
        <v>43617</v>
      </c>
      <c r="E1092" s="794">
        <f t="shared" si="26"/>
        <v>2019</v>
      </c>
      <c r="F1092" s="794" t="s">
        <v>1028</v>
      </c>
      <c r="G1092" s="823">
        <v>195</v>
      </c>
      <c r="H1092" s="794" t="s">
        <v>1029</v>
      </c>
      <c r="I1092" s="794">
        <v>86</v>
      </c>
      <c r="J1092" s="794">
        <v>109</v>
      </c>
      <c r="K1092" s="794">
        <v>457.8</v>
      </c>
      <c r="L1092" s="835" t="s">
        <v>1023</v>
      </c>
      <c r="M1092" s="794"/>
      <c r="N1092" s="794"/>
      <c r="O1092" s="794"/>
      <c r="P1092" s="794"/>
      <c r="Q1092" s="794"/>
      <c r="R1092" s="794"/>
      <c r="S1092" s="794"/>
      <c r="T1092" s="794"/>
      <c r="U1092" s="794"/>
      <c r="V1092" s="794"/>
      <c r="W1092" s="794"/>
      <c r="X1092" s="794"/>
    </row>
    <row r="1093" spans="3:24">
      <c r="C1093" s="857" t="s">
        <v>1018</v>
      </c>
      <c r="D1093" s="835">
        <v>43617</v>
      </c>
      <c r="E1093" s="794">
        <f t="shared" si="26"/>
        <v>2019</v>
      </c>
      <c r="F1093" s="794" t="s">
        <v>1028</v>
      </c>
      <c r="G1093" s="823">
        <v>195</v>
      </c>
      <c r="H1093" s="794" t="s">
        <v>1029</v>
      </c>
      <c r="I1093" s="794">
        <v>86</v>
      </c>
      <c r="J1093" s="794">
        <v>109</v>
      </c>
      <c r="K1093" s="794">
        <v>457.8</v>
      </c>
      <c r="L1093" s="835" t="s">
        <v>1023</v>
      </c>
      <c r="M1093" s="794"/>
      <c r="N1093" s="794"/>
      <c r="O1093" s="794"/>
      <c r="P1093" s="794"/>
      <c r="Q1093" s="794"/>
      <c r="R1093" s="794"/>
      <c r="S1093" s="794"/>
      <c r="T1093" s="794"/>
      <c r="U1093" s="794"/>
      <c r="V1093" s="794"/>
      <c r="W1093" s="794"/>
      <c r="X1093" s="794"/>
    </row>
    <row r="1094" spans="3:24">
      <c r="C1094" s="857" t="s">
        <v>1018</v>
      </c>
      <c r="D1094" s="835">
        <v>43617</v>
      </c>
      <c r="E1094" s="794">
        <f t="shared" si="26"/>
        <v>2019</v>
      </c>
      <c r="F1094" s="794" t="s">
        <v>1028</v>
      </c>
      <c r="G1094" s="823">
        <v>195</v>
      </c>
      <c r="H1094" s="794" t="s">
        <v>1029</v>
      </c>
      <c r="I1094" s="794">
        <v>86</v>
      </c>
      <c r="J1094" s="794">
        <v>109</v>
      </c>
      <c r="K1094" s="794">
        <v>457.8</v>
      </c>
      <c r="L1094" s="835" t="s">
        <v>1023</v>
      </c>
      <c r="M1094" s="794"/>
      <c r="N1094" s="794"/>
      <c r="O1094" s="794"/>
      <c r="P1094" s="794"/>
      <c r="Q1094" s="794"/>
      <c r="R1094" s="794"/>
      <c r="S1094" s="794"/>
      <c r="T1094" s="794"/>
      <c r="U1094" s="794"/>
      <c r="V1094" s="794"/>
      <c r="W1094" s="794"/>
      <c r="X1094" s="794"/>
    </row>
    <row r="1095" spans="3:24">
      <c r="C1095" s="857" t="s">
        <v>1018</v>
      </c>
      <c r="D1095" s="835">
        <v>43617</v>
      </c>
      <c r="E1095" s="794">
        <f t="shared" si="26"/>
        <v>2019</v>
      </c>
      <c r="F1095" s="794" t="s">
        <v>1019</v>
      </c>
      <c r="G1095" s="823">
        <v>300</v>
      </c>
      <c r="H1095" s="794" t="s">
        <v>1029</v>
      </c>
      <c r="I1095" s="794">
        <v>86</v>
      </c>
      <c r="J1095" s="794">
        <v>214</v>
      </c>
      <c r="K1095" s="794">
        <v>898.80000000000007</v>
      </c>
      <c r="L1095" s="835" t="s">
        <v>1023</v>
      </c>
      <c r="M1095" s="794"/>
      <c r="N1095" s="794"/>
      <c r="O1095" s="794"/>
      <c r="P1095" s="794"/>
      <c r="Q1095" s="794"/>
      <c r="R1095" s="794"/>
      <c r="S1095" s="794"/>
      <c r="T1095" s="794"/>
      <c r="U1095" s="794"/>
      <c r="V1095" s="794"/>
      <c r="W1095" s="794"/>
      <c r="X1095" s="794"/>
    </row>
    <row r="1096" spans="3:24">
      <c r="C1096" s="857" t="s">
        <v>1018</v>
      </c>
      <c r="D1096" s="835">
        <v>43617</v>
      </c>
      <c r="E1096" s="794">
        <f t="shared" si="26"/>
        <v>2019</v>
      </c>
      <c r="F1096" s="794" t="s">
        <v>1019</v>
      </c>
      <c r="G1096" s="823">
        <v>300</v>
      </c>
      <c r="H1096" s="794" t="s">
        <v>1029</v>
      </c>
      <c r="I1096" s="794">
        <v>86</v>
      </c>
      <c r="J1096" s="794">
        <v>214</v>
      </c>
      <c r="K1096" s="794">
        <v>898.80000000000007</v>
      </c>
      <c r="L1096" s="835" t="s">
        <v>1023</v>
      </c>
      <c r="M1096" s="794"/>
      <c r="N1096" s="794"/>
      <c r="O1096" s="794"/>
      <c r="P1096" s="794"/>
      <c r="Q1096" s="794"/>
      <c r="R1096" s="794"/>
      <c r="S1096" s="794"/>
      <c r="T1096" s="794"/>
      <c r="U1096" s="794"/>
      <c r="V1096" s="794"/>
      <c r="W1096" s="794"/>
      <c r="X1096" s="794"/>
    </row>
    <row r="1097" spans="3:24">
      <c r="C1097" s="857" t="s">
        <v>1018</v>
      </c>
      <c r="D1097" s="835">
        <v>43617</v>
      </c>
      <c r="E1097" s="794">
        <f t="shared" si="26"/>
        <v>2019</v>
      </c>
      <c r="F1097" s="794" t="s">
        <v>1019</v>
      </c>
      <c r="G1097" s="823">
        <v>300</v>
      </c>
      <c r="H1097" s="794" t="s">
        <v>1029</v>
      </c>
      <c r="I1097" s="794">
        <v>86</v>
      </c>
      <c r="J1097" s="794">
        <v>214</v>
      </c>
      <c r="K1097" s="794">
        <v>898.80000000000007</v>
      </c>
      <c r="L1097" s="835">
        <v>44044</v>
      </c>
      <c r="M1097" s="794"/>
      <c r="N1097" s="794"/>
      <c r="O1097" s="794"/>
      <c r="P1097" s="794"/>
      <c r="Q1097" s="794"/>
      <c r="R1097" s="794"/>
      <c r="S1097" s="794"/>
      <c r="T1097" s="794"/>
      <c r="U1097" s="794"/>
      <c r="V1097" s="794"/>
      <c r="W1097" s="794"/>
      <c r="X1097" s="794"/>
    </row>
    <row r="1098" spans="3:24">
      <c r="C1098" s="857" t="s">
        <v>1018</v>
      </c>
      <c r="D1098" s="835">
        <v>43617</v>
      </c>
      <c r="E1098" s="794">
        <f t="shared" si="26"/>
        <v>2019</v>
      </c>
      <c r="F1098" s="794" t="s">
        <v>1019</v>
      </c>
      <c r="G1098" s="823">
        <v>300</v>
      </c>
      <c r="H1098" s="794" t="s">
        <v>1029</v>
      </c>
      <c r="I1098" s="794">
        <v>86</v>
      </c>
      <c r="J1098" s="794">
        <v>214</v>
      </c>
      <c r="K1098" s="794">
        <v>898.80000000000007</v>
      </c>
      <c r="L1098" s="835">
        <v>44044</v>
      </c>
      <c r="M1098" s="794"/>
      <c r="N1098" s="794"/>
      <c r="O1098" s="794"/>
      <c r="P1098" s="794"/>
      <c r="Q1098" s="794"/>
      <c r="R1098" s="794"/>
      <c r="S1098" s="794"/>
      <c r="T1098" s="794"/>
      <c r="U1098" s="794"/>
      <c r="V1098" s="794"/>
      <c r="W1098" s="794"/>
      <c r="X1098" s="794"/>
    </row>
    <row r="1099" spans="3:24">
      <c r="C1099" s="857" t="s">
        <v>1018</v>
      </c>
      <c r="D1099" s="835">
        <v>43617</v>
      </c>
      <c r="E1099" s="794">
        <f t="shared" si="26"/>
        <v>2019</v>
      </c>
      <c r="F1099" s="794" t="s">
        <v>1019</v>
      </c>
      <c r="G1099" s="823">
        <v>300</v>
      </c>
      <c r="H1099" s="794" t="s">
        <v>1029</v>
      </c>
      <c r="I1099" s="794">
        <v>86</v>
      </c>
      <c r="J1099" s="794">
        <v>214</v>
      </c>
      <c r="K1099" s="794">
        <v>898.80000000000007</v>
      </c>
      <c r="L1099" s="835">
        <v>44044</v>
      </c>
      <c r="M1099" s="794"/>
      <c r="N1099" s="794"/>
      <c r="O1099" s="794"/>
      <c r="P1099" s="794"/>
      <c r="Q1099" s="794"/>
      <c r="R1099" s="794"/>
      <c r="S1099" s="794"/>
      <c r="T1099" s="794"/>
      <c r="U1099" s="794"/>
      <c r="V1099" s="794"/>
      <c r="W1099" s="794"/>
      <c r="X1099" s="794"/>
    </row>
    <row r="1100" spans="3:24">
      <c r="C1100" s="857" t="s">
        <v>1018</v>
      </c>
      <c r="D1100" s="835">
        <v>43617</v>
      </c>
      <c r="E1100" s="794">
        <f t="shared" si="26"/>
        <v>2019</v>
      </c>
      <c r="F1100" s="794" t="s">
        <v>1019</v>
      </c>
      <c r="G1100" s="823">
        <v>300</v>
      </c>
      <c r="H1100" s="794" t="s">
        <v>1029</v>
      </c>
      <c r="I1100" s="794">
        <v>86</v>
      </c>
      <c r="J1100" s="794">
        <v>214</v>
      </c>
      <c r="K1100" s="794">
        <v>898.80000000000007</v>
      </c>
      <c r="L1100" s="835">
        <v>44044</v>
      </c>
      <c r="M1100" s="794"/>
      <c r="N1100" s="794"/>
      <c r="O1100" s="794"/>
      <c r="P1100" s="794"/>
      <c r="Q1100" s="794"/>
      <c r="R1100" s="794"/>
      <c r="S1100" s="794"/>
      <c r="T1100" s="794"/>
      <c r="U1100" s="794"/>
      <c r="V1100" s="794"/>
      <c r="W1100" s="794"/>
      <c r="X1100" s="794"/>
    </row>
    <row r="1101" spans="3:24">
      <c r="C1101" s="857" t="s">
        <v>1018</v>
      </c>
      <c r="D1101" s="835">
        <v>43617</v>
      </c>
      <c r="E1101" s="794">
        <f t="shared" si="26"/>
        <v>2019</v>
      </c>
      <c r="F1101" s="794" t="s">
        <v>1019</v>
      </c>
      <c r="G1101" s="823">
        <v>300</v>
      </c>
      <c r="H1101" s="794" t="s">
        <v>1029</v>
      </c>
      <c r="I1101" s="794">
        <v>86</v>
      </c>
      <c r="J1101" s="794">
        <v>214</v>
      </c>
      <c r="K1101" s="794">
        <v>898.80000000000007</v>
      </c>
      <c r="L1101" s="835">
        <v>44044</v>
      </c>
      <c r="M1101" s="794"/>
      <c r="N1101" s="794"/>
      <c r="O1101" s="794"/>
      <c r="P1101" s="794"/>
      <c r="Q1101" s="794"/>
      <c r="R1101" s="794"/>
      <c r="S1101" s="794"/>
      <c r="T1101" s="794"/>
      <c r="U1101" s="794"/>
      <c r="V1101" s="794"/>
      <c r="W1101" s="794"/>
      <c r="X1101" s="794"/>
    </row>
    <row r="1102" spans="3:24">
      <c r="C1102" s="857" t="s">
        <v>1018</v>
      </c>
      <c r="D1102" s="835">
        <v>43617</v>
      </c>
      <c r="E1102" s="794">
        <f t="shared" si="26"/>
        <v>2019</v>
      </c>
      <c r="F1102" s="794" t="s">
        <v>1019</v>
      </c>
      <c r="G1102" s="823">
        <v>300</v>
      </c>
      <c r="H1102" s="794" t="s">
        <v>1029</v>
      </c>
      <c r="I1102" s="794">
        <v>86</v>
      </c>
      <c r="J1102" s="794">
        <v>214</v>
      </c>
      <c r="K1102" s="794">
        <v>898.80000000000007</v>
      </c>
      <c r="L1102" s="835">
        <v>44044</v>
      </c>
      <c r="M1102" s="794"/>
      <c r="N1102" s="794"/>
      <c r="O1102" s="794"/>
      <c r="P1102" s="794"/>
      <c r="Q1102" s="794"/>
      <c r="R1102" s="794"/>
      <c r="S1102" s="794"/>
      <c r="T1102" s="794"/>
      <c r="U1102" s="794"/>
      <c r="V1102" s="794"/>
      <c r="W1102" s="794"/>
      <c r="X1102" s="794"/>
    </row>
    <row r="1103" spans="3:24">
      <c r="C1103" s="857" t="s">
        <v>1018</v>
      </c>
      <c r="D1103" s="835">
        <v>43617</v>
      </c>
      <c r="E1103" s="794">
        <f t="shared" si="26"/>
        <v>2019</v>
      </c>
      <c r="F1103" s="794" t="s">
        <v>1019</v>
      </c>
      <c r="G1103" s="823">
        <v>300</v>
      </c>
      <c r="H1103" s="794" t="s">
        <v>1029</v>
      </c>
      <c r="I1103" s="794">
        <v>86</v>
      </c>
      <c r="J1103" s="794">
        <v>214</v>
      </c>
      <c r="K1103" s="794">
        <v>898.80000000000007</v>
      </c>
      <c r="L1103" s="835">
        <v>44044</v>
      </c>
      <c r="M1103" s="794"/>
      <c r="N1103" s="794"/>
      <c r="O1103" s="794"/>
      <c r="P1103" s="794"/>
      <c r="Q1103" s="794"/>
      <c r="R1103" s="794"/>
      <c r="S1103" s="794"/>
      <c r="T1103" s="794"/>
      <c r="U1103" s="794"/>
      <c r="V1103" s="794"/>
      <c r="W1103" s="794"/>
      <c r="X1103" s="794"/>
    </row>
    <row r="1104" spans="3:24">
      <c r="C1104" s="857" t="s">
        <v>1018</v>
      </c>
      <c r="D1104" s="835">
        <v>43617</v>
      </c>
      <c r="E1104" s="794">
        <f t="shared" si="26"/>
        <v>2019</v>
      </c>
      <c r="F1104" s="794" t="s">
        <v>1019</v>
      </c>
      <c r="G1104" s="823">
        <v>300</v>
      </c>
      <c r="H1104" s="794" t="s">
        <v>1029</v>
      </c>
      <c r="I1104" s="794">
        <v>86</v>
      </c>
      <c r="J1104" s="794">
        <v>214</v>
      </c>
      <c r="K1104" s="794">
        <v>898.80000000000007</v>
      </c>
      <c r="L1104" s="835">
        <v>44044</v>
      </c>
      <c r="M1104" s="794"/>
      <c r="N1104" s="794"/>
      <c r="O1104" s="794"/>
      <c r="P1104" s="794"/>
      <c r="Q1104" s="794"/>
      <c r="R1104" s="794"/>
      <c r="S1104" s="794"/>
      <c r="T1104" s="794"/>
      <c r="U1104" s="794"/>
      <c r="V1104" s="794"/>
      <c r="W1104" s="794"/>
      <c r="X1104" s="794"/>
    </row>
    <row r="1105" spans="3:24">
      <c r="C1105" s="857" t="s">
        <v>1018</v>
      </c>
      <c r="D1105" s="835">
        <v>43617</v>
      </c>
      <c r="E1105" s="794">
        <f t="shared" si="26"/>
        <v>2019</v>
      </c>
      <c r="F1105" s="794" t="s">
        <v>1019</v>
      </c>
      <c r="G1105" s="823">
        <v>300</v>
      </c>
      <c r="H1105" s="794" t="s">
        <v>1029</v>
      </c>
      <c r="I1105" s="794">
        <v>86</v>
      </c>
      <c r="J1105" s="794">
        <v>214</v>
      </c>
      <c r="K1105" s="794">
        <v>898.80000000000007</v>
      </c>
      <c r="L1105" s="835">
        <v>44044</v>
      </c>
      <c r="M1105" s="794"/>
      <c r="N1105" s="794"/>
      <c r="O1105" s="794"/>
      <c r="P1105" s="794"/>
      <c r="Q1105" s="794"/>
      <c r="R1105" s="794"/>
      <c r="S1105" s="794"/>
      <c r="T1105" s="794"/>
      <c r="U1105" s="794"/>
      <c r="V1105" s="794"/>
      <c r="W1105" s="794"/>
      <c r="X1105" s="794"/>
    </row>
    <row r="1106" spans="3:24">
      <c r="C1106" s="857" t="s">
        <v>1018</v>
      </c>
      <c r="D1106" s="835">
        <v>43617</v>
      </c>
      <c r="E1106" s="794">
        <f t="shared" si="26"/>
        <v>2019</v>
      </c>
      <c r="F1106" s="794" t="s">
        <v>1019</v>
      </c>
      <c r="G1106" s="823">
        <v>300</v>
      </c>
      <c r="H1106" s="794" t="s">
        <v>1029</v>
      </c>
      <c r="I1106" s="794">
        <v>86</v>
      </c>
      <c r="J1106" s="794">
        <v>214</v>
      </c>
      <c r="K1106" s="794">
        <v>898.80000000000007</v>
      </c>
      <c r="L1106" s="835">
        <v>44044</v>
      </c>
      <c r="M1106" s="794"/>
      <c r="N1106" s="794"/>
      <c r="O1106" s="794"/>
      <c r="P1106" s="794"/>
      <c r="Q1106" s="794"/>
      <c r="R1106" s="794"/>
      <c r="S1106" s="794"/>
      <c r="T1106" s="794"/>
      <c r="U1106" s="794"/>
      <c r="V1106" s="794"/>
      <c r="W1106" s="794"/>
      <c r="X1106" s="794"/>
    </row>
    <row r="1107" spans="3:24">
      <c r="C1107" s="857" t="s">
        <v>1018</v>
      </c>
      <c r="D1107" s="835">
        <v>43617</v>
      </c>
      <c r="E1107" s="794">
        <f t="shared" si="26"/>
        <v>2019</v>
      </c>
      <c r="F1107" s="794" t="s">
        <v>1019</v>
      </c>
      <c r="G1107" s="823">
        <v>300</v>
      </c>
      <c r="H1107" s="794" t="s">
        <v>1029</v>
      </c>
      <c r="I1107" s="794">
        <v>86</v>
      </c>
      <c r="J1107" s="794">
        <v>214</v>
      </c>
      <c r="K1107" s="794">
        <v>898.80000000000007</v>
      </c>
      <c r="L1107" s="835">
        <v>44044</v>
      </c>
      <c r="M1107" s="794"/>
      <c r="N1107" s="794"/>
      <c r="O1107" s="794"/>
      <c r="P1107" s="794"/>
      <c r="Q1107" s="794"/>
      <c r="R1107" s="794"/>
      <c r="S1107" s="794"/>
      <c r="T1107" s="794"/>
      <c r="U1107" s="794"/>
      <c r="V1107" s="794"/>
      <c r="W1107" s="794"/>
      <c r="X1107" s="794"/>
    </row>
    <row r="1108" spans="3:24">
      <c r="C1108" s="857" t="s">
        <v>1018</v>
      </c>
      <c r="D1108" s="835">
        <v>43617</v>
      </c>
      <c r="E1108" s="794">
        <f t="shared" si="26"/>
        <v>2019</v>
      </c>
      <c r="F1108" s="794" t="s">
        <v>1019</v>
      </c>
      <c r="G1108" s="823">
        <v>300</v>
      </c>
      <c r="H1108" s="794" t="s">
        <v>1029</v>
      </c>
      <c r="I1108" s="794">
        <v>86</v>
      </c>
      <c r="J1108" s="794">
        <v>214</v>
      </c>
      <c r="K1108" s="794">
        <v>898.80000000000007</v>
      </c>
      <c r="L1108" s="835">
        <v>44044</v>
      </c>
      <c r="M1108" s="794"/>
      <c r="N1108" s="794"/>
      <c r="O1108" s="794"/>
      <c r="P1108" s="794"/>
      <c r="Q1108" s="794"/>
      <c r="R1108" s="794"/>
      <c r="S1108" s="794"/>
      <c r="T1108" s="794"/>
      <c r="U1108" s="794"/>
      <c r="V1108" s="794"/>
      <c r="W1108" s="794"/>
      <c r="X1108" s="794"/>
    </row>
    <row r="1109" spans="3:24">
      <c r="C1109" s="857" t="s">
        <v>1018</v>
      </c>
      <c r="D1109" s="835">
        <v>43617</v>
      </c>
      <c r="E1109" s="794">
        <f t="shared" si="26"/>
        <v>2019</v>
      </c>
      <c r="F1109" s="794" t="s">
        <v>1019</v>
      </c>
      <c r="G1109" s="823">
        <v>300</v>
      </c>
      <c r="H1109" s="794" t="s">
        <v>1029</v>
      </c>
      <c r="I1109" s="794">
        <v>86</v>
      </c>
      <c r="J1109" s="794">
        <v>214</v>
      </c>
      <c r="K1109" s="794">
        <v>898.80000000000007</v>
      </c>
      <c r="L1109" s="835">
        <v>44044</v>
      </c>
      <c r="M1109" s="794"/>
      <c r="N1109" s="794"/>
      <c r="O1109" s="794"/>
      <c r="P1109" s="794"/>
      <c r="Q1109" s="794"/>
      <c r="R1109" s="794"/>
      <c r="S1109" s="794"/>
      <c r="T1109" s="794"/>
      <c r="U1109" s="794"/>
      <c r="V1109" s="794"/>
      <c r="W1109" s="794"/>
      <c r="X1109" s="794"/>
    </row>
    <row r="1110" spans="3:24">
      <c r="C1110" s="857" t="s">
        <v>1018</v>
      </c>
      <c r="D1110" s="835">
        <v>43617</v>
      </c>
      <c r="E1110" s="794">
        <f t="shared" si="26"/>
        <v>2019</v>
      </c>
      <c r="F1110" s="794" t="s">
        <v>1019</v>
      </c>
      <c r="G1110" s="823">
        <v>300</v>
      </c>
      <c r="H1110" s="794" t="s">
        <v>1029</v>
      </c>
      <c r="I1110" s="794">
        <v>86</v>
      </c>
      <c r="J1110" s="794">
        <v>214</v>
      </c>
      <c r="K1110" s="794">
        <v>898.80000000000007</v>
      </c>
      <c r="L1110" s="835">
        <v>44044</v>
      </c>
      <c r="M1110" s="794"/>
      <c r="N1110" s="794"/>
      <c r="O1110" s="794"/>
      <c r="P1110" s="794"/>
      <c r="Q1110" s="794"/>
      <c r="R1110" s="794"/>
      <c r="S1110" s="794"/>
      <c r="T1110" s="794"/>
      <c r="U1110" s="794"/>
      <c r="V1110" s="794"/>
      <c r="W1110" s="794"/>
      <c r="X1110" s="794"/>
    </row>
    <row r="1111" spans="3:24">
      <c r="C1111" s="857" t="s">
        <v>1018</v>
      </c>
      <c r="D1111" s="835">
        <v>43617</v>
      </c>
      <c r="E1111" s="794">
        <f t="shared" si="26"/>
        <v>2019</v>
      </c>
      <c r="F1111" s="794" t="s">
        <v>1019</v>
      </c>
      <c r="G1111" s="823">
        <v>300</v>
      </c>
      <c r="H1111" s="794" t="s">
        <v>1029</v>
      </c>
      <c r="I1111" s="794">
        <v>86</v>
      </c>
      <c r="J1111" s="794">
        <v>214</v>
      </c>
      <c r="K1111" s="794">
        <v>898.80000000000007</v>
      </c>
      <c r="L1111" s="835">
        <v>44044</v>
      </c>
      <c r="M1111" s="794"/>
      <c r="N1111" s="794"/>
      <c r="O1111" s="794"/>
      <c r="P1111" s="794"/>
      <c r="Q1111" s="794"/>
      <c r="R1111" s="794"/>
      <c r="S1111" s="794"/>
      <c r="T1111" s="794"/>
      <c r="U1111" s="794"/>
      <c r="V1111" s="794"/>
      <c r="W1111" s="794"/>
      <c r="X1111" s="794"/>
    </row>
    <row r="1112" spans="3:24">
      <c r="C1112" s="857" t="s">
        <v>1018</v>
      </c>
      <c r="D1112" s="835">
        <v>43617</v>
      </c>
      <c r="E1112" s="794">
        <f t="shared" si="26"/>
        <v>2019</v>
      </c>
      <c r="F1112" s="794" t="s">
        <v>1019</v>
      </c>
      <c r="G1112" s="823">
        <v>300</v>
      </c>
      <c r="H1112" s="794" t="s">
        <v>1029</v>
      </c>
      <c r="I1112" s="794">
        <v>86</v>
      </c>
      <c r="J1112" s="794">
        <v>214</v>
      </c>
      <c r="K1112" s="794">
        <v>898.80000000000007</v>
      </c>
      <c r="L1112" s="835">
        <v>44044</v>
      </c>
      <c r="M1112" s="794"/>
      <c r="N1112" s="794"/>
      <c r="O1112" s="794"/>
      <c r="P1112" s="794"/>
      <c r="Q1112" s="794"/>
      <c r="R1112" s="794"/>
      <c r="S1112" s="794"/>
      <c r="T1112" s="794"/>
      <c r="U1112" s="794"/>
      <c r="V1112" s="794"/>
      <c r="W1112" s="794"/>
      <c r="X1112" s="794"/>
    </row>
    <row r="1113" spans="3:24">
      <c r="C1113" s="857" t="s">
        <v>1018</v>
      </c>
      <c r="D1113" s="835">
        <v>43617</v>
      </c>
      <c r="E1113" s="794">
        <f t="shared" si="26"/>
        <v>2019</v>
      </c>
      <c r="F1113" s="794" t="s">
        <v>1030</v>
      </c>
      <c r="G1113" s="823">
        <v>100</v>
      </c>
      <c r="H1113" s="794" t="s">
        <v>1029</v>
      </c>
      <c r="I1113" s="794">
        <v>86</v>
      </c>
      <c r="J1113" s="794">
        <v>14</v>
      </c>
      <c r="K1113" s="794">
        <v>58.800000000000004</v>
      </c>
      <c r="L1113" s="835" t="s">
        <v>1023</v>
      </c>
      <c r="M1113" s="794"/>
      <c r="N1113" s="794"/>
      <c r="O1113" s="794"/>
      <c r="P1113" s="794"/>
      <c r="Q1113" s="794"/>
      <c r="R1113" s="794"/>
      <c r="S1113" s="794"/>
      <c r="T1113" s="794"/>
      <c r="U1113" s="794"/>
      <c r="V1113" s="794"/>
      <c r="W1113" s="794"/>
      <c r="X1113" s="794"/>
    </row>
    <row r="1114" spans="3:24">
      <c r="C1114" s="857" t="s">
        <v>1018</v>
      </c>
      <c r="D1114" s="835">
        <v>43617</v>
      </c>
      <c r="E1114" s="794">
        <f t="shared" si="26"/>
        <v>2019</v>
      </c>
      <c r="F1114" s="794" t="s">
        <v>1030</v>
      </c>
      <c r="G1114" s="823">
        <v>100</v>
      </c>
      <c r="H1114" s="794" t="s">
        <v>1029</v>
      </c>
      <c r="I1114" s="794">
        <v>86</v>
      </c>
      <c r="J1114" s="794">
        <v>14</v>
      </c>
      <c r="K1114" s="794">
        <v>58.800000000000004</v>
      </c>
      <c r="L1114" s="835" t="s">
        <v>1023</v>
      </c>
      <c r="M1114" s="794"/>
      <c r="N1114" s="794"/>
      <c r="O1114" s="794"/>
      <c r="P1114" s="794"/>
      <c r="Q1114" s="794"/>
      <c r="R1114" s="794"/>
      <c r="S1114" s="794"/>
      <c r="T1114" s="794"/>
      <c r="U1114" s="794"/>
      <c r="V1114" s="794"/>
      <c r="W1114" s="794"/>
      <c r="X1114" s="794"/>
    </row>
    <row r="1115" spans="3:24">
      <c r="C1115" s="857" t="s">
        <v>1018</v>
      </c>
      <c r="D1115" s="835">
        <v>43617</v>
      </c>
      <c r="E1115" s="794">
        <f t="shared" si="26"/>
        <v>2019</v>
      </c>
      <c r="F1115" s="794" t="s">
        <v>1030</v>
      </c>
      <c r="G1115" s="823">
        <v>100</v>
      </c>
      <c r="H1115" s="794" t="s">
        <v>1029</v>
      </c>
      <c r="I1115" s="794">
        <v>86</v>
      </c>
      <c r="J1115" s="794">
        <v>14</v>
      </c>
      <c r="K1115" s="794">
        <v>58.800000000000004</v>
      </c>
      <c r="L1115" s="835" t="s">
        <v>1023</v>
      </c>
      <c r="M1115" s="794"/>
      <c r="N1115" s="794"/>
      <c r="O1115" s="794"/>
      <c r="P1115" s="794"/>
      <c r="Q1115" s="794"/>
      <c r="R1115" s="794"/>
      <c r="S1115" s="794"/>
      <c r="T1115" s="794"/>
      <c r="U1115" s="794"/>
      <c r="V1115" s="794"/>
      <c r="W1115" s="794"/>
      <c r="X1115" s="794"/>
    </row>
    <row r="1116" spans="3:24">
      <c r="C1116" s="857" t="s">
        <v>1018</v>
      </c>
      <c r="D1116" s="835">
        <v>43617</v>
      </c>
      <c r="E1116" s="794">
        <f t="shared" si="26"/>
        <v>2019</v>
      </c>
      <c r="F1116" s="794" t="s">
        <v>1030</v>
      </c>
      <c r="G1116" s="823">
        <v>100</v>
      </c>
      <c r="H1116" s="794" t="s">
        <v>1029</v>
      </c>
      <c r="I1116" s="794">
        <v>86</v>
      </c>
      <c r="J1116" s="794">
        <v>14</v>
      </c>
      <c r="K1116" s="794">
        <v>58.800000000000004</v>
      </c>
      <c r="L1116" s="835" t="s">
        <v>1023</v>
      </c>
      <c r="M1116" s="794"/>
      <c r="N1116" s="794"/>
      <c r="O1116" s="794"/>
      <c r="P1116" s="794"/>
      <c r="Q1116" s="794"/>
      <c r="R1116" s="794"/>
      <c r="S1116" s="794"/>
      <c r="T1116" s="794"/>
      <c r="U1116" s="794"/>
      <c r="V1116" s="794"/>
      <c r="W1116" s="794"/>
      <c r="X1116" s="794"/>
    </row>
    <row r="1117" spans="3:24">
      <c r="C1117" s="857" t="s">
        <v>1018</v>
      </c>
      <c r="D1117" s="835">
        <v>43617</v>
      </c>
      <c r="E1117" s="794">
        <f t="shared" si="26"/>
        <v>2019</v>
      </c>
      <c r="F1117" s="794" t="s">
        <v>1030</v>
      </c>
      <c r="G1117" s="823">
        <v>100</v>
      </c>
      <c r="H1117" s="794" t="s">
        <v>1029</v>
      </c>
      <c r="I1117" s="794">
        <v>86</v>
      </c>
      <c r="J1117" s="794">
        <v>14</v>
      </c>
      <c r="K1117" s="794">
        <v>58.800000000000004</v>
      </c>
      <c r="L1117" s="835" t="s">
        <v>1023</v>
      </c>
      <c r="M1117" s="794"/>
      <c r="N1117" s="794"/>
      <c r="O1117" s="794"/>
      <c r="P1117" s="794"/>
      <c r="Q1117" s="794"/>
      <c r="R1117" s="794"/>
      <c r="S1117" s="794"/>
      <c r="T1117" s="794"/>
      <c r="U1117" s="794"/>
      <c r="V1117" s="794"/>
      <c r="W1117" s="794"/>
      <c r="X1117" s="794"/>
    </row>
    <row r="1118" spans="3:24">
      <c r="C1118" s="857" t="s">
        <v>1018</v>
      </c>
      <c r="D1118" s="835">
        <v>43617</v>
      </c>
      <c r="E1118" s="794">
        <f t="shared" si="26"/>
        <v>2019</v>
      </c>
      <c r="F1118" s="794" t="s">
        <v>1030</v>
      </c>
      <c r="G1118" s="823">
        <v>100</v>
      </c>
      <c r="H1118" s="794" t="s">
        <v>1029</v>
      </c>
      <c r="I1118" s="794">
        <v>86</v>
      </c>
      <c r="J1118" s="794">
        <v>14</v>
      </c>
      <c r="K1118" s="794">
        <v>58.800000000000004</v>
      </c>
      <c r="L1118" s="835" t="s">
        <v>1023</v>
      </c>
      <c r="M1118" s="794"/>
      <c r="N1118" s="794"/>
      <c r="O1118" s="794"/>
      <c r="P1118" s="794"/>
      <c r="Q1118" s="794"/>
      <c r="R1118" s="794"/>
      <c r="S1118" s="794"/>
      <c r="T1118" s="794"/>
      <c r="U1118" s="794"/>
      <c r="V1118" s="794"/>
      <c r="W1118" s="794"/>
      <c r="X1118" s="794"/>
    </row>
    <row r="1119" spans="3:24">
      <c r="C1119" s="857" t="s">
        <v>1018</v>
      </c>
      <c r="D1119" s="835">
        <v>43617</v>
      </c>
      <c r="E1119" s="794">
        <f t="shared" si="26"/>
        <v>2019</v>
      </c>
      <c r="F1119" s="794" t="s">
        <v>1030</v>
      </c>
      <c r="G1119" s="823">
        <v>100</v>
      </c>
      <c r="H1119" s="794" t="s">
        <v>1029</v>
      </c>
      <c r="I1119" s="794">
        <v>86</v>
      </c>
      <c r="J1119" s="794">
        <v>14</v>
      </c>
      <c r="K1119" s="794">
        <v>58.800000000000004</v>
      </c>
      <c r="L1119" s="835" t="s">
        <v>1023</v>
      </c>
      <c r="M1119" s="794"/>
      <c r="N1119" s="794"/>
      <c r="O1119" s="794"/>
      <c r="P1119" s="794"/>
      <c r="Q1119" s="794"/>
      <c r="R1119" s="794"/>
      <c r="S1119" s="794"/>
      <c r="T1119" s="794"/>
      <c r="U1119" s="794"/>
      <c r="V1119" s="794"/>
      <c r="W1119" s="794"/>
      <c r="X1119" s="794"/>
    </row>
    <row r="1120" spans="3:24">
      <c r="C1120" s="857" t="s">
        <v>1018</v>
      </c>
      <c r="D1120" s="835">
        <v>43617</v>
      </c>
      <c r="E1120" s="794">
        <f t="shared" si="26"/>
        <v>2019</v>
      </c>
      <c r="F1120" s="794" t="s">
        <v>1030</v>
      </c>
      <c r="G1120" s="823">
        <v>100</v>
      </c>
      <c r="H1120" s="794" t="s">
        <v>1029</v>
      </c>
      <c r="I1120" s="794">
        <v>86</v>
      </c>
      <c r="J1120" s="794">
        <v>14</v>
      </c>
      <c r="K1120" s="794">
        <v>58.800000000000004</v>
      </c>
      <c r="L1120" s="835" t="s">
        <v>1023</v>
      </c>
      <c r="M1120" s="794"/>
      <c r="N1120" s="794"/>
      <c r="O1120" s="794"/>
      <c r="P1120" s="794"/>
      <c r="Q1120" s="794"/>
      <c r="R1120" s="794"/>
      <c r="S1120" s="794"/>
      <c r="T1120" s="794"/>
      <c r="U1120" s="794"/>
      <c r="V1120" s="794"/>
      <c r="W1120" s="794"/>
      <c r="X1120" s="794"/>
    </row>
    <row r="1121" spans="3:24">
      <c r="C1121" s="857" t="s">
        <v>1018</v>
      </c>
      <c r="D1121" s="835">
        <v>43617</v>
      </c>
      <c r="E1121" s="794">
        <f t="shared" si="26"/>
        <v>2019</v>
      </c>
      <c r="F1121" s="794" t="s">
        <v>1019</v>
      </c>
      <c r="G1121" s="823">
        <v>300</v>
      </c>
      <c r="H1121" s="794" t="s">
        <v>1029</v>
      </c>
      <c r="I1121" s="794">
        <v>86</v>
      </c>
      <c r="J1121" s="794">
        <v>214</v>
      </c>
      <c r="K1121" s="794">
        <v>898.80000000000007</v>
      </c>
      <c r="L1121" s="835" t="s">
        <v>1023</v>
      </c>
      <c r="M1121" s="794"/>
      <c r="N1121" s="794"/>
      <c r="O1121" s="794"/>
      <c r="P1121" s="794"/>
      <c r="Q1121" s="794"/>
      <c r="R1121" s="794"/>
      <c r="S1121" s="794"/>
      <c r="T1121" s="794"/>
      <c r="U1121" s="794"/>
      <c r="V1121" s="794"/>
      <c r="W1121" s="794"/>
      <c r="X1121" s="794"/>
    </row>
    <row r="1122" spans="3:24">
      <c r="C1122" s="857" t="s">
        <v>1018</v>
      </c>
      <c r="D1122" s="835">
        <v>43617</v>
      </c>
      <c r="E1122" s="794">
        <f t="shared" si="26"/>
        <v>2019</v>
      </c>
      <c r="F1122" s="794" t="s">
        <v>1019</v>
      </c>
      <c r="G1122" s="823">
        <v>300</v>
      </c>
      <c r="H1122" s="794" t="s">
        <v>1029</v>
      </c>
      <c r="I1122" s="794">
        <v>86</v>
      </c>
      <c r="J1122" s="794">
        <v>214</v>
      </c>
      <c r="K1122" s="794">
        <v>898.80000000000007</v>
      </c>
      <c r="L1122" s="835" t="s">
        <v>1023</v>
      </c>
      <c r="M1122" s="794"/>
      <c r="N1122" s="794"/>
      <c r="O1122" s="794"/>
      <c r="P1122" s="794"/>
      <c r="Q1122" s="794"/>
      <c r="R1122" s="794"/>
      <c r="S1122" s="794"/>
      <c r="T1122" s="794"/>
      <c r="U1122" s="794"/>
      <c r="V1122" s="794"/>
      <c r="W1122" s="794"/>
      <c r="X1122" s="794"/>
    </row>
    <row r="1123" spans="3:24">
      <c r="C1123" s="857" t="s">
        <v>1018</v>
      </c>
      <c r="D1123" s="835">
        <v>43617</v>
      </c>
      <c r="E1123" s="794">
        <f t="shared" si="26"/>
        <v>2019</v>
      </c>
      <c r="F1123" s="794" t="s">
        <v>1030</v>
      </c>
      <c r="G1123" s="823">
        <v>100</v>
      </c>
      <c r="H1123" s="794" t="s">
        <v>1029</v>
      </c>
      <c r="I1123" s="794">
        <v>86</v>
      </c>
      <c r="J1123" s="794">
        <v>14</v>
      </c>
      <c r="K1123" s="794">
        <v>58.800000000000004</v>
      </c>
      <c r="L1123" s="835" t="s">
        <v>1023</v>
      </c>
      <c r="M1123" s="794"/>
      <c r="N1123" s="794"/>
      <c r="O1123" s="794"/>
      <c r="P1123" s="794"/>
      <c r="Q1123" s="794"/>
      <c r="R1123" s="794"/>
      <c r="S1123" s="794"/>
      <c r="T1123" s="794"/>
      <c r="U1123" s="794"/>
      <c r="V1123" s="794"/>
      <c r="W1123" s="794"/>
      <c r="X1123" s="794"/>
    </row>
    <row r="1124" spans="3:24">
      <c r="C1124" s="857" t="s">
        <v>1018</v>
      </c>
      <c r="D1124" s="835">
        <v>43617</v>
      </c>
      <c r="E1124" s="794">
        <f t="shared" si="26"/>
        <v>2019</v>
      </c>
      <c r="F1124" s="794" t="s">
        <v>1019</v>
      </c>
      <c r="G1124" s="823">
        <v>300</v>
      </c>
      <c r="H1124" s="794" t="s">
        <v>1029</v>
      </c>
      <c r="I1124" s="794">
        <v>86</v>
      </c>
      <c r="J1124" s="794">
        <v>214</v>
      </c>
      <c r="K1124" s="794">
        <v>898.80000000000007</v>
      </c>
      <c r="L1124" s="835" t="s">
        <v>1023</v>
      </c>
      <c r="M1124" s="794"/>
      <c r="N1124" s="794"/>
      <c r="O1124" s="794"/>
      <c r="P1124" s="794"/>
      <c r="Q1124" s="794"/>
      <c r="R1124" s="794"/>
      <c r="S1124" s="794"/>
      <c r="T1124" s="794"/>
      <c r="U1124" s="794"/>
      <c r="V1124" s="794"/>
      <c r="W1124" s="794"/>
      <c r="X1124" s="794"/>
    </row>
    <row r="1125" spans="3:24">
      <c r="C1125" s="857" t="s">
        <v>1018</v>
      </c>
      <c r="D1125" s="835">
        <v>43617</v>
      </c>
      <c r="E1125" s="794">
        <f t="shared" si="26"/>
        <v>2019</v>
      </c>
      <c r="F1125" s="794" t="s">
        <v>1030</v>
      </c>
      <c r="G1125" s="823">
        <v>100</v>
      </c>
      <c r="H1125" s="794" t="s">
        <v>1029</v>
      </c>
      <c r="I1125" s="794">
        <v>86</v>
      </c>
      <c r="J1125" s="794">
        <v>14</v>
      </c>
      <c r="K1125" s="794">
        <v>58.800000000000004</v>
      </c>
      <c r="L1125" s="835" t="s">
        <v>1023</v>
      </c>
      <c r="M1125" s="794"/>
      <c r="N1125" s="794"/>
      <c r="O1125" s="794"/>
      <c r="P1125" s="794"/>
      <c r="Q1125" s="794"/>
      <c r="R1125" s="794"/>
      <c r="S1125" s="794"/>
      <c r="T1125" s="794"/>
      <c r="U1125" s="794"/>
      <c r="V1125" s="794"/>
      <c r="W1125" s="794"/>
      <c r="X1125" s="794"/>
    </row>
    <row r="1126" spans="3:24">
      <c r="C1126" s="857" t="s">
        <v>1018</v>
      </c>
      <c r="D1126" s="835">
        <v>43617</v>
      </c>
      <c r="E1126" s="794">
        <f t="shared" si="26"/>
        <v>2019</v>
      </c>
      <c r="F1126" s="794" t="s">
        <v>1030</v>
      </c>
      <c r="G1126" s="823">
        <v>100</v>
      </c>
      <c r="H1126" s="794" t="s">
        <v>1029</v>
      </c>
      <c r="I1126" s="794">
        <v>86</v>
      </c>
      <c r="J1126" s="794">
        <v>14</v>
      </c>
      <c r="K1126" s="794">
        <v>58.800000000000004</v>
      </c>
      <c r="L1126" s="835" t="s">
        <v>1023</v>
      </c>
      <c r="M1126" s="794"/>
      <c r="N1126" s="794"/>
      <c r="O1126" s="794"/>
      <c r="P1126" s="794"/>
      <c r="Q1126" s="794"/>
      <c r="R1126" s="794"/>
      <c r="S1126" s="794"/>
      <c r="T1126" s="794"/>
      <c r="U1126" s="794"/>
      <c r="V1126" s="794"/>
      <c r="W1126" s="794"/>
      <c r="X1126" s="794"/>
    </row>
    <row r="1127" spans="3:24">
      <c r="C1127" s="857" t="s">
        <v>1018</v>
      </c>
      <c r="D1127" s="835">
        <v>43617</v>
      </c>
      <c r="E1127" s="794">
        <f t="shared" si="26"/>
        <v>2019</v>
      </c>
      <c r="F1127" s="794" t="s">
        <v>1030</v>
      </c>
      <c r="G1127" s="823">
        <v>100</v>
      </c>
      <c r="H1127" s="794" t="s">
        <v>1029</v>
      </c>
      <c r="I1127" s="794">
        <v>86</v>
      </c>
      <c r="J1127" s="794">
        <v>14</v>
      </c>
      <c r="K1127" s="794">
        <v>58.800000000000004</v>
      </c>
      <c r="L1127" s="835" t="s">
        <v>1023</v>
      </c>
      <c r="M1127" s="794"/>
      <c r="N1127" s="794"/>
      <c r="O1127" s="794"/>
      <c r="P1127" s="794"/>
      <c r="Q1127" s="794"/>
      <c r="R1127" s="794"/>
      <c r="S1127" s="794"/>
      <c r="T1127" s="794"/>
      <c r="U1127" s="794"/>
      <c r="V1127" s="794"/>
      <c r="W1127" s="794"/>
      <c r="X1127" s="794"/>
    </row>
    <row r="1128" spans="3:24">
      <c r="C1128" s="857" t="s">
        <v>1018</v>
      </c>
      <c r="D1128" s="835">
        <v>43617</v>
      </c>
      <c r="E1128" s="794">
        <f t="shared" si="26"/>
        <v>2019</v>
      </c>
      <c r="F1128" s="794" t="s">
        <v>1030</v>
      </c>
      <c r="G1128" s="823">
        <v>100</v>
      </c>
      <c r="H1128" s="794" t="s">
        <v>1029</v>
      </c>
      <c r="I1128" s="794">
        <v>86</v>
      </c>
      <c r="J1128" s="794">
        <v>14</v>
      </c>
      <c r="K1128" s="794">
        <v>58.800000000000004</v>
      </c>
      <c r="L1128" s="835" t="s">
        <v>1023</v>
      </c>
      <c r="M1128" s="794"/>
      <c r="N1128" s="794"/>
      <c r="O1128" s="794"/>
      <c r="P1128" s="794"/>
      <c r="Q1128" s="794"/>
      <c r="R1128" s="794"/>
      <c r="S1128" s="794"/>
      <c r="T1128" s="794"/>
      <c r="U1128" s="794"/>
      <c r="V1128" s="794"/>
      <c r="W1128" s="794"/>
      <c r="X1128" s="794"/>
    </row>
    <row r="1129" spans="3:24">
      <c r="C1129" s="857" t="s">
        <v>1018</v>
      </c>
      <c r="D1129" s="835">
        <v>43617</v>
      </c>
      <c r="E1129" s="794">
        <f t="shared" si="26"/>
        <v>2019</v>
      </c>
      <c r="F1129" s="794" t="s">
        <v>1019</v>
      </c>
      <c r="G1129" s="823">
        <v>300</v>
      </c>
      <c r="H1129" s="794" t="s">
        <v>1029</v>
      </c>
      <c r="I1129" s="794">
        <v>86</v>
      </c>
      <c r="J1129" s="794">
        <v>214</v>
      </c>
      <c r="K1129" s="794">
        <v>898.80000000000007</v>
      </c>
      <c r="L1129" s="835">
        <v>43983</v>
      </c>
      <c r="M1129" s="794"/>
      <c r="N1129" s="794"/>
      <c r="O1129" s="794"/>
      <c r="P1129" s="794"/>
      <c r="Q1129" s="794"/>
      <c r="R1129" s="794"/>
      <c r="S1129" s="794"/>
      <c r="T1129" s="794"/>
      <c r="U1129" s="794"/>
      <c r="V1129" s="794"/>
      <c r="W1129" s="794"/>
      <c r="X1129" s="794"/>
    </row>
    <row r="1130" spans="3:24">
      <c r="C1130" s="857" t="s">
        <v>1018</v>
      </c>
      <c r="D1130" s="835">
        <v>43617</v>
      </c>
      <c r="E1130" s="794">
        <f t="shared" ref="E1130:E1193" si="27">YEAR(D1130)</f>
        <v>2019</v>
      </c>
      <c r="F1130" s="794" t="s">
        <v>1019</v>
      </c>
      <c r="G1130" s="823">
        <v>300</v>
      </c>
      <c r="H1130" s="794" t="s">
        <v>1029</v>
      </c>
      <c r="I1130" s="794">
        <v>86</v>
      </c>
      <c r="J1130" s="794">
        <v>214</v>
      </c>
      <c r="K1130" s="794">
        <v>898.80000000000007</v>
      </c>
      <c r="L1130" s="835" t="s">
        <v>1023</v>
      </c>
      <c r="M1130" s="794"/>
      <c r="N1130" s="794"/>
      <c r="O1130" s="794"/>
      <c r="P1130" s="794"/>
      <c r="Q1130" s="794"/>
      <c r="R1130" s="794"/>
      <c r="S1130" s="794"/>
      <c r="T1130" s="794"/>
      <c r="U1130" s="794"/>
      <c r="V1130" s="794"/>
      <c r="W1130" s="794"/>
      <c r="X1130" s="794"/>
    </row>
    <row r="1131" spans="3:24">
      <c r="C1131" s="857" t="s">
        <v>1018</v>
      </c>
      <c r="D1131" s="835">
        <v>43617</v>
      </c>
      <c r="E1131" s="794">
        <f t="shared" si="27"/>
        <v>2019</v>
      </c>
      <c r="F1131" s="794" t="s">
        <v>1019</v>
      </c>
      <c r="G1131" s="823">
        <v>300</v>
      </c>
      <c r="H1131" s="794" t="s">
        <v>1029</v>
      </c>
      <c r="I1131" s="794">
        <v>86</v>
      </c>
      <c r="J1131" s="794">
        <v>214</v>
      </c>
      <c r="K1131" s="794">
        <v>898.80000000000007</v>
      </c>
      <c r="L1131" s="835" t="s">
        <v>1023</v>
      </c>
      <c r="M1131" s="794"/>
      <c r="N1131" s="794"/>
      <c r="O1131" s="794"/>
      <c r="P1131" s="794"/>
      <c r="Q1131" s="794"/>
      <c r="R1131" s="794"/>
      <c r="S1131" s="794"/>
      <c r="T1131" s="794"/>
      <c r="U1131" s="794"/>
      <c r="V1131" s="794"/>
      <c r="W1131" s="794"/>
      <c r="X1131" s="794"/>
    </row>
    <row r="1132" spans="3:24">
      <c r="C1132" s="857" t="s">
        <v>1018</v>
      </c>
      <c r="D1132" s="835">
        <v>43617</v>
      </c>
      <c r="E1132" s="794">
        <f t="shared" si="27"/>
        <v>2019</v>
      </c>
      <c r="F1132" s="794" t="s">
        <v>1019</v>
      </c>
      <c r="G1132" s="823">
        <v>300</v>
      </c>
      <c r="H1132" s="794" t="s">
        <v>1043</v>
      </c>
      <c r="I1132" s="794">
        <v>134</v>
      </c>
      <c r="J1132" s="794">
        <v>166</v>
      </c>
      <c r="K1132" s="794">
        <v>697.2</v>
      </c>
      <c r="L1132" s="835" t="s">
        <v>1023</v>
      </c>
      <c r="M1132" s="794"/>
      <c r="N1132" s="794"/>
      <c r="O1132" s="794"/>
      <c r="P1132" s="794"/>
      <c r="Q1132" s="794"/>
      <c r="R1132" s="794"/>
      <c r="S1132" s="794"/>
      <c r="T1132" s="794"/>
      <c r="U1132" s="794"/>
      <c r="V1132" s="794"/>
      <c r="W1132" s="794"/>
      <c r="X1132" s="794"/>
    </row>
    <row r="1133" spans="3:24">
      <c r="C1133" s="857" t="s">
        <v>1018</v>
      </c>
      <c r="D1133" s="835">
        <v>43617</v>
      </c>
      <c r="E1133" s="794">
        <f t="shared" si="27"/>
        <v>2019</v>
      </c>
      <c r="F1133" s="794" t="s">
        <v>1019</v>
      </c>
      <c r="G1133" s="823">
        <v>300</v>
      </c>
      <c r="H1133" s="794" t="s">
        <v>1043</v>
      </c>
      <c r="I1133" s="794">
        <v>134</v>
      </c>
      <c r="J1133" s="794">
        <v>166</v>
      </c>
      <c r="K1133" s="794">
        <v>697.2</v>
      </c>
      <c r="L1133" s="835" t="s">
        <v>1023</v>
      </c>
      <c r="M1133" s="794"/>
      <c r="N1133" s="794"/>
      <c r="O1133" s="794"/>
      <c r="P1133" s="794"/>
      <c r="Q1133" s="794"/>
      <c r="R1133" s="794"/>
      <c r="S1133" s="794"/>
      <c r="T1133" s="794"/>
      <c r="U1133" s="794"/>
      <c r="V1133" s="794"/>
      <c r="W1133" s="794"/>
      <c r="X1133" s="794"/>
    </row>
    <row r="1134" spans="3:24">
      <c r="C1134" s="857" t="s">
        <v>1018</v>
      </c>
      <c r="D1134" s="835">
        <v>43617</v>
      </c>
      <c r="E1134" s="794">
        <f t="shared" si="27"/>
        <v>2019</v>
      </c>
      <c r="F1134" s="794" t="s">
        <v>1019</v>
      </c>
      <c r="G1134" s="823">
        <v>300</v>
      </c>
      <c r="H1134" s="794" t="s">
        <v>1043</v>
      </c>
      <c r="I1134" s="794">
        <v>134</v>
      </c>
      <c r="J1134" s="794">
        <v>166</v>
      </c>
      <c r="K1134" s="794">
        <v>697.2</v>
      </c>
      <c r="L1134" s="835" t="s">
        <v>1023</v>
      </c>
      <c r="M1134" s="794"/>
      <c r="N1134" s="794"/>
      <c r="O1134" s="794"/>
      <c r="P1134" s="794"/>
      <c r="Q1134" s="794"/>
      <c r="R1134" s="794"/>
      <c r="S1134" s="794"/>
      <c r="T1134" s="794"/>
      <c r="U1134" s="794"/>
      <c r="V1134" s="794"/>
      <c r="W1134" s="794"/>
      <c r="X1134" s="794"/>
    </row>
    <row r="1135" spans="3:24">
      <c r="C1135" s="857" t="s">
        <v>1018</v>
      </c>
      <c r="D1135" s="835">
        <v>43617</v>
      </c>
      <c r="E1135" s="794">
        <f t="shared" si="27"/>
        <v>2019</v>
      </c>
      <c r="F1135" s="794" t="s">
        <v>1019</v>
      </c>
      <c r="G1135" s="823">
        <v>300</v>
      </c>
      <c r="H1135" s="794" t="s">
        <v>1043</v>
      </c>
      <c r="I1135" s="794">
        <v>134</v>
      </c>
      <c r="J1135" s="794">
        <v>166</v>
      </c>
      <c r="K1135" s="794">
        <v>697.2</v>
      </c>
      <c r="L1135" s="835" t="s">
        <v>1023</v>
      </c>
      <c r="M1135" s="794"/>
      <c r="N1135" s="794"/>
      <c r="O1135" s="794"/>
      <c r="P1135" s="794"/>
      <c r="Q1135" s="794"/>
      <c r="R1135" s="794"/>
      <c r="S1135" s="794"/>
      <c r="T1135" s="794"/>
      <c r="U1135" s="794"/>
      <c r="V1135" s="794"/>
      <c r="W1135" s="794"/>
      <c r="X1135" s="794"/>
    </row>
    <row r="1136" spans="3:24">
      <c r="C1136" s="857" t="s">
        <v>1018</v>
      </c>
      <c r="D1136" s="835">
        <v>43617</v>
      </c>
      <c r="E1136" s="794">
        <f t="shared" si="27"/>
        <v>2019</v>
      </c>
      <c r="F1136" s="794" t="s">
        <v>1019</v>
      </c>
      <c r="G1136" s="823">
        <v>300</v>
      </c>
      <c r="H1136" s="794" t="s">
        <v>1043</v>
      </c>
      <c r="I1136" s="794">
        <v>134</v>
      </c>
      <c r="J1136" s="794">
        <v>166</v>
      </c>
      <c r="K1136" s="794">
        <v>697.2</v>
      </c>
      <c r="L1136" s="835" t="s">
        <v>1023</v>
      </c>
      <c r="M1136" s="794"/>
      <c r="N1136" s="794"/>
      <c r="O1136" s="794"/>
      <c r="P1136" s="794"/>
      <c r="Q1136" s="794"/>
      <c r="R1136" s="794"/>
      <c r="S1136" s="794"/>
      <c r="T1136" s="794"/>
      <c r="U1136" s="794"/>
      <c r="V1136" s="794"/>
      <c r="W1136" s="794"/>
      <c r="X1136" s="794"/>
    </row>
    <row r="1137" spans="3:24">
      <c r="C1137" s="857" t="s">
        <v>1018</v>
      </c>
      <c r="D1137" s="835">
        <v>43617</v>
      </c>
      <c r="E1137" s="794">
        <f t="shared" si="27"/>
        <v>2019</v>
      </c>
      <c r="F1137" s="794" t="s">
        <v>1019</v>
      </c>
      <c r="G1137" s="823">
        <v>300</v>
      </c>
      <c r="H1137" s="794" t="s">
        <v>1029</v>
      </c>
      <c r="I1137" s="794">
        <v>86</v>
      </c>
      <c r="J1137" s="794">
        <v>214</v>
      </c>
      <c r="K1137" s="794">
        <v>898.80000000000007</v>
      </c>
      <c r="L1137" s="835" t="s">
        <v>1023</v>
      </c>
      <c r="M1137" s="794"/>
      <c r="N1137" s="794"/>
      <c r="O1137" s="794"/>
      <c r="P1137" s="794"/>
      <c r="Q1137" s="794"/>
      <c r="R1137" s="794"/>
      <c r="S1137" s="794"/>
      <c r="T1137" s="794"/>
      <c r="U1137" s="794"/>
      <c r="V1137" s="794"/>
      <c r="W1137" s="794"/>
      <c r="X1137" s="794"/>
    </row>
    <row r="1138" spans="3:24">
      <c r="C1138" s="857" t="s">
        <v>1018</v>
      </c>
      <c r="D1138" s="835">
        <v>43617</v>
      </c>
      <c r="E1138" s="794">
        <f t="shared" si="27"/>
        <v>2019</v>
      </c>
      <c r="F1138" s="794" t="s">
        <v>1019</v>
      </c>
      <c r="G1138" s="823">
        <v>300</v>
      </c>
      <c r="H1138" s="794" t="s">
        <v>1044</v>
      </c>
      <c r="I1138" s="794">
        <v>162</v>
      </c>
      <c r="J1138" s="794">
        <v>138</v>
      </c>
      <c r="K1138" s="794">
        <v>579.6</v>
      </c>
      <c r="L1138" s="835" t="s">
        <v>1023</v>
      </c>
      <c r="M1138" s="794"/>
      <c r="N1138" s="794"/>
      <c r="O1138" s="794"/>
      <c r="P1138" s="794"/>
      <c r="Q1138" s="794"/>
      <c r="R1138" s="794"/>
      <c r="S1138" s="794"/>
      <c r="T1138" s="794"/>
      <c r="U1138" s="794"/>
      <c r="V1138" s="794"/>
      <c r="W1138" s="794"/>
      <c r="X1138" s="794"/>
    </row>
    <row r="1139" spans="3:24">
      <c r="C1139" s="857" t="s">
        <v>1018</v>
      </c>
      <c r="D1139" s="835">
        <v>43617</v>
      </c>
      <c r="E1139" s="794">
        <f t="shared" si="27"/>
        <v>2019</v>
      </c>
      <c r="F1139" s="794" t="s">
        <v>1019</v>
      </c>
      <c r="G1139" s="823">
        <v>300</v>
      </c>
      <c r="H1139" s="794" t="s">
        <v>1029</v>
      </c>
      <c r="I1139" s="794">
        <v>86</v>
      </c>
      <c r="J1139" s="794">
        <v>214</v>
      </c>
      <c r="K1139" s="794">
        <v>898.80000000000007</v>
      </c>
      <c r="L1139" s="835" t="s">
        <v>1023</v>
      </c>
      <c r="M1139" s="794"/>
      <c r="N1139" s="794"/>
      <c r="O1139" s="794"/>
      <c r="P1139" s="794"/>
      <c r="Q1139" s="794"/>
      <c r="R1139" s="794"/>
      <c r="S1139" s="794"/>
      <c r="T1139" s="794"/>
      <c r="U1139" s="794"/>
      <c r="V1139" s="794"/>
      <c r="W1139" s="794"/>
      <c r="X1139" s="794"/>
    </row>
    <row r="1140" spans="3:24">
      <c r="C1140" s="857" t="s">
        <v>1018</v>
      </c>
      <c r="D1140" s="835">
        <v>43617</v>
      </c>
      <c r="E1140" s="794">
        <f t="shared" si="27"/>
        <v>2019</v>
      </c>
      <c r="F1140" s="794" t="s">
        <v>1019</v>
      </c>
      <c r="G1140" s="823">
        <v>300</v>
      </c>
      <c r="H1140" s="794" t="s">
        <v>1029</v>
      </c>
      <c r="I1140" s="794">
        <v>86</v>
      </c>
      <c r="J1140" s="794">
        <v>214</v>
      </c>
      <c r="K1140" s="794">
        <v>898.80000000000007</v>
      </c>
      <c r="L1140" s="835" t="s">
        <v>1023</v>
      </c>
      <c r="M1140" s="794"/>
      <c r="N1140" s="794"/>
      <c r="O1140" s="794"/>
      <c r="P1140" s="794"/>
      <c r="Q1140" s="794"/>
      <c r="R1140" s="794"/>
      <c r="S1140" s="794"/>
      <c r="T1140" s="794"/>
      <c r="U1140" s="794"/>
      <c r="V1140" s="794"/>
      <c r="W1140" s="794"/>
      <c r="X1140" s="794"/>
    </row>
    <row r="1141" spans="3:24">
      <c r="C1141" s="857" t="s">
        <v>1018</v>
      </c>
      <c r="D1141" s="835">
        <v>43617</v>
      </c>
      <c r="E1141" s="794">
        <f t="shared" si="27"/>
        <v>2019</v>
      </c>
      <c r="F1141" s="794" t="s">
        <v>1028</v>
      </c>
      <c r="G1141" s="823">
        <v>195</v>
      </c>
      <c r="H1141" s="794" t="s">
        <v>1029</v>
      </c>
      <c r="I1141" s="794">
        <v>86</v>
      </c>
      <c r="J1141" s="794">
        <v>109</v>
      </c>
      <c r="K1141" s="794">
        <v>457.8</v>
      </c>
      <c r="L1141" s="835" t="s">
        <v>1023</v>
      </c>
      <c r="M1141" s="794"/>
      <c r="N1141" s="794"/>
      <c r="O1141" s="794"/>
      <c r="P1141" s="794"/>
      <c r="Q1141" s="794"/>
      <c r="R1141" s="794"/>
      <c r="S1141" s="794"/>
      <c r="T1141" s="794"/>
      <c r="U1141" s="794"/>
      <c r="V1141" s="794"/>
      <c r="W1141" s="794"/>
      <c r="X1141" s="794"/>
    </row>
    <row r="1142" spans="3:24">
      <c r="C1142" s="857" t="s">
        <v>1018</v>
      </c>
      <c r="D1142" s="835">
        <v>43617</v>
      </c>
      <c r="E1142" s="794">
        <f t="shared" si="27"/>
        <v>2019</v>
      </c>
      <c r="F1142" s="794" t="s">
        <v>1028</v>
      </c>
      <c r="G1142" s="823">
        <v>195</v>
      </c>
      <c r="H1142" s="794" t="s">
        <v>1029</v>
      </c>
      <c r="I1142" s="794">
        <v>86</v>
      </c>
      <c r="J1142" s="794">
        <v>109</v>
      </c>
      <c r="K1142" s="794">
        <v>457.8</v>
      </c>
      <c r="L1142" s="835" t="s">
        <v>1023</v>
      </c>
      <c r="M1142" s="794"/>
      <c r="N1142" s="794"/>
      <c r="O1142" s="794"/>
      <c r="P1142" s="794"/>
      <c r="Q1142" s="794"/>
      <c r="R1142" s="794"/>
      <c r="S1142" s="794"/>
      <c r="T1142" s="794"/>
      <c r="U1142" s="794"/>
      <c r="V1142" s="794"/>
      <c r="W1142" s="794"/>
      <c r="X1142" s="794"/>
    </row>
    <row r="1143" spans="3:24">
      <c r="C1143" s="857" t="s">
        <v>1018</v>
      </c>
      <c r="D1143" s="835">
        <v>43617</v>
      </c>
      <c r="E1143" s="794">
        <f t="shared" si="27"/>
        <v>2019</v>
      </c>
      <c r="F1143" s="794" t="s">
        <v>1028</v>
      </c>
      <c r="G1143" s="823">
        <v>195</v>
      </c>
      <c r="H1143" s="794" t="s">
        <v>1029</v>
      </c>
      <c r="I1143" s="794">
        <v>86</v>
      </c>
      <c r="J1143" s="794">
        <v>109</v>
      </c>
      <c r="K1143" s="794">
        <v>457.8</v>
      </c>
      <c r="L1143" s="835" t="s">
        <v>1023</v>
      </c>
      <c r="M1143" s="794"/>
      <c r="N1143" s="794"/>
      <c r="O1143" s="794"/>
      <c r="P1143" s="794"/>
      <c r="Q1143" s="794"/>
      <c r="R1143" s="794"/>
      <c r="S1143" s="794"/>
      <c r="T1143" s="794"/>
      <c r="U1143" s="794"/>
      <c r="V1143" s="794"/>
      <c r="W1143" s="794"/>
      <c r="X1143" s="794"/>
    </row>
    <row r="1144" spans="3:24">
      <c r="C1144" s="857" t="s">
        <v>1018</v>
      </c>
      <c r="D1144" s="835">
        <v>43617</v>
      </c>
      <c r="E1144" s="794">
        <f t="shared" si="27"/>
        <v>2019</v>
      </c>
      <c r="F1144" s="794" t="s">
        <v>1028</v>
      </c>
      <c r="G1144" s="823">
        <v>195</v>
      </c>
      <c r="H1144" s="794" t="s">
        <v>1029</v>
      </c>
      <c r="I1144" s="794">
        <v>86</v>
      </c>
      <c r="J1144" s="794">
        <v>109</v>
      </c>
      <c r="K1144" s="794">
        <v>457.8</v>
      </c>
      <c r="L1144" s="835" t="s">
        <v>1023</v>
      </c>
      <c r="M1144" s="794"/>
      <c r="N1144" s="794"/>
      <c r="O1144" s="794"/>
      <c r="P1144" s="794"/>
      <c r="Q1144" s="794"/>
      <c r="R1144" s="794"/>
      <c r="S1144" s="794"/>
      <c r="T1144" s="794"/>
      <c r="U1144" s="794"/>
      <c r="V1144" s="794"/>
      <c r="W1144" s="794"/>
      <c r="X1144" s="794"/>
    </row>
    <row r="1145" spans="3:24">
      <c r="C1145" s="857" t="s">
        <v>1018</v>
      </c>
      <c r="D1145" s="835">
        <v>43617</v>
      </c>
      <c r="E1145" s="794">
        <f t="shared" si="27"/>
        <v>2019</v>
      </c>
      <c r="F1145" s="794" t="s">
        <v>1028</v>
      </c>
      <c r="G1145" s="823">
        <v>195</v>
      </c>
      <c r="H1145" s="794" t="s">
        <v>1029</v>
      </c>
      <c r="I1145" s="794">
        <v>86</v>
      </c>
      <c r="J1145" s="794">
        <v>109</v>
      </c>
      <c r="K1145" s="794">
        <v>457.8</v>
      </c>
      <c r="L1145" s="835" t="s">
        <v>1023</v>
      </c>
      <c r="M1145" s="794"/>
      <c r="N1145" s="794"/>
      <c r="O1145" s="794"/>
      <c r="P1145" s="794"/>
      <c r="Q1145" s="794"/>
      <c r="R1145" s="794"/>
      <c r="S1145" s="794"/>
      <c r="T1145" s="794"/>
      <c r="U1145" s="794"/>
      <c r="V1145" s="794"/>
      <c r="W1145" s="794"/>
      <c r="X1145" s="794"/>
    </row>
    <row r="1146" spans="3:24">
      <c r="C1146" s="857" t="s">
        <v>1018</v>
      </c>
      <c r="D1146" s="835">
        <v>43617</v>
      </c>
      <c r="E1146" s="794">
        <f t="shared" si="27"/>
        <v>2019</v>
      </c>
      <c r="F1146" s="794" t="s">
        <v>1028</v>
      </c>
      <c r="G1146" s="823">
        <v>195</v>
      </c>
      <c r="H1146" s="794" t="s">
        <v>1029</v>
      </c>
      <c r="I1146" s="794">
        <v>86</v>
      </c>
      <c r="J1146" s="794">
        <v>109</v>
      </c>
      <c r="K1146" s="794">
        <v>457.8</v>
      </c>
      <c r="L1146" s="835" t="s">
        <v>1023</v>
      </c>
      <c r="M1146" s="794"/>
      <c r="N1146" s="794"/>
      <c r="O1146" s="794"/>
      <c r="P1146" s="794"/>
      <c r="Q1146" s="794"/>
      <c r="R1146" s="794"/>
      <c r="S1146" s="794"/>
      <c r="T1146" s="794"/>
      <c r="U1146" s="794"/>
      <c r="V1146" s="794"/>
      <c r="W1146" s="794"/>
      <c r="X1146" s="794"/>
    </row>
    <row r="1147" spans="3:24">
      <c r="C1147" s="857" t="s">
        <v>1018</v>
      </c>
      <c r="D1147" s="835">
        <v>43617</v>
      </c>
      <c r="E1147" s="794">
        <f t="shared" si="27"/>
        <v>2019</v>
      </c>
      <c r="F1147" s="794" t="s">
        <v>1028</v>
      </c>
      <c r="G1147" s="823">
        <v>195</v>
      </c>
      <c r="H1147" s="794" t="s">
        <v>1029</v>
      </c>
      <c r="I1147" s="794">
        <v>86</v>
      </c>
      <c r="J1147" s="794">
        <v>109</v>
      </c>
      <c r="K1147" s="794">
        <v>457.8</v>
      </c>
      <c r="L1147" s="835" t="s">
        <v>1023</v>
      </c>
      <c r="M1147" s="794"/>
      <c r="N1147" s="794"/>
      <c r="O1147" s="794"/>
      <c r="P1147" s="794"/>
      <c r="Q1147" s="794"/>
      <c r="R1147" s="794"/>
      <c r="S1147" s="794"/>
      <c r="T1147" s="794"/>
      <c r="U1147" s="794"/>
      <c r="V1147" s="794"/>
      <c r="W1147" s="794"/>
      <c r="X1147" s="794"/>
    </row>
    <row r="1148" spans="3:24">
      <c r="C1148" s="857" t="s">
        <v>1018</v>
      </c>
      <c r="D1148" s="835">
        <v>43617</v>
      </c>
      <c r="E1148" s="794">
        <f t="shared" si="27"/>
        <v>2019</v>
      </c>
      <c r="F1148" s="794" t="s">
        <v>1028</v>
      </c>
      <c r="G1148" s="823">
        <v>195</v>
      </c>
      <c r="H1148" s="794" t="s">
        <v>1029</v>
      </c>
      <c r="I1148" s="794">
        <v>86</v>
      </c>
      <c r="J1148" s="794">
        <v>109</v>
      </c>
      <c r="K1148" s="794">
        <v>457.8</v>
      </c>
      <c r="L1148" s="835" t="s">
        <v>1023</v>
      </c>
      <c r="M1148" s="794"/>
      <c r="N1148" s="794"/>
      <c r="O1148" s="794"/>
      <c r="P1148" s="794"/>
      <c r="Q1148" s="794"/>
      <c r="R1148" s="794"/>
      <c r="S1148" s="794"/>
      <c r="T1148" s="794"/>
      <c r="U1148" s="794"/>
      <c r="V1148" s="794"/>
      <c r="W1148" s="794"/>
      <c r="X1148" s="794"/>
    </row>
    <row r="1149" spans="3:24">
      <c r="C1149" s="857" t="s">
        <v>1018</v>
      </c>
      <c r="D1149" s="835">
        <v>43617</v>
      </c>
      <c r="E1149" s="794">
        <f t="shared" si="27"/>
        <v>2019</v>
      </c>
      <c r="F1149" s="794" t="s">
        <v>1028</v>
      </c>
      <c r="G1149" s="823">
        <v>195</v>
      </c>
      <c r="H1149" s="794" t="s">
        <v>1029</v>
      </c>
      <c r="I1149" s="794">
        <v>86</v>
      </c>
      <c r="J1149" s="794">
        <v>109</v>
      </c>
      <c r="K1149" s="794">
        <v>457.8</v>
      </c>
      <c r="L1149" s="835" t="s">
        <v>1023</v>
      </c>
      <c r="M1149" s="794"/>
      <c r="N1149" s="794"/>
      <c r="O1149" s="794"/>
      <c r="P1149" s="794"/>
      <c r="Q1149" s="794"/>
      <c r="R1149" s="794"/>
      <c r="S1149" s="794"/>
      <c r="T1149" s="794"/>
      <c r="U1149" s="794"/>
      <c r="V1149" s="794"/>
      <c r="W1149" s="794"/>
      <c r="X1149" s="794"/>
    </row>
    <row r="1150" spans="3:24">
      <c r="C1150" s="857" t="s">
        <v>1018</v>
      </c>
      <c r="D1150" s="835">
        <v>43617</v>
      </c>
      <c r="E1150" s="794">
        <f t="shared" si="27"/>
        <v>2019</v>
      </c>
      <c r="F1150" s="794" t="s">
        <v>1028</v>
      </c>
      <c r="G1150" s="823">
        <v>195</v>
      </c>
      <c r="H1150" s="794" t="s">
        <v>1029</v>
      </c>
      <c r="I1150" s="794">
        <v>86</v>
      </c>
      <c r="J1150" s="794">
        <v>109</v>
      </c>
      <c r="K1150" s="794">
        <v>457.8</v>
      </c>
      <c r="L1150" s="835" t="s">
        <v>1023</v>
      </c>
      <c r="M1150" s="794"/>
      <c r="N1150" s="794"/>
      <c r="O1150" s="794"/>
      <c r="P1150" s="794"/>
      <c r="Q1150" s="794"/>
      <c r="R1150" s="794"/>
      <c r="S1150" s="794"/>
      <c r="T1150" s="794"/>
      <c r="U1150" s="794"/>
      <c r="V1150" s="794"/>
      <c r="W1150" s="794"/>
      <c r="X1150" s="794"/>
    </row>
    <row r="1151" spans="3:24">
      <c r="C1151" s="857" t="s">
        <v>1018</v>
      </c>
      <c r="D1151" s="835">
        <v>43617</v>
      </c>
      <c r="E1151" s="794">
        <f t="shared" si="27"/>
        <v>2019</v>
      </c>
      <c r="F1151" s="794" t="s">
        <v>1028</v>
      </c>
      <c r="G1151" s="823">
        <v>195</v>
      </c>
      <c r="H1151" s="794" t="s">
        <v>1029</v>
      </c>
      <c r="I1151" s="794">
        <v>86</v>
      </c>
      <c r="J1151" s="794">
        <v>109</v>
      </c>
      <c r="K1151" s="794">
        <v>457.8</v>
      </c>
      <c r="L1151" s="835" t="s">
        <v>1023</v>
      </c>
      <c r="M1151" s="794"/>
      <c r="N1151" s="794"/>
      <c r="O1151" s="794"/>
      <c r="P1151" s="794"/>
      <c r="Q1151" s="794"/>
      <c r="R1151" s="794"/>
      <c r="S1151" s="794"/>
      <c r="T1151" s="794"/>
      <c r="U1151" s="794"/>
      <c r="V1151" s="794"/>
      <c r="W1151" s="794"/>
      <c r="X1151" s="794"/>
    </row>
    <row r="1152" spans="3:24">
      <c r="C1152" s="857" t="s">
        <v>1018</v>
      </c>
      <c r="D1152" s="835">
        <v>43617</v>
      </c>
      <c r="E1152" s="794">
        <f t="shared" si="27"/>
        <v>2019</v>
      </c>
      <c r="F1152" s="794" t="s">
        <v>1028</v>
      </c>
      <c r="G1152" s="823">
        <v>195</v>
      </c>
      <c r="H1152" s="794" t="s">
        <v>1029</v>
      </c>
      <c r="I1152" s="794">
        <v>86</v>
      </c>
      <c r="J1152" s="794">
        <v>109</v>
      </c>
      <c r="K1152" s="794">
        <v>457.8</v>
      </c>
      <c r="L1152" s="835" t="s">
        <v>1023</v>
      </c>
      <c r="M1152" s="794"/>
      <c r="N1152" s="794"/>
      <c r="O1152" s="794"/>
      <c r="P1152" s="794"/>
      <c r="Q1152" s="794"/>
      <c r="R1152" s="794"/>
      <c r="S1152" s="794"/>
      <c r="T1152" s="794"/>
      <c r="U1152" s="794"/>
      <c r="V1152" s="794"/>
      <c r="W1152" s="794"/>
      <c r="X1152" s="794"/>
    </row>
    <row r="1153" spans="3:24">
      <c r="C1153" s="857" t="s">
        <v>1018</v>
      </c>
      <c r="D1153" s="835">
        <v>43617</v>
      </c>
      <c r="E1153" s="794">
        <f t="shared" si="27"/>
        <v>2019</v>
      </c>
      <c r="F1153" s="794" t="s">
        <v>1028</v>
      </c>
      <c r="G1153" s="823">
        <v>195</v>
      </c>
      <c r="H1153" s="794" t="s">
        <v>1029</v>
      </c>
      <c r="I1153" s="794">
        <v>86</v>
      </c>
      <c r="J1153" s="794">
        <v>109</v>
      </c>
      <c r="K1153" s="794">
        <v>457.8</v>
      </c>
      <c r="L1153" s="835" t="s">
        <v>1023</v>
      </c>
      <c r="M1153" s="794"/>
      <c r="N1153" s="794"/>
      <c r="O1153" s="794"/>
      <c r="P1153" s="794"/>
      <c r="Q1153" s="794"/>
      <c r="R1153" s="794"/>
      <c r="S1153" s="794"/>
      <c r="T1153" s="794"/>
      <c r="U1153" s="794"/>
      <c r="V1153" s="794"/>
      <c r="W1153" s="794"/>
      <c r="X1153" s="794"/>
    </row>
    <row r="1154" spans="3:24">
      <c r="C1154" s="857" t="s">
        <v>1018</v>
      </c>
      <c r="D1154" s="835">
        <v>43617</v>
      </c>
      <c r="E1154" s="794">
        <f t="shared" si="27"/>
        <v>2019</v>
      </c>
      <c r="F1154" s="794" t="s">
        <v>1028</v>
      </c>
      <c r="G1154" s="823">
        <v>195</v>
      </c>
      <c r="H1154" s="794" t="s">
        <v>1029</v>
      </c>
      <c r="I1154" s="794">
        <v>86</v>
      </c>
      <c r="J1154" s="794">
        <v>109</v>
      </c>
      <c r="K1154" s="794">
        <v>457.8</v>
      </c>
      <c r="L1154" s="835" t="s">
        <v>1023</v>
      </c>
      <c r="M1154" s="794"/>
      <c r="N1154" s="794"/>
      <c r="O1154" s="794"/>
      <c r="P1154" s="794"/>
      <c r="Q1154" s="794"/>
      <c r="R1154" s="794"/>
      <c r="S1154" s="794"/>
      <c r="T1154" s="794"/>
      <c r="U1154" s="794"/>
      <c r="V1154" s="794"/>
      <c r="W1154" s="794"/>
      <c r="X1154" s="794"/>
    </row>
    <row r="1155" spans="3:24">
      <c r="C1155" s="857" t="s">
        <v>1018</v>
      </c>
      <c r="D1155" s="835">
        <v>43617</v>
      </c>
      <c r="E1155" s="794">
        <f t="shared" si="27"/>
        <v>2019</v>
      </c>
      <c r="F1155" s="794" t="s">
        <v>1028</v>
      </c>
      <c r="G1155" s="823">
        <v>195</v>
      </c>
      <c r="H1155" s="794" t="s">
        <v>1029</v>
      </c>
      <c r="I1155" s="794">
        <v>86</v>
      </c>
      <c r="J1155" s="794">
        <v>109</v>
      </c>
      <c r="K1155" s="794">
        <v>457.8</v>
      </c>
      <c r="L1155" s="835" t="s">
        <v>1023</v>
      </c>
      <c r="M1155" s="794"/>
      <c r="N1155" s="794"/>
      <c r="O1155" s="794"/>
      <c r="P1155" s="794"/>
      <c r="Q1155" s="794"/>
      <c r="R1155" s="794"/>
      <c r="S1155" s="794"/>
      <c r="T1155" s="794"/>
      <c r="U1155" s="794"/>
      <c r="V1155" s="794"/>
      <c r="W1155" s="794"/>
      <c r="X1155" s="794"/>
    </row>
    <row r="1156" spans="3:24">
      <c r="C1156" s="857" t="s">
        <v>1018</v>
      </c>
      <c r="D1156" s="835">
        <v>43617</v>
      </c>
      <c r="E1156" s="794">
        <f t="shared" si="27"/>
        <v>2019</v>
      </c>
      <c r="F1156" s="794" t="s">
        <v>1028</v>
      </c>
      <c r="G1156" s="823">
        <v>195</v>
      </c>
      <c r="H1156" s="794" t="s">
        <v>1029</v>
      </c>
      <c r="I1156" s="794">
        <v>86</v>
      </c>
      <c r="J1156" s="794">
        <v>109</v>
      </c>
      <c r="K1156" s="794">
        <v>457.8</v>
      </c>
      <c r="L1156" s="835" t="s">
        <v>1023</v>
      </c>
      <c r="M1156" s="794"/>
      <c r="N1156" s="794"/>
      <c r="O1156" s="794"/>
      <c r="P1156" s="794"/>
      <c r="Q1156" s="794"/>
      <c r="R1156" s="794"/>
      <c r="S1156" s="794"/>
      <c r="T1156" s="794"/>
      <c r="U1156" s="794"/>
      <c r="V1156" s="794"/>
      <c r="W1156" s="794"/>
      <c r="X1156" s="794"/>
    </row>
    <row r="1157" spans="3:24">
      <c r="C1157" s="857" t="s">
        <v>1018</v>
      </c>
      <c r="D1157" s="835">
        <v>43617</v>
      </c>
      <c r="E1157" s="794">
        <f t="shared" si="27"/>
        <v>2019</v>
      </c>
      <c r="F1157" s="794" t="s">
        <v>1028</v>
      </c>
      <c r="G1157" s="823">
        <v>195</v>
      </c>
      <c r="H1157" s="794" t="s">
        <v>1029</v>
      </c>
      <c r="I1157" s="794">
        <v>86</v>
      </c>
      <c r="J1157" s="794">
        <v>109</v>
      </c>
      <c r="K1157" s="794">
        <v>457.8</v>
      </c>
      <c r="L1157" s="835" t="s">
        <v>1023</v>
      </c>
      <c r="M1157" s="794"/>
      <c r="N1157" s="794"/>
      <c r="O1157" s="794"/>
      <c r="P1157" s="794"/>
      <c r="Q1157" s="794"/>
      <c r="R1157" s="794"/>
      <c r="S1157" s="794"/>
      <c r="T1157" s="794"/>
      <c r="U1157" s="794"/>
      <c r="V1157" s="794"/>
      <c r="W1157" s="794"/>
      <c r="X1157" s="794"/>
    </row>
    <row r="1158" spans="3:24">
      <c r="C1158" s="857" t="s">
        <v>1018</v>
      </c>
      <c r="D1158" s="835">
        <v>43617</v>
      </c>
      <c r="E1158" s="794">
        <f t="shared" si="27"/>
        <v>2019</v>
      </c>
      <c r="F1158" s="794" t="s">
        <v>1028</v>
      </c>
      <c r="G1158" s="823">
        <v>195</v>
      </c>
      <c r="H1158" s="794" t="s">
        <v>1029</v>
      </c>
      <c r="I1158" s="794">
        <v>86</v>
      </c>
      <c r="J1158" s="794">
        <v>109</v>
      </c>
      <c r="K1158" s="794">
        <v>457.8</v>
      </c>
      <c r="L1158" s="835" t="s">
        <v>1023</v>
      </c>
      <c r="M1158" s="794"/>
      <c r="N1158" s="794"/>
      <c r="O1158" s="794"/>
      <c r="P1158" s="794"/>
      <c r="Q1158" s="794"/>
      <c r="R1158" s="794"/>
      <c r="S1158" s="794"/>
      <c r="T1158" s="794"/>
      <c r="U1158" s="794"/>
      <c r="V1158" s="794"/>
      <c r="W1158" s="794"/>
      <c r="X1158" s="794"/>
    </row>
    <row r="1159" spans="3:24">
      <c r="C1159" s="857" t="s">
        <v>1018</v>
      </c>
      <c r="D1159" s="835">
        <v>43617</v>
      </c>
      <c r="E1159" s="794">
        <f t="shared" si="27"/>
        <v>2019</v>
      </c>
      <c r="F1159" s="794" t="s">
        <v>1028</v>
      </c>
      <c r="G1159" s="823">
        <v>195</v>
      </c>
      <c r="H1159" s="794" t="s">
        <v>1029</v>
      </c>
      <c r="I1159" s="794">
        <v>86</v>
      </c>
      <c r="J1159" s="794">
        <v>109</v>
      </c>
      <c r="K1159" s="794">
        <v>457.8</v>
      </c>
      <c r="L1159" s="835" t="s">
        <v>1023</v>
      </c>
      <c r="M1159" s="794"/>
      <c r="N1159" s="794"/>
      <c r="O1159" s="794"/>
      <c r="P1159" s="794"/>
      <c r="Q1159" s="794"/>
      <c r="R1159" s="794"/>
      <c r="S1159" s="794"/>
      <c r="T1159" s="794"/>
      <c r="U1159" s="794"/>
      <c r="V1159" s="794"/>
      <c r="W1159" s="794"/>
      <c r="X1159" s="794"/>
    </row>
    <row r="1160" spans="3:24">
      <c r="C1160" s="857" t="s">
        <v>1018</v>
      </c>
      <c r="D1160" s="835">
        <v>43617</v>
      </c>
      <c r="E1160" s="794">
        <f t="shared" si="27"/>
        <v>2019</v>
      </c>
      <c r="F1160" s="794" t="s">
        <v>1028</v>
      </c>
      <c r="G1160" s="823">
        <v>195</v>
      </c>
      <c r="H1160" s="794" t="s">
        <v>1029</v>
      </c>
      <c r="I1160" s="794">
        <v>86</v>
      </c>
      <c r="J1160" s="794">
        <v>109</v>
      </c>
      <c r="K1160" s="794">
        <v>457.8</v>
      </c>
      <c r="L1160" s="835" t="s">
        <v>1023</v>
      </c>
      <c r="M1160" s="794"/>
      <c r="N1160" s="794"/>
      <c r="O1160" s="794"/>
      <c r="P1160" s="794"/>
      <c r="Q1160" s="794"/>
      <c r="R1160" s="794"/>
      <c r="S1160" s="794"/>
      <c r="T1160" s="794"/>
      <c r="U1160" s="794"/>
      <c r="V1160" s="794"/>
      <c r="W1160" s="794"/>
      <c r="X1160" s="794"/>
    </row>
    <row r="1161" spans="3:24">
      <c r="C1161" s="857" t="s">
        <v>1018</v>
      </c>
      <c r="D1161" s="835">
        <v>43617</v>
      </c>
      <c r="E1161" s="794">
        <f t="shared" si="27"/>
        <v>2019</v>
      </c>
      <c r="F1161" s="794" t="s">
        <v>1028</v>
      </c>
      <c r="G1161" s="823">
        <v>195</v>
      </c>
      <c r="H1161" s="794" t="s">
        <v>1031</v>
      </c>
      <c r="I1161" s="794">
        <v>86</v>
      </c>
      <c r="J1161" s="794">
        <v>109</v>
      </c>
      <c r="K1161" s="794">
        <v>457.8</v>
      </c>
      <c r="L1161" s="835" t="s">
        <v>1023</v>
      </c>
      <c r="M1161" s="794"/>
      <c r="N1161" s="794"/>
      <c r="O1161" s="794"/>
      <c r="P1161" s="794"/>
      <c r="Q1161" s="794"/>
      <c r="R1161" s="794"/>
      <c r="S1161" s="794"/>
      <c r="T1161" s="794"/>
      <c r="U1161" s="794"/>
      <c r="V1161" s="794"/>
      <c r="W1161" s="794"/>
      <c r="X1161" s="794"/>
    </row>
    <row r="1162" spans="3:24">
      <c r="C1162" s="857" t="s">
        <v>1018</v>
      </c>
      <c r="D1162" s="835">
        <v>43617</v>
      </c>
      <c r="E1162" s="794">
        <f t="shared" si="27"/>
        <v>2019</v>
      </c>
      <c r="F1162" s="794" t="s">
        <v>1028</v>
      </c>
      <c r="G1162" s="823">
        <v>195</v>
      </c>
      <c r="H1162" s="794" t="s">
        <v>1029</v>
      </c>
      <c r="I1162" s="794">
        <v>86</v>
      </c>
      <c r="J1162" s="794">
        <v>109</v>
      </c>
      <c r="K1162" s="794">
        <v>457.8</v>
      </c>
      <c r="L1162" s="835" t="s">
        <v>1023</v>
      </c>
      <c r="M1162" s="794"/>
      <c r="N1162" s="794"/>
      <c r="O1162" s="794"/>
      <c r="P1162" s="794"/>
      <c r="Q1162" s="794"/>
      <c r="R1162" s="794"/>
      <c r="S1162" s="794"/>
      <c r="T1162" s="794"/>
      <c r="U1162" s="794"/>
      <c r="V1162" s="794"/>
      <c r="W1162" s="794"/>
      <c r="X1162" s="794"/>
    </row>
    <row r="1163" spans="3:24">
      <c r="C1163" s="857" t="s">
        <v>1018</v>
      </c>
      <c r="D1163" s="835">
        <v>43617</v>
      </c>
      <c r="E1163" s="794">
        <f t="shared" si="27"/>
        <v>2019</v>
      </c>
      <c r="F1163" s="794" t="s">
        <v>1028</v>
      </c>
      <c r="G1163" s="823">
        <v>195</v>
      </c>
      <c r="H1163" s="794" t="s">
        <v>1029</v>
      </c>
      <c r="I1163" s="794">
        <v>86</v>
      </c>
      <c r="J1163" s="794">
        <v>109</v>
      </c>
      <c r="K1163" s="794">
        <v>457.8</v>
      </c>
      <c r="L1163" s="835" t="s">
        <v>1023</v>
      </c>
      <c r="M1163" s="794"/>
      <c r="N1163" s="794"/>
      <c r="O1163" s="794"/>
      <c r="P1163" s="794"/>
      <c r="Q1163" s="794"/>
      <c r="R1163" s="794"/>
      <c r="S1163" s="794"/>
      <c r="T1163" s="794"/>
      <c r="U1163" s="794"/>
      <c r="V1163" s="794"/>
      <c r="W1163" s="794"/>
      <c r="X1163" s="794"/>
    </row>
    <row r="1164" spans="3:24">
      <c r="C1164" s="857" t="s">
        <v>1018</v>
      </c>
      <c r="D1164" s="835">
        <v>43617</v>
      </c>
      <c r="E1164" s="794">
        <f t="shared" si="27"/>
        <v>2019</v>
      </c>
      <c r="F1164" s="794" t="s">
        <v>1028</v>
      </c>
      <c r="G1164" s="823">
        <v>195</v>
      </c>
      <c r="H1164" s="794" t="s">
        <v>1029</v>
      </c>
      <c r="I1164" s="794">
        <v>86</v>
      </c>
      <c r="J1164" s="794">
        <v>109</v>
      </c>
      <c r="K1164" s="794">
        <v>457.8</v>
      </c>
      <c r="L1164" s="835" t="s">
        <v>1023</v>
      </c>
      <c r="M1164" s="794"/>
      <c r="N1164" s="794"/>
      <c r="O1164" s="794"/>
      <c r="P1164" s="794"/>
      <c r="Q1164" s="794"/>
      <c r="R1164" s="794"/>
      <c r="S1164" s="794"/>
      <c r="T1164" s="794"/>
      <c r="U1164" s="794"/>
      <c r="V1164" s="794"/>
      <c r="W1164" s="794"/>
      <c r="X1164" s="794"/>
    </row>
    <row r="1165" spans="3:24">
      <c r="C1165" s="857" t="s">
        <v>1018</v>
      </c>
      <c r="D1165" s="835">
        <v>43617</v>
      </c>
      <c r="E1165" s="794">
        <f t="shared" si="27"/>
        <v>2019</v>
      </c>
      <c r="F1165" s="794" t="s">
        <v>1028</v>
      </c>
      <c r="G1165" s="823">
        <v>195</v>
      </c>
      <c r="H1165" s="794" t="s">
        <v>1029</v>
      </c>
      <c r="I1165" s="794">
        <v>86</v>
      </c>
      <c r="J1165" s="794">
        <v>109</v>
      </c>
      <c r="K1165" s="794">
        <v>457.8</v>
      </c>
      <c r="L1165" s="835" t="s">
        <v>1023</v>
      </c>
      <c r="M1165" s="794"/>
      <c r="N1165" s="794"/>
      <c r="O1165" s="794"/>
      <c r="P1165" s="794"/>
      <c r="Q1165" s="794"/>
      <c r="R1165" s="794"/>
      <c r="S1165" s="794"/>
      <c r="T1165" s="794"/>
      <c r="U1165" s="794"/>
      <c r="V1165" s="794"/>
      <c r="W1165" s="794"/>
      <c r="X1165" s="794"/>
    </row>
    <row r="1166" spans="3:24">
      <c r="C1166" s="857" t="s">
        <v>1018</v>
      </c>
      <c r="D1166" s="835">
        <v>43617</v>
      </c>
      <c r="E1166" s="794">
        <f t="shared" si="27"/>
        <v>2019</v>
      </c>
      <c r="F1166" s="794" t="s">
        <v>1028</v>
      </c>
      <c r="G1166" s="823">
        <v>195</v>
      </c>
      <c r="H1166" s="794" t="s">
        <v>1029</v>
      </c>
      <c r="I1166" s="794">
        <v>86</v>
      </c>
      <c r="J1166" s="794">
        <v>109</v>
      </c>
      <c r="K1166" s="794">
        <v>457.8</v>
      </c>
      <c r="L1166" s="835" t="s">
        <v>1023</v>
      </c>
      <c r="M1166" s="794"/>
      <c r="N1166" s="794"/>
      <c r="O1166" s="794"/>
      <c r="P1166" s="794"/>
      <c r="Q1166" s="794"/>
      <c r="R1166" s="794"/>
      <c r="S1166" s="794"/>
      <c r="T1166" s="794"/>
      <c r="U1166" s="794"/>
      <c r="V1166" s="794"/>
      <c r="W1166" s="794"/>
      <c r="X1166" s="794"/>
    </row>
    <row r="1167" spans="3:24">
      <c r="C1167" s="857" t="s">
        <v>1018</v>
      </c>
      <c r="D1167" s="835">
        <v>43617</v>
      </c>
      <c r="E1167" s="794">
        <f t="shared" si="27"/>
        <v>2019</v>
      </c>
      <c r="F1167" s="794" t="s">
        <v>1028</v>
      </c>
      <c r="G1167" s="823">
        <v>195</v>
      </c>
      <c r="H1167" s="794" t="s">
        <v>1045</v>
      </c>
      <c r="I1167" s="794">
        <v>162</v>
      </c>
      <c r="J1167" s="794">
        <v>33</v>
      </c>
      <c r="K1167" s="794">
        <v>138.6</v>
      </c>
      <c r="L1167" s="835" t="s">
        <v>1023</v>
      </c>
      <c r="M1167" s="794"/>
      <c r="N1167" s="794"/>
      <c r="O1167" s="794"/>
      <c r="P1167" s="794"/>
      <c r="Q1167" s="794"/>
      <c r="R1167" s="794"/>
      <c r="S1167" s="794"/>
      <c r="T1167" s="794"/>
      <c r="U1167" s="794"/>
      <c r="V1167" s="794"/>
      <c r="W1167" s="794"/>
      <c r="X1167" s="794"/>
    </row>
    <row r="1168" spans="3:24">
      <c r="C1168" s="857" t="s">
        <v>1018</v>
      </c>
      <c r="D1168" s="835">
        <v>43617</v>
      </c>
      <c r="E1168" s="794">
        <f t="shared" si="27"/>
        <v>2019</v>
      </c>
      <c r="F1168" s="794" t="s">
        <v>1028</v>
      </c>
      <c r="G1168" s="823">
        <v>195</v>
      </c>
      <c r="H1168" s="794" t="s">
        <v>1029</v>
      </c>
      <c r="I1168" s="794">
        <v>86</v>
      </c>
      <c r="J1168" s="794">
        <v>109</v>
      </c>
      <c r="K1168" s="794">
        <v>457.8</v>
      </c>
      <c r="L1168" s="835" t="s">
        <v>1023</v>
      </c>
      <c r="M1168" s="794"/>
      <c r="N1168" s="794"/>
      <c r="O1168" s="794"/>
      <c r="P1168" s="794"/>
      <c r="Q1168" s="794"/>
      <c r="R1168" s="794"/>
      <c r="S1168" s="794"/>
      <c r="T1168" s="794"/>
      <c r="U1168" s="794"/>
      <c r="V1168" s="794"/>
      <c r="W1168" s="794"/>
      <c r="X1168" s="794"/>
    </row>
    <row r="1169" spans="3:24">
      <c r="C1169" s="857" t="s">
        <v>1018</v>
      </c>
      <c r="D1169" s="835">
        <v>43617</v>
      </c>
      <c r="E1169" s="794">
        <f t="shared" si="27"/>
        <v>2019</v>
      </c>
      <c r="F1169" s="794" t="s">
        <v>1028</v>
      </c>
      <c r="G1169" s="823">
        <v>195</v>
      </c>
      <c r="H1169" s="794" t="s">
        <v>1029</v>
      </c>
      <c r="I1169" s="794">
        <v>86</v>
      </c>
      <c r="J1169" s="794">
        <v>109</v>
      </c>
      <c r="K1169" s="794">
        <v>457.8</v>
      </c>
      <c r="L1169" s="835" t="s">
        <v>1023</v>
      </c>
      <c r="M1169" s="794"/>
      <c r="N1169" s="794"/>
      <c r="O1169" s="794"/>
      <c r="P1169" s="794"/>
      <c r="Q1169" s="794"/>
      <c r="R1169" s="794"/>
      <c r="S1169" s="794"/>
      <c r="T1169" s="794"/>
      <c r="U1169" s="794"/>
      <c r="V1169" s="794"/>
      <c r="W1169" s="794"/>
      <c r="X1169" s="794"/>
    </row>
    <row r="1170" spans="3:24">
      <c r="C1170" s="857" t="s">
        <v>1018</v>
      </c>
      <c r="D1170" s="835">
        <v>43617</v>
      </c>
      <c r="E1170" s="794">
        <f t="shared" si="27"/>
        <v>2019</v>
      </c>
      <c r="F1170" s="794" t="s">
        <v>1028</v>
      </c>
      <c r="G1170" s="823">
        <v>195</v>
      </c>
      <c r="H1170" s="794" t="s">
        <v>1029</v>
      </c>
      <c r="I1170" s="794">
        <v>86</v>
      </c>
      <c r="J1170" s="794">
        <v>109</v>
      </c>
      <c r="K1170" s="794">
        <v>457.8</v>
      </c>
      <c r="L1170" s="835" t="s">
        <v>1023</v>
      </c>
      <c r="M1170" s="794"/>
      <c r="N1170" s="794"/>
      <c r="O1170" s="794"/>
      <c r="P1170" s="794"/>
      <c r="Q1170" s="794"/>
      <c r="R1170" s="794"/>
      <c r="S1170" s="794"/>
      <c r="T1170" s="794"/>
      <c r="U1170" s="794"/>
      <c r="V1170" s="794"/>
      <c r="W1170" s="794"/>
      <c r="X1170" s="794"/>
    </row>
    <row r="1171" spans="3:24">
      <c r="C1171" s="857" t="s">
        <v>1018</v>
      </c>
      <c r="D1171" s="835">
        <v>43617</v>
      </c>
      <c r="E1171" s="794">
        <f t="shared" si="27"/>
        <v>2019</v>
      </c>
      <c r="F1171" s="794" t="s">
        <v>1028</v>
      </c>
      <c r="G1171" s="823">
        <v>195</v>
      </c>
      <c r="H1171" s="794" t="s">
        <v>1029</v>
      </c>
      <c r="I1171" s="794">
        <v>86</v>
      </c>
      <c r="J1171" s="794">
        <v>109</v>
      </c>
      <c r="K1171" s="794">
        <v>457.8</v>
      </c>
      <c r="L1171" s="835" t="s">
        <v>1023</v>
      </c>
      <c r="M1171" s="794"/>
      <c r="N1171" s="794"/>
      <c r="O1171" s="794"/>
      <c r="P1171" s="794"/>
      <c r="Q1171" s="794"/>
      <c r="R1171" s="794"/>
      <c r="S1171" s="794"/>
      <c r="T1171" s="794"/>
      <c r="U1171" s="794"/>
      <c r="V1171" s="794"/>
      <c r="W1171" s="794"/>
      <c r="X1171" s="794"/>
    </row>
    <row r="1172" spans="3:24">
      <c r="C1172" s="857" t="s">
        <v>1018</v>
      </c>
      <c r="D1172" s="835">
        <v>43617</v>
      </c>
      <c r="E1172" s="794">
        <f t="shared" si="27"/>
        <v>2019</v>
      </c>
      <c r="F1172" s="794" t="s">
        <v>1019</v>
      </c>
      <c r="G1172" s="823">
        <v>300</v>
      </c>
      <c r="H1172" s="794" t="s">
        <v>1029</v>
      </c>
      <c r="I1172" s="794">
        <v>86</v>
      </c>
      <c r="J1172" s="794">
        <v>214</v>
      </c>
      <c r="K1172" s="794">
        <v>898.80000000000007</v>
      </c>
      <c r="L1172" s="835" t="s">
        <v>1023</v>
      </c>
      <c r="M1172" s="794"/>
      <c r="N1172" s="794"/>
      <c r="O1172" s="794"/>
      <c r="P1172" s="794"/>
      <c r="Q1172" s="794"/>
      <c r="R1172" s="794"/>
      <c r="S1172" s="794"/>
      <c r="T1172" s="794"/>
      <c r="U1172" s="794"/>
      <c r="V1172" s="794"/>
      <c r="W1172" s="794"/>
      <c r="X1172" s="794"/>
    </row>
    <row r="1173" spans="3:24">
      <c r="C1173" s="857" t="s">
        <v>1018</v>
      </c>
      <c r="D1173" s="835">
        <v>43617</v>
      </c>
      <c r="E1173" s="794">
        <f t="shared" si="27"/>
        <v>2019</v>
      </c>
      <c r="F1173" s="794" t="s">
        <v>1019</v>
      </c>
      <c r="G1173" s="823">
        <v>300</v>
      </c>
      <c r="H1173" s="794" t="s">
        <v>1029</v>
      </c>
      <c r="I1173" s="794">
        <v>86</v>
      </c>
      <c r="J1173" s="794">
        <v>214</v>
      </c>
      <c r="K1173" s="794">
        <v>898.80000000000007</v>
      </c>
      <c r="L1173" s="835" t="s">
        <v>1023</v>
      </c>
      <c r="M1173" s="794"/>
      <c r="N1173" s="794"/>
      <c r="O1173" s="794"/>
      <c r="P1173" s="794"/>
      <c r="Q1173" s="794"/>
      <c r="R1173" s="794"/>
      <c r="S1173" s="794"/>
      <c r="T1173" s="794"/>
      <c r="U1173" s="794"/>
      <c r="V1173" s="794"/>
      <c r="W1173" s="794"/>
      <c r="X1173" s="794"/>
    </row>
    <row r="1174" spans="3:24">
      <c r="C1174" s="857" t="s">
        <v>1018</v>
      </c>
      <c r="D1174" s="835">
        <v>43617</v>
      </c>
      <c r="E1174" s="794">
        <f t="shared" si="27"/>
        <v>2019</v>
      </c>
      <c r="F1174" s="794" t="s">
        <v>1019</v>
      </c>
      <c r="G1174" s="823">
        <v>300</v>
      </c>
      <c r="H1174" s="794" t="s">
        <v>1029</v>
      </c>
      <c r="I1174" s="794">
        <v>86</v>
      </c>
      <c r="J1174" s="794">
        <v>214</v>
      </c>
      <c r="K1174" s="794">
        <v>898.80000000000007</v>
      </c>
      <c r="L1174" s="835" t="s">
        <v>1023</v>
      </c>
      <c r="M1174" s="794"/>
      <c r="N1174" s="794"/>
      <c r="O1174" s="794"/>
      <c r="P1174" s="794"/>
      <c r="Q1174" s="794"/>
      <c r="R1174" s="794"/>
      <c r="S1174" s="794"/>
      <c r="T1174" s="794"/>
      <c r="U1174" s="794"/>
      <c r="V1174" s="794"/>
      <c r="W1174" s="794"/>
      <c r="X1174" s="794"/>
    </row>
    <row r="1175" spans="3:24">
      <c r="C1175" s="857" t="s">
        <v>1018</v>
      </c>
      <c r="D1175" s="835">
        <v>43617</v>
      </c>
      <c r="E1175" s="794">
        <f t="shared" si="27"/>
        <v>2019</v>
      </c>
      <c r="F1175" s="794" t="s">
        <v>1019</v>
      </c>
      <c r="G1175" s="823">
        <v>300</v>
      </c>
      <c r="H1175" s="794" t="s">
        <v>1029</v>
      </c>
      <c r="I1175" s="794">
        <v>86</v>
      </c>
      <c r="J1175" s="794">
        <v>214</v>
      </c>
      <c r="K1175" s="794">
        <v>898.80000000000007</v>
      </c>
      <c r="L1175" s="835" t="s">
        <v>1023</v>
      </c>
      <c r="M1175" s="794"/>
      <c r="N1175" s="794"/>
      <c r="O1175" s="794"/>
      <c r="P1175" s="794"/>
      <c r="Q1175" s="794"/>
      <c r="R1175" s="794"/>
      <c r="S1175" s="794"/>
      <c r="T1175" s="794"/>
      <c r="U1175" s="794"/>
      <c r="V1175" s="794"/>
      <c r="W1175" s="794"/>
      <c r="X1175" s="794"/>
    </row>
    <row r="1176" spans="3:24">
      <c r="C1176" s="857" t="s">
        <v>1018</v>
      </c>
      <c r="D1176" s="835">
        <v>43617</v>
      </c>
      <c r="E1176" s="794">
        <f t="shared" si="27"/>
        <v>2019</v>
      </c>
      <c r="F1176" s="794" t="s">
        <v>1019</v>
      </c>
      <c r="G1176" s="823">
        <v>300</v>
      </c>
      <c r="H1176" s="794" t="s">
        <v>1029</v>
      </c>
      <c r="I1176" s="794">
        <v>86</v>
      </c>
      <c r="J1176" s="794">
        <v>214</v>
      </c>
      <c r="K1176" s="794">
        <v>898.80000000000007</v>
      </c>
      <c r="L1176" s="835" t="s">
        <v>1023</v>
      </c>
      <c r="M1176" s="794"/>
      <c r="N1176" s="794"/>
      <c r="O1176" s="794"/>
      <c r="P1176" s="794"/>
      <c r="Q1176" s="794"/>
      <c r="R1176" s="794"/>
      <c r="S1176" s="794"/>
      <c r="T1176" s="794"/>
      <c r="U1176" s="794"/>
      <c r="V1176" s="794"/>
      <c r="W1176" s="794"/>
      <c r="X1176" s="794"/>
    </row>
    <row r="1177" spans="3:24">
      <c r="C1177" s="857" t="s">
        <v>1018</v>
      </c>
      <c r="D1177" s="835">
        <v>43617</v>
      </c>
      <c r="E1177" s="794">
        <f t="shared" si="27"/>
        <v>2019</v>
      </c>
      <c r="F1177" s="794" t="s">
        <v>1019</v>
      </c>
      <c r="G1177" s="823">
        <v>300</v>
      </c>
      <c r="H1177" s="794" t="s">
        <v>1029</v>
      </c>
      <c r="I1177" s="794">
        <v>86</v>
      </c>
      <c r="J1177" s="794">
        <v>214</v>
      </c>
      <c r="K1177" s="794">
        <v>898.80000000000007</v>
      </c>
      <c r="L1177" s="835" t="s">
        <v>1023</v>
      </c>
      <c r="M1177" s="794"/>
      <c r="N1177" s="794"/>
      <c r="O1177" s="794"/>
      <c r="P1177" s="794"/>
      <c r="Q1177" s="794"/>
      <c r="R1177" s="794"/>
      <c r="S1177" s="794"/>
      <c r="T1177" s="794"/>
      <c r="U1177" s="794"/>
      <c r="V1177" s="794"/>
      <c r="W1177" s="794"/>
      <c r="X1177" s="794"/>
    </row>
    <row r="1178" spans="3:24">
      <c r="C1178" s="857" t="s">
        <v>1018</v>
      </c>
      <c r="D1178" s="835">
        <v>43617</v>
      </c>
      <c r="E1178" s="794">
        <f t="shared" si="27"/>
        <v>2019</v>
      </c>
      <c r="F1178" s="794" t="s">
        <v>1019</v>
      </c>
      <c r="G1178" s="823">
        <v>300</v>
      </c>
      <c r="H1178" s="794" t="s">
        <v>1029</v>
      </c>
      <c r="I1178" s="794">
        <v>86</v>
      </c>
      <c r="J1178" s="794">
        <v>214</v>
      </c>
      <c r="K1178" s="794">
        <v>898.80000000000007</v>
      </c>
      <c r="L1178" s="835" t="s">
        <v>1023</v>
      </c>
      <c r="M1178" s="794"/>
      <c r="N1178" s="794"/>
      <c r="O1178" s="794"/>
      <c r="P1178" s="794"/>
      <c r="Q1178" s="794"/>
      <c r="R1178" s="794"/>
      <c r="S1178" s="794"/>
      <c r="T1178" s="794"/>
      <c r="U1178" s="794"/>
      <c r="V1178" s="794"/>
      <c r="W1178" s="794"/>
      <c r="X1178" s="794"/>
    </row>
    <row r="1179" spans="3:24">
      <c r="C1179" s="857" t="s">
        <v>1018</v>
      </c>
      <c r="D1179" s="835">
        <v>43617</v>
      </c>
      <c r="E1179" s="794">
        <f t="shared" si="27"/>
        <v>2019</v>
      </c>
      <c r="F1179" s="794" t="s">
        <v>1028</v>
      </c>
      <c r="G1179" s="823">
        <v>195</v>
      </c>
      <c r="H1179" s="794" t="s">
        <v>1029</v>
      </c>
      <c r="I1179" s="794">
        <v>86</v>
      </c>
      <c r="J1179" s="794">
        <v>109</v>
      </c>
      <c r="K1179" s="794">
        <v>457.8</v>
      </c>
      <c r="L1179" s="835" t="s">
        <v>1023</v>
      </c>
      <c r="M1179" s="794"/>
      <c r="N1179" s="794"/>
      <c r="O1179" s="794"/>
      <c r="P1179" s="794"/>
      <c r="Q1179" s="794"/>
      <c r="R1179" s="794"/>
      <c r="S1179" s="794"/>
      <c r="T1179" s="794"/>
      <c r="U1179" s="794"/>
      <c r="V1179" s="794"/>
      <c r="W1179" s="794"/>
      <c r="X1179" s="794"/>
    </row>
    <row r="1180" spans="3:24">
      <c r="C1180" s="857" t="s">
        <v>1018</v>
      </c>
      <c r="D1180" s="835">
        <v>43617</v>
      </c>
      <c r="E1180" s="794">
        <f t="shared" si="27"/>
        <v>2019</v>
      </c>
      <c r="F1180" s="794" t="s">
        <v>1028</v>
      </c>
      <c r="G1180" s="823">
        <v>195</v>
      </c>
      <c r="H1180" s="794" t="s">
        <v>1029</v>
      </c>
      <c r="I1180" s="794">
        <v>86</v>
      </c>
      <c r="J1180" s="794">
        <v>109</v>
      </c>
      <c r="K1180" s="794">
        <v>457.8</v>
      </c>
      <c r="L1180" s="835" t="s">
        <v>1023</v>
      </c>
      <c r="M1180" s="794"/>
      <c r="N1180" s="794"/>
      <c r="O1180" s="794"/>
      <c r="P1180" s="794"/>
      <c r="Q1180" s="794"/>
      <c r="R1180" s="794"/>
      <c r="S1180" s="794"/>
      <c r="T1180" s="794"/>
      <c r="U1180" s="794"/>
      <c r="V1180" s="794"/>
      <c r="W1180" s="794"/>
      <c r="X1180" s="794"/>
    </row>
    <row r="1181" spans="3:24">
      <c r="C1181" s="857" t="s">
        <v>1018</v>
      </c>
      <c r="D1181" s="835">
        <v>43617</v>
      </c>
      <c r="E1181" s="794">
        <f t="shared" si="27"/>
        <v>2019</v>
      </c>
      <c r="F1181" s="794" t="s">
        <v>1028</v>
      </c>
      <c r="G1181" s="823">
        <v>195</v>
      </c>
      <c r="H1181" s="794" t="s">
        <v>1029</v>
      </c>
      <c r="I1181" s="794">
        <v>86</v>
      </c>
      <c r="J1181" s="794">
        <v>109</v>
      </c>
      <c r="K1181" s="794">
        <v>457.8</v>
      </c>
      <c r="L1181" s="835" t="s">
        <v>1023</v>
      </c>
      <c r="M1181" s="794"/>
      <c r="N1181" s="794"/>
      <c r="O1181" s="794"/>
      <c r="P1181" s="794"/>
      <c r="Q1181" s="794"/>
      <c r="R1181" s="794"/>
      <c r="S1181" s="794"/>
      <c r="T1181" s="794"/>
      <c r="U1181" s="794"/>
      <c r="V1181" s="794"/>
      <c r="W1181" s="794"/>
      <c r="X1181" s="794"/>
    </row>
    <row r="1182" spans="3:24">
      <c r="C1182" s="857" t="s">
        <v>1018</v>
      </c>
      <c r="D1182" s="835">
        <v>43617</v>
      </c>
      <c r="E1182" s="794">
        <f t="shared" si="27"/>
        <v>2019</v>
      </c>
      <c r="F1182" s="794" t="s">
        <v>1028</v>
      </c>
      <c r="G1182" s="823">
        <v>195</v>
      </c>
      <c r="H1182" s="794" t="s">
        <v>1029</v>
      </c>
      <c r="I1182" s="794">
        <v>86</v>
      </c>
      <c r="J1182" s="794">
        <v>109</v>
      </c>
      <c r="K1182" s="794">
        <v>457.8</v>
      </c>
      <c r="L1182" s="835" t="s">
        <v>1023</v>
      </c>
      <c r="M1182" s="794"/>
      <c r="N1182" s="794"/>
      <c r="O1182" s="794"/>
      <c r="P1182" s="794"/>
      <c r="Q1182" s="794"/>
      <c r="R1182" s="794"/>
      <c r="S1182" s="794"/>
      <c r="T1182" s="794"/>
      <c r="U1182" s="794"/>
      <c r="V1182" s="794"/>
      <c r="W1182" s="794"/>
      <c r="X1182" s="794"/>
    </row>
    <row r="1183" spans="3:24">
      <c r="C1183" s="857" t="s">
        <v>1018</v>
      </c>
      <c r="D1183" s="835">
        <v>43617</v>
      </c>
      <c r="E1183" s="794">
        <f t="shared" si="27"/>
        <v>2019</v>
      </c>
      <c r="F1183" s="794" t="s">
        <v>1028</v>
      </c>
      <c r="G1183" s="823">
        <v>195</v>
      </c>
      <c r="H1183" s="794" t="s">
        <v>1031</v>
      </c>
      <c r="I1183" s="794">
        <v>86</v>
      </c>
      <c r="J1183" s="794">
        <v>109</v>
      </c>
      <c r="K1183" s="794">
        <v>457.8</v>
      </c>
      <c r="L1183" s="835" t="s">
        <v>1023</v>
      </c>
      <c r="M1183" s="794"/>
      <c r="N1183" s="794"/>
      <c r="O1183" s="794"/>
      <c r="P1183" s="794"/>
      <c r="Q1183" s="794"/>
      <c r="R1183" s="794"/>
      <c r="S1183" s="794"/>
      <c r="T1183" s="794"/>
      <c r="U1183" s="794"/>
      <c r="V1183" s="794"/>
      <c r="W1183" s="794"/>
      <c r="X1183" s="794"/>
    </row>
    <row r="1184" spans="3:24">
      <c r="C1184" s="857" t="s">
        <v>1018</v>
      </c>
      <c r="D1184" s="835">
        <v>43617</v>
      </c>
      <c r="E1184" s="794">
        <f t="shared" si="27"/>
        <v>2019</v>
      </c>
      <c r="F1184" s="794" t="s">
        <v>1028</v>
      </c>
      <c r="G1184" s="823">
        <v>195</v>
      </c>
      <c r="H1184" s="794" t="s">
        <v>1031</v>
      </c>
      <c r="I1184" s="794">
        <v>86</v>
      </c>
      <c r="J1184" s="794">
        <v>109</v>
      </c>
      <c r="K1184" s="794">
        <v>457.8</v>
      </c>
      <c r="L1184" s="835" t="s">
        <v>1023</v>
      </c>
      <c r="M1184" s="794"/>
      <c r="N1184" s="794"/>
      <c r="O1184" s="794"/>
      <c r="P1184" s="794"/>
      <c r="Q1184" s="794"/>
      <c r="R1184" s="794"/>
      <c r="S1184" s="794"/>
      <c r="T1184" s="794"/>
      <c r="U1184" s="794"/>
      <c r="V1184" s="794"/>
      <c r="W1184" s="794"/>
      <c r="X1184" s="794"/>
    </row>
    <row r="1185" spans="3:24">
      <c r="C1185" s="857" t="s">
        <v>1018</v>
      </c>
      <c r="D1185" s="835">
        <v>43617</v>
      </c>
      <c r="E1185" s="794">
        <f t="shared" si="27"/>
        <v>2019</v>
      </c>
      <c r="F1185" s="794" t="s">
        <v>1028</v>
      </c>
      <c r="G1185" s="823">
        <v>195</v>
      </c>
      <c r="H1185" s="794" t="s">
        <v>1031</v>
      </c>
      <c r="I1185" s="794">
        <v>86</v>
      </c>
      <c r="J1185" s="794">
        <v>109</v>
      </c>
      <c r="K1185" s="794">
        <v>457.8</v>
      </c>
      <c r="L1185" s="835" t="s">
        <v>1023</v>
      </c>
      <c r="M1185" s="794"/>
      <c r="N1185" s="794"/>
      <c r="O1185" s="794"/>
      <c r="P1185" s="794"/>
      <c r="Q1185" s="794"/>
      <c r="R1185" s="794"/>
      <c r="S1185" s="794"/>
      <c r="T1185" s="794"/>
      <c r="U1185" s="794"/>
      <c r="V1185" s="794"/>
      <c r="W1185" s="794"/>
      <c r="X1185" s="794"/>
    </row>
    <row r="1186" spans="3:24">
      <c r="C1186" s="857" t="s">
        <v>1018</v>
      </c>
      <c r="D1186" s="835">
        <v>43617</v>
      </c>
      <c r="E1186" s="794">
        <f t="shared" si="27"/>
        <v>2019</v>
      </c>
      <c r="F1186" s="794" t="s">
        <v>1028</v>
      </c>
      <c r="G1186" s="823">
        <v>195</v>
      </c>
      <c r="H1186" s="794" t="s">
        <v>1031</v>
      </c>
      <c r="I1186" s="794">
        <v>86</v>
      </c>
      <c r="J1186" s="794">
        <v>109</v>
      </c>
      <c r="K1186" s="794">
        <v>457.8</v>
      </c>
      <c r="L1186" s="835" t="s">
        <v>1023</v>
      </c>
      <c r="M1186" s="794"/>
      <c r="N1186" s="794"/>
      <c r="O1186" s="794"/>
      <c r="P1186" s="794"/>
      <c r="Q1186" s="794"/>
      <c r="R1186" s="794"/>
      <c r="S1186" s="794"/>
      <c r="T1186" s="794"/>
      <c r="U1186" s="794"/>
      <c r="V1186" s="794"/>
      <c r="W1186" s="794"/>
      <c r="X1186" s="794"/>
    </row>
    <row r="1187" spans="3:24">
      <c r="C1187" s="857" t="s">
        <v>1018</v>
      </c>
      <c r="D1187" s="835">
        <v>43617</v>
      </c>
      <c r="E1187" s="794">
        <f t="shared" si="27"/>
        <v>2019</v>
      </c>
      <c r="F1187" s="794" t="s">
        <v>1028</v>
      </c>
      <c r="G1187" s="823">
        <v>195</v>
      </c>
      <c r="H1187" s="794" t="s">
        <v>1031</v>
      </c>
      <c r="I1187" s="794">
        <v>86</v>
      </c>
      <c r="J1187" s="794">
        <v>109</v>
      </c>
      <c r="K1187" s="794">
        <v>457.8</v>
      </c>
      <c r="L1187" s="835" t="s">
        <v>1023</v>
      </c>
      <c r="M1187" s="794"/>
      <c r="N1187" s="794"/>
      <c r="O1187" s="794"/>
      <c r="P1187" s="794"/>
      <c r="Q1187" s="794"/>
      <c r="R1187" s="794"/>
      <c r="S1187" s="794"/>
      <c r="T1187" s="794"/>
      <c r="U1187" s="794"/>
      <c r="V1187" s="794"/>
      <c r="W1187" s="794"/>
      <c r="X1187" s="794"/>
    </row>
    <row r="1188" spans="3:24">
      <c r="C1188" s="857" t="s">
        <v>1018</v>
      </c>
      <c r="D1188" s="835">
        <v>43617</v>
      </c>
      <c r="E1188" s="794">
        <f t="shared" si="27"/>
        <v>2019</v>
      </c>
      <c r="F1188" s="794" t="s">
        <v>1028</v>
      </c>
      <c r="G1188" s="823">
        <v>195</v>
      </c>
      <c r="H1188" s="794" t="s">
        <v>1031</v>
      </c>
      <c r="I1188" s="794">
        <v>86</v>
      </c>
      <c r="J1188" s="794">
        <v>109</v>
      </c>
      <c r="K1188" s="794">
        <v>457.8</v>
      </c>
      <c r="L1188" s="835" t="s">
        <v>1023</v>
      </c>
      <c r="M1188" s="794"/>
      <c r="N1188" s="794"/>
      <c r="O1188" s="794"/>
      <c r="P1188" s="794"/>
      <c r="Q1188" s="794"/>
      <c r="R1188" s="794"/>
      <c r="S1188" s="794"/>
      <c r="T1188" s="794"/>
      <c r="U1188" s="794"/>
      <c r="V1188" s="794"/>
      <c r="W1188" s="794"/>
      <c r="X1188" s="794"/>
    </row>
    <row r="1189" spans="3:24">
      <c r="C1189" s="857" t="s">
        <v>1018</v>
      </c>
      <c r="D1189" s="835">
        <v>43617</v>
      </c>
      <c r="E1189" s="794">
        <f t="shared" si="27"/>
        <v>2019</v>
      </c>
      <c r="F1189" s="794" t="s">
        <v>1028</v>
      </c>
      <c r="G1189" s="823">
        <v>195</v>
      </c>
      <c r="H1189" s="794" t="s">
        <v>1031</v>
      </c>
      <c r="I1189" s="794">
        <v>86</v>
      </c>
      <c r="J1189" s="794">
        <v>109</v>
      </c>
      <c r="K1189" s="794">
        <v>457.8</v>
      </c>
      <c r="L1189" s="835" t="s">
        <v>1023</v>
      </c>
      <c r="M1189" s="794"/>
      <c r="N1189" s="794"/>
      <c r="O1189" s="794"/>
      <c r="P1189" s="794"/>
      <c r="Q1189" s="794"/>
      <c r="R1189" s="794"/>
      <c r="S1189" s="794"/>
      <c r="T1189" s="794"/>
      <c r="U1189" s="794"/>
      <c r="V1189" s="794"/>
      <c r="W1189" s="794"/>
      <c r="X1189" s="794"/>
    </row>
    <row r="1190" spans="3:24">
      <c r="C1190" s="857" t="s">
        <v>1018</v>
      </c>
      <c r="D1190" s="835">
        <v>43617</v>
      </c>
      <c r="E1190" s="794">
        <f t="shared" si="27"/>
        <v>2019</v>
      </c>
      <c r="F1190" s="794" t="s">
        <v>1028</v>
      </c>
      <c r="G1190" s="823">
        <v>195</v>
      </c>
      <c r="H1190" s="794" t="s">
        <v>1031</v>
      </c>
      <c r="I1190" s="794">
        <v>86</v>
      </c>
      <c r="J1190" s="794">
        <v>109</v>
      </c>
      <c r="K1190" s="794">
        <v>457.8</v>
      </c>
      <c r="L1190" s="835" t="s">
        <v>1023</v>
      </c>
      <c r="M1190" s="794"/>
      <c r="N1190" s="794"/>
      <c r="O1190" s="794"/>
      <c r="P1190" s="794"/>
      <c r="Q1190" s="794"/>
      <c r="R1190" s="794"/>
      <c r="S1190" s="794"/>
      <c r="T1190" s="794"/>
      <c r="U1190" s="794"/>
      <c r="V1190" s="794"/>
      <c r="W1190" s="794"/>
      <c r="X1190" s="794"/>
    </row>
    <row r="1191" spans="3:24">
      <c r="C1191" s="857" t="s">
        <v>1018</v>
      </c>
      <c r="D1191" s="835">
        <v>43617</v>
      </c>
      <c r="E1191" s="794">
        <f t="shared" si="27"/>
        <v>2019</v>
      </c>
      <c r="F1191" s="794" t="s">
        <v>1028</v>
      </c>
      <c r="G1191" s="823">
        <v>195</v>
      </c>
      <c r="H1191" s="794" t="s">
        <v>1031</v>
      </c>
      <c r="I1191" s="794">
        <v>86</v>
      </c>
      <c r="J1191" s="794">
        <v>109</v>
      </c>
      <c r="K1191" s="794">
        <v>457.8</v>
      </c>
      <c r="L1191" s="835" t="s">
        <v>1023</v>
      </c>
      <c r="M1191" s="794"/>
      <c r="N1191" s="794"/>
      <c r="O1191" s="794"/>
      <c r="P1191" s="794"/>
      <c r="Q1191" s="794"/>
      <c r="R1191" s="794"/>
      <c r="S1191" s="794"/>
      <c r="T1191" s="794"/>
      <c r="U1191" s="794"/>
      <c r="V1191" s="794"/>
      <c r="W1191" s="794"/>
      <c r="X1191" s="794"/>
    </row>
    <row r="1192" spans="3:24">
      <c r="C1192" s="857" t="s">
        <v>1018</v>
      </c>
      <c r="D1192" s="835">
        <v>43617</v>
      </c>
      <c r="E1192" s="794">
        <f t="shared" si="27"/>
        <v>2019</v>
      </c>
      <c r="F1192" s="794" t="s">
        <v>1028</v>
      </c>
      <c r="G1192" s="823">
        <v>195</v>
      </c>
      <c r="H1192" s="794" t="s">
        <v>1029</v>
      </c>
      <c r="I1192" s="794">
        <v>86</v>
      </c>
      <c r="J1192" s="794">
        <v>109</v>
      </c>
      <c r="K1192" s="794">
        <v>457.8</v>
      </c>
      <c r="L1192" s="835" t="s">
        <v>1023</v>
      </c>
      <c r="M1192" s="794"/>
      <c r="N1192" s="794"/>
      <c r="O1192" s="794"/>
      <c r="P1192" s="794"/>
      <c r="Q1192" s="794"/>
      <c r="R1192" s="794"/>
      <c r="S1192" s="794"/>
      <c r="T1192" s="794"/>
      <c r="U1192" s="794"/>
      <c r="V1192" s="794"/>
      <c r="W1192" s="794"/>
      <c r="X1192" s="794"/>
    </row>
    <row r="1193" spans="3:24">
      <c r="C1193" s="857" t="s">
        <v>1018</v>
      </c>
      <c r="D1193" s="835">
        <v>43617</v>
      </c>
      <c r="E1193" s="794">
        <f t="shared" si="27"/>
        <v>2019</v>
      </c>
      <c r="F1193" s="794" t="s">
        <v>1028</v>
      </c>
      <c r="G1193" s="823">
        <v>195</v>
      </c>
      <c r="H1193" s="794" t="s">
        <v>1029</v>
      </c>
      <c r="I1193" s="794">
        <v>86</v>
      </c>
      <c r="J1193" s="794">
        <v>109</v>
      </c>
      <c r="K1193" s="794">
        <v>457.8</v>
      </c>
      <c r="L1193" s="835" t="s">
        <v>1023</v>
      </c>
      <c r="M1193" s="794"/>
      <c r="N1193" s="794"/>
      <c r="O1193" s="794"/>
      <c r="P1193" s="794"/>
      <c r="Q1193" s="794"/>
      <c r="R1193" s="794"/>
      <c r="S1193" s="794"/>
      <c r="T1193" s="794"/>
      <c r="U1193" s="794"/>
      <c r="V1193" s="794"/>
      <c r="W1193" s="794"/>
      <c r="X1193" s="794"/>
    </row>
    <row r="1194" spans="3:24">
      <c r="C1194" s="857" t="s">
        <v>1018</v>
      </c>
      <c r="D1194" s="835">
        <v>43617</v>
      </c>
      <c r="E1194" s="794">
        <f t="shared" ref="E1194:E1257" si="28">YEAR(D1194)</f>
        <v>2019</v>
      </c>
      <c r="F1194" s="794" t="s">
        <v>1028</v>
      </c>
      <c r="G1194" s="823">
        <v>195</v>
      </c>
      <c r="H1194" s="794" t="s">
        <v>1029</v>
      </c>
      <c r="I1194" s="794">
        <v>86</v>
      </c>
      <c r="J1194" s="794">
        <v>109</v>
      </c>
      <c r="K1194" s="794">
        <v>457.8</v>
      </c>
      <c r="L1194" s="835" t="s">
        <v>1023</v>
      </c>
      <c r="M1194" s="794"/>
      <c r="N1194" s="794"/>
      <c r="O1194" s="794"/>
      <c r="P1194" s="794"/>
      <c r="Q1194" s="794"/>
      <c r="R1194" s="794"/>
      <c r="S1194" s="794"/>
      <c r="T1194" s="794"/>
      <c r="U1194" s="794"/>
      <c r="V1194" s="794"/>
      <c r="W1194" s="794"/>
      <c r="X1194" s="794"/>
    </row>
    <row r="1195" spans="3:24">
      <c r="C1195" s="857" t="s">
        <v>1018</v>
      </c>
      <c r="D1195" s="835">
        <v>43617</v>
      </c>
      <c r="E1195" s="794">
        <f t="shared" si="28"/>
        <v>2019</v>
      </c>
      <c r="F1195" s="794" t="s">
        <v>1028</v>
      </c>
      <c r="G1195" s="823">
        <v>195</v>
      </c>
      <c r="H1195" s="794" t="s">
        <v>1029</v>
      </c>
      <c r="I1195" s="794">
        <v>86</v>
      </c>
      <c r="J1195" s="794">
        <v>109</v>
      </c>
      <c r="K1195" s="794">
        <v>457.8</v>
      </c>
      <c r="L1195" s="835" t="s">
        <v>1023</v>
      </c>
      <c r="M1195" s="794"/>
      <c r="N1195" s="794"/>
      <c r="O1195" s="794"/>
      <c r="P1195" s="794"/>
      <c r="Q1195" s="794"/>
      <c r="R1195" s="794"/>
      <c r="S1195" s="794"/>
      <c r="T1195" s="794"/>
      <c r="U1195" s="794"/>
      <c r="V1195" s="794"/>
      <c r="W1195" s="794"/>
      <c r="X1195" s="794"/>
    </row>
    <row r="1196" spans="3:24">
      <c r="C1196" s="857" t="s">
        <v>1018</v>
      </c>
      <c r="D1196" s="835">
        <v>43617</v>
      </c>
      <c r="E1196" s="794">
        <f t="shared" si="28"/>
        <v>2019</v>
      </c>
      <c r="F1196" s="794" t="s">
        <v>1028</v>
      </c>
      <c r="G1196" s="823">
        <v>195</v>
      </c>
      <c r="H1196" s="794" t="s">
        <v>1029</v>
      </c>
      <c r="I1196" s="794">
        <v>86</v>
      </c>
      <c r="J1196" s="794">
        <v>109</v>
      </c>
      <c r="K1196" s="794">
        <v>457.8</v>
      </c>
      <c r="L1196" s="835" t="s">
        <v>1023</v>
      </c>
      <c r="M1196" s="794"/>
      <c r="N1196" s="794"/>
      <c r="O1196" s="794"/>
      <c r="P1196" s="794"/>
      <c r="Q1196" s="794"/>
      <c r="R1196" s="794"/>
      <c r="S1196" s="794"/>
      <c r="T1196" s="794"/>
      <c r="U1196" s="794"/>
      <c r="V1196" s="794"/>
      <c r="W1196" s="794"/>
      <c r="X1196" s="794"/>
    </row>
    <row r="1197" spans="3:24">
      <c r="C1197" s="857" t="s">
        <v>1018</v>
      </c>
      <c r="D1197" s="835">
        <v>43617</v>
      </c>
      <c r="E1197" s="794">
        <f t="shared" si="28"/>
        <v>2019</v>
      </c>
      <c r="F1197" s="794" t="s">
        <v>1028</v>
      </c>
      <c r="G1197" s="823">
        <v>195</v>
      </c>
      <c r="H1197" s="794" t="s">
        <v>1029</v>
      </c>
      <c r="I1197" s="794">
        <v>86</v>
      </c>
      <c r="J1197" s="794">
        <v>109</v>
      </c>
      <c r="K1197" s="794">
        <v>457.8</v>
      </c>
      <c r="L1197" s="835" t="s">
        <v>1023</v>
      </c>
      <c r="M1197" s="794"/>
      <c r="N1197" s="794"/>
      <c r="O1197" s="794"/>
      <c r="P1197" s="794"/>
      <c r="Q1197" s="794"/>
      <c r="R1197" s="794"/>
      <c r="S1197" s="794"/>
      <c r="T1197" s="794"/>
      <c r="U1197" s="794"/>
      <c r="V1197" s="794"/>
      <c r="W1197" s="794"/>
      <c r="X1197" s="794"/>
    </row>
    <row r="1198" spans="3:24">
      <c r="C1198" s="857" t="s">
        <v>1018</v>
      </c>
      <c r="D1198" s="835">
        <v>43617</v>
      </c>
      <c r="E1198" s="794">
        <f t="shared" si="28"/>
        <v>2019</v>
      </c>
      <c r="F1198" s="794" t="s">
        <v>1028</v>
      </c>
      <c r="G1198" s="823">
        <v>195</v>
      </c>
      <c r="H1198" s="794" t="s">
        <v>1029</v>
      </c>
      <c r="I1198" s="794">
        <v>86</v>
      </c>
      <c r="J1198" s="794">
        <v>109</v>
      </c>
      <c r="K1198" s="794">
        <v>457.8</v>
      </c>
      <c r="L1198" s="835" t="s">
        <v>1023</v>
      </c>
      <c r="M1198" s="794"/>
      <c r="N1198" s="794"/>
      <c r="O1198" s="794"/>
      <c r="P1198" s="794"/>
      <c r="Q1198" s="794"/>
      <c r="R1198" s="794"/>
      <c r="S1198" s="794"/>
      <c r="T1198" s="794"/>
      <c r="U1198" s="794"/>
      <c r="V1198" s="794"/>
      <c r="W1198" s="794"/>
      <c r="X1198" s="794"/>
    </row>
    <row r="1199" spans="3:24">
      <c r="C1199" s="857" t="s">
        <v>1018</v>
      </c>
      <c r="D1199" s="835">
        <v>43617</v>
      </c>
      <c r="E1199" s="794">
        <f t="shared" si="28"/>
        <v>2019</v>
      </c>
      <c r="F1199" s="794" t="s">
        <v>1028</v>
      </c>
      <c r="G1199" s="823">
        <v>195</v>
      </c>
      <c r="H1199" s="794" t="s">
        <v>1029</v>
      </c>
      <c r="I1199" s="794">
        <v>86</v>
      </c>
      <c r="J1199" s="794">
        <v>109</v>
      </c>
      <c r="K1199" s="794">
        <v>457.8</v>
      </c>
      <c r="L1199" s="835" t="s">
        <v>1023</v>
      </c>
      <c r="M1199" s="794"/>
      <c r="N1199" s="794"/>
      <c r="O1199" s="794"/>
      <c r="P1199" s="794"/>
      <c r="Q1199" s="794"/>
      <c r="R1199" s="794"/>
      <c r="S1199" s="794"/>
      <c r="T1199" s="794"/>
      <c r="U1199" s="794"/>
      <c r="V1199" s="794"/>
      <c r="W1199" s="794"/>
      <c r="X1199" s="794"/>
    </row>
    <row r="1200" spans="3:24">
      <c r="C1200" s="857" t="s">
        <v>1018</v>
      </c>
      <c r="D1200" s="835">
        <v>43617</v>
      </c>
      <c r="E1200" s="794">
        <f t="shared" si="28"/>
        <v>2019</v>
      </c>
      <c r="F1200" s="794" t="s">
        <v>1028</v>
      </c>
      <c r="G1200" s="823">
        <v>195</v>
      </c>
      <c r="H1200" s="794" t="s">
        <v>1029</v>
      </c>
      <c r="I1200" s="794">
        <v>86</v>
      </c>
      <c r="J1200" s="794">
        <v>109</v>
      </c>
      <c r="K1200" s="794">
        <v>457.8</v>
      </c>
      <c r="L1200" s="835" t="s">
        <v>1023</v>
      </c>
      <c r="M1200" s="794"/>
      <c r="N1200" s="794"/>
      <c r="O1200" s="794"/>
      <c r="P1200" s="794"/>
      <c r="Q1200" s="794"/>
      <c r="R1200" s="794"/>
      <c r="S1200" s="794"/>
      <c r="T1200" s="794"/>
      <c r="U1200" s="794"/>
      <c r="V1200" s="794"/>
      <c r="W1200" s="794"/>
      <c r="X1200" s="794"/>
    </row>
    <row r="1201" spans="3:24">
      <c r="C1201" s="857" t="s">
        <v>1018</v>
      </c>
      <c r="D1201" s="835">
        <v>43617</v>
      </c>
      <c r="E1201" s="794">
        <f t="shared" si="28"/>
        <v>2019</v>
      </c>
      <c r="F1201" s="794" t="s">
        <v>1028</v>
      </c>
      <c r="G1201" s="823">
        <v>195</v>
      </c>
      <c r="H1201" s="794" t="s">
        <v>1029</v>
      </c>
      <c r="I1201" s="794">
        <v>86</v>
      </c>
      <c r="J1201" s="794">
        <v>109</v>
      </c>
      <c r="K1201" s="794">
        <v>457.8</v>
      </c>
      <c r="L1201" s="835" t="s">
        <v>1023</v>
      </c>
      <c r="M1201" s="794"/>
      <c r="N1201" s="794"/>
      <c r="O1201" s="794"/>
      <c r="P1201" s="794"/>
      <c r="Q1201" s="794"/>
      <c r="R1201" s="794"/>
      <c r="S1201" s="794"/>
      <c r="T1201" s="794"/>
      <c r="U1201" s="794"/>
      <c r="V1201" s="794"/>
      <c r="W1201" s="794"/>
      <c r="X1201" s="794"/>
    </row>
    <row r="1202" spans="3:24">
      <c r="C1202" s="857" t="s">
        <v>1018</v>
      </c>
      <c r="D1202" s="835">
        <v>43617</v>
      </c>
      <c r="E1202" s="794">
        <f t="shared" si="28"/>
        <v>2019</v>
      </c>
      <c r="F1202" s="794" t="s">
        <v>1019</v>
      </c>
      <c r="G1202" s="823">
        <v>300</v>
      </c>
      <c r="H1202" s="794" t="s">
        <v>1031</v>
      </c>
      <c r="I1202" s="794">
        <v>86</v>
      </c>
      <c r="J1202" s="794">
        <v>214</v>
      </c>
      <c r="K1202" s="794">
        <v>898.80000000000007</v>
      </c>
      <c r="L1202" s="835" t="s">
        <v>1023</v>
      </c>
      <c r="M1202" s="794"/>
      <c r="N1202" s="794"/>
      <c r="O1202" s="794"/>
      <c r="P1202" s="794"/>
      <c r="Q1202" s="794"/>
      <c r="R1202" s="794"/>
      <c r="S1202" s="794"/>
      <c r="T1202" s="794"/>
      <c r="U1202" s="794"/>
      <c r="V1202" s="794"/>
      <c r="W1202" s="794"/>
      <c r="X1202" s="794"/>
    </row>
    <row r="1203" spans="3:24">
      <c r="C1203" s="857" t="s">
        <v>1018</v>
      </c>
      <c r="D1203" s="835">
        <v>43617</v>
      </c>
      <c r="E1203" s="794">
        <f t="shared" si="28"/>
        <v>2019</v>
      </c>
      <c r="F1203" s="794" t="s">
        <v>1019</v>
      </c>
      <c r="G1203" s="823">
        <v>300</v>
      </c>
      <c r="H1203" s="794" t="s">
        <v>1031</v>
      </c>
      <c r="I1203" s="794">
        <v>86</v>
      </c>
      <c r="J1203" s="794">
        <v>214</v>
      </c>
      <c r="K1203" s="794">
        <v>898.80000000000007</v>
      </c>
      <c r="L1203" s="835" t="s">
        <v>1023</v>
      </c>
      <c r="M1203" s="794"/>
      <c r="N1203" s="794"/>
      <c r="O1203" s="794"/>
      <c r="P1203" s="794"/>
      <c r="Q1203" s="794"/>
      <c r="R1203" s="794"/>
      <c r="S1203" s="794"/>
      <c r="T1203" s="794"/>
      <c r="U1203" s="794"/>
      <c r="V1203" s="794"/>
      <c r="W1203" s="794"/>
      <c r="X1203" s="794"/>
    </row>
    <row r="1204" spans="3:24">
      <c r="C1204" s="857" t="s">
        <v>1018</v>
      </c>
      <c r="D1204" s="835">
        <v>43617</v>
      </c>
      <c r="E1204" s="794">
        <f t="shared" si="28"/>
        <v>2019</v>
      </c>
      <c r="F1204" s="794" t="s">
        <v>1019</v>
      </c>
      <c r="G1204" s="823">
        <v>300</v>
      </c>
      <c r="H1204" s="794" t="s">
        <v>1031</v>
      </c>
      <c r="I1204" s="794">
        <v>86</v>
      </c>
      <c r="J1204" s="794">
        <v>214</v>
      </c>
      <c r="K1204" s="794">
        <v>898.80000000000007</v>
      </c>
      <c r="L1204" s="835" t="s">
        <v>1023</v>
      </c>
      <c r="M1204" s="794"/>
      <c r="N1204" s="794"/>
      <c r="O1204" s="794"/>
      <c r="P1204" s="794"/>
      <c r="Q1204" s="794"/>
      <c r="R1204" s="794"/>
      <c r="S1204" s="794"/>
      <c r="T1204" s="794"/>
      <c r="U1204" s="794"/>
      <c r="V1204" s="794"/>
      <c r="W1204" s="794"/>
      <c r="X1204" s="794"/>
    </row>
    <row r="1205" spans="3:24">
      <c r="C1205" s="857" t="s">
        <v>1018</v>
      </c>
      <c r="D1205" s="835">
        <v>43617</v>
      </c>
      <c r="E1205" s="794">
        <f t="shared" si="28"/>
        <v>2019</v>
      </c>
      <c r="F1205" s="794" t="s">
        <v>1019</v>
      </c>
      <c r="G1205" s="823">
        <v>300</v>
      </c>
      <c r="H1205" s="794" t="s">
        <v>1031</v>
      </c>
      <c r="I1205" s="794">
        <v>86</v>
      </c>
      <c r="J1205" s="794">
        <v>214</v>
      </c>
      <c r="K1205" s="794">
        <v>898.80000000000007</v>
      </c>
      <c r="L1205" s="835" t="s">
        <v>1023</v>
      </c>
      <c r="M1205" s="794"/>
      <c r="N1205" s="794"/>
      <c r="O1205" s="794"/>
      <c r="P1205" s="794"/>
      <c r="Q1205" s="794"/>
      <c r="R1205" s="794"/>
      <c r="S1205" s="794"/>
      <c r="T1205" s="794"/>
      <c r="U1205" s="794"/>
      <c r="V1205" s="794"/>
      <c r="W1205" s="794"/>
      <c r="X1205" s="794"/>
    </row>
    <row r="1206" spans="3:24">
      <c r="C1206" s="857" t="s">
        <v>1018</v>
      </c>
      <c r="D1206" s="835">
        <v>43617</v>
      </c>
      <c r="E1206" s="794">
        <f t="shared" si="28"/>
        <v>2019</v>
      </c>
      <c r="F1206" s="794" t="s">
        <v>1019</v>
      </c>
      <c r="G1206" s="823">
        <v>300</v>
      </c>
      <c r="H1206" s="794" t="s">
        <v>1031</v>
      </c>
      <c r="I1206" s="794">
        <v>86</v>
      </c>
      <c r="J1206" s="794">
        <v>214</v>
      </c>
      <c r="K1206" s="794">
        <v>898.80000000000007</v>
      </c>
      <c r="L1206" s="835" t="s">
        <v>1023</v>
      </c>
      <c r="M1206" s="794"/>
      <c r="N1206" s="794"/>
      <c r="O1206" s="794"/>
      <c r="P1206" s="794"/>
      <c r="Q1206" s="794"/>
      <c r="R1206" s="794"/>
      <c r="S1206" s="794"/>
      <c r="T1206" s="794"/>
      <c r="U1206" s="794"/>
      <c r="V1206" s="794"/>
      <c r="W1206" s="794"/>
      <c r="X1206" s="794"/>
    </row>
    <row r="1207" spans="3:24">
      <c r="C1207" s="857" t="s">
        <v>1018</v>
      </c>
      <c r="D1207" s="835">
        <v>43617</v>
      </c>
      <c r="E1207" s="794">
        <f t="shared" si="28"/>
        <v>2019</v>
      </c>
      <c r="F1207" s="794" t="s">
        <v>1019</v>
      </c>
      <c r="G1207" s="823">
        <v>300</v>
      </c>
      <c r="H1207" s="794" t="s">
        <v>1031</v>
      </c>
      <c r="I1207" s="794">
        <v>86</v>
      </c>
      <c r="J1207" s="794">
        <v>214</v>
      </c>
      <c r="K1207" s="794">
        <v>898.80000000000007</v>
      </c>
      <c r="L1207" s="835" t="s">
        <v>1023</v>
      </c>
      <c r="M1207" s="794"/>
      <c r="N1207" s="794"/>
      <c r="O1207" s="794"/>
      <c r="P1207" s="794"/>
      <c r="Q1207" s="794"/>
      <c r="R1207" s="794"/>
      <c r="S1207" s="794"/>
      <c r="T1207" s="794"/>
      <c r="U1207" s="794"/>
      <c r="V1207" s="794"/>
      <c r="W1207" s="794"/>
      <c r="X1207" s="794"/>
    </row>
    <row r="1208" spans="3:24">
      <c r="C1208" s="857" t="s">
        <v>1018</v>
      </c>
      <c r="D1208" s="835">
        <v>43617</v>
      </c>
      <c r="E1208" s="794">
        <f t="shared" si="28"/>
        <v>2019</v>
      </c>
      <c r="F1208" s="794" t="s">
        <v>1019</v>
      </c>
      <c r="G1208" s="823">
        <v>300</v>
      </c>
      <c r="H1208" s="794" t="s">
        <v>1031</v>
      </c>
      <c r="I1208" s="794">
        <v>86</v>
      </c>
      <c r="J1208" s="794">
        <v>214</v>
      </c>
      <c r="K1208" s="794">
        <v>898.80000000000007</v>
      </c>
      <c r="L1208" s="835" t="s">
        <v>1023</v>
      </c>
      <c r="M1208" s="794"/>
      <c r="N1208" s="794"/>
      <c r="O1208" s="794"/>
      <c r="P1208" s="794"/>
      <c r="Q1208" s="794"/>
      <c r="R1208" s="794"/>
      <c r="S1208" s="794"/>
      <c r="T1208" s="794"/>
      <c r="U1208" s="794"/>
      <c r="V1208" s="794"/>
      <c r="W1208" s="794"/>
      <c r="X1208" s="794"/>
    </row>
    <row r="1209" spans="3:24">
      <c r="C1209" s="857" t="s">
        <v>1018</v>
      </c>
      <c r="D1209" s="835">
        <v>43617</v>
      </c>
      <c r="E1209" s="794">
        <f t="shared" si="28"/>
        <v>2019</v>
      </c>
      <c r="F1209" s="794" t="s">
        <v>1019</v>
      </c>
      <c r="G1209" s="823">
        <v>300</v>
      </c>
      <c r="H1209" s="794" t="s">
        <v>1031</v>
      </c>
      <c r="I1209" s="794">
        <v>86</v>
      </c>
      <c r="J1209" s="794">
        <v>214</v>
      </c>
      <c r="K1209" s="794">
        <v>898.80000000000007</v>
      </c>
      <c r="L1209" s="835" t="s">
        <v>1023</v>
      </c>
      <c r="M1209" s="794"/>
      <c r="N1209" s="794"/>
      <c r="O1209" s="794"/>
      <c r="P1209" s="794"/>
      <c r="Q1209" s="794"/>
      <c r="R1209" s="794"/>
      <c r="S1209" s="794"/>
      <c r="T1209" s="794"/>
      <c r="U1209" s="794"/>
      <c r="V1209" s="794"/>
      <c r="W1209" s="794"/>
      <c r="X1209" s="794"/>
    </row>
    <row r="1210" spans="3:24">
      <c r="C1210" s="857" t="s">
        <v>1018</v>
      </c>
      <c r="D1210" s="835">
        <v>43617</v>
      </c>
      <c r="E1210" s="794">
        <f t="shared" si="28"/>
        <v>2019</v>
      </c>
      <c r="F1210" s="794" t="s">
        <v>1019</v>
      </c>
      <c r="G1210" s="823">
        <v>300</v>
      </c>
      <c r="H1210" s="794" t="s">
        <v>1029</v>
      </c>
      <c r="I1210" s="794">
        <v>86</v>
      </c>
      <c r="J1210" s="794">
        <v>214</v>
      </c>
      <c r="K1210" s="794">
        <v>898.80000000000007</v>
      </c>
      <c r="L1210" s="835" t="s">
        <v>1023</v>
      </c>
      <c r="M1210" s="794"/>
      <c r="N1210" s="794"/>
      <c r="O1210" s="794"/>
      <c r="P1210" s="794"/>
      <c r="Q1210" s="794"/>
      <c r="R1210" s="794"/>
      <c r="S1210" s="794"/>
      <c r="T1210" s="794"/>
      <c r="U1210" s="794"/>
      <c r="V1210" s="794"/>
      <c r="W1210" s="794"/>
      <c r="X1210" s="794"/>
    </row>
    <row r="1211" spans="3:24">
      <c r="C1211" s="857" t="s">
        <v>1018</v>
      </c>
      <c r="D1211" s="835">
        <v>43617</v>
      </c>
      <c r="E1211" s="794">
        <f t="shared" si="28"/>
        <v>2019</v>
      </c>
      <c r="F1211" s="794" t="s">
        <v>1019</v>
      </c>
      <c r="G1211" s="823">
        <v>300</v>
      </c>
      <c r="H1211" s="794" t="s">
        <v>1029</v>
      </c>
      <c r="I1211" s="794">
        <v>86</v>
      </c>
      <c r="J1211" s="794">
        <v>214</v>
      </c>
      <c r="K1211" s="794">
        <v>898.80000000000007</v>
      </c>
      <c r="L1211" s="835" t="s">
        <v>1023</v>
      </c>
      <c r="M1211" s="794"/>
      <c r="N1211" s="794"/>
      <c r="O1211" s="794"/>
      <c r="P1211" s="794"/>
      <c r="Q1211" s="794"/>
      <c r="R1211" s="794"/>
      <c r="S1211" s="794"/>
      <c r="T1211" s="794"/>
      <c r="U1211" s="794"/>
      <c r="V1211" s="794"/>
      <c r="W1211" s="794"/>
      <c r="X1211" s="794"/>
    </row>
    <row r="1212" spans="3:24">
      <c r="C1212" s="857" t="s">
        <v>1018</v>
      </c>
      <c r="D1212" s="835">
        <v>43617</v>
      </c>
      <c r="E1212" s="794">
        <f t="shared" si="28"/>
        <v>2019</v>
      </c>
      <c r="F1212" s="794" t="s">
        <v>1019</v>
      </c>
      <c r="G1212" s="823">
        <v>300</v>
      </c>
      <c r="H1212" s="794" t="s">
        <v>1029</v>
      </c>
      <c r="I1212" s="794">
        <v>86</v>
      </c>
      <c r="J1212" s="794">
        <v>214</v>
      </c>
      <c r="K1212" s="794">
        <v>898.80000000000007</v>
      </c>
      <c r="L1212" s="835" t="s">
        <v>1023</v>
      </c>
      <c r="M1212" s="794"/>
      <c r="N1212" s="794"/>
      <c r="O1212" s="794"/>
      <c r="P1212" s="794"/>
      <c r="Q1212" s="794"/>
      <c r="R1212" s="794"/>
      <c r="S1212" s="794"/>
      <c r="T1212" s="794"/>
      <c r="U1212" s="794"/>
      <c r="V1212" s="794"/>
      <c r="W1212" s="794"/>
      <c r="X1212" s="794"/>
    </row>
    <row r="1213" spans="3:24">
      <c r="C1213" s="857" t="s">
        <v>1018</v>
      </c>
      <c r="D1213" s="835">
        <v>43617</v>
      </c>
      <c r="E1213" s="794">
        <f t="shared" si="28"/>
        <v>2019</v>
      </c>
      <c r="F1213" s="794" t="s">
        <v>1019</v>
      </c>
      <c r="G1213" s="823">
        <v>300</v>
      </c>
      <c r="H1213" s="794" t="s">
        <v>1029</v>
      </c>
      <c r="I1213" s="794">
        <v>86</v>
      </c>
      <c r="J1213" s="794">
        <v>214</v>
      </c>
      <c r="K1213" s="794">
        <v>898.80000000000007</v>
      </c>
      <c r="L1213" s="835" t="s">
        <v>1023</v>
      </c>
      <c r="M1213" s="794"/>
      <c r="N1213" s="794"/>
      <c r="O1213" s="794"/>
      <c r="P1213" s="794"/>
      <c r="Q1213" s="794"/>
      <c r="R1213" s="794"/>
      <c r="S1213" s="794"/>
      <c r="T1213" s="794"/>
      <c r="U1213" s="794"/>
      <c r="V1213" s="794"/>
      <c r="W1213" s="794"/>
      <c r="X1213" s="794"/>
    </row>
    <row r="1214" spans="3:24">
      <c r="C1214" s="857" t="s">
        <v>1018</v>
      </c>
      <c r="D1214" s="835">
        <v>43617</v>
      </c>
      <c r="E1214" s="794">
        <f t="shared" si="28"/>
        <v>2019</v>
      </c>
      <c r="F1214" s="794" t="s">
        <v>1019</v>
      </c>
      <c r="G1214" s="823">
        <v>300</v>
      </c>
      <c r="H1214" s="794" t="s">
        <v>1029</v>
      </c>
      <c r="I1214" s="794">
        <v>86</v>
      </c>
      <c r="J1214" s="794">
        <v>214</v>
      </c>
      <c r="K1214" s="794">
        <v>898.80000000000007</v>
      </c>
      <c r="L1214" s="835" t="s">
        <v>1023</v>
      </c>
      <c r="M1214" s="794"/>
      <c r="N1214" s="794"/>
      <c r="O1214" s="794"/>
      <c r="P1214" s="794"/>
      <c r="Q1214" s="794"/>
      <c r="R1214" s="794"/>
      <c r="S1214" s="794"/>
      <c r="T1214" s="794"/>
      <c r="U1214" s="794"/>
      <c r="V1214" s="794"/>
      <c r="W1214" s="794"/>
      <c r="X1214" s="794"/>
    </row>
    <row r="1215" spans="3:24">
      <c r="C1215" s="857" t="s">
        <v>1018</v>
      </c>
      <c r="D1215" s="835">
        <v>43617</v>
      </c>
      <c r="E1215" s="794">
        <f t="shared" si="28"/>
        <v>2019</v>
      </c>
      <c r="F1215" s="794" t="s">
        <v>1019</v>
      </c>
      <c r="G1215" s="823">
        <v>300</v>
      </c>
      <c r="H1215" s="794" t="s">
        <v>1029</v>
      </c>
      <c r="I1215" s="794">
        <v>86</v>
      </c>
      <c r="J1215" s="794">
        <v>214</v>
      </c>
      <c r="K1215" s="794">
        <v>898.80000000000007</v>
      </c>
      <c r="L1215" s="835" t="s">
        <v>1023</v>
      </c>
      <c r="M1215" s="794"/>
      <c r="N1215" s="794"/>
      <c r="O1215" s="794"/>
      <c r="P1215" s="794"/>
      <c r="Q1215" s="794"/>
      <c r="R1215" s="794"/>
      <c r="S1215" s="794"/>
      <c r="T1215" s="794"/>
      <c r="U1215" s="794"/>
      <c r="V1215" s="794"/>
      <c r="W1215" s="794"/>
      <c r="X1215" s="794"/>
    </row>
    <row r="1216" spans="3:24">
      <c r="C1216" s="857" t="s">
        <v>1018</v>
      </c>
      <c r="D1216" s="835">
        <v>43617</v>
      </c>
      <c r="E1216" s="794">
        <f t="shared" si="28"/>
        <v>2019</v>
      </c>
      <c r="F1216" s="794" t="s">
        <v>1019</v>
      </c>
      <c r="G1216" s="823">
        <v>300</v>
      </c>
      <c r="H1216" s="794" t="s">
        <v>1029</v>
      </c>
      <c r="I1216" s="794">
        <v>86</v>
      </c>
      <c r="J1216" s="794">
        <v>214</v>
      </c>
      <c r="K1216" s="794">
        <v>898.80000000000007</v>
      </c>
      <c r="L1216" s="835" t="s">
        <v>1023</v>
      </c>
      <c r="M1216" s="794"/>
      <c r="N1216" s="794"/>
      <c r="O1216" s="794"/>
      <c r="P1216" s="794"/>
      <c r="Q1216" s="794"/>
      <c r="R1216" s="794"/>
      <c r="S1216" s="794"/>
      <c r="T1216" s="794"/>
      <c r="U1216" s="794"/>
      <c r="V1216" s="794"/>
      <c r="W1216" s="794"/>
      <c r="X1216" s="794"/>
    </row>
    <row r="1217" spans="3:24">
      <c r="C1217" s="857" t="s">
        <v>1018</v>
      </c>
      <c r="D1217" s="835">
        <v>43617</v>
      </c>
      <c r="E1217" s="794">
        <f t="shared" si="28"/>
        <v>2019</v>
      </c>
      <c r="F1217" s="794" t="s">
        <v>1019</v>
      </c>
      <c r="G1217" s="823">
        <v>300</v>
      </c>
      <c r="H1217" s="794" t="s">
        <v>1029</v>
      </c>
      <c r="I1217" s="794">
        <v>86</v>
      </c>
      <c r="J1217" s="794">
        <v>214</v>
      </c>
      <c r="K1217" s="794">
        <v>898.80000000000007</v>
      </c>
      <c r="L1217" s="835" t="s">
        <v>1023</v>
      </c>
      <c r="M1217" s="794"/>
      <c r="N1217" s="794"/>
      <c r="O1217" s="794"/>
      <c r="P1217" s="794"/>
      <c r="Q1217" s="794"/>
      <c r="R1217" s="794"/>
      <c r="S1217" s="794"/>
      <c r="T1217" s="794"/>
      <c r="U1217" s="794"/>
      <c r="V1217" s="794"/>
      <c r="W1217" s="794"/>
      <c r="X1217" s="794"/>
    </row>
    <row r="1218" spans="3:24">
      <c r="C1218" s="857" t="s">
        <v>1018</v>
      </c>
      <c r="D1218" s="835">
        <v>43617</v>
      </c>
      <c r="E1218" s="794">
        <f t="shared" si="28"/>
        <v>2019</v>
      </c>
      <c r="F1218" s="794" t="s">
        <v>1019</v>
      </c>
      <c r="G1218" s="823">
        <v>300</v>
      </c>
      <c r="H1218" s="794" t="s">
        <v>1029</v>
      </c>
      <c r="I1218" s="794">
        <v>86</v>
      </c>
      <c r="J1218" s="794">
        <v>214</v>
      </c>
      <c r="K1218" s="794">
        <v>898.80000000000007</v>
      </c>
      <c r="L1218" s="835" t="s">
        <v>1023</v>
      </c>
      <c r="M1218" s="794"/>
      <c r="N1218" s="794"/>
      <c r="O1218" s="794"/>
      <c r="P1218" s="794"/>
      <c r="Q1218" s="794"/>
      <c r="R1218" s="794"/>
      <c r="S1218" s="794"/>
      <c r="T1218" s="794"/>
      <c r="U1218" s="794"/>
      <c r="V1218" s="794"/>
      <c r="W1218" s="794"/>
      <c r="X1218" s="794"/>
    </row>
    <row r="1219" spans="3:24">
      <c r="C1219" s="857" t="s">
        <v>1018</v>
      </c>
      <c r="D1219" s="835">
        <v>43617</v>
      </c>
      <c r="E1219" s="794">
        <f t="shared" si="28"/>
        <v>2019</v>
      </c>
      <c r="F1219" s="794" t="s">
        <v>1019</v>
      </c>
      <c r="G1219" s="823">
        <v>300</v>
      </c>
      <c r="H1219" s="794" t="s">
        <v>1029</v>
      </c>
      <c r="I1219" s="794">
        <v>86</v>
      </c>
      <c r="J1219" s="794">
        <v>214</v>
      </c>
      <c r="K1219" s="794">
        <v>898.80000000000007</v>
      </c>
      <c r="L1219" s="835" t="s">
        <v>1023</v>
      </c>
      <c r="M1219" s="794"/>
      <c r="N1219" s="794"/>
      <c r="O1219" s="794"/>
      <c r="P1219" s="794"/>
      <c r="Q1219" s="794"/>
      <c r="R1219" s="794"/>
      <c r="S1219" s="794"/>
      <c r="T1219" s="794"/>
      <c r="U1219" s="794"/>
      <c r="V1219" s="794"/>
      <c r="W1219" s="794"/>
      <c r="X1219" s="794"/>
    </row>
    <row r="1220" spans="3:24">
      <c r="C1220" s="857" t="s">
        <v>1018</v>
      </c>
      <c r="D1220" s="835">
        <v>43617</v>
      </c>
      <c r="E1220" s="794">
        <f t="shared" si="28"/>
        <v>2019</v>
      </c>
      <c r="F1220" s="794" t="s">
        <v>1019</v>
      </c>
      <c r="G1220" s="823">
        <v>300</v>
      </c>
      <c r="H1220" s="794" t="s">
        <v>1029</v>
      </c>
      <c r="I1220" s="794">
        <v>86</v>
      </c>
      <c r="J1220" s="794">
        <v>214</v>
      </c>
      <c r="K1220" s="794">
        <v>898.80000000000007</v>
      </c>
      <c r="L1220" s="835" t="s">
        <v>1023</v>
      </c>
      <c r="M1220" s="794"/>
      <c r="N1220" s="794"/>
      <c r="O1220" s="794"/>
      <c r="P1220" s="794"/>
      <c r="Q1220" s="794"/>
      <c r="R1220" s="794"/>
      <c r="S1220" s="794"/>
      <c r="T1220" s="794"/>
      <c r="U1220" s="794"/>
      <c r="V1220" s="794"/>
      <c r="W1220" s="794"/>
      <c r="X1220" s="794"/>
    </row>
    <row r="1221" spans="3:24">
      <c r="C1221" s="857" t="s">
        <v>1018</v>
      </c>
      <c r="D1221" s="835">
        <v>43617</v>
      </c>
      <c r="E1221" s="794">
        <f t="shared" si="28"/>
        <v>2019</v>
      </c>
      <c r="F1221" s="794" t="s">
        <v>1019</v>
      </c>
      <c r="G1221" s="823">
        <v>300</v>
      </c>
      <c r="H1221" s="794" t="s">
        <v>1029</v>
      </c>
      <c r="I1221" s="794">
        <v>86</v>
      </c>
      <c r="J1221" s="794">
        <v>214</v>
      </c>
      <c r="K1221" s="794">
        <v>898.80000000000007</v>
      </c>
      <c r="L1221" s="835" t="s">
        <v>1023</v>
      </c>
      <c r="M1221" s="794"/>
      <c r="N1221" s="794"/>
      <c r="O1221" s="794"/>
      <c r="P1221" s="794"/>
      <c r="Q1221" s="794"/>
      <c r="R1221" s="794"/>
      <c r="S1221" s="794"/>
      <c r="T1221" s="794"/>
      <c r="U1221" s="794"/>
      <c r="V1221" s="794"/>
      <c r="W1221" s="794"/>
      <c r="X1221" s="794"/>
    </row>
    <row r="1222" spans="3:24">
      <c r="C1222" s="857" t="s">
        <v>1018</v>
      </c>
      <c r="D1222" s="835">
        <v>43617</v>
      </c>
      <c r="E1222" s="794">
        <f t="shared" si="28"/>
        <v>2019</v>
      </c>
      <c r="F1222" s="794" t="s">
        <v>1019</v>
      </c>
      <c r="G1222" s="823">
        <v>300</v>
      </c>
      <c r="H1222" s="794" t="s">
        <v>1029</v>
      </c>
      <c r="I1222" s="794">
        <v>86</v>
      </c>
      <c r="J1222" s="794">
        <v>214</v>
      </c>
      <c r="K1222" s="794">
        <v>898.80000000000007</v>
      </c>
      <c r="L1222" s="835" t="s">
        <v>1023</v>
      </c>
      <c r="M1222" s="794"/>
      <c r="N1222" s="794"/>
      <c r="O1222" s="794"/>
      <c r="P1222" s="794"/>
      <c r="Q1222" s="794"/>
      <c r="R1222" s="794"/>
      <c r="S1222" s="794"/>
      <c r="T1222" s="794"/>
      <c r="U1222" s="794"/>
      <c r="V1222" s="794"/>
      <c r="W1222" s="794"/>
      <c r="X1222" s="794"/>
    </row>
    <row r="1223" spans="3:24">
      <c r="C1223" s="857" t="s">
        <v>1018</v>
      </c>
      <c r="D1223" s="835">
        <v>43617</v>
      </c>
      <c r="E1223" s="794">
        <f t="shared" si="28"/>
        <v>2019</v>
      </c>
      <c r="F1223" s="794" t="s">
        <v>1019</v>
      </c>
      <c r="G1223" s="823">
        <v>300</v>
      </c>
      <c r="H1223" s="794" t="s">
        <v>1029</v>
      </c>
      <c r="I1223" s="794">
        <v>86</v>
      </c>
      <c r="J1223" s="794">
        <v>214</v>
      </c>
      <c r="K1223" s="794">
        <v>898.80000000000007</v>
      </c>
      <c r="L1223" s="835" t="s">
        <v>1023</v>
      </c>
      <c r="M1223" s="794"/>
      <c r="N1223" s="794"/>
      <c r="O1223" s="794"/>
      <c r="P1223" s="794"/>
      <c r="Q1223" s="794"/>
      <c r="R1223" s="794"/>
      <c r="S1223" s="794"/>
      <c r="T1223" s="794"/>
      <c r="U1223" s="794"/>
      <c r="V1223" s="794"/>
      <c r="W1223" s="794"/>
      <c r="X1223" s="794"/>
    </row>
    <row r="1224" spans="3:24">
      <c r="C1224" s="857" t="s">
        <v>1018</v>
      </c>
      <c r="D1224" s="835">
        <v>43617</v>
      </c>
      <c r="E1224" s="794">
        <f t="shared" si="28"/>
        <v>2019</v>
      </c>
      <c r="F1224" s="794" t="s">
        <v>1019</v>
      </c>
      <c r="G1224" s="823">
        <v>300</v>
      </c>
      <c r="H1224" s="794" t="s">
        <v>1029</v>
      </c>
      <c r="I1224" s="794">
        <v>86</v>
      </c>
      <c r="J1224" s="794">
        <v>214</v>
      </c>
      <c r="K1224" s="794">
        <v>898.80000000000007</v>
      </c>
      <c r="L1224" s="835" t="s">
        <v>1023</v>
      </c>
      <c r="M1224" s="794"/>
      <c r="N1224" s="794"/>
      <c r="O1224" s="794"/>
      <c r="P1224" s="794"/>
      <c r="Q1224" s="794"/>
      <c r="R1224" s="794"/>
      <c r="S1224" s="794"/>
      <c r="T1224" s="794"/>
      <c r="U1224" s="794"/>
      <c r="V1224" s="794"/>
      <c r="W1224" s="794"/>
      <c r="X1224" s="794"/>
    </row>
    <row r="1225" spans="3:24">
      <c r="C1225" s="857" t="s">
        <v>1018</v>
      </c>
      <c r="D1225" s="835">
        <v>43617</v>
      </c>
      <c r="E1225" s="794">
        <f t="shared" si="28"/>
        <v>2019</v>
      </c>
      <c r="F1225" s="794" t="s">
        <v>1019</v>
      </c>
      <c r="G1225" s="823">
        <v>300</v>
      </c>
      <c r="H1225" s="794" t="s">
        <v>1029</v>
      </c>
      <c r="I1225" s="794">
        <v>86</v>
      </c>
      <c r="J1225" s="794">
        <v>214</v>
      </c>
      <c r="K1225" s="794">
        <v>898.80000000000007</v>
      </c>
      <c r="L1225" s="835" t="s">
        <v>1023</v>
      </c>
      <c r="M1225" s="794"/>
      <c r="N1225" s="794"/>
      <c r="O1225" s="794"/>
      <c r="P1225" s="794"/>
      <c r="Q1225" s="794"/>
      <c r="R1225" s="794"/>
      <c r="S1225" s="794"/>
      <c r="T1225" s="794"/>
      <c r="U1225" s="794"/>
      <c r="V1225" s="794"/>
      <c r="W1225" s="794"/>
      <c r="X1225" s="794"/>
    </row>
    <row r="1226" spans="3:24">
      <c r="C1226" s="857" t="s">
        <v>1018</v>
      </c>
      <c r="D1226" s="835">
        <v>43617</v>
      </c>
      <c r="E1226" s="794">
        <f t="shared" si="28"/>
        <v>2019</v>
      </c>
      <c r="F1226" s="794" t="s">
        <v>1019</v>
      </c>
      <c r="G1226" s="823">
        <v>300</v>
      </c>
      <c r="H1226" s="794" t="s">
        <v>1029</v>
      </c>
      <c r="I1226" s="794">
        <v>86</v>
      </c>
      <c r="J1226" s="794">
        <v>214</v>
      </c>
      <c r="K1226" s="794">
        <v>898.80000000000007</v>
      </c>
      <c r="L1226" s="835" t="s">
        <v>1023</v>
      </c>
      <c r="M1226" s="794"/>
      <c r="N1226" s="794"/>
      <c r="O1226" s="794"/>
      <c r="P1226" s="794"/>
      <c r="Q1226" s="794"/>
      <c r="R1226" s="794"/>
      <c r="S1226" s="794"/>
      <c r="T1226" s="794"/>
      <c r="U1226" s="794"/>
      <c r="V1226" s="794"/>
      <c r="W1226" s="794"/>
      <c r="X1226" s="794"/>
    </row>
    <row r="1227" spans="3:24">
      <c r="C1227" s="857" t="s">
        <v>1018</v>
      </c>
      <c r="D1227" s="835">
        <v>43617</v>
      </c>
      <c r="E1227" s="794">
        <f t="shared" si="28"/>
        <v>2019</v>
      </c>
      <c r="F1227" s="794" t="s">
        <v>1019</v>
      </c>
      <c r="G1227" s="823">
        <v>300</v>
      </c>
      <c r="H1227" s="794" t="s">
        <v>1029</v>
      </c>
      <c r="I1227" s="794">
        <v>86</v>
      </c>
      <c r="J1227" s="794">
        <v>214</v>
      </c>
      <c r="K1227" s="794">
        <v>898.80000000000007</v>
      </c>
      <c r="L1227" s="835" t="s">
        <v>1023</v>
      </c>
      <c r="M1227" s="794"/>
      <c r="N1227" s="794"/>
      <c r="O1227" s="794"/>
      <c r="P1227" s="794"/>
      <c r="Q1227" s="794"/>
      <c r="R1227" s="794"/>
      <c r="S1227" s="794"/>
      <c r="T1227" s="794"/>
      <c r="U1227" s="794"/>
      <c r="V1227" s="794"/>
      <c r="W1227" s="794"/>
      <c r="X1227" s="794"/>
    </row>
    <row r="1228" spans="3:24">
      <c r="C1228" s="857" t="s">
        <v>1018</v>
      </c>
      <c r="D1228" s="835">
        <v>43617</v>
      </c>
      <c r="E1228" s="794">
        <f t="shared" si="28"/>
        <v>2019</v>
      </c>
      <c r="F1228" s="794" t="s">
        <v>1019</v>
      </c>
      <c r="G1228" s="823">
        <v>300</v>
      </c>
      <c r="H1228" s="794" t="s">
        <v>1029</v>
      </c>
      <c r="I1228" s="794">
        <v>86</v>
      </c>
      <c r="J1228" s="794">
        <v>214</v>
      </c>
      <c r="K1228" s="794">
        <v>898.80000000000007</v>
      </c>
      <c r="L1228" s="835" t="s">
        <v>1023</v>
      </c>
      <c r="M1228" s="794"/>
      <c r="N1228" s="794"/>
      <c r="O1228" s="794"/>
      <c r="P1228" s="794"/>
      <c r="Q1228" s="794"/>
      <c r="R1228" s="794"/>
      <c r="S1228" s="794"/>
      <c r="T1228" s="794"/>
      <c r="U1228" s="794"/>
      <c r="V1228" s="794"/>
      <c r="W1228" s="794"/>
      <c r="X1228" s="794"/>
    </row>
    <row r="1229" spans="3:24">
      <c r="C1229" s="857" t="s">
        <v>1018</v>
      </c>
      <c r="D1229" s="835">
        <v>43617</v>
      </c>
      <c r="E1229" s="794">
        <f t="shared" si="28"/>
        <v>2019</v>
      </c>
      <c r="F1229" s="794" t="s">
        <v>1019</v>
      </c>
      <c r="G1229" s="823">
        <v>300</v>
      </c>
      <c r="H1229" s="794" t="s">
        <v>1029</v>
      </c>
      <c r="I1229" s="794">
        <v>86</v>
      </c>
      <c r="J1229" s="794">
        <v>214</v>
      </c>
      <c r="K1229" s="794">
        <v>898.80000000000007</v>
      </c>
      <c r="L1229" s="835" t="s">
        <v>1023</v>
      </c>
      <c r="M1229" s="794"/>
      <c r="N1229" s="794"/>
      <c r="O1229" s="794"/>
      <c r="P1229" s="794"/>
      <c r="Q1229" s="794"/>
      <c r="R1229" s="794"/>
      <c r="S1229" s="794"/>
      <c r="T1229" s="794"/>
      <c r="U1229" s="794"/>
      <c r="V1229" s="794"/>
      <c r="W1229" s="794"/>
      <c r="X1229" s="794"/>
    </row>
    <row r="1230" spans="3:24">
      <c r="C1230" s="857" t="s">
        <v>1018</v>
      </c>
      <c r="D1230" s="835">
        <v>43617</v>
      </c>
      <c r="E1230" s="794">
        <f t="shared" si="28"/>
        <v>2019</v>
      </c>
      <c r="F1230" s="794" t="s">
        <v>1019</v>
      </c>
      <c r="G1230" s="823">
        <v>300</v>
      </c>
      <c r="H1230" s="794" t="s">
        <v>1029</v>
      </c>
      <c r="I1230" s="794">
        <v>86</v>
      </c>
      <c r="J1230" s="794">
        <v>214</v>
      </c>
      <c r="K1230" s="794">
        <v>898.80000000000007</v>
      </c>
      <c r="L1230" s="835" t="s">
        <v>1023</v>
      </c>
      <c r="M1230" s="794"/>
      <c r="N1230" s="794"/>
      <c r="O1230" s="794"/>
      <c r="P1230" s="794"/>
      <c r="Q1230" s="794"/>
      <c r="R1230" s="794"/>
      <c r="S1230" s="794"/>
      <c r="T1230" s="794"/>
      <c r="U1230" s="794"/>
      <c r="V1230" s="794"/>
      <c r="W1230" s="794"/>
      <c r="X1230" s="794"/>
    </row>
    <row r="1231" spans="3:24">
      <c r="C1231" s="857" t="s">
        <v>1018</v>
      </c>
      <c r="D1231" s="835">
        <v>43617</v>
      </c>
      <c r="E1231" s="794">
        <f t="shared" si="28"/>
        <v>2019</v>
      </c>
      <c r="F1231" s="794" t="s">
        <v>1019</v>
      </c>
      <c r="G1231" s="823">
        <v>300</v>
      </c>
      <c r="H1231" s="794" t="s">
        <v>1029</v>
      </c>
      <c r="I1231" s="794">
        <v>86</v>
      </c>
      <c r="J1231" s="794">
        <v>214</v>
      </c>
      <c r="K1231" s="794">
        <v>898.80000000000007</v>
      </c>
      <c r="L1231" s="835" t="s">
        <v>1023</v>
      </c>
      <c r="M1231" s="794"/>
      <c r="N1231" s="794"/>
      <c r="O1231" s="794"/>
      <c r="P1231" s="794"/>
      <c r="Q1231" s="794"/>
      <c r="R1231" s="794"/>
      <c r="S1231" s="794"/>
      <c r="T1231" s="794"/>
      <c r="U1231" s="794"/>
      <c r="V1231" s="794"/>
      <c r="W1231" s="794"/>
      <c r="X1231" s="794"/>
    </row>
    <row r="1232" spans="3:24">
      <c r="C1232" s="857" t="s">
        <v>1018</v>
      </c>
      <c r="D1232" s="835">
        <v>43617</v>
      </c>
      <c r="E1232" s="794">
        <f t="shared" si="28"/>
        <v>2019</v>
      </c>
      <c r="F1232" s="794" t="s">
        <v>1019</v>
      </c>
      <c r="G1232" s="823">
        <v>300</v>
      </c>
      <c r="H1232" s="794" t="s">
        <v>1029</v>
      </c>
      <c r="I1232" s="794">
        <v>86</v>
      </c>
      <c r="J1232" s="794">
        <v>214</v>
      </c>
      <c r="K1232" s="794">
        <v>898.80000000000007</v>
      </c>
      <c r="L1232" s="835" t="s">
        <v>1023</v>
      </c>
      <c r="M1232" s="794"/>
      <c r="N1232" s="794"/>
      <c r="O1232" s="794"/>
      <c r="P1232" s="794"/>
      <c r="Q1232" s="794"/>
      <c r="R1232" s="794"/>
      <c r="S1232" s="794"/>
      <c r="T1232" s="794"/>
      <c r="U1232" s="794"/>
      <c r="V1232" s="794"/>
      <c r="W1232" s="794"/>
      <c r="X1232" s="794"/>
    </row>
    <row r="1233" spans="3:24">
      <c r="C1233" s="857" t="s">
        <v>1018</v>
      </c>
      <c r="D1233" s="835">
        <v>43617</v>
      </c>
      <c r="E1233" s="794">
        <f t="shared" si="28"/>
        <v>2019</v>
      </c>
      <c r="F1233" s="794" t="s">
        <v>1028</v>
      </c>
      <c r="G1233" s="823">
        <v>195</v>
      </c>
      <c r="H1233" s="794" t="s">
        <v>1029</v>
      </c>
      <c r="I1233" s="794">
        <v>86</v>
      </c>
      <c r="J1233" s="794">
        <v>109</v>
      </c>
      <c r="K1233" s="794">
        <v>457.8</v>
      </c>
      <c r="L1233" s="835" t="s">
        <v>1023</v>
      </c>
      <c r="M1233" s="794"/>
      <c r="N1233" s="794"/>
      <c r="O1233" s="794"/>
      <c r="P1233" s="794"/>
      <c r="Q1233" s="794"/>
      <c r="R1233" s="794"/>
      <c r="S1233" s="794"/>
      <c r="T1233" s="794"/>
      <c r="U1233" s="794"/>
      <c r="V1233" s="794"/>
      <c r="W1233" s="794"/>
      <c r="X1233" s="794"/>
    </row>
    <row r="1234" spans="3:24">
      <c r="C1234" s="857" t="s">
        <v>1018</v>
      </c>
      <c r="D1234" s="835">
        <v>43617</v>
      </c>
      <c r="E1234" s="794">
        <f t="shared" si="28"/>
        <v>2019</v>
      </c>
      <c r="F1234" s="794" t="s">
        <v>1028</v>
      </c>
      <c r="G1234" s="823">
        <v>195</v>
      </c>
      <c r="H1234" s="794" t="s">
        <v>1029</v>
      </c>
      <c r="I1234" s="794">
        <v>86</v>
      </c>
      <c r="J1234" s="794">
        <v>109</v>
      </c>
      <c r="K1234" s="794">
        <v>457.8</v>
      </c>
      <c r="L1234" s="835" t="s">
        <v>1023</v>
      </c>
      <c r="M1234" s="794"/>
      <c r="N1234" s="794"/>
      <c r="O1234" s="794"/>
      <c r="P1234" s="794"/>
      <c r="Q1234" s="794"/>
      <c r="R1234" s="794"/>
      <c r="S1234" s="794"/>
      <c r="T1234" s="794"/>
      <c r="U1234" s="794"/>
      <c r="V1234" s="794"/>
      <c r="W1234" s="794"/>
      <c r="X1234" s="794"/>
    </row>
    <row r="1235" spans="3:24">
      <c r="C1235" s="857" t="s">
        <v>1018</v>
      </c>
      <c r="D1235" s="835">
        <v>43617</v>
      </c>
      <c r="E1235" s="794">
        <f t="shared" si="28"/>
        <v>2019</v>
      </c>
      <c r="F1235" s="794" t="s">
        <v>1028</v>
      </c>
      <c r="G1235" s="823">
        <v>195</v>
      </c>
      <c r="H1235" s="794" t="s">
        <v>1029</v>
      </c>
      <c r="I1235" s="794">
        <v>86</v>
      </c>
      <c r="J1235" s="794">
        <v>109</v>
      </c>
      <c r="K1235" s="794">
        <v>457.8</v>
      </c>
      <c r="L1235" s="835" t="s">
        <v>1023</v>
      </c>
      <c r="M1235" s="794"/>
      <c r="N1235" s="794"/>
      <c r="O1235" s="794"/>
      <c r="P1235" s="794"/>
      <c r="Q1235" s="794"/>
      <c r="R1235" s="794"/>
      <c r="S1235" s="794"/>
      <c r="T1235" s="794"/>
      <c r="U1235" s="794"/>
      <c r="V1235" s="794"/>
      <c r="W1235" s="794"/>
      <c r="X1235" s="794"/>
    </row>
    <row r="1236" spans="3:24">
      <c r="C1236" s="857" t="s">
        <v>1018</v>
      </c>
      <c r="D1236" s="835">
        <v>43617</v>
      </c>
      <c r="E1236" s="794">
        <f t="shared" si="28"/>
        <v>2019</v>
      </c>
      <c r="F1236" s="794" t="s">
        <v>1028</v>
      </c>
      <c r="G1236" s="823">
        <v>195</v>
      </c>
      <c r="H1236" s="794" t="s">
        <v>1029</v>
      </c>
      <c r="I1236" s="794">
        <v>86</v>
      </c>
      <c r="J1236" s="794">
        <v>109</v>
      </c>
      <c r="K1236" s="794">
        <v>457.8</v>
      </c>
      <c r="L1236" s="835" t="s">
        <v>1023</v>
      </c>
      <c r="M1236" s="794"/>
      <c r="N1236" s="794"/>
      <c r="O1236" s="794"/>
      <c r="P1236" s="794"/>
      <c r="Q1236" s="794"/>
      <c r="R1236" s="794"/>
      <c r="S1236" s="794"/>
      <c r="T1236" s="794"/>
      <c r="U1236" s="794"/>
      <c r="V1236" s="794"/>
      <c r="W1236" s="794"/>
      <c r="X1236" s="794"/>
    </row>
    <row r="1237" spans="3:24">
      <c r="C1237" s="857" t="s">
        <v>1018</v>
      </c>
      <c r="D1237" s="835">
        <v>43617</v>
      </c>
      <c r="E1237" s="794">
        <f t="shared" si="28"/>
        <v>2019</v>
      </c>
      <c r="F1237" s="794" t="s">
        <v>1019</v>
      </c>
      <c r="G1237" s="823">
        <v>300</v>
      </c>
      <c r="H1237" s="794" t="s">
        <v>1029</v>
      </c>
      <c r="I1237" s="794">
        <v>86</v>
      </c>
      <c r="J1237" s="794">
        <v>214</v>
      </c>
      <c r="K1237" s="794">
        <v>898.80000000000007</v>
      </c>
      <c r="L1237" s="835" t="s">
        <v>1023</v>
      </c>
      <c r="M1237" s="794"/>
      <c r="N1237" s="794"/>
      <c r="O1237" s="794"/>
      <c r="P1237" s="794"/>
      <c r="Q1237" s="794"/>
      <c r="R1237" s="794"/>
      <c r="S1237" s="794"/>
      <c r="T1237" s="794"/>
      <c r="U1237" s="794"/>
      <c r="V1237" s="794"/>
      <c r="W1237" s="794"/>
      <c r="X1237" s="794"/>
    </row>
    <row r="1238" spans="3:24">
      <c r="C1238" s="857" t="s">
        <v>1018</v>
      </c>
      <c r="D1238" s="835">
        <v>43617</v>
      </c>
      <c r="E1238" s="794">
        <f t="shared" si="28"/>
        <v>2019</v>
      </c>
      <c r="F1238" s="794" t="s">
        <v>1019</v>
      </c>
      <c r="G1238" s="823">
        <v>300</v>
      </c>
      <c r="H1238" s="794" t="s">
        <v>1029</v>
      </c>
      <c r="I1238" s="794">
        <v>86</v>
      </c>
      <c r="J1238" s="794">
        <v>214</v>
      </c>
      <c r="K1238" s="794">
        <v>898.80000000000007</v>
      </c>
      <c r="L1238" s="835" t="s">
        <v>1023</v>
      </c>
      <c r="M1238" s="794"/>
      <c r="N1238" s="794"/>
      <c r="O1238" s="794"/>
      <c r="P1238" s="794"/>
      <c r="Q1238" s="794"/>
      <c r="R1238" s="794"/>
      <c r="S1238" s="794"/>
      <c r="T1238" s="794"/>
      <c r="U1238" s="794"/>
      <c r="V1238" s="794"/>
      <c r="W1238" s="794"/>
      <c r="X1238" s="794"/>
    </row>
    <row r="1239" spans="3:24">
      <c r="C1239" s="857" t="s">
        <v>1018</v>
      </c>
      <c r="D1239" s="835">
        <v>43617</v>
      </c>
      <c r="E1239" s="794">
        <f t="shared" si="28"/>
        <v>2019</v>
      </c>
      <c r="F1239" s="794" t="s">
        <v>1019</v>
      </c>
      <c r="G1239" s="823">
        <v>300</v>
      </c>
      <c r="H1239" s="794" t="s">
        <v>1029</v>
      </c>
      <c r="I1239" s="794">
        <v>86</v>
      </c>
      <c r="J1239" s="794">
        <v>214</v>
      </c>
      <c r="K1239" s="794">
        <v>898.80000000000007</v>
      </c>
      <c r="L1239" s="835" t="s">
        <v>1023</v>
      </c>
      <c r="M1239" s="794"/>
      <c r="N1239" s="794"/>
      <c r="O1239" s="794"/>
      <c r="P1239" s="794"/>
      <c r="Q1239" s="794"/>
      <c r="R1239" s="794"/>
      <c r="S1239" s="794"/>
      <c r="T1239" s="794"/>
      <c r="U1239" s="794"/>
      <c r="V1239" s="794"/>
      <c r="W1239" s="794"/>
      <c r="X1239" s="794"/>
    </row>
    <row r="1240" spans="3:24">
      <c r="C1240" s="857" t="s">
        <v>1018</v>
      </c>
      <c r="D1240" s="835">
        <v>43617</v>
      </c>
      <c r="E1240" s="794">
        <f t="shared" si="28"/>
        <v>2019</v>
      </c>
      <c r="F1240" s="794" t="s">
        <v>1019</v>
      </c>
      <c r="G1240" s="823">
        <v>300</v>
      </c>
      <c r="H1240" s="794" t="s">
        <v>1029</v>
      </c>
      <c r="I1240" s="794">
        <v>86</v>
      </c>
      <c r="J1240" s="794">
        <v>214</v>
      </c>
      <c r="K1240" s="794">
        <v>898.80000000000007</v>
      </c>
      <c r="L1240" s="835" t="s">
        <v>1023</v>
      </c>
      <c r="M1240" s="794"/>
      <c r="N1240" s="794"/>
      <c r="O1240" s="794"/>
      <c r="P1240" s="794"/>
      <c r="Q1240" s="794"/>
      <c r="R1240" s="794"/>
      <c r="S1240" s="794"/>
      <c r="T1240" s="794"/>
      <c r="U1240" s="794"/>
      <c r="V1240" s="794"/>
      <c r="W1240" s="794"/>
      <c r="X1240" s="794"/>
    </row>
    <row r="1241" spans="3:24">
      <c r="C1241" s="857" t="s">
        <v>1018</v>
      </c>
      <c r="D1241" s="835">
        <v>43617</v>
      </c>
      <c r="E1241" s="794">
        <f t="shared" si="28"/>
        <v>2019</v>
      </c>
      <c r="F1241" s="794" t="s">
        <v>1019</v>
      </c>
      <c r="G1241" s="823">
        <v>300</v>
      </c>
      <c r="H1241" s="794" t="s">
        <v>1029</v>
      </c>
      <c r="I1241" s="794">
        <v>86</v>
      </c>
      <c r="J1241" s="794">
        <v>214</v>
      </c>
      <c r="K1241" s="794">
        <v>898.80000000000007</v>
      </c>
      <c r="L1241" s="835" t="s">
        <v>1023</v>
      </c>
      <c r="M1241" s="794"/>
      <c r="N1241" s="794"/>
      <c r="O1241" s="794"/>
      <c r="P1241" s="794"/>
      <c r="Q1241" s="794"/>
      <c r="R1241" s="794"/>
      <c r="S1241" s="794"/>
      <c r="T1241" s="794"/>
      <c r="U1241" s="794"/>
      <c r="V1241" s="794"/>
      <c r="W1241" s="794"/>
      <c r="X1241" s="794"/>
    </row>
    <row r="1242" spans="3:24">
      <c r="C1242" s="857" t="s">
        <v>1018</v>
      </c>
      <c r="D1242" s="835">
        <v>43617</v>
      </c>
      <c r="E1242" s="794">
        <f t="shared" si="28"/>
        <v>2019</v>
      </c>
      <c r="F1242" s="794" t="s">
        <v>1019</v>
      </c>
      <c r="G1242" s="823">
        <v>300</v>
      </c>
      <c r="H1242" s="794" t="s">
        <v>1029</v>
      </c>
      <c r="I1242" s="794">
        <v>86</v>
      </c>
      <c r="J1242" s="794">
        <v>214</v>
      </c>
      <c r="K1242" s="794">
        <v>898.80000000000007</v>
      </c>
      <c r="L1242" s="835" t="s">
        <v>1023</v>
      </c>
      <c r="M1242" s="794"/>
      <c r="N1242" s="794"/>
      <c r="O1242" s="794"/>
      <c r="P1242" s="794"/>
      <c r="Q1242" s="794"/>
      <c r="R1242" s="794"/>
      <c r="S1242" s="794"/>
      <c r="T1242" s="794"/>
      <c r="U1242" s="794"/>
      <c r="V1242" s="794"/>
      <c r="W1242" s="794"/>
      <c r="X1242" s="794"/>
    </row>
    <row r="1243" spans="3:24">
      <c r="C1243" s="857" t="s">
        <v>1018</v>
      </c>
      <c r="D1243" s="835">
        <v>43617</v>
      </c>
      <c r="E1243" s="794">
        <f t="shared" si="28"/>
        <v>2019</v>
      </c>
      <c r="F1243" s="794" t="s">
        <v>1019</v>
      </c>
      <c r="G1243" s="823">
        <v>300</v>
      </c>
      <c r="H1243" s="794" t="s">
        <v>1029</v>
      </c>
      <c r="I1243" s="794">
        <v>86</v>
      </c>
      <c r="J1243" s="794">
        <v>214</v>
      </c>
      <c r="K1243" s="794">
        <v>898.80000000000007</v>
      </c>
      <c r="L1243" s="835" t="s">
        <v>1023</v>
      </c>
      <c r="M1243" s="794"/>
      <c r="N1243" s="794"/>
      <c r="O1243" s="794"/>
      <c r="P1243" s="794"/>
      <c r="Q1243" s="794"/>
      <c r="R1243" s="794"/>
      <c r="S1243" s="794"/>
      <c r="T1243" s="794"/>
      <c r="U1243" s="794"/>
      <c r="V1243" s="794"/>
      <c r="W1243" s="794"/>
      <c r="X1243" s="794"/>
    </row>
    <row r="1244" spans="3:24">
      <c r="C1244" s="857" t="s">
        <v>1018</v>
      </c>
      <c r="D1244" s="835">
        <v>43617</v>
      </c>
      <c r="E1244" s="794">
        <f t="shared" si="28"/>
        <v>2019</v>
      </c>
      <c r="F1244" s="794" t="s">
        <v>1019</v>
      </c>
      <c r="G1244" s="823">
        <v>300</v>
      </c>
      <c r="H1244" s="794" t="s">
        <v>1029</v>
      </c>
      <c r="I1244" s="794">
        <v>86</v>
      </c>
      <c r="J1244" s="794">
        <v>214</v>
      </c>
      <c r="K1244" s="794">
        <v>898.80000000000007</v>
      </c>
      <c r="L1244" s="835" t="s">
        <v>1023</v>
      </c>
      <c r="M1244" s="794"/>
      <c r="N1244" s="794"/>
      <c r="O1244" s="794"/>
      <c r="P1244" s="794"/>
      <c r="Q1244" s="794"/>
      <c r="R1244" s="794"/>
      <c r="S1244" s="794"/>
      <c r="T1244" s="794"/>
      <c r="U1244" s="794"/>
      <c r="V1244" s="794"/>
      <c r="W1244" s="794"/>
      <c r="X1244" s="794"/>
    </row>
    <row r="1245" spans="3:24">
      <c r="C1245" s="857" t="s">
        <v>1018</v>
      </c>
      <c r="D1245" s="835">
        <v>43617</v>
      </c>
      <c r="E1245" s="794">
        <f t="shared" si="28"/>
        <v>2019</v>
      </c>
      <c r="F1245" s="794" t="s">
        <v>1019</v>
      </c>
      <c r="G1245" s="823">
        <v>300</v>
      </c>
      <c r="H1245" s="794" t="s">
        <v>1029</v>
      </c>
      <c r="I1245" s="794">
        <v>86</v>
      </c>
      <c r="J1245" s="794">
        <v>214</v>
      </c>
      <c r="K1245" s="794">
        <v>898.80000000000007</v>
      </c>
      <c r="L1245" s="835" t="s">
        <v>1023</v>
      </c>
      <c r="M1245" s="794"/>
      <c r="N1245" s="794"/>
      <c r="O1245" s="794"/>
      <c r="P1245" s="794"/>
      <c r="Q1245" s="794"/>
      <c r="R1245" s="794"/>
      <c r="S1245" s="794"/>
      <c r="T1245" s="794"/>
      <c r="U1245" s="794"/>
      <c r="V1245" s="794"/>
      <c r="W1245" s="794"/>
      <c r="X1245" s="794"/>
    </row>
    <row r="1246" spans="3:24">
      <c r="C1246" s="857" t="s">
        <v>1018</v>
      </c>
      <c r="D1246" s="835">
        <v>43617</v>
      </c>
      <c r="E1246" s="794">
        <f t="shared" si="28"/>
        <v>2019</v>
      </c>
      <c r="F1246" s="794" t="s">
        <v>1026</v>
      </c>
      <c r="G1246" s="823">
        <v>245</v>
      </c>
      <c r="H1246" s="794" t="s">
        <v>1029</v>
      </c>
      <c r="I1246" s="794">
        <v>86</v>
      </c>
      <c r="J1246" s="794">
        <v>159</v>
      </c>
      <c r="K1246" s="794">
        <v>667.80000000000007</v>
      </c>
      <c r="L1246" s="835" t="s">
        <v>1023</v>
      </c>
      <c r="M1246" s="794"/>
      <c r="N1246" s="794"/>
      <c r="O1246" s="794"/>
      <c r="P1246" s="794"/>
      <c r="Q1246" s="794"/>
      <c r="R1246" s="794"/>
      <c r="S1246" s="794"/>
      <c r="T1246" s="794"/>
      <c r="U1246" s="794"/>
      <c r="V1246" s="794"/>
      <c r="W1246" s="794"/>
      <c r="X1246" s="794"/>
    </row>
    <row r="1247" spans="3:24">
      <c r="C1247" s="857" t="s">
        <v>1018</v>
      </c>
      <c r="D1247" s="835">
        <v>43617</v>
      </c>
      <c r="E1247" s="794">
        <f t="shared" si="28"/>
        <v>2019</v>
      </c>
      <c r="F1247" s="794" t="s">
        <v>1019</v>
      </c>
      <c r="G1247" s="823">
        <v>300</v>
      </c>
      <c r="H1247" s="794" t="s">
        <v>1029</v>
      </c>
      <c r="I1247" s="794">
        <v>86</v>
      </c>
      <c r="J1247" s="794">
        <v>214</v>
      </c>
      <c r="K1247" s="794">
        <v>898.80000000000007</v>
      </c>
      <c r="L1247" s="835" t="s">
        <v>1023</v>
      </c>
      <c r="M1247" s="794"/>
      <c r="N1247" s="794"/>
      <c r="O1247" s="794"/>
      <c r="P1247" s="794"/>
      <c r="Q1247" s="794"/>
      <c r="R1247" s="794"/>
      <c r="S1247" s="794"/>
      <c r="T1247" s="794"/>
      <c r="U1247" s="794"/>
      <c r="V1247" s="794"/>
      <c r="W1247" s="794"/>
      <c r="X1247" s="794"/>
    </row>
    <row r="1248" spans="3:24">
      <c r="C1248" s="857" t="s">
        <v>1018</v>
      </c>
      <c r="D1248" s="835">
        <v>43617</v>
      </c>
      <c r="E1248" s="794">
        <f t="shared" si="28"/>
        <v>2019</v>
      </c>
      <c r="F1248" s="794" t="s">
        <v>1019</v>
      </c>
      <c r="G1248" s="823">
        <v>300</v>
      </c>
      <c r="H1248" s="794" t="s">
        <v>1029</v>
      </c>
      <c r="I1248" s="794">
        <v>86</v>
      </c>
      <c r="J1248" s="794">
        <v>214</v>
      </c>
      <c r="K1248" s="794">
        <v>898.80000000000007</v>
      </c>
      <c r="L1248" s="835" t="s">
        <v>1023</v>
      </c>
      <c r="M1248" s="794"/>
      <c r="N1248" s="794"/>
      <c r="O1248" s="794"/>
      <c r="P1248" s="794"/>
      <c r="Q1248" s="794"/>
      <c r="R1248" s="794"/>
      <c r="S1248" s="794"/>
      <c r="T1248" s="794"/>
      <c r="U1248" s="794"/>
      <c r="V1248" s="794"/>
      <c r="W1248" s="794"/>
      <c r="X1248" s="794"/>
    </row>
    <row r="1249" spans="3:24">
      <c r="C1249" s="857" t="s">
        <v>1018</v>
      </c>
      <c r="D1249" s="835">
        <v>43617</v>
      </c>
      <c r="E1249" s="794">
        <f t="shared" si="28"/>
        <v>2019</v>
      </c>
      <c r="F1249" s="794" t="s">
        <v>1019</v>
      </c>
      <c r="G1249" s="823">
        <v>300</v>
      </c>
      <c r="H1249" s="794" t="s">
        <v>1029</v>
      </c>
      <c r="I1249" s="794">
        <v>86</v>
      </c>
      <c r="J1249" s="794">
        <v>214</v>
      </c>
      <c r="K1249" s="794">
        <v>898.80000000000007</v>
      </c>
      <c r="L1249" s="835" t="s">
        <v>1023</v>
      </c>
      <c r="M1249" s="794"/>
      <c r="N1249" s="794"/>
      <c r="O1249" s="794"/>
      <c r="P1249" s="794"/>
      <c r="Q1249" s="794"/>
      <c r="R1249" s="794"/>
      <c r="S1249" s="794"/>
      <c r="T1249" s="794"/>
      <c r="U1249" s="794"/>
      <c r="V1249" s="794"/>
      <c r="W1249" s="794"/>
      <c r="X1249" s="794"/>
    </row>
    <row r="1250" spans="3:24">
      <c r="C1250" s="857" t="s">
        <v>1018</v>
      </c>
      <c r="D1250" s="835">
        <v>43617</v>
      </c>
      <c r="E1250" s="794">
        <f t="shared" si="28"/>
        <v>2019</v>
      </c>
      <c r="F1250" s="794" t="s">
        <v>1019</v>
      </c>
      <c r="G1250" s="823">
        <v>300</v>
      </c>
      <c r="H1250" s="794" t="s">
        <v>1029</v>
      </c>
      <c r="I1250" s="794">
        <v>86</v>
      </c>
      <c r="J1250" s="794">
        <v>214</v>
      </c>
      <c r="K1250" s="794">
        <v>898.80000000000007</v>
      </c>
      <c r="L1250" s="835" t="s">
        <v>1023</v>
      </c>
      <c r="M1250" s="794"/>
      <c r="N1250" s="794"/>
      <c r="O1250" s="794"/>
      <c r="P1250" s="794"/>
      <c r="Q1250" s="794"/>
      <c r="R1250" s="794"/>
      <c r="S1250" s="794"/>
      <c r="T1250" s="794"/>
      <c r="U1250" s="794"/>
      <c r="V1250" s="794"/>
      <c r="W1250" s="794"/>
      <c r="X1250" s="794"/>
    </row>
    <row r="1251" spans="3:24">
      <c r="C1251" s="857" t="s">
        <v>1018</v>
      </c>
      <c r="D1251" s="835">
        <v>43617</v>
      </c>
      <c r="E1251" s="794">
        <f t="shared" si="28"/>
        <v>2019</v>
      </c>
      <c r="F1251" s="794" t="s">
        <v>1019</v>
      </c>
      <c r="G1251" s="823">
        <v>300</v>
      </c>
      <c r="H1251" s="794" t="s">
        <v>1029</v>
      </c>
      <c r="I1251" s="794">
        <v>86</v>
      </c>
      <c r="J1251" s="794">
        <v>214</v>
      </c>
      <c r="K1251" s="794">
        <v>898.80000000000007</v>
      </c>
      <c r="L1251" s="835" t="s">
        <v>1023</v>
      </c>
      <c r="M1251" s="794"/>
      <c r="N1251" s="794"/>
      <c r="O1251" s="794"/>
      <c r="P1251" s="794"/>
      <c r="Q1251" s="794"/>
      <c r="R1251" s="794"/>
      <c r="S1251" s="794"/>
      <c r="T1251" s="794"/>
      <c r="U1251" s="794"/>
      <c r="V1251" s="794"/>
      <c r="W1251" s="794"/>
      <c r="X1251" s="794"/>
    </row>
    <row r="1252" spans="3:24">
      <c r="C1252" s="857" t="s">
        <v>1018</v>
      </c>
      <c r="D1252" s="835">
        <v>43617</v>
      </c>
      <c r="E1252" s="794">
        <f t="shared" si="28"/>
        <v>2019</v>
      </c>
      <c r="F1252" s="794" t="s">
        <v>1019</v>
      </c>
      <c r="G1252" s="823">
        <v>300</v>
      </c>
      <c r="H1252" s="794" t="s">
        <v>1029</v>
      </c>
      <c r="I1252" s="794">
        <v>86</v>
      </c>
      <c r="J1252" s="794">
        <v>214</v>
      </c>
      <c r="K1252" s="794">
        <v>898.80000000000007</v>
      </c>
      <c r="L1252" s="835" t="s">
        <v>1023</v>
      </c>
      <c r="M1252" s="794"/>
      <c r="N1252" s="794"/>
      <c r="O1252" s="794"/>
      <c r="P1252" s="794"/>
      <c r="Q1252" s="794"/>
      <c r="R1252" s="794"/>
      <c r="S1252" s="794"/>
      <c r="T1252" s="794"/>
      <c r="U1252" s="794"/>
      <c r="V1252" s="794"/>
      <c r="W1252" s="794"/>
      <c r="X1252" s="794"/>
    </row>
    <row r="1253" spans="3:24">
      <c r="C1253" s="857" t="s">
        <v>1018</v>
      </c>
      <c r="D1253" s="835">
        <v>43617</v>
      </c>
      <c r="E1253" s="794">
        <f t="shared" si="28"/>
        <v>2019</v>
      </c>
      <c r="F1253" s="794" t="s">
        <v>1019</v>
      </c>
      <c r="G1253" s="823">
        <v>300</v>
      </c>
      <c r="H1253" s="794" t="s">
        <v>1029</v>
      </c>
      <c r="I1253" s="794">
        <v>86</v>
      </c>
      <c r="J1253" s="794">
        <v>214</v>
      </c>
      <c r="K1253" s="794">
        <v>898.80000000000007</v>
      </c>
      <c r="L1253" s="835" t="s">
        <v>1023</v>
      </c>
      <c r="M1253" s="794"/>
      <c r="N1253" s="794"/>
      <c r="O1253" s="794"/>
      <c r="P1253" s="794"/>
      <c r="Q1253" s="794"/>
      <c r="R1253" s="794"/>
      <c r="S1253" s="794"/>
      <c r="T1253" s="794"/>
      <c r="U1253" s="794"/>
      <c r="V1253" s="794"/>
      <c r="W1253" s="794"/>
      <c r="X1253" s="794"/>
    </row>
    <row r="1254" spans="3:24">
      <c r="C1254" s="857" t="s">
        <v>1018</v>
      </c>
      <c r="D1254" s="835">
        <v>43617</v>
      </c>
      <c r="E1254" s="794">
        <f t="shared" si="28"/>
        <v>2019</v>
      </c>
      <c r="F1254" s="794" t="s">
        <v>1019</v>
      </c>
      <c r="G1254" s="823">
        <v>300</v>
      </c>
      <c r="H1254" s="794" t="s">
        <v>1029</v>
      </c>
      <c r="I1254" s="794">
        <v>86</v>
      </c>
      <c r="J1254" s="794">
        <v>214</v>
      </c>
      <c r="K1254" s="794">
        <v>898.80000000000007</v>
      </c>
      <c r="L1254" s="835" t="s">
        <v>1023</v>
      </c>
      <c r="M1254" s="794"/>
      <c r="N1254" s="794"/>
      <c r="O1254" s="794"/>
      <c r="P1254" s="794"/>
      <c r="Q1254" s="794"/>
      <c r="R1254" s="794"/>
      <c r="S1254" s="794"/>
      <c r="T1254" s="794"/>
      <c r="U1254" s="794"/>
      <c r="V1254" s="794"/>
      <c r="W1254" s="794"/>
      <c r="X1254" s="794"/>
    </row>
    <row r="1255" spans="3:24">
      <c r="C1255" s="857" t="s">
        <v>1018</v>
      </c>
      <c r="D1255" s="835">
        <v>43617</v>
      </c>
      <c r="E1255" s="794">
        <f t="shared" si="28"/>
        <v>2019</v>
      </c>
      <c r="F1255" s="794" t="s">
        <v>1019</v>
      </c>
      <c r="G1255" s="823">
        <v>300</v>
      </c>
      <c r="H1255" s="794" t="s">
        <v>1029</v>
      </c>
      <c r="I1255" s="794">
        <v>86</v>
      </c>
      <c r="J1255" s="794">
        <v>214</v>
      </c>
      <c r="K1255" s="794">
        <v>898.80000000000007</v>
      </c>
      <c r="L1255" s="835" t="s">
        <v>1023</v>
      </c>
      <c r="M1255" s="794"/>
      <c r="N1255" s="794"/>
      <c r="O1255" s="794"/>
      <c r="P1255" s="794"/>
      <c r="Q1255" s="794"/>
      <c r="R1255" s="794"/>
      <c r="S1255" s="794"/>
      <c r="T1255" s="794"/>
      <c r="U1255" s="794"/>
      <c r="V1255" s="794"/>
      <c r="W1255" s="794"/>
      <c r="X1255" s="794"/>
    </row>
    <row r="1256" spans="3:24">
      <c r="C1256" s="857" t="s">
        <v>1018</v>
      </c>
      <c r="D1256" s="835">
        <v>43617</v>
      </c>
      <c r="E1256" s="794">
        <f t="shared" si="28"/>
        <v>2019</v>
      </c>
      <c r="F1256" s="794" t="s">
        <v>1019</v>
      </c>
      <c r="G1256" s="823">
        <v>300</v>
      </c>
      <c r="H1256" s="794" t="s">
        <v>1029</v>
      </c>
      <c r="I1256" s="794">
        <v>86</v>
      </c>
      <c r="J1256" s="794">
        <v>214</v>
      </c>
      <c r="K1256" s="794">
        <v>898.80000000000007</v>
      </c>
      <c r="L1256" s="835" t="s">
        <v>1023</v>
      </c>
      <c r="M1256" s="794"/>
      <c r="N1256" s="794"/>
      <c r="O1256" s="794"/>
      <c r="P1256" s="794"/>
      <c r="Q1256" s="794"/>
      <c r="R1256" s="794"/>
      <c r="S1256" s="794"/>
      <c r="T1256" s="794"/>
      <c r="U1256" s="794"/>
      <c r="V1256" s="794"/>
      <c r="W1256" s="794"/>
      <c r="X1256" s="794"/>
    </row>
    <row r="1257" spans="3:24">
      <c r="C1257" s="857" t="s">
        <v>1018</v>
      </c>
      <c r="D1257" s="835">
        <v>43617</v>
      </c>
      <c r="E1257" s="794">
        <f t="shared" si="28"/>
        <v>2019</v>
      </c>
      <c r="F1257" s="794" t="s">
        <v>1019</v>
      </c>
      <c r="G1257" s="823">
        <v>300</v>
      </c>
      <c r="H1257" s="794" t="s">
        <v>1029</v>
      </c>
      <c r="I1257" s="794">
        <v>86</v>
      </c>
      <c r="J1257" s="794">
        <v>214</v>
      </c>
      <c r="K1257" s="794">
        <v>898.80000000000007</v>
      </c>
      <c r="L1257" s="835" t="s">
        <v>1023</v>
      </c>
      <c r="M1257" s="794"/>
      <c r="N1257" s="794"/>
      <c r="O1257" s="794"/>
      <c r="P1257" s="794"/>
      <c r="Q1257" s="794"/>
      <c r="R1257" s="794"/>
      <c r="S1257" s="794"/>
      <c r="T1257" s="794"/>
      <c r="U1257" s="794"/>
      <c r="V1257" s="794"/>
      <c r="W1257" s="794"/>
      <c r="X1257" s="794"/>
    </row>
    <row r="1258" spans="3:24">
      <c r="C1258" s="857" t="s">
        <v>1018</v>
      </c>
      <c r="D1258" s="835">
        <v>43617</v>
      </c>
      <c r="E1258" s="794">
        <f t="shared" ref="E1258:E1321" si="29">YEAR(D1258)</f>
        <v>2019</v>
      </c>
      <c r="F1258" s="794" t="s">
        <v>1019</v>
      </c>
      <c r="G1258" s="823">
        <v>300</v>
      </c>
      <c r="H1258" s="794" t="s">
        <v>1029</v>
      </c>
      <c r="I1258" s="794">
        <v>86</v>
      </c>
      <c r="J1258" s="794">
        <v>214</v>
      </c>
      <c r="K1258" s="794">
        <v>898.80000000000007</v>
      </c>
      <c r="L1258" s="835" t="s">
        <v>1023</v>
      </c>
      <c r="M1258" s="794"/>
      <c r="N1258" s="794"/>
      <c r="O1258" s="794"/>
      <c r="P1258" s="794"/>
      <c r="Q1258" s="794"/>
      <c r="R1258" s="794"/>
      <c r="S1258" s="794"/>
      <c r="T1258" s="794"/>
      <c r="U1258" s="794"/>
      <c r="V1258" s="794"/>
      <c r="W1258" s="794"/>
      <c r="X1258" s="794"/>
    </row>
    <row r="1259" spans="3:24">
      <c r="C1259" s="857" t="s">
        <v>1018</v>
      </c>
      <c r="D1259" s="835">
        <v>43617</v>
      </c>
      <c r="E1259" s="794">
        <f t="shared" si="29"/>
        <v>2019</v>
      </c>
      <c r="F1259" s="794" t="s">
        <v>1019</v>
      </c>
      <c r="G1259" s="823">
        <v>300</v>
      </c>
      <c r="H1259" s="794" t="s">
        <v>1029</v>
      </c>
      <c r="I1259" s="794">
        <v>86</v>
      </c>
      <c r="J1259" s="794">
        <v>214</v>
      </c>
      <c r="K1259" s="794">
        <v>898.80000000000007</v>
      </c>
      <c r="L1259" s="835" t="s">
        <v>1023</v>
      </c>
      <c r="M1259" s="794"/>
      <c r="N1259" s="794"/>
      <c r="O1259" s="794"/>
      <c r="P1259" s="794"/>
      <c r="Q1259" s="794"/>
      <c r="R1259" s="794"/>
      <c r="S1259" s="794"/>
      <c r="T1259" s="794"/>
      <c r="U1259" s="794"/>
      <c r="V1259" s="794"/>
      <c r="W1259" s="794"/>
      <c r="X1259" s="794"/>
    </row>
    <row r="1260" spans="3:24">
      <c r="C1260" s="857" t="s">
        <v>1018</v>
      </c>
      <c r="D1260" s="835">
        <v>43617</v>
      </c>
      <c r="E1260" s="794">
        <f t="shared" si="29"/>
        <v>2019</v>
      </c>
      <c r="F1260" s="794" t="s">
        <v>1019</v>
      </c>
      <c r="G1260" s="823">
        <v>300</v>
      </c>
      <c r="H1260" s="794" t="s">
        <v>1029</v>
      </c>
      <c r="I1260" s="794">
        <v>86</v>
      </c>
      <c r="J1260" s="794">
        <v>214</v>
      </c>
      <c r="K1260" s="794">
        <v>898.80000000000007</v>
      </c>
      <c r="L1260" s="835" t="s">
        <v>1023</v>
      </c>
      <c r="M1260" s="794"/>
      <c r="N1260" s="794"/>
      <c r="O1260" s="794"/>
      <c r="P1260" s="794"/>
      <c r="Q1260" s="794"/>
      <c r="R1260" s="794"/>
      <c r="S1260" s="794"/>
      <c r="T1260" s="794"/>
      <c r="U1260" s="794"/>
      <c r="V1260" s="794"/>
      <c r="W1260" s="794"/>
      <c r="X1260" s="794"/>
    </row>
    <row r="1261" spans="3:24">
      <c r="C1261" s="857" t="s">
        <v>1018</v>
      </c>
      <c r="D1261" s="835">
        <v>43617</v>
      </c>
      <c r="E1261" s="794">
        <f t="shared" si="29"/>
        <v>2019</v>
      </c>
      <c r="F1261" s="794" t="s">
        <v>1019</v>
      </c>
      <c r="G1261" s="823">
        <v>300</v>
      </c>
      <c r="H1261" s="794" t="s">
        <v>1029</v>
      </c>
      <c r="I1261" s="794">
        <v>86</v>
      </c>
      <c r="J1261" s="794">
        <v>214</v>
      </c>
      <c r="K1261" s="794">
        <v>898.80000000000007</v>
      </c>
      <c r="L1261" s="835" t="s">
        <v>1023</v>
      </c>
      <c r="M1261" s="794"/>
      <c r="N1261" s="794"/>
      <c r="O1261" s="794"/>
      <c r="P1261" s="794"/>
      <c r="Q1261" s="794"/>
      <c r="R1261" s="794"/>
      <c r="S1261" s="794"/>
      <c r="T1261" s="794"/>
      <c r="U1261" s="794"/>
      <c r="V1261" s="794"/>
      <c r="W1261" s="794"/>
      <c r="X1261" s="794"/>
    </row>
    <row r="1262" spans="3:24">
      <c r="C1262" s="857" t="s">
        <v>1018</v>
      </c>
      <c r="D1262" s="835">
        <v>43617</v>
      </c>
      <c r="E1262" s="794">
        <f t="shared" si="29"/>
        <v>2019</v>
      </c>
      <c r="F1262" s="794" t="s">
        <v>1030</v>
      </c>
      <c r="G1262" s="823">
        <v>100</v>
      </c>
      <c r="H1262" s="794" t="s">
        <v>1033</v>
      </c>
      <c r="I1262" s="794">
        <v>26</v>
      </c>
      <c r="J1262" s="794">
        <v>74</v>
      </c>
      <c r="K1262" s="794">
        <v>310.8</v>
      </c>
      <c r="L1262" s="835" t="s">
        <v>1023</v>
      </c>
      <c r="M1262" s="794"/>
      <c r="N1262" s="794"/>
      <c r="O1262" s="794"/>
      <c r="P1262" s="794"/>
      <c r="Q1262" s="794"/>
      <c r="R1262" s="794"/>
      <c r="S1262" s="794"/>
      <c r="T1262" s="794"/>
      <c r="U1262" s="794"/>
      <c r="V1262" s="794"/>
      <c r="W1262" s="794"/>
      <c r="X1262" s="794"/>
    </row>
    <row r="1263" spans="3:24">
      <c r="C1263" s="857" t="s">
        <v>1018</v>
      </c>
      <c r="D1263" s="835">
        <v>43617</v>
      </c>
      <c r="E1263" s="794">
        <f t="shared" si="29"/>
        <v>2019</v>
      </c>
      <c r="F1263" s="794" t="s">
        <v>1030</v>
      </c>
      <c r="G1263" s="823">
        <v>100</v>
      </c>
      <c r="H1263" s="794" t="s">
        <v>1033</v>
      </c>
      <c r="I1263" s="794">
        <v>26</v>
      </c>
      <c r="J1263" s="794">
        <v>74</v>
      </c>
      <c r="K1263" s="794">
        <v>310.8</v>
      </c>
      <c r="L1263" s="835" t="s">
        <v>1023</v>
      </c>
      <c r="M1263" s="794"/>
      <c r="N1263" s="794"/>
      <c r="O1263" s="794"/>
      <c r="P1263" s="794"/>
      <c r="Q1263" s="794"/>
      <c r="R1263" s="794"/>
      <c r="S1263" s="794"/>
      <c r="T1263" s="794"/>
      <c r="U1263" s="794"/>
      <c r="V1263" s="794"/>
      <c r="W1263" s="794"/>
      <c r="X1263" s="794"/>
    </row>
    <row r="1264" spans="3:24">
      <c r="C1264" s="857" t="s">
        <v>1018</v>
      </c>
      <c r="D1264" s="835">
        <v>43617</v>
      </c>
      <c r="E1264" s="794">
        <f t="shared" si="29"/>
        <v>2019</v>
      </c>
      <c r="F1264" s="794" t="s">
        <v>1030</v>
      </c>
      <c r="G1264" s="823">
        <v>100</v>
      </c>
      <c r="H1264" s="794" t="s">
        <v>1033</v>
      </c>
      <c r="I1264" s="794">
        <v>26</v>
      </c>
      <c r="J1264" s="794">
        <v>74</v>
      </c>
      <c r="K1264" s="794">
        <v>310.8</v>
      </c>
      <c r="L1264" s="835" t="s">
        <v>1023</v>
      </c>
      <c r="M1264" s="794"/>
      <c r="N1264" s="794"/>
      <c r="O1264" s="794"/>
      <c r="P1264" s="794"/>
      <c r="Q1264" s="794"/>
      <c r="R1264" s="794"/>
      <c r="S1264" s="794"/>
      <c r="T1264" s="794"/>
      <c r="U1264" s="794"/>
      <c r="V1264" s="794"/>
      <c r="W1264" s="794"/>
      <c r="X1264" s="794"/>
    </row>
    <row r="1265" spans="3:24">
      <c r="C1265" s="857" t="s">
        <v>1018</v>
      </c>
      <c r="D1265" s="835">
        <v>43617</v>
      </c>
      <c r="E1265" s="794">
        <f t="shared" si="29"/>
        <v>2019</v>
      </c>
      <c r="F1265" s="794" t="s">
        <v>1030</v>
      </c>
      <c r="G1265" s="823">
        <v>100</v>
      </c>
      <c r="H1265" s="794" t="s">
        <v>1033</v>
      </c>
      <c r="I1265" s="794">
        <v>26</v>
      </c>
      <c r="J1265" s="794">
        <v>74</v>
      </c>
      <c r="K1265" s="794">
        <v>310.8</v>
      </c>
      <c r="L1265" s="835" t="s">
        <v>1023</v>
      </c>
      <c r="M1265" s="794"/>
      <c r="N1265" s="794"/>
      <c r="O1265" s="794"/>
      <c r="P1265" s="794"/>
      <c r="Q1265" s="794"/>
      <c r="R1265" s="794"/>
      <c r="S1265" s="794"/>
      <c r="T1265" s="794"/>
      <c r="U1265" s="794"/>
      <c r="V1265" s="794"/>
      <c r="W1265" s="794"/>
      <c r="X1265" s="794"/>
    </row>
    <row r="1266" spans="3:24">
      <c r="C1266" s="857" t="s">
        <v>1018</v>
      </c>
      <c r="D1266" s="835">
        <v>43617</v>
      </c>
      <c r="E1266" s="794">
        <f t="shared" si="29"/>
        <v>2019</v>
      </c>
      <c r="F1266" s="794" t="s">
        <v>1030</v>
      </c>
      <c r="G1266" s="823">
        <v>100</v>
      </c>
      <c r="H1266" s="794" t="s">
        <v>1033</v>
      </c>
      <c r="I1266" s="794">
        <v>26</v>
      </c>
      <c r="J1266" s="794">
        <v>74</v>
      </c>
      <c r="K1266" s="794">
        <v>310.8</v>
      </c>
      <c r="L1266" s="835" t="s">
        <v>1023</v>
      </c>
      <c r="M1266" s="794"/>
      <c r="N1266" s="794"/>
      <c r="O1266" s="794"/>
      <c r="P1266" s="794"/>
      <c r="Q1266" s="794"/>
      <c r="R1266" s="794"/>
      <c r="S1266" s="794"/>
      <c r="T1266" s="794"/>
      <c r="U1266" s="794"/>
      <c r="V1266" s="794"/>
      <c r="W1266" s="794"/>
      <c r="X1266" s="794"/>
    </row>
    <row r="1267" spans="3:24">
      <c r="C1267" s="857" t="s">
        <v>1018</v>
      </c>
      <c r="D1267" s="835">
        <v>43617</v>
      </c>
      <c r="E1267" s="794">
        <f t="shared" si="29"/>
        <v>2019</v>
      </c>
      <c r="F1267" s="794" t="s">
        <v>1030</v>
      </c>
      <c r="G1267" s="823">
        <v>100</v>
      </c>
      <c r="H1267" s="794" t="s">
        <v>1033</v>
      </c>
      <c r="I1267" s="794">
        <v>26</v>
      </c>
      <c r="J1267" s="794">
        <v>74</v>
      </c>
      <c r="K1267" s="794">
        <v>310.8</v>
      </c>
      <c r="L1267" s="835" t="s">
        <v>1023</v>
      </c>
      <c r="M1267" s="794"/>
      <c r="N1267" s="794"/>
      <c r="O1267" s="794"/>
      <c r="P1267" s="794"/>
      <c r="Q1267" s="794"/>
      <c r="R1267" s="794"/>
      <c r="S1267" s="794"/>
      <c r="T1267" s="794"/>
      <c r="U1267" s="794"/>
      <c r="V1267" s="794"/>
      <c r="W1267" s="794"/>
      <c r="X1267" s="794"/>
    </row>
    <row r="1268" spans="3:24">
      <c r="C1268" s="857" t="s">
        <v>1018</v>
      </c>
      <c r="D1268" s="835">
        <v>43617</v>
      </c>
      <c r="E1268" s="794">
        <f t="shared" si="29"/>
        <v>2019</v>
      </c>
      <c r="F1268" s="794" t="s">
        <v>1030</v>
      </c>
      <c r="G1268" s="823">
        <v>100</v>
      </c>
      <c r="H1268" s="794" t="s">
        <v>1033</v>
      </c>
      <c r="I1268" s="794">
        <v>26</v>
      </c>
      <c r="J1268" s="794">
        <v>74</v>
      </c>
      <c r="K1268" s="794">
        <v>310.8</v>
      </c>
      <c r="L1268" s="835" t="s">
        <v>1023</v>
      </c>
      <c r="M1268" s="794"/>
      <c r="N1268" s="794"/>
      <c r="O1268" s="794"/>
      <c r="P1268" s="794"/>
      <c r="Q1268" s="794"/>
      <c r="R1268" s="794"/>
      <c r="S1268" s="794"/>
      <c r="T1268" s="794"/>
      <c r="U1268" s="794"/>
      <c r="V1268" s="794"/>
      <c r="W1268" s="794"/>
      <c r="X1268" s="794"/>
    </row>
    <row r="1269" spans="3:24">
      <c r="C1269" s="857" t="s">
        <v>1018</v>
      </c>
      <c r="D1269" s="835">
        <v>43617</v>
      </c>
      <c r="E1269" s="794">
        <f t="shared" si="29"/>
        <v>2019</v>
      </c>
      <c r="F1269" s="794" t="s">
        <v>1030</v>
      </c>
      <c r="G1269" s="823">
        <v>100</v>
      </c>
      <c r="H1269" s="794" t="s">
        <v>1033</v>
      </c>
      <c r="I1269" s="794">
        <v>26</v>
      </c>
      <c r="J1269" s="794">
        <v>74</v>
      </c>
      <c r="K1269" s="794">
        <v>310.8</v>
      </c>
      <c r="L1269" s="835" t="s">
        <v>1023</v>
      </c>
      <c r="M1269" s="794"/>
      <c r="N1269" s="794"/>
      <c r="O1269" s="794"/>
      <c r="P1269" s="794"/>
      <c r="Q1269" s="794"/>
      <c r="R1269" s="794"/>
      <c r="S1269" s="794"/>
      <c r="T1269" s="794"/>
      <c r="U1269" s="794"/>
      <c r="V1269" s="794"/>
      <c r="W1269" s="794"/>
      <c r="X1269" s="794"/>
    </row>
    <row r="1270" spans="3:24">
      <c r="C1270" s="857" t="s">
        <v>1018</v>
      </c>
      <c r="D1270" s="835">
        <v>43617</v>
      </c>
      <c r="E1270" s="794">
        <f t="shared" si="29"/>
        <v>2019</v>
      </c>
      <c r="F1270" s="794" t="s">
        <v>1030</v>
      </c>
      <c r="G1270" s="823">
        <v>100</v>
      </c>
      <c r="H1270" s="794" t="s">
        <v>1033</v>
      </c>
      <c r="I1270" s="794">
        <v>26</v>
      </c>
      <c r="J1270" s="794">
        <v>74</v>
      </c>
      <c r="K1270" s="794">
        <v>310.8</v>
      </c>
      <c r="L1270" s="835" t="s">
        <v>1023</v>
      </c>
      <c r="M1270" s="794"/>
      <c r="N1270" s="794"/>
      <c r="O1270" s="794"/>
      <c r="P1270" s="794"/>
      <c r="Q1270" s="794"/>
      <c r="R1270" s="794"/>
      <c r="S1270" s="794"/>
      <c r="T1270" s="794"/>
      <c r="U1270" s="794"/>
      <c r="V1270" s="794"/>
      <c r="W1270" s="794"/>
      <c r="X1270" s="794"/>
    </row>
    <row r="1271" spans="3:24">
      <c r="C1271" s="857" t="s">
        <v>1018</v>
      </c>
      <c r="D1271" s="835">
        <v>43617</v>
      </c>
      <c r="E1271" s="794">
        <f t="shared" si="29"/>
        <v>2019</v>
      </c>
      <c r="F1271" s="794" t="s">
        <v>1030</v>
      </c>
      <c r="G1271" s="823">
        <v>100</v>
      </c>
      <c r="H1271" s="794" t="s">
        <v>1033</v>
      </c>
      <c r="I1271" s="794">
        <v>26</v>
      </c>
      <c r="J1271" s="794">
        <v>74</v>
      </c>
      <c r="K1271" s="794">
        <v>310.8</v>
      </c>
      <c r="L1271" s="835" t="s">
        <v>1023</v>
      </c>
      <c r="M1271" s="794"/>
      <c r="N1271" s="794"/>
      <c r="O1271" s="794"/>
      <c r="P1271" s="794"/>
      <c r="Q1271" s="794"/>
      <c r="R1271" s="794"/>
      <c r="S1271" s="794"/>
      <c r="T1271" s="794"/>
      <c r="U1271" s="794"/>
      <c r="V1271" s="794"/>
      <c r="W1271" s="794"/>
      <c r="X1271" s="794"/>
    </row>
    <row r="1272" spans="3:24">
      <c r="C1272" s="857" t="s">
        <v>1018</v>
      </c>
      <c r="D1272" s="835">
        <v>43617</v>
      </c>
      <c r="E1272" s="794">
        <f t="shared" si="29"/>
        <v>2019</v>
      </c>
      <c r="F1272" s="794" t="s">
        <v>1030</v>
      </c>
      <c r="G1272" s="823">
        <v>100</v>
      </c>
      <c r="H1272" s="794" t="s">
        <v>1033</v>
      </c>
      <c r="I1272" s="794">
        <v>26</v>
      </c>
      <c r="J1272" s="794">
        <v>74</v>
      </c>
      <c r="K1272" s="794">
        <v>310.8</v>
      </c>
      <c r="L1272" s="835" t="s">
        <v>1023</v>
      </c>
      <c r="M1272" s="794"/>
      <c r="N1272" s="794"/>
      <c r="O1272" s="794"/>
      <c r="P1272" s="794"/>
      <c r="Q1272" s="794"/>
      <c r="R1272" s="794"/>
      <c r="S1272" s="794"/>
      <c r="T1272" s="794"/>
      <c r="U1272" s="794"/>
      <c r="V1272" s="794"/>
      <c r="W1272" s="794"/>
      <c r="X1272" s="794"/>
    </row>
    <row r="1273" spans="3:24">
      <c r="C1273" s="857" t="s">
        <v>1018</v>
      </c>
      <c r="D1273" s="835">
        <v>43617</v>
      </c>
      <c r="E1273" s="794">
        <f t="shared" si="29"/>
        <v>2019</v>
      </c>
      <c r="F1273" s="794" t="s">
        <v>1030</v>
      </c>
      <c r="G1273" s="823">
        <v>100</v>
      </c>
      <c r="H1273" s="794" t="s">
        <v>1033</v>
      </c>
      <c r="I1273" s="794">
        <v>26</v>
      </c>
      <c r="J1273" s="794">
        <v>74</v>
      </c>
      <c r="K1273" s="794">
        <v>310.8</v>
      </c>
      <c r="L1273" s="835" t="s">
        <v>1023</v>
      </c>
      <c r="M1273" s="794"/>
      <c r="N1273" s="794"/>
      <c r="O1273" s="794"/>
      <c r="P1273" s="794"/>
      <c r="Q1273" s="794"/>
      <c r="R1273" s="794"/>
      <c r="S1273" s="794"/>
      <c r="T1273" s="794"/>
      <c r="U1273" s="794"/>
      <c r="V1273" s="794"/>
      <c r="W1273" s="794"/>
      <c r="X1273" s="794"/>
    </row>
    <row r="1274" spans="3:24">
      <c r="C1274" s="857" t="s">
        <v>1018</v>
      </c>
      <c r="D1274" s="835">
        <v>43617</v>
      </c>
      <c r="E1274" s="794">
        <f t="shared" si="29"/>
        <v>2019</v>
      </c>
      <c r="F1274" s="794" t="s">
        <v>1030</v>
      </c>
      <c r="G1274" s="823">
        <v>100</v>
      </c>
      <c r="H1274" s="794" t="s">
        <v>1033</v>
      </c>
      <c r="I1274" s="794">
        <v>26</v>
      </c>
      <c r="J1274" s="794">
        <v>74</v>
      </c>
      <c r="K1274" s="794">
        <v>310.8</v>
      </c>
      <c r="L1274" s="835" t="s">
        <v>1023</v>
      </c>
      <c r="M1274" s="794"/>
      <c r="N1274" s="794"/>
      <c r="O1274" s="794"/>
      <c r="P1274" s="794"/>
      <c r="Q1274" s="794"/>
      <c r="R1274" s="794"/>
      <c r="S1274" s="794"/>
      <c r="T1274" s="794"/>
      <c r="U1274" s="794"/>
      <c r="V1274" s="794"/>
      <c r="W1274" s="794"/>
      <c r="X1274" s="794"/>
    </row>
    <row r="1275" spans="3:24">
      <c r="C1275" s="857" t="s">
        <v>1018</v>
      </c>
      <c r="D1275" s="835">
        <v>43617</v>
      </c>
      <c r="E1275" s="794">
        <f t="shared" si="29"/>
        <v>2019</v>
      </c>
      <c r="F1275" s="794" t="s">
        <v>1030</v>
      </c>
      <c r="G1275" s="823">
        <v>100</v>
      </c>
      <c r="H1275" s="794" t="s">
        <v>1033</v>
      </c>
      <c r="I1275" s="794">
        <v>26</v>
      </c>
      <c r="J1275" s="794">
        <v>74</v>
      </c>
      <c r="K1275" s="794">
        <v>310.8</v>
      </c>
      <c r="L1275" s="835" t="s">
        <v>1023</v>
      </c>
      <c r="M1275" s="794"/>
      <c r="N1275" s="794"/>
      <c r="O1275" s="794"/>
      <c r="P1275" s="794"/>
      <c r="Q1275" s="794"/>
      <c r="R1275" s="794"/>
      <c r="S1275" s="794"/>
      <c r="T1275" s="794"/>
      <c r="U1275" s="794"/>
      <c r="V1275" s="794"/>
      <c r="W1275" s="794"/>
      <c r="X1275" s="794"/>
    </row>
    <row r="1276" spans="3:24">
      <c r="C1276" s="857" t="s">
        <v>1018</v>
      </c>
      <c r="D1276" s="835">
        <v>43617</v>
      </c>
      <c r="E1276" s="794">
        <f t="shared" si="29"/>
        <v>2019</v>
      </c>
      <c r="F1276" s="794" t="s">
        <v>1030</v>
      </c>
      <c r="G1276" s="823">
        <v>100</v>
      </c>
      <c r="H1276" s="794" t="s">
        <v>1033</v>
      </c>
      <c r="I1276" s="794">
        <v>26</v>
      </c>
      <c r="J1276" s="794">
        <v>74</v>
      </c>
      <c r="K1276" s="794">
        <v>310.8</v>
      </c>
      <c r="L1276" s="835" t="s">
        <v>1023</v>
      </c>
      <c r="M1276" s="794"/>
      <c r="N1276" s="794"/>
      <c r="O1276" s="794"/>
      <c r="P1276" s="794"/>
      <c r="Q1276" s="794"/>
      <c r="R1276" s="794"/>
      <c r="S1276" s="794"/>
      <c r="T1276" s="794"/>
      <c r="U1276" s="794"/>
      <c r="V1276" s="794"/>
      <c r="W1276" s="794"/>
      <c r="X1276" s="794"/>
    </row>
    <row r="1277" spans="3:24">
      <c r="C1277" s="857" t="s">
        <v>1018</v>
      </c>
      <c r="D1277" s="835">
        <v>43617</v>
      </c>
      <c r="E1277" s="794">
        <f t="shared" si="29"/>
        <v>2019</v>
      </c>
      <c r="F1277" s="794" t="s">
        <v>1030</v>
      </c>
      <c r="G1277" s="823">
        <v>100</v>
      </c>
      <c r="H1277" s="794" t="s">
        <v>1033</v>
      </c>
      <c r="I1277" s="794">
        <v>26</v>
      </c>
      <c r="J1277" s="794">
        <v>74</v>
      </c>
      <c r="K1277" s="794">
        <v>310.8</v>
      </c>
      <c r="L1277" s="835" t="s">
        <v>1023</v>
      </c>
      <c r="M1277" s="794"/>
      <c r="N1277" s="794"/>
      <c r="O1277" s="794"/>
      <c r="P1277" s="794"/>
      <c r="Q1277" s="794"/>
      <c r="R1277" s="794"/>
      <c r="S1277" s="794"/>
      <c r="T1277" s="794"/>
      <c r="U1277" s="794"/>
      <c r="V1277" s="794"/>
      <c r="W1277" s="794"/>
      <c r="X1277" s="794"/>
    </row>
    <row r="1278" spans="3:24">
      <c r="C1278" s="857" t="s">
        <v>1018</v>
      </c>
      <c r="D1278" s="835">
        <v>43617</v>
      </c>
      <c r="E1278" s="794">
        <f t="shared" si="29"/>
        <v>2019</v>
      </c>
      <c r="F1278" s="794" t="s">
        <v>1030</v>
      </c>
      <c r="G1278" s="823">
        <v>100</v>
      </c>
      <c r="H1278" s="794" t="s">
        <v>1033</v>
      </c>
      <c r="I1278" s="794">
        <v>26</v>
      </c>
      <c r="J1278" s="794">
        <v>74</v>
      </c>
      <c r="K1278" s="794">
        <v>310.8</v>
      </c>
      <c r="L1278" s="835" t="s">
        <v>1023</v>
      </c>
      <c r="M1278" s="794"/>
      <c r="N1278" s="794"/>
      <c r="O1278" s="794"/>
      <c r="P1278" s="794"/>
      <c r="Q1278" s="794"/>
      <c r="R1278" s="794"/>
      <c r="S1278" s="794"/>
      <c r="T1278" s="794"/>
      <c r="U1278" s="794"/>
      <c r="V1278" s="794"/>
      <c r="W1278" s="794"/>
      <c r="X1278" s="794"/>
    </row>
    <row r="1279" spans="3:24">
      <c r="C1279" s="857" t="s">
        <v>1018</v>
      </c>
      <c r="D1279" s="835">
        <v>43617</v>
      </c>
      <c r="E1279" s="794">
        <f t="shared" si="29"/>
        <v>2019</v>
      </c>
      <c r="F1279" s="794" t="s">
        <v>1030</v>
      </c>
      <c r="G1279" s="823">
        <v>100</v>
      </c>
      <c r="H1279" s="794" t="s">
        <v>1033</v>
      </c>
      <c r="I1279" s="794">
        <v>26</v>
      </c>
      <c r="J1279" s="794">
        <v>74</v>
      </c>
      <c r="K1279" s="794">
        <v>310.8</v>
      </c>
      <c r="L1279" s="835" t="s">
        <v>1023</v>
      </c>
      <c r="M1279" s="794"/>
      <c r="N1279" s="794"/>
      <c r="O1279" s="794"/>
      <c r="P1279" s="794"/>
      <c r="Q1279" s="794"/>
      <c r="R1279" s="794"/>
      <c r="S1279" s="794"/>
      <c r="T1279" s="794"/>
      <c r="U1279" s="794"/>
      <c r="V1279" s="794"/>
      <c r="W1279" s="794"/>
      <c r="X1279" s="794"/>
    </row>
    <row r="1280" spans="3:24">
      <c r="C1280" s="857" t="s">
        <v>1018</v>
      </c>
      <c r="D1280" s="835">
        <v>43617</v>
      </c>
      <c r="E1280" s="794">
        <f t="shared" si="29"/>
        <v>2019</v>
      </c>
      <c r="F1280" s="794" t="s">
        <v>1030</v>
      </c>
      <c r="G1280" s="823">
        <v>100</v>
      </c>
      <c r="H1280" s="794" t="s">
        <v>1033</v>
      </c>
      <c r="I1280" s="794">
        <v>26</v>
      </c>
      <c r="J1280" s="794">
        <v>74</v>
      </c>
      <c r="K1280" s="794">
        <v>310.8</v>
      </c>
      <c r="L1280" s="835" t="s">
        <v>1023</v>
      </c>
      <c r="M1280" s="794"/>
      <c r="N1280" s="794"/>
      <c r="O1280" s="794"/>
      <c r="P1280" s="794"/>
      <c r="Q1280" s="794"/>
      <c r="R1280" s="794"/>
      <c r="S1280" s="794"/>
      <c r="T1280" s="794"/>
      <c r="U1280" s="794"/>
      <c r="V1280" s="794"/>
      <c r="W1280" s="794"/>
      <c r="X1280" s="794"/>
    </row>
    <row r="1281" spans="3:24">
      <c r="C1281" s="857" t="s">
        <v>1018</v>
      </c>
      <c r="D1281" s="835">
        <v>43617</v>
      </c>
      <c r="E1281" s="794">
        <f t="shared" si="29"/>
        <v>2019</v>
      </c>
      <c r="F1281" s="794" t="s">
        <v>1030</v>
      </c>
      <c r="G1281" s="823">
        <v>100</v>
      </c>
      <c r="H1281" s="794" t="s">
        <v>1033</v>
      </c>
      <c r="I1281" s="794">
        <v>26</v>
      </c>
      <c r="J1281" s="794">
        <v>74</v>
      </c>
      <c r="K1281" s="794">
        <v>310.8</v>
      </c>
      <c r="L1281" s="835" t="s">
        <v>1023</v>
      </c>
      <c r="M1281" s="794"/>
      <c r="N1281" s="794"/>
      <c r="O1281" s="794"/>
      <c r="P1281" s="794"/>
      <c r="Q1281" s="794"/>
      <c r="R1281" s="794"/>
      <c r="S1281" s="794"/>
      <c r="T1281" s="794"/>
      <c r="U1281" s="794"/>
      <c r="V1281" s="794"/>
      <c r="W1281" s="794"/>
      <c r="X1281" s="794"/>
    </row>
    <row r="1282" spans="3:24">
      <c r="C1282" s="857" t="s">
        <v>1018</v>
      </c>
      <c r="D1282" s="835">
        <v>43617</v>
      </c>
      <c r="E1282" s="794">
        <f t="shared" si="29"/>
        <v>2019</v>
      </c>
      <c r="F1282" s="794" t="s">
        <v>1030</v>
      </c>
      <c r="G1282" s="823">
        <v>100</v>
      </c>
      <c r="H1282" s="794" t="s">
        <v>1033</v>
      </c>
      <c r="I1282" s="794">
        <v>26</v>
      </c>
      <c r="J1282" s="794">
        <v>74</v>
      </c>
      <c r="K1282" s="794">
        <v>310.8</v>
      </c>
      <c r="L1282" s="835" t="s">
        <v>1023</v>
      </c>
      <c r="M1282" s="794"/>
      <c r="N1282" s="794"/>
      <c r="O1282" s="794"/>
      <c r="P1282" s="794"/>
      <c r="Q1282" s="794"/>
      <c r="R1282" s="794"/>
      <c r="S1282" s="794"/>
      <c r="T1282" s="794"/>
      <c r="U1282" s="794"/>
      <c r="V1282" s="794"/>
      <c r="W1282" s="794"/>
      <c r="X1282" s="794"/>
    </row>
    <row r="1283" spans="3:24">
      <c r="C1283" s="857" t="s">
        <v>1018</v>
      </c>
      <c r="D1283" s="835">
        <v>43617</v>
      </c>
      <c r="E1283" s="794">
        <f t="shared" si="29"/>
        <v>2019</v>
      </c>
      <c r="F1283" s="794" t="s">
        <v>1030</v>
      </c>
      <c r="G1283" s="823">
        <v>100</v>
      </c>
      <c r="H1283" s="794" t="s">
        <v>1033</v>
      </c>
      <c r="I1283" s="794">
        <v>26</v>
      </c>
      <c r="J1283" s="794">
        <v>74</v>
      </c>
      <c r="K1283" s="794">
        <v>310.8</v>
      </c>
      <c r="L1283" s="835" t="s">
        <v>1023</v>
      </c>
      <c r="M1283" s="794"/>
      <c r="N1283" s="794"/>
      <c r="O1283" s="794"/>
      <c r="P1283" s="794"/>
      <c r="Q1283" s="794"/>
      <c r="R1283" s="794"/>
      <c r="S1283" s="794"/>
      <c r="T1283" s="794"/>
      <c r="U1283" s="794"/>
      <c r="V1283" s="794"/>
      <c r="W1283" s="794"/>
      <c r="X1283" s="794"/>
    </row>
    <row r="1284" spans="3:24">
      <c r="C1284" s="857" t="s">
        <v>1018</v>
      </c>
      <c r="D1284" s="835">
        <v>43617</v>
      </c>
      <c r="E1284" s="794">
        <f t="shared" si="29"/>
        <v>2019</v>
      </c>
      <c r="F1284" s="794" t="s">
        <v>1030</v>
      </c>
      <c r="G1284" s="823">
        <v>100</v>
      </c>
      <c r="H1284" s="794" t="s">
        <v>1033</v>
      </c>
      <c r="I1284" s="794">
        <v>26</v>
      </c>
      <c r="J1284" s="794">
        <v>74</v>
      </c>
      <c r="K1284" s="794">
        <v>310.8</v>
      </c>
      <c r="L1284" s="835" t="s">
        <v>1023</v>
      </c>
      <c r="M1284" s="794"/>
      <c r="N1284" s="794"/>
      <c r="O1284" s="794"/>
      <c r="P1284" s="794"/>
      <c r="Q1284" s="794"/>
      <c r="R1284" s="794"/>
      <c r="S1284" s="794"/>
      <c r="T1284" s="794"/>
      <c r="U1284" s="794"/>
      <c r="V1284" s="794"/>
      <c r="W1284" s="794"/>
      <c r="X1284" s="794"/>
    </row>
    <row r="1285" spans="3:24">
      <c r="C1285" s="857" t="s">
        <v>1018</v>
      </c>
      <c r="D1285" s="835">
        <v>43617</v>
      </c>
      <c r="E1285" s="794">
        <f t="shared" si="29"/>
        <v>2019</v>
      </c>
      <c r="F1285" s="794" t="s">
        <v>1030</v>
      </c>
      <c r="G1285" s="823">
        <v>100</v>
      </c>
      <c r="H1285" s="794" t="s">
        <v>1033</v>
      </c>
      <c r="I1285" s="794">
        <v>26</v>
      </c>
      <c r="J1285" s="794">
        <v>74</v>
      </c>
      <c r="K1285" s="794">
        <v>310.8</v>
      </c>
      <c r="L1285" s="835" t="s">
        <v>1023</v>
      </c>
      <c r="M1285" s="794"/>
      <c r="N1285" s="794"/>
      <c r="O1285" s="794"/>
      <c r="P1285" s="794"/>
      <c r="Q1285" s="794"/>
      <c r="R1285" s="794"/>
      <c r="S1285" s="794"/>
      <c r="T1285" s="794"/>
      <c r="U1285" s="794"/>
      <c r="V1285" s="794"/>
      <c r="W1285" s="794"/>
      <c r="X1285" s="794"/>
    </row>
    <row r="1286" spans="3:24">
      <c r="C1286" s="857" t="s">
        <v>1018</v>
      </c>
      <c r="D1286" s="835">
        <v>43617</v>
      </c>
      <c r="E1286" s="794">
        <f t="shared" si="29"/>
        <v>2019</v>
      </c>
      <c r="F1286" s="794" t="s">
        <v>1030</v>
      </c>
      <c r="G1286" s="823">
        <v>100</v>
      </c>
      <c r="H1286" s="794" t="s">
        <v>1033</v>
      </c>
      <c r="I1286" s="794">
        <v>26</v>
      </c>
      <c r="J1286" s="794">
        <v>74</v>
      </c>
      <c r="K1286" s="794">
        <v>310.8</v>
      </c>
      <c r="L1286" s="835" t="s">
        <v>1023</v>
      </c>
      <c r="M1286" s="794"/>
      <c r="N1286" s="794"/>
      <c r="O1286" s="794"/>
      <c r="P1286" s="794"/>
      <c r="Q1286" s="794"/>
      <c r="R1286" s="794"/>
      <c r="S1286" s="794"/>
      <c r="T1286" s="794"/>
      <c r="U1286" s="794"/>
      <c r="V1286" s="794"/>
      <c r="W1286" s="794"/>
      <c r="X1286" s="794"/>
    </row>
    <row r="1287" spans="3:24">
      <c r="C1287" s="857" t="s">
        <v>1018</v>
      </c>
      <c r="D1287" s="835">
        <v>43617</v>
      </c>
      <c r="E1287" s="794">
        <f t="shared" si="29"/>
        <v>2019</v>
      </c>
      <c r="F1287" s="794" t="s">
        <v>1030</v>
      </c>
      <c r="G1287" s="823">
        <v>100</v>
      </c>
      <c r="H1287" s="794" t="s">
        <v>1033</v>
      </c>
      <c r="I1287" s="794">
        <v>26</v>
      </c>
      <c r="J1287" s="794">
        <v>74</v>
      </c>
      <c r="K1287" s="794">
        <v>310.8</v>
      </c>
      <c r="L1287" s="835">
        <v>44075</v>
      </c>
      <c r="M1287" s="794"/>
      <c r="N1287" s="794"/>
      <c r="O1287" s="794"/>
      <c r="P1287" s="794"/>
      <c r="Q1287" s="794"/>
      <c r="R1287" s="794"/>
      <c r="S1287" s="794"/>
      <c r="T1287" s="794"/>
      <c r="U1287" s="794"/>
      <c r="V1287" s="794"/>
      <c r="W1287" s="794"/>
      <c r="X1287" s="794"/>
    </row>
    <row r="1288" spans="3:24">
      <c r="C1288" s="857" t="s">
        <v>1018</v>
      </c>
      <c r="D1288" s="835">
        <v>43617</v>
      </c>
      <c r="E1288" s="794">
        <f t="shared" si="29"/>
        <v>2019</v>
      </c>
      <c r="F1288" s="794" t="s">
        <v>1030</v>
      </c>
      <c r="G1288" s="823">
        <v>100</v>
      </c>
      <c r="H1288" s="794" t="s">
        <v>1033</v>
      </c>
      <c r="I1288" s="794">
        <v>26</v>
      </c>
      <c r="J1288" s="794">
        <v>74</v>
      </c>
      <c r="K1288" s="794">
        <v>310.8</v>
      </c>
      <c r="L1288" s="835">
        <v>44075</v>
      </c>
      <c r="M1288" s="794"/>
      <c r="N1288" s="794"/>
      <c r="O1288" s="794"/>
      <c r="P1288" s="794"/>
      <c r="Q1288" s="794"/>
      <c r="R1288" s="794"/>
      <c r="S1288" s="794"/>
      <c r="T1288" s="794"/>
      <c r="U1288" s="794"/>
      <c r="V1288" s="794"/>
      <c r="W1288" s="794"/>
      <c r="X1288" s="794"/>
    </row>
    <row r="1289" spans="3:24">
      <c r="C1289" s="857" t="s">
        <v>1018</v>
      </c>
      <c r="D1289" s="835">
        <v>43617</v>
      </c>
      <c r="E1289" s="794">
        <f t="shared" si="29"/>
        <v>2019</v>
      </c>
      <c r="F1289" s="794" t="s">
        <v>1030</v>
      </c>
      <c r="G1289" s="823">
        <v>100</v>
      </c>
      <c r="H1289" s="794" t="s">
        <v>1033</v>
      </c>
      <c r="I1289" s="794">
        <v>26</v>
      </c>
      <c r="J1289" s="794">
        <v>74</v>
      </c>
      <c r="K1289" s="794">
        <v>310.8</v>
      </c>
      <c r="L1289" s="835" t="s">
        <v>1023</v>
      </c>
      <c r="M1289" s="794"/>
      <c r="N1289" s="794"/>
      <c r="O1289" s="794"/>
      <c r="P1289" s="794"/>
      <c r="Q1289" s="794"/>
      <c r="R1289" s="794"/>
      <c r="S1289" s="794"/>
      <c r="T1289" s="794"/>
      <c r="U1289" s="794"/>
      <c r="V1289" s="794"/>
      <c r="W1289" s="794"/>
      <c r="X1289" s="794"/>
    </row>
    <row r="1290" spans="3:24">
      <c r="C1290" s="857" t="s">
        <v>1018</v>
      </c>
      <c r="D1290" s="835">
        <v>43617</v>
      </c>
      <c r="E1290" s="794">
        <f t="shared" si="29"/>
        <v>2019</v>
      </c>
      <c r="F1290" s="794" t="s">
        <v>1030</v>
      </c>
      <c r="G1290" s="823">
        <v>100</v>
      </c>
      <c r="H1290" s="794" t="s">
        <v>1033</v>
      </c>
      <c r="I1290" s="794">
        <v>26</v>
      </c>
      <c r="J1290" s="794">
        <v>74</v>
      </c>
      <c r="K1290" s="794">
        <v>310.8</v>
      </c>
      <c r="L1290" s="835" t="s">
        <v>1023</v>
      </c>
      <c r="M1290" s="794"/>
      <c r="N1290" s="794"/>
      <c r="O1290" s="794"/>
      <c r="P1290" s="794"/>
      <c r="Q1290" s="794"/>
      <c r="R1290" s="794"/>
      <c r="S1290" s="794"/>
      <c r="T1290" s="794"/>
      <c r="U1290" s="794"/>
      <c r="V1290" s="794"/>
      <c r="W1290" s="794"/>
      <c r="X1290" s="794"/>
    </row>
    <row r="1291" spans="3:24">
      <c r="C1291" s="857" t="s">
        <v>1018</v>
      </c>
      <c r="D1291" s="835">
        <v>43617</v>
      </c>
      <c r="E1291" s="794">
        <f t="shared" si="29"/>
        <v>2019</v>
      </c>
      <c r="F1291" s="794" t="s">
        <v>1019</v>
      </c>
      <c r="G1291" s="823">
        <v>300</v>
      </c>
      <c r="H1291" s="794" t="s">
        <v>1044</v>
      </c>
      <c r="I1291" s="794">
        <v>162</v>
      </c>
      <c r="J1291" s="794">
        <v>138</v>
      </c>
      <c r="K1291" s="794">
        <v>579.6</v>
      </c>
      <c r="L1291" s="835" t="s">
        <v>1023</v>
      </c>
      <c r="M1291" s="794"/>
      <c r="N1291" s="794"/>
      <c r="O1291" s="794"/>
      <c r="P1291" s="794"/>
      <c r="Q1291" s="794"/>
      <c r="R1291" s="794"/>
      <c r="S1291" s="794"/>
      <c r="T1291" s="794"/>
      <c r="U1291" s="794"/>
      <c r="V1291" s="794"/>
      <c r="W1291" s="794"/>
      <c r="X1291" s="794"/>
    </row>
    <row r="1292" spans="3:24">
      <c r="C1292" s="857" t="s">
        <v>1018</v>
      </c>
      <c r="D1292" s="835">
        <v>43617</v>
      </c>
      <c r="E1292" s="794">
        <f t="shared" si="29"/>
        <v>2019</v>
      </c>
      <c r="F1292" s="794" t="s">
        <v>1019</v>
      </c>
      <c r="G1292" s="823">
        <v>300</v>
      </c>
      <c r="H1292" s="794" t="s">
        <v>1044</v>
      </c>
      <c r="I1292" s="794">
        <v>162</v>
      </c>
      <c r="J1292" s="794">
        <v>138</v>
      </c>
      <c r="K1292" s="794">
        <v>579.6</v>
      </c>
      <c r="L1292" s="835" t="s">
        <v>1023</v>
      </c>
      <c r="M1292" s="794"/>
      <c r="N1292" s="794"/>
      <c r="O1292" s="794"/>
      <c r="P1292" s="794"/>
      <c r="Q1292" s="794"/>
      <c r="R1292" s="794"/>
      <c r="S1292" s="794"/>
      <c r="T1292" s="794"/>
      <c r="U1292" s="794"/>
      <c r="V1292" s="794"/>
      <c r="W1292" s="794"/>
      <c r="X1292" s="794"/>
    </row>
    <row r="1293" spans="3:24">
      <c r="C1293" s="857" t="s">
        <v>1018</v>
      </c>
      <c r="D1293" s="835">
        <v>43617</v>
      </c>
      <c r="E1293" s="794">
        <f t="shared" si="29"/>
        <v>2019</v>
      </c>
      <c r="F1293" s="794" t="s">
        <v>1019</v>
      </c>
      <c r="G1293" s="823">
        <v>300</v>
      </c>
      <c r="H1293" s="794" t="s">
        <v>1044</v>
      </c>
      <c r="I1293" s="794">
        <v>162</v>
      </c>
      <c r="J1293" s="794">
        <v>138</v>
      </c>
      <c r="K1293" s="794">
        <v>579.6</v>
      </c>
      <c r="L1293" s="835" t="s">
        <v>1023</v>
      </c>
      <c r="M1293" s="794"/>
      <c r="N1293" s="794"/>
      <c r="O1293" s="794"/>
      <c r="P1293" s="794"/>
      <c r="Q1293" s="794"/>
      <c r="R1293" s="794"/>
      <c r="S1293" s="794"/>
      <c r="T1293" s="794"/>
      <c r="U1293" s="794"/>
      <c r="V1293" s="794"/>
      <c r="W1293" s="794"/>
      <c r="X1293" s="794"/>
    </row>
    <row r="1294" spans="3:24">
      <c r="C1294" s="857" t="s">
        <v>1018</v>
      </c>
      <c r="D1294" s="835">
        <v>43617</v>
      </c>
      <c r="E1294" s="794">
        <f t="shared" si="29"/>
        <v>2019</v>
      </c>
      <c r="F1294" s="794" t="s">
        <v>1019</v>
      </c>
      <c r="G1294" s="823">
        <v>300</v>
      </c>
      <c r="H1294" s="794" t="s">
        <v>1044</v>
      </c>
      <c r="I1294" s="794">
        <v>162</v>
      </c>
      <c r="J1294" s="794">
        <v>138</v>
      </c>
      <c r="K1294" s="794">
        <v>579.6</v>
      </c>
      <c r="L1294" s="835" t="s">
        <v>1023</v>
      </c>
      <c r="M1294" s="794"/>
      <c r="N1294" s="794"/>
      <c r="O1294" s="794"/>
      <c r="P1294" s="794"/>
      <c r="Q1294" s="794"/>
      <c r="R1294" s="794"/>
      <c r="S1294" s="794"/>
      <c r="T1294" s="794"/>
      <c r="U1294" s="794"/>
      <c r="V1294" s="794"/>
      <c r="W1294" s="794"/>
      <c r="X1294" s="794"/>
    </row>
    <row r="1295" spans="3:24">
      <c r="C1295" s="857" t="s">
        <v>1018</v>
      </c>
      <c r="D1295" s="835">
        <v>43617</v>
      </c>
      <c r="E1295" s="794">
        <f t="shared" si="29"/>
        <v>2019</v>
      </c>
      <c r="F1295" s="794" t="s">
        <v>1019</v>
      </c>
      <c r="G1295" s="823">
        <v>300</v>
      </c>
      <c r="H1295" s="794" t="s">
        <v>1044</v>
      </c>
      <c r="I1295" s="794">
        <v>162</v>
      </c>
      <c r="J1295" s="794">
        <v>138</v>
      </c>
      <c r="K1295" s="794">
        <v>579.6</v>
      </c>
      <c r="L1295" s="835" t="s">
        <v>1023</v>
      </c>
      <c r="M1295" s="794"/>
      <c r="N1295" s="794"/>
      <c r="O1295" s="794"/>
      <c r="P1295" s="794"/>
      <c r="Q1295" s="794"/>
      <c r="R1295" s="794"/>
      <c r="S1295" s="794"/>
      <c r="T1295" s="794"/>
      <c r="U1295" s="794"/>
      <c r="V1295" s="794"/>
      <c r="W1295" s="794"/>
      <c r="X1295" s="794"/>
    </row>
    <row r="1296" spans="3:24">
      <c r="C1296" s="857" t="s">
        <v>1018</v>
      </c>
      <c r="D1296" s="835">
        <v>43617</v>
      </c>
      <c r="E1296" s="794">
        <f t="shared" si="29"/>
        <v>2019</v>
      </c>
      <c r="F1296" s="794" t="s">
        <v>1019</v>
      </c>
      <c r="G1296" s="823">
        <v>300</v>
      </c>
      <c r="H1296" s="794" t="s">
        <v>1044</v>
      </c>
      <c r="I1296" s="794">
        <v>162</v>
      </c>
      <c r="J1296" s="794">
        <v>138</v>
      </c>
      <c r="K1296" s="794">
        <v>579.6</v>
      </c>
      <c r="L1296" s="835" t="s">
        <v>1023</v>
      </c>
      <c r="M1296" s="794"/>
      <c r="N1296" s="794"/>
      <c r="O1296" s="794"/>
      <c r="P1296" s="794"/>
      <c r="Q1296" s="794"/>
      <c r="R1296" s="794"/>
      <c r="S1296" s="794"/>
      <c r="T1296" s="794"/>
      <c r="U1296" s="794"/>
      <c r="V1296" s="794"/>
      <c r="W1296" s="794"/>
      <c r="X1296" s="794"/>
    </row>
    <row r="1297" spans="3:24">
      <c r="C1297" s="857" t="s">
        <v>1018</v>
      </c>
      <c r="D1297" s="835">
        <v>43617</v>
      </c>
      <c r="E1297" s="794">
        <f t="shared" si="29"/>
        <v>2019</v>
      </c>
      <c r="F1297" s="794" t="s">
        <v>1019</v>
      </c>
      <c r="G1297" s="823">
        <v>300</v>
      </c>
      <c r="H1297" s="794" t="s">
        <v>1044</v>
      </c>
      <c r="I1297" s="794">
        <v>162</v>
      </c>
      <c r="J1297" s="794">
        <v>138</v>
      </c>
      <c r="K1297" s="794">
        <v>579.6</v>
      </c>
      <c r="L1297" s="835" t="s">
        <v>1023</v>
      </c>
      <c r="M1297" s="794"/>
      <c r="N1297" s="794"/>
      <c r="O1297" s="794"/>
      <c r="P1297" s="794"/>
      <c r="Q1297" s="794"/>
      <c r="R1297" s="794"/>
      <c r="S1297" s="794"/>
      <c r="T1297" s="794"/>
      <c r="U1297" s="794"/>
      <c r="V1297" s="794"/>
      <c r="W1297" s="794"/>
      <c r="X1297" s="794"/>
    </row>
    <row r="1298" spans="3:24">
      <c r="C1298" s="857" t="s">
        <v>1018</v>
      </c>
      <c r="D1298" s="835">
        <v>43617</v>
      </c>
      <c r="E1298" s="794">
        <f t="shared" si="29"/>
        <v>2019</v>
      </c>
      <c r="F1298" s="794" t="s">
        <v>1019</v>
      </c>
      <c r="G1298" s="823">
        <v>300</v>
      </c>
      <c r="H1298" s="794" t="s">
        <v>1044</v>
      </c>
      <c r="I1298" s="794">
        <v>162</v>
      </c>
      <c r="J1298" s="794">
        <v>138</v>
      </c>
      <c r="K1298" s="794">
        <v>579.6</v>
      </c>
      <c r="L1298" s="835" t="s">
        <v>1023</v>
      </c>
      <c r="M1298" s="794"/>
      <c r="N1298" s="794"/>
      <c r="O1298" s="794"/>
      <c r="P1298" s="794"/>
      <c r="Q1298" s="794"/>
      <c r="R1298" s="794"/>
      <c r="S1298" s="794"/>
      <c r="T1298" s="794"/>
      <c r="U1298" s="794"/>
      <c r="V1298" s="794"/>
      <c r="W1298" s="794"/>
      <c r="X1298" s="794"/>
    </row>
    <row r="1299" spans="3:24">
      <c r="C1299" s="857" t="s">
        <v>1018</v>
      </c>
      <c r="D1299" s="835">
        <v>43617</v>
      </c>
      <c r="E1299" s="794">
        <f t="shared" si="29"/>
        <v>2019</v>
      </c>
      <c r="F1299" s="794" t="s">
        <v>1019</v>
      </c>
      <c r="G1299" s="823">
        <v>300</v>
      </c>
      <c r="H1299" s="794" t="s">
        <v>1044</v>
      </c>
      <c r="I1299" s="794">
        <v>162</v>
      </c>
      <c r="J1299" s="794">
        <v>138</v>
      </c>
      <c r="K1299" s="794">
        <v>579.6</v>
      </c>
      <c r="L1299" s="835" t="s">
        <v>1023</v>
      </c>
      <c r="M1299" s="794"/>
      <c r="N1299" s="794"/>
      <c r="O1299" s="794"/>
      <c r="P1299" s="794"/>
      <c r="Q1299" s="794"/>
      <c r="R1299" s="794"/>
      <c r="S1299" s="794"/>
      <c r="T1299" s="794"/>
      <c r="U1299" s="794"/>
      <c r="V1299" s="794"/>
      <c r="W1299" s="794"/>
      <c r="X1299" s="794"/>
    </row>
    <row r="1300" spans="3:24">
      <c r="C1300" s="857" t="s">
        <v>1018</v>
      </c>
      <c r="D1300" s="835">
        <v>43617</v>
      </c>
      <c r="E1300" s="794">
        <f t="shared" si="29"/>
        <v>2019</v>
      </c>
      <c r="F1300" s="794" t="s">
        <v>1019</v>
      </c>
      <c r="G1300" s="823">
        <v>300</v>
      </c>
      <c r="H1300" s="794" t="s">
        <v>1044</v>
      </c>
      <c r="I1300" s="794">
        <v>162</v>
      </c>
      <c r="J1300" s="794">
        <v>138</v>
      </c>
      <c r="K1300" s="794">
        <v>579.6</v>
      </c>
      <c r="L1300" s="835" t="s">
        <v>1023</v>
      </c>
      <c r="M1300" s="794"/>
      <c r="N1300" s="794"/>
      <c r="O1300" s="794"/>
      <c r="P1300" s="794"/>
      <c r="Q1300" s="794"/>
      <c r="R1300" s="794"/>
      <c r="S1300" s="794"/>
      <c r="T1300" s="794"/>
      <c r="U1300" s="794"/>
      <c r="V1300" s="794"/>
      <c r="W1300" s="794"/>
      <c r="X1300" s="794"/>
    </row>
    <row r="1301" spans="3:24">
      <c r="C1301" s="857" t="s">
        <v>1018</v>
      </c>
      <c r="D1301" s="835">
        <v>43617</v>
      </c>
      <c r="E1301" s="794">
        <f t="shared" si="29"/>
        <v>2019</v>
      </c>
      <c r="F1301" s="794" t="s">
        <v>1019</v>
      </c>
      <c r="G1301" s="823">
        <v>300</v>
      </c>
      <c r="H1301" s="794" t="s">
        <v>1044</v>
      </c>
      <c r="I1301" s="794">
        <v>162</v>
      </c>
      <c r="J1301" s="794">
        <v>138</v>
      </c>
      <c r="K1301" s="794">
        <v>579.6</v>
      </c>
      <c r="L1301" s="835" t="s">
        <v>1023</v>
      </c>
      <c r="M1301" s="794"/>
      <c r="N1301" s="794"/>
      <c r="O1301" s="794"/>
      <c r="P1301" s="794"/>
      <c r="Q1301" s="794"/>
      <c r="R1301" s="794"/>
      <c r="S1301" s="794"/>
      <c r="T1301" s="794"/>
      <c r="U1301" s="794"/>
      <c r="V1301" s="794"/>
      <c r="W1301" s="794"/>
      <c r="X1301" s="794"/>
    </row>
    <row r="1302" spans="3:24">
      <c r="C1302" s="857" t="s">
        <v>1018</v>
      </c>
      <c r="D1302" s="835">
        <v>43617</v>
      </c>
      <c r="E1302" s="794">
        <f t="shared" si="29"/>
        <v>2019</v>
      </c>
      <c r="F1302" s="794" t="s">
        <v>1019</v>
      </c>
      <c r="G1302" s="823">
        <v>300</v>
      </c>
      <c r="H1302" s="794" t="s">
        <v>1044</v>
      </c>
      <c r="I1302" s="794">
        <v>162</v>
      </c>
      <c r="J1302" s="794">
        <v>138</v>
      </c>
      <c r="K1302" s="794">
        <v>579.6</v>
      </c>
      <c r="L1302" s="835" t="s">
        <v>1023</v>
      </c>
      <c r="M1302" s="794"/>
      <c r="N1302" s="794"/>
      <c r="O1302" s="794"/>
      <c r="P1302" s="794"/>
      <c r="Q1302" s="794"/>
      <c r="R1302" s="794"/>
      <c r="S1302" s="794"/>
      <c r="T1302" s="794"/>
      <c r="U1302" s="794"/>
      <c r="V1302" s="794"/>
      <c r="W1302" s="794"/>
      <c r="X1302" s="794"/>
    </row>
    <row r="1303" spans="3:24">
      <c r="C1303" s="857" t="s">
        <v>1018</v>
      </c>
      <c r="D1303" s="835">
        <v>43617</v>
      </c>
      <c r="E1303" s="794">
        <f t="shared" si="29"/>
        <v>2019</v>
      </c>
      <c r="F1303" s="794" t="s">
        <v>1019</v>
      </c>
      <c r="G1303" s="823">
        <v>300</v>
      </c>
      <c r="H1303" s="794" t="s">
        <v>1044</v>
      </c>
      <c r="I1303" s="794">
        <v>162</v>
      </c>
      <c r="J1303" s="794">
        <v>138</v>
      </c>
      <c r="K1303" s="794">
        <v>579.6</v>
      </c>
      <c r="L1303" s="835" t="s">
        <v>1023</v>
      </c>
      <c r="M1303" s="794"/>
      <c r="N1303" s="794"/>
      <c r="O1303" s="794"/>
      <c r="P1303" s="794"/>
      <c r="Q1303" s="794"/>
      <c r="R1303" s="794"/>
      <c r="S1303" s="794"/>
      <c r="T1303" s="794"/>
      <c r="U1303" s="794"/>
      <c r="V1303" s="794"/>
      <c r="W1303" s="794"/>
      <c r="X1303" s="794"/>
    </row>
    <row r="1304" spans="3:24">
      <c r="C1304" s="857" t="s">
        <v>1018</v>
      </c>
      <c r="D1304" s="835">
        <v>43617</v>
      </c>
      <c r="E1304" s="794">
        <f t="shared" si="29"/>
        <v>2019</v>
      </c>
      <c r="F1304" s="794" t="s">
        <v>1019</v>
      </c>
      <c r="G1304" s="823">
        <v>300</v>
      </c>
      <c r="H1304" s="794" t="s">
        <v>1044</v>
      </c>
      <c r="I1304" s="794">
        <v>162</v>
      </c>
      <c r="J1304" s="794">
        <v>138</v>
      </c>
      <c r="K1304" s="794">
        <v>579.6</v>
      </c>
      <c r="L1304" s="835" t="s">
        <v>1023</v>
      </c>
      <c r="M1304" s="794"/>
      <c r="N1304" s="794"/>
      <c r="O1304" s="794"/>
      <c r="P1304" s="794"/>
      <c r="Q1304" s="794"/>
      <c r="R1304" s="794"/>
      <c r="S1304" s="794"/>
      <c r="T1304" s="794"/>
      <c r="U1304" s="794"/>
      <c r="V1304" s="794"/>
      <c r="W1304" s="794"/>
      <c r="X1304" s="794"/>
    </row>
    <row r="1305" spans="3:24">
      <c r="C1305" s="857" t="s">
        <v>1018</v>
      </c>
      <c r="D1305" s="835">
        <v>43617</v>
      </c>
      <c r="E1305" s="794">
        <f t="shared" si="29"/>
        <v>2019</v>
      </c>
      <c r="F1305" s="794" t="s">
        <v>1019</v>
      </c>
      <c r="G1305" s="823">
        <v>300</v>
      </c>
      <c r="H1305" s="794" t="s">
        <v>1044</v>
      </c>
      <c r="I1305" s="794">
        <v>162</v>
      </c>
      <c r="J1305" s="794">
        <v>138</v>
      </c>
      <c r="K1305" s="794">
        <v>579.6</v>
      </c>
      <c r="L1305" s="835" t="s">
        <v>1023</v>
      </c>
      <c r="M1305" s="794"/>
      <c r="N1305" s="794"/>
      <c r="O1305" s="794"/>
      <c r="P1305" s="794"/>
      <c r="Q1305" s="794"/>
      <c r="R1305" s="794"/>
      <c r="S1305" s="794"/>
      <c r="T1305" s="794"/>
      <c r="U1305" s="794"/>
      <c r="V1305" s="794"/>
      <c r="W1305" s="794"/>
      <c r="X1305" s="794"/>
    </row>
    <row r="1306" spans="3:24">
      <c r="C1306" s="857" t="s">
        <v>1018</v>
      </c>
      <c r="D1306" s="835">
        <v>43617</v>
      </c>
      <c r="E1306" s="794">
        <f t="shared" si="29"/>
        <v>2019</v>
      </c>
      <c r="F1306" s="794" t="s">
        <v>1019</v>
      </c>
      <c r="G1306" s="823">
        <v>300</v>
      </c>
      <c r="H1306" s="794" t="s">
        <v>1044</v>
      </c>
      <c r="I1306" s="794">
        <v>162</v>
      </c>
      <c r="J1306" s="794">
        <v>138</v>
      </c>
      <c r="K1306" s="794">
        <v>579.6</v>
      </c>
      <c r="L1306" s="835" t="s">
        <v>1023</v>
      </c>
      <c r="M1306" s="794"/>
      <c r="N1306" s="794"/>
      <c r="O1306" s="794"/>
      <c r="P1306" s="794"/>
      <c r="Q1306" s="794"/>
      <c r="R1306" s="794"/>
      <c r="S1306" s="794"/>
      <c r="T1306" s="794"/>
      <c r="U1306" s="794"/>
      <c r="V1306" s="794"/>
      <c r="W1306" s="794"/>
      <c r="X1306" s="794"/>
    </row>
    <row r="1307" spans="3:24">
      <c r="C1307" s="857" t="s">
        <v>1018</v>
      </c>
      <c r="D1307" s="835">
        <v>43617</v>
      </c>
      <c r="E1307" s="794">
        <f t="shared" si="29"/>
        <v>2019</v>
      </c>
      <c r="F1307" s="794" t="s">
        <v>1019</v>
      </c>
      <c r="G1307" s="823">
        <v>300</v>
      </c>
      <c r="H1307" s="794" t="s">
        <v>1044</v>
      </c>
      <c r="I1307" s="794">
        <v>162</v>
      </c>
      <c r="J1307" s="794">
        <v>138</v>
      </c>
      <c r="K1307" s="794">
        <v>579.6</v>
      </c>
      <c r="L1307" s="835" t="s">
        <v>1023</v>
      </c>
      <c r="M1307" s="794"/>
      <c r="N1307" s="794"/>
      <c r="O1307" s="794"/>
      <c r="P1307" s="794"/>
      <c r="Q1307" s="794"/>
      <c r="R1307" s="794"/>
      <c r="S1307" s="794"/>
      <c r="T1307" s="794"/>
      <c r="U1307" s="794"/>
      <c r="V1307" s="794"/>
      <c r="W1307" s="794"/>
      <c r="X1307" s="794"/>
    </row>
    <row r="1308" spans="3:24">
      <c r="C1308" s="857" t="s">
        <v>1018</v>
      </c>
      <c r="D1308" s="835">
        <v>43617</v>
      </c>
      <c r="E1308" s="794">
        <f t="shared" si="29"/>
        <v>2019</v>
      </c>
      <c r="F1308" s="794" t="s">
        <v>1019</v>
      </c>
      <c r="G1308" s="823">
        <v>300</v>
      </c>
      <c r="H1308" s="794" t="s">
        <v>1044</v>
      </c>
      <c r="I1308" s="794">
        <v>162</v>
      </c>
      <c r="J1308" s="794">
        <v>138</v>
      </c>
      <c r="K1308" s="794">
        <v>579.6</v>
      </c>
      <c r="L1308" s="835" t="s">
        <v>1023</v>
      </c>
      <c r="M1308" s="794"/>
      <c r="N1308" s="794"/>
      <c r="O1308" s="794"/>
      <c r="P1308" s="794"/>
      <c r="Q1308" s="794"/>
      <c r="R1308" s="794"/>
      <c r="S1308" s="794"/>
      <c r="T1308" s="794"/>
      <c r="U1308" s="794"/>
      <c r="V1308" s="794"/>
      <c r="W1308" s="794"/>
      <c r="X1308" s="794"/>
    </row>
    <row r="1309" spans="3:24">
      <c r="C1309" s="857" t="s">
        <v>1018</v>
      </c>
      <c r="D1309" s="835">
        <v>43617</v>
      </c>
      <c r="E1309" s="794">
        <f t="shared" si="29"/>
        <v>2019</v>
      </c>
      <c r="F1309" s="794" t="s">
        <v>1019</v>
      </c>
      <c r="G1309" s="823">
        <v>300</v>
      </c>
      <c r="H1309" s="794" t="s">
        <v>1044</v>
      </c>
      <c r="I1309" s="794">
        <v>162</v>
      </c>
      <c r="J1309" s="794">
        <v>138</v>
      </c>
      <c r="K1309" s="794">
        <v>579.6</v>
      </c>
      <c r="L1309" s="835" t="s">
        <v>1023</v>
      </c>
      <c r="M1309" s="794"/>
      <c r="N1309" s="794"/>
      <c r="O1309" s="794"/>
      <c r="P1309" s="794"/>
      <c r="Q1309" s="794"/>
      <c r="R1309" s="794"/>
      <c r="S1309" s="794"/>
      <c r="T1309" s="794"/>
      <c r="U1309" s="794"/>
      <c r="V1309" s="794"/>
      <c r="W1309" s="794"/>
      <c r="X1309" s="794"/>
    </row>
    <row r="1310" spans="3:24">
      <c r="C1310" s="857" t="s">
        <v>1018</v>
      </c>
      <c r="D1310" s="835">
        <v>43617</v>
      </c>
      <c r="E1310" s="794">
        <f t="shared" si="29"/>
        <v>2019</v>
      </c>
      <c r="F1310" s="794" t="s">
        <v>1019</v>
      </c>
      <c r="G1310" s="823">
        <v>300</v>
      </c>
      <c r="H1310" s="794" t="s">
        <v>1044</v>
      </c>
      <c r="I1310" s="794">
        <v>162</v>
      </c>
      <c r="J1310" s="794">
        <v>138</v>
      </c>
      <c r="K1310" s="794">
        <v>579.6</v>
      </c>
      <c r="L1310" s="835" t="s">
        <v>1023</v>
      </c>
      <c r="M1310" s="794"/>
      <c r="N1310" s="794"/>
      <c r="O1310" s="794"/>
      <c r="P1310" s="794"/>
      <c r="Q1310" s="794"/>
      <c r="R1310" s="794"/>
      <c r="S1310" s="794"/>
      <c r="T1310" s="794"/>
      <c r="U1310" s="794"/>
      <c r="V1310" s="794"/>
      <c r="W1310" s="794"/>
      <c r="X1310" s="794"/>
    </row>
    <row r="1311" spans="3:24">
      <c r="C1311" s="857" t="s">
        <v>1018</v>
      </c>
      <c r="D1311" s="835">
        <v>43617</v>
      </c>
      <c r="E1311" s="794">
        <f t="shared" si="29"/>
        <v>2019</v>
      </c>
      <c r="F1311" s="794" t="s">
        <v>1019</v>
      </c>
      <c r="G1311" s="823">
        <v>300</v>
      </c>
      <c r="H1311" s="794" t="s">
        <v>1044</v>
      </c>
      <c r="I1311" s="794">
        <v>162</v>
      </c>
      <c r="J1311" s="794">
        <v>138</v>
      </c>
      <c r="K1311" s="794">
        <v>579.6</v>
      </c>
      <c r="L1311" s="835" t="s">
        <v>1023</v>
      </c>
      <c r="M1311" s="794"/>
      <c r="N1311" s="794"/>
      <c r="O1311" s="794"/>
      <c r="P1311" s="794"/>
      <c r="Q1311" s="794"/>
      <c r="R1311" s="794"/>
      <c r="S1311" s="794"/>
      <c r="T1311" s="794"/>
      <c r="U1311" s="794"/>
      <c r="V1311" s="794"/>
      <c r="W1311" s="794"/>
      <c r="X1311" s="794"/>
    </row>
    <row r="1312" spans="3:24">
      <c r="C1312" s="857" t="s">
        <v>1018</v>
      </c>
      <c r="D1312" s="835">
        <v>43617</v>
      </c>
      <c r="E1312" s="794">
        <f t="shared" si="29"/>
        <v>2019</v>
      </c>
      <c r="F1312" s="794" t="s">
        <v>1019</v>
      </c>
      <c r="G1312" s="823">
        <v>300</v>
      </c>
      <c r="H1312" s="794" t="s">
        <v>1044</v>
      </c>
      <c r="I1312" s="794">
        <v>162</v>
      </c>
      <c r="J1312" s="794">
        <v>138</v>
      </c>
      <c r="K1312" s="794">
        <v>579.6</v>
      </c>
      <c r="L1312" s="835" t="s">
        <v>1023</v>
      </c>
      <c r="M1312" s="794"/>
      <c r="N1312" s="794"/>
      <c r="O1312" s="794"/>
      <c r="P1312" s="794"/>
      <c r="Q1312" s="794"/>
      <c r="R1312" s="794"/>
      <c r="S1312" s="794"/>
      <c r="T1312" s="794"/>
      <c r="U1312" s="794"/>
      <c r="V1312" s="794"/>
      <c r="W1312" s="794"/>
      <c r="X1312" s="794"/>
    </row>
    <row r="1313" spans="3:24">
      <c r="C1313" s="857" t="s">
        <v>1018</v>
      </c>
      <c r="D1313" s="835">
        <v>43617</v>
      </c>
      <c r="E1313" s="794">
        <f t="shared" si="29"/>
        <v>2019</v>
      </c>
      <c r="F1313" s="794" t="s">
        <v>1019</v>
      </c>
      <c r="G1313" s="823">
        <v>300</v>
      </c>
      <c r="H1313" s="794" t="s">
        <v>1044</v>
      </c>
      <c r="I1313" s="794">
        <v>162</v>
      </c>
      <c r="J1313" s="794">
        <v>138</v>
      </c>
      <c r="K1313" s="794">
        <v>579.6</v>
      </c>
      <c r="L1313" s="835" t="s">
        <v>1023</v>
      </c>
      <c r="M1313" s="794"/>
      <c r="N1313" s="794"/>
      <c r="O1313" s="794"/>
      <c r="P1313" s="794"/>
      <c r="Q1313" s="794"/>
      <c r="R1313" s="794"/>
      <c r="S1313" s="794"/>
      <c r="T1313" s="794"/>
      <c r="U1313" s="794"/>
      <c r="V1313" s="794"/>
      <c r="W1313" s="794"/>
      <c r="X1313" s="794"/>
    </row>
    <row r="1314" spans="3:24">
      <c r="C1314" s="857" t="s">
        <v>1018</v>
      </c>
      <c r="D1314" s="835">
        <v>43617</v>
      </c>
      <c r="E1314" s="794">
        <f t="shared" si="29"/>
        <v>2019</v>
      </c>
      <c r="F1314" s="794" t="s">
        <v>1019</v>
      </c>
      <c r="G1314" s="823">
        <v>300</v>
      </c>
      <c r="H1314" s="794" t="s">
        <v>1044</v>
      </c>
      <c r="I1314" s="794">
        <v>162</v>
      </c>
      <c r="J1314" s="794">
        <v>138</v>
      </c>
      <c r="K1314" s="794">
        <v>579.6</v>
      </c>
      <c r="L1314" s="835" t="s">
        <v>1023</v>
      </c>
      <c r="M1314" s="794"/>
      <c r="N1314" s="794"/>
      <c r="O1314" s="794"/>
      <c r="P1314" s="794"/>
      <c r="Q1314" s="794"/>
      <c r="R1314" s="794"/>
      <c r="S1314" s="794"/>
      <c r="T1314" s="794"/>
      <c r="U1314" s="794"/>
      <c r="V1314" s="794"/>
      <c r="W1314" s="794"/>
      <c r="X1314" s="794"/>
    </row>
    <row r="1315" spans="3:24">
      <c r="C1315" s="857" t="s">
        <v>1018</v>
      </c>
      <c r="D1315" s="835">
        <v>43617</v>
      </c>
      <c r="E1315" s="794">
        <f t="shared" si="29"/>
        <v>2019</v>
      </c>
      <c r="F1315" s="794" t="s">
        <v>1019</v>
      </c>
      <c r="G1315" s="823">
        <v>300</v>
      </c>
      <c r="H1315" s="794" t="s">
        <v>1044</v>
      </c>
      <c r="I1315" s="794">
        <v>162</v>
      </c>
      <c r="J1315" s="794">
        <v>138</v>
      </c>
      <c r="K1315" s="794">
        <v>579.6</v>
      </c>
      <c r="L1315" s="835" t="s">
        <v>1023</v>
      </c>
      <c r="M1315" s="794"/>
      <c r="N1315" s="794"/>
      <c r="O1315" s="794"/>
      <c r="P1315" s="794"/>
      <c r="Q1315" s="794"/>
      <c r="R1315" s="794"/>
      <c r="S1315" s="794"/>
      <c r="T1315" s="794"/>
      <c r="U1315" s="794"/>
      <c r="V1315" s="794"/>
      <c r="W1315" s="794"/>
      <c r="X1315" s="794"/>
    </row>
    <row r="1316" spans="3:24">
      <c r="C1316" s="857" t="s">
        <v>1018</v>
      </c>
      <c r="D1316" s="835">
        <v>43617</v>
      </c>
      <c r="E1316" s="794">
        <f t="shared" si="29"/>
        <v>2019</v>
      </c>
      <c r="F1316" s="794" t="s">
        <v>1030</v>
      </c>
      <c r="G1316" s="823">
        <v>100</v>
      </c>
      <c r="H1316" s="794" t="s">
        <v>1033</v>
      </c>
      <c r="I1316" s="794">
        <v>26</v>
      </c>
      <c r="J1316" s="794">
        <v>74</v>
      </c>
      <c r="K1316" s="794">
        <v>310.8</v>
      </c>
      <c r="L1316" s="835" t="s">
        <v>1023</v>
      </c>
      <c r="M1316" s="794"/>
      <c r="N1316" s="794"/>
      <c r="O1316" s="794"/>
      <c r="P1316" s="794"/>
      <c r="Q1316" s="794"/>
      <c r="R1316" s="794"/>
      <c r="S1316" s="794"/>
      <c r="T1316" s="794"/>
      <c r="U1316" s="794"/>
      <c r="V1316" s="794"/>
      <c r="W1316" s="794"/>
      <c r="X1316" s="794"/>
    </row>
    <row r="1317" spans="3:24">
      <c r="C1317" s="857" t="s">
        <v>1018</v>
      </c>
      <c r="D1317" s="835">
        <v>43617</v>
      </c>
      <c r="E1317" s="794">
        <f t="shared" si="29"/>
        <v>2019</v>
      </c>
      <c r="F1317" s="794" t="s">
        <v>1030</v>
      </c>
      <c r="G1317" s="823">
        <v>100</v>
      </c>
      <c r="H1317" s="794" t="s">
        <v>1033</v>
      </c>
      <c r="I1317" s="794">
        <v>26</v>
      </c>
      <c r="J1317" s="794">
        <v>74</v>
      </c>
      <c r="K1317" s="794">
        <v>310.8</v>
      </c>
      <c r="L1317" s="835" t="s">
        <v>1023</v>
      </c>
      <c r="M1317" s="794"/>
      <c r="N1317" s="794"/>
      <c r="O1317" s="794"/>
      <c r="P1317" s="794"/>
      <c r="Q1317" s="794"/>
      <c r="R1317" s="794"/>
      <c r="S1317" s="794"/>
      <c r="T1317" s="794"/>
      <c r="U1317" s="794"/>
      <c r="V1317" s="794"/>
      <c r="W1317" s="794"/>
      <c r="X1317" s="794"/>
    </row>
    <row r="1318" spans="3:24">
      <c r="C1318" s="857" t="s">
        <v>1018</v>
      </c>
      <c r="D1318" s="835">
        <v>43617</v>
      </c>
      <c r="E1318" s="794">
        <f t="shared" si="29"/>
        <v>2019</v>
      </c>
      <c r="F1318" s="794" t="s">
        <v>1030</v>
      </c>
      <c r="G1318" s="823">
        <v>100</v>
      </c>
      <c r="H1318" s="794" t="s">
        <v>1033</v>
      </c>
      <c r="I1318" s="794">
        <v>26</v>
      </c>
      <c r="J1318" s="794">
        <v>74</v>
      </c>
      <c r="K1318" s="794">
        <v>310.8</v>
      </c>
      <c r="L1318" s="835" t="s">
        <v>1023</v>
      </c>
      <c r="M1318" s="794"/>
      <c r="N1318" s="794"/>
      <c r="O1318" s="794"/>
      <c r="P1318" s="794"/>
      <c r="Q1318" s="794"/>
      <c r="R1318" s="794"/>
      <c r="S1318" s="794"/>
      <c r="T1318" s="794"/>
      <c r="U1318" s="794"/>
      <c r="V1318" s="794"/>
      <c r="W1318" s="794"/>
      <c r="X1318" s="794"/>
    </row>
    <row r="1319" spans="3:24">
      <c r="C1319" s="857" t="s">
        <v>1018</v>
      </c>
      <c r="D1319" s="835">
        <v>43617</v>
      </c>
      <c r="E1319" s="794">
        <f t="shared" si="29"/>
        <v>2019</v>
      </c>
      <c r="F1319" s="794" t="s">
        <v>1030</v>
      </c>
      <c r="G1319" s="823">
        <v>100</v>
      </c>
      <c r="H1319" s="794" t="s">
        <v>1033</v>
      </c>
      <c r="I1319" s="794">
        <v>26</v>
      </c>
      <c r="J1319" s="794">
        <v>74</v>
      </c>
      <c r="K1319" s="794">
        <v>310.8</v>
      </c>
      <c r="L1319" s="835" t="s">
        <v>1023</v>
      </c>
      <c r="M1319" s="794"/>
      <c r="N1319" s="794"/>
      <c r="O1319" s="794"/>
      <c r="P1319" s="794"/>
      <c r="Q1319" s="794"/>
      <c r="R1319" s="794"/>
      <c r="S1319" s="794"/>
      <c r="T1319" s="794"/>
      <c r="U1319" s="794"/>
      <c r="V1319" s="794"/>
      <c r="W1319" s="794"/>
      <c r="X1319" s="794"/>
    </row>
    <row r="1320" spans="3:24">
      <c r="C1320" s="857" t="s">
        <v>1018</v>
      </c>
      <c r="D1320" s="835">
        <v>43617</v>
      </c>
      <c r="E1320" s="794">
        <f t="shared" si="29"/>
        <v>2019</v>
      </c>
      <c r="F1320" s="794" t="s">
        <v>1030</v>
      </c>
      <c r="G1320" s="823">
        <v>100</v>
      </c>
      <c r="H1320" s="794" t="s">
        <v>1033</v>
      </c>
      <c r="I1320" s="794">
        <v>26</v>
      </c>
      <c r="J1320" s="794">
        <v>74</v>
      </c>
      <c r="K1320" s="794">
        <v>310.8</v>
      </c>
      <c r="L1320" s="835" t="s">
        <v>1023</v>
      </c>
      <c r="M1320" s="794"/>
      <c r="N1320" s="794"/>
      <c r="O1320" s="794"/>
      <c r="P1320" s="794"/>
      <c r="Q1320" s="794"/>
      <c r="R1320" s="794"/>
      <c r="S1320" s="794"/>
      <c r="T1320" s="794"/>
      <c r="U1320" s="794"/>
      <c r="V1320" s="794"/>
      <c r="W1320" s="794"/>
      <c r="X1320" s="794"/>
    </row>
    <row r="1321" spans="3:24">
      <c r="C1321" s="857" t="s">
        <v>1018</v>
      </c>
      <c r="D1321" s="835">
        <v>43617</v>
      </c>
      <c r="E1321" s="794">
        <f t="shared" si="29"/>
        <v>2019</v>
      </c>
      <c r="F1321" s="794" t="s">
        <v>1030</v>
      </c>
      <c r="G1321" s="823">
        <v>100</v>
      </c>
      <c r="H1321" s="794" t="s">
        <v>1033</v>
      </c>
      <c r="I1321" s="794">
        <v>26</v>
      </c>
      <c r="J1321" s="794">
        <v>74</v>
      </c>
      <c r="K1321" s="794">
        <v>310.8</v>
      </c>
      <c r="L1321" s="835" t="s">
        <v>1023</v>
      </c>
      <c r="M1321" s="794"/>
      <c r="N1321" s="794"/>
      <c r="O1321" s="794"/>
      <c r="P1321" s="794"/>
      <c r="Q1321" s="794"/>
      <c r="R1321" s="794"/>
      <c r="S1321" s="794"/>
      <c r="T1321" s="794"/>
      <c r="U1321" s="794"/>
      <c r="V1321" s="794"/>
      <c r="W1321" s="794"/>
      <c r="X1321" s="794"/>
    </row>
    <row r="1322" spans="3:24">
      <c r="C1322" s="857" t="s">
        <v>1018</v>
      </c>
      <c r="D1322" s="835">
        <v>43617</v>
      </c>
      <c r="E1322" s="794">
        <f t="shared" ref="E1322:E1385" si="30">YEAR(D1322)</f>
        <v>2019</v>
      </c>
      <c r="F1322" s="794" t="s">
        <v>1030</v>
      </c>
      <c r="G1322" s="823">
        <v>100</v>
      </c>
      <c r="H1322" s="794" t="s">
        <v>1033</v>
      </c>
      <c r="I1322" s="794">
        <v>26</v>
      </c>
      <c r="J1322" s="794">
        <v>74</v>
      </c>
      <c r="K1322" s="794">
        <v>310.8</v>
      </c>
      <c r="L1322" s="835" t="s">
        <v>1023</v>
      </c>
      <c r="M1322" s="794"/>
      <c r="N1322" s="794"/>
      <c r="O1322" s="794"/>
      <c r="P1322" s="794"/>
      <c r="Q1322" s="794"/>
      <c r="R1322" s="794"/>
      <c r="S1322" s="794"/>
      <c r="T1322" s="794"/>
      <c r="U1322" s="794"/>
      <c r="V1322" s="794"/>
      <c r="W1322" s="794"/>
      <c r="X1322" s="794"/>
    </row>
    <row r="1323" spans="3:24">
      <c r="C1323" s="857" t="s">
        <v>1018</v>
      </c>
      <c r="D1323" s="835">
        <v>43617</v>
      </c>
      <c r="E1323" s="794">
        <f t="shared" si="30"/>
        <v>2019</v>
      </c>
      <c r="F1323" s="794" t="s">
        <v>1030</v>
      </c>
      <c r="G1323" s="823">
        <v>100</v>
      </c>
      <c r="H1323" s="794" t="s">
        <v>1033</v>
      </c>
      <c r="I1323" s="794">
        <v>26</v>
      </c>
      <c r="J1323" s="794">
        <v>74</v>
      </c>
      <c r="K1323" s="794">
        <v>310.8</v>
      </c>
      <c r="L1323" s="835" t="s">
        <v>1023</v>
      </c>
      <c r="M1323" s="794"/>
      <c r="N1323" s="794"/>
      <c r="O1323" s="794"/>
      <c r="P1323" s="794"/>
      <c r="Q1323" s="794"/>
      <c r="R1323" s="794"/>
      <c r="S1323" s="794"/>
      <c r="T1323" s="794"/>
      <c r="U1323" s="794"/>
      <c r="V1323" s="794"/>
      <c r="W1323" s="794"/>
      <c r="X1323" s="794"/>
    </row>
    <row r="1324" spans="3:24">
      <c r="C1324" s="857" t="s">
        <v>1018</v>
      </c>
      <c r="D1324" s="835">
        <v>43617</v>
      </c>
      <c r="E1324" s="794">
        <f t="shared" si="30"/>
        <v>2019</v>
      </c>
      <c r="F1324" s="794" t="s">
        <v>1030</v>
      </c>
      <c r="G1324" s="823">
        <v>100</v>
      </c>
      <c r="H1324" s="794" t="s">
        <v>1033</v>
      </c>
      <c r="I1324" s="794">
        <v>26</v>
      </c>
      <c r="J1324" s="794">
        <v>74</v>
      </c>
      <c r="K1324" s="794">
        <v>310.8</v>
      </c>
      <c r="L1324" s="835" t="s">
        <v>1023</v>
      </c>
      <c r="M1324" s="794"/>
      <c r="N1324" s="794"/>
      <c r="O1324" s="794"/>
      <c r="P1324" s="794"/>
      <c r="Q1324" s="794"/>
      <c r="R1324" s="794"/>
      <c r="S1324" s="794"/>
      <c r="T1324" s="794"/>
      <c r="U1324" s="794"/>
      <c r="V1324" s="794"/>
      <c r="W1324" s="794"/>
      <c r="X1324" s="794"/>
    </row>
    <row r="1325" spans="3:24">
      <c r="C1325" s="857" t="s">
        <v>1018</v>
      </c>
      <c r="D1325" s="835">
        <v>43617</v>
      </c>
      <c r="E1325" s="794">
        <f t="shared" si="30"/>
        <v>2019</v>
      </c>
      <c r="F1325" s="794" t="s">
        <v>1030</v>
      </c>
      <c r="G1325" s="823">
        <v>100</v>
      </c>
      <c r="H1325" s="794" t="s">
        <v>1033</v>
      </c>
      <c r="I1325" s="794">
        <v>26</v>
      </c>
      <c r="J1325" s="794">
        <v>74</v>
      </c>
      <c r="K1325" s="794">
        <v>310.8</v>
      </c>
      <c r="L1325" s="835" t="s">
        <v>1023</v>
      </c>
      <c r="M1325" s="794"/>
      <c r="N1325" s="794"/>
      <c r="O1325" s="794"/>
      <c r="P1325" s="794"/>
      <c r="Q1325" s="794"/>
      <c r="R1325" s="794"/>
      <c r="S1325" s="794"/>
      <c r="T1325" s="794"/>
      <c r="U1325" s="794"/>
      <c r="V1325" s="794"/>
      <c r="W1325" s="794"/>
      <c r="X1325" s="794"/>
    </row>
    <row r="1326" spans="3:24">
      <c r="C1326" s="857" t="s">
        <v>1018</v>
      </c>
      <c r="D1326" s="835">
        <v>43617</v>
      </c>
      <c r="E1326" s="794">
        <f t="shared" si="30"/>
        <v>2019</v>
      </c>
      <c r="F1326" s="794" t="s">
        <v>1030</v>
      </c>
      <c r="G1326" s="823">
        <v>100</v>
      </c>
      <c r="H1326" s="794" t="s">
        <v>1033</v>
      </c>
      <c r="I1326" s="794">
        <v>26</v>
      </c>
      <c r="J1326" s="794">
        <v>74</v>
      </c>
      <c r="K1326" s="794">
        <v>310.8</v>
      </c>
      <c r="L1326" s="835" t="s">
        <v>1023</v>
      </c>
      <c r="M1326" s="794"/>
      <c r="N1326" s="794"/>
      <c r="O1326" s="794"/>
      <c r="P1326" s="794"/>
      <c r="Q1326" s="794"/>
      <c r="R1326" s="794"/>
      <c r="S1326" s="794"/>
      <c r="T1326" s="794"/>
      <c r="U1326" s="794"/>
      <c r="V1326" s="794"/>
      <c r="W1326" s="794"/>
      <c r="X1326" s="794"/>
    </row>
    <row r="1327" spans="3:24">
      <c r="C1327" s="857" t="s">
        <v>1018</v>
      </c>
      <c r="D1327" s="835">
        <v>43617</v>
      </c>
      <c r="E1327" s="794">
        <f t="shared" si="30"/>
        <v>2019</v>
      </c>
      <c r="F1327" s="794" t="s">
        <v>1030</v>
      </c>
      <c r="G1327" s="823">
        <v>100</v>
      </c>
      <c r="H1327" s="794" t="s">
        <v>1033</v>
      </c>
      <c r="I1327" s="794">
        <v>26</v>
      </c>
      <c r="J1327" s="794">
        <v>74</v>
      </c>
      <c r="K1327" s="794">
        <v>310.8</v>
      </c>
      <c r="L1327" s="835" t="s">
        <v>1023</v>
      </c>
      <c r="M1327" s="794"/>
      <c r="N1327" s="794"/>
      <c r="O1327" s="794"/>
      <c r="P1327" s="794"/>
      <c r="Q1327" s="794"/>
      <c r="R1327" s="794"/>
      <c r="S1327" s="794"/>
      <c r="T1327" s="794"/>
      <c r="U1327" s="794"/>
      <c r="V1327" s="794"/>
      <c r="W1327" s="794"/>
      <c r="X1327" s="794"/>
    </row>
    <row r="1328" spans="3:24">
      <c r="C1328" s="857" t="s">
        <v>1018</v>
      </c>
      <c r="D1328" s="835">
        <v>43617</v>
      </c>
      <c r="E1328" s="794">
        <f t="shared" si="30"/>
        <v>2019</v>
      </c>
      <c r="F1328" s="794" t="s">
        <v>1030</v>
      </c>
      <c r="G1328" s="823">
        <v>100</v>
      </c>
      <c r="H1328" s="794" t="s">
        <v>1033</v>
      </c>
      <c r="I1328" s="794">
        <v>26</v>
      </c>
      <c r="J1328" s="794">
        <v>74</v>
      </c>
      <c r="K1328" s="794">
        <v>310.8</v>
      </c>
      <c r="L1328" s="835" t="s">
        <v>1023</v>
      </c>
      <c r="M1328" s="794"/>
      <c r="N1328" s="794"/>
      <c r="O1328" s="794"/>
      <c r="P1328" s="794"/>
      <c r="Q1328" s="794"/>
      <c r="R1328" s="794"/>
      <c r="S1328" s="794"/>
      <c r="T1328" s="794"/>
      <c r="U1328" s="794"/>
      <c r="V1328" s="794"/>
      <c r="W1328" s="794"/>
      <c r="X1328" s="794"/>
    </row>
    <row r="1329" spans="3:24">
      <c r="C1329" s="857" t="s">
        <v>1018</v>
      </c>
      <c r="D1329" s="835">
        <v>43617</v>
      </c>
      <c r="E1329" s="794">
        <f t="shared" si="30"/>
        <v>2019</v>
      </c>
      <c r="F1329" s="794" t="s">
        <v>1030</v>
      </c>
      <c r="G1329" s="823">
        <v>100</v>
      </c>
      <c r="H1329" s="794" t="s">
        <v>1033</v>
      </c>
      <c r="I1329" s="794">
        <v>26</v>
      </c>
      <c r="J1329" s="794">
        <v>74</v>
      </c>
      <c r="K1329" s="794">
        <v>310.8</v>
      </c>
      <c r="L1329" s="835" t="s">
        <v>1023</v>
      </c>
      <c r="M1329" s="794"/>
      <c r="N1329" s="794"/>
      <c r="O1329" s="794"/>
      <c r="P1329" s="794"/>
      <c r="Q1329" s="794"/>
      <c r="R1329" s="794"/>
      <c r="S1329" s="794"/>
      <c r="T1329" s="794"/>
      <c r="U1329" s="794"/>
      <c r="V1329" s="794"/>
      <c r="W1329" s="794"/>
      <c r="X1329" s="794"/>
    </row>
    <row r="1330" spans="3:24">
      <c r="C1330" s="857" t="s">
        <v>1018</v>
      </c>
      <c r="D1330" s="835">
        <v>43617</v>
      </c>
      <c r="E1330" s="794">
        <f t="shared" si="30"/>
        <v>2019</v>
      </c>
      <c r="F1330" s="794" t="s">
        <v>1030</v>
      </c>
      <c r="G1330" s="823">
        <v>100</v>
      </c>
      <c r="H1330" s="794" t="s">
        <v>1033</v>
      </c>
      <c r="I1330" s="794">
        <v>26</v>
      </c>
      <c r="J1330" s="794">
        <v>74</v>
      </c>
      <c r="K1330" s="794">
        <v>310.8</v>
      </c>
      <c r="L1330" s="835" t="s">
        <v>1023</v>
      </c>
      <c r="M1330" s="794"/>
      <c r="N1330" s="794"/>
      <c r="O1330" s="794"/>
      <c r="P1330" s="794"/>
      <c r="Q1330" s="794"/>
      <c r="R1330" s="794"/>
      <c r="S1330" s="794"/>
      <c r="T1330" s="794"/>
      <c r="U1330" s="794"/>
      <c r="V1330" s="794"/>
      <c r="W1330" s="794"/>
      <c r="X1330" s="794"/>
    </row>
    <row r="1331" spans="3:24">
      <c r="C1331" s="857" t="s">
        <v>1018</v>
      </c>
      <c r="D1331" s="835">
        <v>43617</v>
      </c>
      <c r="E1331" s="794">
        <f t="shared" si="30"/>
        <v>2019</v>
      </c>
      <c r="F1331" s="794" t="s">
        <v>1030</v>
      </c>
      <c r="G1331" s="823">
        <v>100</v>
      </c>
      <c r="H1331" s="794" t="s">
        <v>1033</v>
      </c>
      <c r="I1331" s="794">
        <v>26</v>
      </c>
      <c r="J1331" s="794">
        <v>74</v>
      </c>
      <c r="K1331" s="794">
        <v>310.8</v>
      </c>
      <c r="L1331" s="835" t="s">
        <v>1023</v>
      </c>
      <c r="M1331" s="794"/>
      <c r="N1331" s="794"/>
      <c r="O1331" s="794"/>
      <c r="P1331" s="794"/>
      <c r="Q1331" s="794"/>
      <c r="R1331" s="794"/>
      <c r="S1331" s="794"/>
      <c r="T1331" s="794"/>
      <c r="U1331" s="794"/>
      <c r="V1331" s="794"/>
      <c r="W1331" s="794"/>
      <c r="X1331" s="794"/>
    </row>
    <row r="1332" spans="3:24">
      <c r="C1332" s="857" t="s">
        <v>1018</v>
      </c>
      <c r="D1332" s="835">
        <v>43617</v>
      </c>
      <c r="E1332" s="794">
        <f t="shared" si="30"/>
        <v>2019</v>
      </c>
      <c r="F1332" s="794" t="s">
        <v>1030</v>
      </c>
      <c r="G1332" s="823">
        <v>100</v>
      </c>
      <c r="H1332" s="794" t="s">
        <v>1033</v>
      </c>
      <c r="I1332" s="794">
        <v>26</v>
      </c>
      <c r="J1332" s="794">
        <v>74</v>
      </c>
      <c r="K1332" s="794">
        <v>310.8</v>
      </c>
      <c r="L1332" s="835" t="s">
        <v>1023</v>
      </c>
      <c r="M1332" s="794"/>
      <c r="N1332" s="794"/>
      <c r="O1332" s="794"/>
      <c r="P1332" s="794"/>
      <c r="Q1332" s="794"/>
      <c r="R1332" s="794"/>
      <c r="S1332" s="794"/>
      <c r="T1332" s="794"/>
      <c r="U1332" s="794"/>
      <c r="V1332" s="794"/>
      <c r="W1332" s="794"/>
      <c r="X1332" s="794"/>
    </row>
    <row r="1333" spans="3:24">
      <c r="C1333" s="857" t="s">
        <v>1018</v>
      </c>
      <c r="D1333" s="835">
        <v>43617</v>
      </c>
      <c r="E1333" s="794">
        <f t="shared" si="30"/>
        <v>2019</v>
      </c>
      <c r="F1333" s="794" t="s">
        <v>1030</v>
      </c>
      <c r="G1333" s="823">
        <v>100</v>
      </c>
      <c r="H1333" s="794" t="s">
        <v>1033</v>
      </c>
      <c r="I1333" s="794">
        <v>26</v>
      </c>
      <c r="J1333" s="794">
        <v>74</v>
      </c>
      <c r="K1333" s="794">
        <v>310.8</v>
      </c>
      <c r="L1333" s="835">
        <v>43983</v>
      </c>
      <c r="M1333" s="794"/>
      <c r="N1333" s="794"/>
      <c r="O1333" s="794"/>
      <c r="P1333" s="794"/>
      <c r="Q1333" s="794"/>
      <c r="R1333" s="794"/>
      <c r="S1333" s="794"/>
      <c r="T1333" s="794"/>
      <c r="U1333" s="794"/>
      <c r="V1333" s="794"/>
      <c r="W1333" s="794"/>
      <c r="X1333" s="794"/>
    </row>
    <row r="1334" spans="3:24">
      <c r="C1334" s="857" t="s">
        <v>1018</v>
      </c>
      <c r="D1334" s="835">
        <v>43617</v>
      </c>
      <c r="E1334" s="794">
        <f t="shared" si="30"/>
        <v>2019</v>
      </c>
      <c r="F1334" s="794" t="s">
        <v>1030</v>
      </c>
      <c r="G1334" s="823">
        <v>100</v>
      </c>
      <c r="H1334" s="794" t="s">
        <v>1033</v>
      </c>
      <c r="I1334" s="794">
        <v>26</v>
      </c>
      <c r="J1334" s="794">
        <v>74</v>
      </c>
      <c r="K1334" s="794">
        <v>310.8</v>
      </c>
      <c r="L1334" s="835">
        <v>43983</v>
      </c>
      <c r="M1334" s="794"/>
      <c r="N1334" s="794"/>
      <c r="O1334" s="794"/>
      <c r="P1334" s="794"/>
      <c r="Q1334" s="794"/>
      <c r="R1334" s="794"/>
      <c r="S1334" s="794"/>
      <c r="T1334" s="794"/>
      <c r="U1334" s="794"/>
      <c r="V1334" s="794"/>
      <c r="W1334" s="794"/>
      <c r="X1334" s="794"/>
    </row>
    <row r="1335" spans="3:24">
      <c r="C1335" s="857" t="s">
        <v>1018</v>
      </c>
      <c r="D1335" s="835">
        <v>43617</v>
      </c>
      <c r="E1335" s="794">
        <f t="shared" si="30"/>
        <v>2019</v>
      </c>
      <c r="F1335" s="794" t="s">
        <v>1030</v>
      </c>
      <c r="G1335" s="823">
        <v>100</v>
      </c>
      <c r="H1335" s="794" t="s">
        <v>1033</v>
      </c>
      <c r="I1335" s="794">
        <v>26</v>
      </c>
      <c r="J1335" s="794">
        <v>74</v>
      </c>
      <c r="K1335" s="794">
        <v>310.8</v>
      </c>
      <c r="L1335" s="835">
        <v>43983</v>
      </c>
      <c r="M1335" s="794"/>
      <c r="N1335" s="794"/>
      <c r="O1335" s="794"/>
      <c r="P1335" s="794"/>
      <c r="Q1335" s="794"/>
      <c r="R1335" s="794"/>
      <c r="S1335" s="794"/>
      <c r="T1335" s="794"/>
      <c r="U1335" s="794"/>
      <c r="V1335" s="794"/>
      <c r="W1335" s="794"/>
      <c r="X1335" s="794"/>
    </row>
    <row r="1336" spans="3:24">
      <c r="C1336" s="857" t="s">
        <v>1018</v>
      </c>
      <c r="D1336" s="835">
        <v>43617</v>
      </c>
      <c r="E1336" s="794">
        <f t="shared" si="30"/>
        <v>2019</v>
      </c>
      <c r="F1336" s="794" t="s">
        <v>1030</v>
      </c>
      <c r="G1336" s="823">
        <v>100</v>
      </c>
      <c r="H1336" s="794" t="s">
        <v>1033</v>
      </c>
      <c r="I1336" s="794">
        <v>26</v>
      </c>
      <c r="J1336" s="794">
        <v>74</v>
      </c>
      <c r="K1336" s="794">
        <v>310.8</v>
      </c>
      <c r="L1336" s="835">
        <v>43983</v>
      </c>
      <c r="M1336" s="794"/>
      <c r="N1336" s="794"/>
      <c r="O1336" s="794"/>
      <c r="P1336" s="794"/>
      <c r="Q1336" s="794"/>
      <c r="R1336" s="794"/>
      <c r="S1336" s="794"/>
      <c r="T1336" s="794"/>
      <c r="U1336" s="794"/>
      <c r="V1336" s="794"/>
      <c r="W1336" s="794"/>
      <c r="X1336" s="794"/>
    </row>
    <row r="1337" spans="3:24">
      <c r="C1337" s="857" t="s">
        <v>1018</v>
      </c>
      <c r="D1337" s="835">
        <v>43617</v>
      </c>
      <c r="E1337" s="794">
        <f t="shared" si="30"/>
        <v>2019</v>
      </c>
      <c r="F1337" s="794" t="s">
        <v>1030</v>
      </c>
      <c r="G1337" s="823">
        <v>100</v>
      </c>
      <c r="H1337" s="794" t="s">
        <v>1033</v>
      </c>
      <c r="I1337" s="794">
        <v>26</v>
      </c>
      <c r="J1337" s="794">
        <v>74</v>
      </c>
      <c r="K1337" s="794">
        <v>310.8</v>
      </c>
      <c r="L1337" s="835">
        <v>43983</v>
      </c>
      <c r="M1337" s="794"/>
      <c r="N1337" s="794"/>
      <c r="O1337" s="794"/>
      <c r="P1337" s="794"/>
      <c r="Q1337" s="794"/>
      <c r="R1337" s="794"/>
      <c r="S1337" s="794"/>
      <c r="T1337" s="794"/>
      <c r="U1337" s="794"/>
      <c r="V1337" s="794"/>
      <c r="W1337" s="794"/>
      <c r="X1337" s="794"/>
    </row>
    <row r="1338" spans="3:24">
      <c r="C1338" s="857" t="s">
        <v>1018</v>
      </c>
      <c r="D1338" s="835">
        <v>43617</v>
      </c>
      <c r="E1338" s="794">
        <f t="shared" si="30"/>
        <v>2019</v>
      </c>
      <c r="F1338" s="794" t="s">
        <v>1030</v>
      </c>
      <c r="G1338" s="823">
        <v>100</v>
      </c>
      <c r="H1338" s="794" t="s">
        <v>1033</v>
      </c>
      <c r="I1338" s="794">
        <v>26</v>
      </c>
      <c r="J1338" s="794">
        <v>74</v>
      </c>
      <c r="K1338" s="794">
        <v>310.8</v>
      </c>
      <c r="L1338" s="835">
        <v>43983</v>
      </c>
      <c r="M1338" s="794"/>
      <c r="N1338" s="794"/>
      <c r="O1338" s="794"/>
      <c r="P1338" s="794"/>
      <c r="Q1338" s="794"/>
      <c r="R1338" s="794"/>
      <c r="S1338" s="794"/>
      <c r="T1338" s="794"/>
      <c r="U1338" s="794"/>
      <c r="V1338" s="794"/>
      <c r="W1338" s="794"/>
      <c r="X1338" s="794"/>
    </row>
    <row r="1339" spans="3:24">
      <c r="C1339" s="857" t="s">
        <v>1018</v>
      </c>
      <c r="D1339" s="835">
        <v>43617</v>
      </c>
      <c r="E1339" s="794">
        <f t="shared" si="30"/>
        <v>2019</v>
      </c>
      <c r="F1339" s="794" t="s">
        <v>1030</v>
      </c>
      <c r="G1339" s="823">
        <v>100</v>
      </c>
      <c r="H1339" s="794" t="s">
        <v>1033</v>
      </c>
      <c r="I1339" s="794">
        <v>26</v>
      </c>
      <c r="J1339" s="794">
        <v>74</v>
      </c>
      <c r="K1339" s="794">
        <v>310.8</v>
      </c>
      <c r="L1339" s="835">
        <v>43983</v>
      </c>
      <c r="M1339" s="794"/>
      <c r="N1339" s="794"/>
      <c r="O1339" s="794"/>
      <c r="P1339" s="794"/>
      <c r="Q1339" s="794"/>
      <c r="R1339" s="794"/>
      <c r="S1339" s="794"/>
      <c r="T1339" s="794"/>
      <c r="U1339" s="794"/>
      <c r="V1339" s="794"/>
      <c r="W1339" s="794"/>
      <c r="X1339" s="794"/>
    </row>
    <row r="1340" spans="3:24">
      <c r="C1340" s="857" t="s">
        <v>1018</v>
      </c>
      <c r="D1340" s="835">
        <v>43617</v>
      </c>
      <c r="E1340" s="794">
        <f t="shared" si="30"/>
        <v>2019</v>
      </c>
      <c r="F1340" s="794" t="s">
        <v>1030</v>
      </c>
      <c r="G1340" s="823">
        <v>100</v>
      </c>
      <c r="H1340" s="794" t="s">
        <v>1033</v>
      </c>
      <c r="I1340" s="794">
        <v>26</v>
      </c>
      <c r="J1340" s="794">
        <v>74</v>
      </c>
      <c r="K1340" s="794">
        <v>310.8</v>
      </c>
      <c r="L1340" s="835">
        <v>43983</v>
      </c>
      <c r="M1340" s="794"/>
      <c r="N1340" s="794"/>
      <c r="O1340" s="794"/>
      <c r="P1340" s="794"/>
      <c r="Q1340" s="794"/>
      <c r="R1340" s="794"/>
      <c r="S1340" s="794"/>
      <c r="T1340" s="794"/>
      <c r="U1340" s="794"/>
      <c r="V1340" s="794"/>
      <c r="W1340" s="794"/>
      <c r="X1340" s="794"/>
    </row>
    <row r="1341" spans="3:24">
      <c r="C1341" s="857" t="s">
        <v>1018</v>
      </c>
      <c r="D1341" s="835">
        <v>43617</v>
      </c>
      <c r="E1341" s="794">
        <f t="shared" si="30"/>
        <v>2019</v>
      </c>
      <c r="F1341" s="794" t="s">
        <v>1030</v>
      </c>
      <c r="G1341" s="823">
        <v>100</v>
      </c>
      <c r="H1341" s="794" t="s">
        <v>1033</v>
      </c>
      <c r="I1341" s="794">
        <v>26</v>
      </c>
      <c r="J1341" s="794">
        <v>74</v>
      </c>
      <c r="K1341" s="794">
        <v>310.8</v>
      </c>
      <c r="L1341" s="835">
        <v>43983</v>
      </c>
      <c r="M1341" s="794"/>
      <c r="N1341" s="794"/>
      <c r="O1341" s="794"/>
      <c r="P1341" s="794"/>
      <c r="Q1341" s="794"/>
      <c r="R1341" s="794"/>
      <c r="S1341" s="794"/>
      <c r="T1341" s="794"/>
      <c r="U1341" s="794"/>
      <c r="V1341" s="794"/>
      <c r="W1341" s="794"/>
      <c r="X1341" s="794"/>
    </row>
    <row r="1342" spans="3:24">
      <c r="C1342" s="857" t="s">
        <v>1018</v>
      </c>
      <c r="D1342" s="835">
        <v>43617</v>
      </c>
      <c r="E1342" s="794">
        <f t="shared" si="30"/>
        <v>2019</v>
      </c>
      <c r="F1342" s="794" t="s">
        <v>1030</v>
      </c>
      <c r="G1342" s="823">
        <v>100</v>
      </c>
      <c r="H1342" s="794" t="s">
        <v>1033</v>
      </c>
      <c r="I1342" s="794">
        <v>26</v>
      </c>
      <c r="J1342" s="794">
        <v>74</v>
      </c>
      <c r="K1342" s="794">
        <v>310.8</v>
      </c>
      <c r="L1342" s="835">
        <v>43983</v>
      </c>
      <c r="M1342" s="794"/>
      <c r="N1342" s="794"/>
      <c r="O1342" s="794"/>
      <c r="P1342" s="794"/>
      <c r="Q1342" s="794"/>
      <c r="R1342" s="794"/>
      <c r="S1342" s="794"/>
      <c r="T1342" s="794"/>
      <c r="U1342" s="794"/>
      <c r="V1342" s="794"/>
      <c r="W1342" s="794"/>
      <c r="X1342" s="794"/>
    </row>
    <row r="1343" spans="3:24">
      <c r="C1343" s="857" t="s">
        <v>1018</v>
      </c>
      <c r="D1343" s="835">
        <v>43617</v>
      </c>
      <c r="E1343" s="794">
        <f t="shared" si="30"/>
        <v>2019</v>
      </c>
      <c r="F1343" s="794" t="s">
        <v>1030</v>
      </c>
      <c r="G1343" s="823">
        <v>100</v>
      </c>
      <c r="H1343" s="794" t="s">
        <v>1033</v>
      </c>
      <c r="I1343" s="794">
        <v>26</v>
      </c>
      <c r="J1343" s="794">
        <v>74</v>
      </c>
      <c r="K1343" s="794">
        <v>310.8</v>
      </c>
      <c r="L1343" s="835">
        <v>43983</v>
      </c>
      <c r="M1343" s="794"/>
      <c r="N1343" s="794"/>
      <c r="O1343" s="794"/>
      <c r="P1343" s="794"/>
      <c r="Q1343" s="794"/>
      <c r="R1343" s="794"/>
      <c r="S1343" s="794"/>
      <c r="T1343" s="794"/>
      <c r="U1343" s="794"/>
      <c r="V1343" s="794"/>
      <c r="W1343" s="794"/>
      <c r="X1343" s="794"/>
    </row>
    <row r="1344" spans="3:24">
      <c r="C1344" s="857" t="s">
        <v>1018</v>
      </c>
      <c r="D1344" s="835">
        <v>43617</v>
      </c>
      <c r="E1344" s="794">
        <f t="shared" si="30"/>
        <v>2019</v>
      </c>
      <c r="F1344" s="794" t="s">
        <v>1030</v>
      </c>
      <c r="G1344" s="823">
        <v>100</v>
      </c>
      <c r="H1344" s="794" t="s">
        <v>1033</v>
      </c>
      <c r="I1344" s="794">
        <v>26</v>
      </c>
      <c r="J1344" s="794">
        <v>74</v>
      </c>
      <c r="K1344" s="794">
        <v>310.8</v>
      </c>
      <c r="L1344" s="835">
        <v>44075</v>
      </c>
      <c r="M1344" s="794"/>
      <c r="N1344" s="794"/>
      <c r="O1344" s="794"/>
      <c r="P1344" s="794"/>
      <c r="Q1344" s="794"/>
      <c r="R1344" s="794"/>
      <c r="S1344" s="794"/>
      <c r="T1344" s="794"/>
      <c r="U1344" s="794"/>
      <c r="V1344" s="794"/>
      <c r="W1344" s="794"/>
      <c r="X1344" s="794"/>
    </row>
    <row r="1345" spans="3:24">
      <c r="C1345" s="857" t="s">
        <v>1018</v>
      </c>
      <c r="D1345" s="835">
        <v>43617</v>
      </c>
      <c r="E1345" s="794">
        <f t="shared" si="30"/>
        <v>2019</v>
      </c>
      <c r="F1345" s="794" t="s">
        <v>1030</v>
      </c>
      <c r="G1345" s="823">
        <v>100</v>
      </c>
      <c r="H1345" s="794" t="s">
        <v>1033</v>
      </c>
      <c r="I1345" s="794">
        <v>26</v>
      </c>
      <c r="J1345" s="794">
        <v>74</v>
      </c>
      <c r="K1345" s="794">
        <v>310.8</v>
      </c>
      <c r="L1345" s="835">
        <v>44075</v>
      </c>
      <c r="M1345" s="794"/>
      <c r="N1345" s="794"/>
      <c r="O1345" s="794"/>
      <c r="P1345" s="794"/>
      <c r="Q1345" s="794"/>
      <c r="R1345" s="794"/>
      <c r="S1345" s="794"/>
      <c r="T1345" s="794"/>
      <c r="U1345" s="794"/>
      <c r="V1345" s="794"/>
      <c r="W1345" s="794"/>
      <c r="X1345" s="794"/>
    </row>
    <row r="1346" spans="3:24">
      <c r="C1346" s="857" t="s">
        <v>1018</v>
      </c>
      <c r="D1346" s="835">
        <v>43617</v>
      </c>
      <c r="E1346" s="794">
        <f t="shared" si="30"/>
        <v>2019</v>
      </c>
      <c r="F1346" s="794" t="s">
        <v>1030</v>
      </c>
      <c r="G1346" s="823">
        <v>100</v>
      </c>
      <c r="H1346" s="794" t="s">
        <v>1033</v>
      </c>
      <c r="I1346" s="794">
        <v>26</v>
      </c>
      <c r="J1346" s="794">
        <v>74</v>
      </c>
      <c r="K1346" s="794">
        <v>310.8</v>
      </c>
      <c r="L1346" s="835">
        <v>44075</v>
      </c>
      <c r="M1346" s="794"/>
      <c r="N1346" s="794"/>
      <c r="O1346" s="794"/>
      <c r="P1346" s="794"/>
      <c r="Q1346" s="794"/>
      <c r="R1346" s="794"/>
      <c r="S1346" s="794"/>
      <c r="T1346" s="794"/>
      <c r="U1346" s="794"/>
      <c r="V1346" s="794"/>
      <c r="W1346" s="794"/>
      <c r="X1346" s="794"/>
    </row>
    <row r="1347" spans="3:24">
      <c r="C1347" s="857" t="s">
        <v>1018</v>
      </c>
      <c r="D1347" s="835">
        <v>43617</v>
      </c>
      <c r="E1347" s="794">
        <f t="shared" si="30"/>
        <v>2019</v>
      </c>
      <c r="F1347" s="794" t="s">
        <v>1030</v>
      </c>
      <c r="G1347" s="823">
        <v>100</v>
      </c>
      <c r="H1347" s="794" t="s">
        <v>1033</v>
      </c>
      <c r="I1347" s="794">
        <v>26</v>
      </c>
      <c r="J1347" s="794">
        <v>74</v>
      </c>
      <c r="K1347" s="794">
        <v>310.8</v>
      </c>
      <c r="L1347" s="835">
        <v>44075</v>
      </c>
      <c r="M1347" s="794"/>
      <c r="N1347" s="794"/>
      <c r="O1347" s="794"/>
      <c r="P1347" s="794"/>
      <c r="Q1347" s="794"/>
      <c r="R1347" s="794"/>
      <c r="S1347" s="794"/>
      <c r="T1347" s="794"/>
      <c r="U1347" s="794"/>
      <c r="V1347" s="794"/>
      <c r="W1347" s="794"/>
      <c r="X1347" s="794"/>
    </row>
    <row r="1348" spans="3:24">
      <c r="C1348" s="857" t="s">
        <v>1018</v>
      </c>
      <c r="D1348" s="835">
        <v>43617</v>
      </c>
      <c r="E1348" s="794">
        <f t="shared" si="30"/>
        <v>2019</v>
      </c>
      <c r="F1348" s="794" t="s">
        <v>1030</v>
      </c>
      <c r="G1348" s="823">
        <v>100</v>
      </c>
      <c r="H1348" s="794" t="s">
        <v>1033</v>
      </c>
      <c r="I1348" s="794">
        <v>26</v>
      </c>
      <c r="J1348" s="794">
        <v>74</v>
      </c>
      <c r="K1348" s="794">
        <v>310.8</v>
      </c>
      <c r="L1348" s="835">
        <v>44075</v>
      </c>
      <c r="M1348" s="794"/>
      <c r="N1348" s="794"/>
      <c r="O1348" s="794"/>
      <c r="P1348" s="794"/>
      <c r="Q1348" s="794"/>
      <c r="R1348" s="794"/>
      <c r="S1348" s="794"/>
      <c r="T1348" s="794"/>
      <c r="U1348" s="794"/>
      <c r="V1348" s="794"/>
      <c r="W1348" s="794"/>
      <c r="X1348" s="794"/>
    </row>
    <row r="1349" spans="3:24">
      <c r="C1349" s="857" t="s">
        <v>1018</v>
      </c>
      <c r="D1349" s="835">
        <v>43617</v>
      </c>
      <c r="E1349" s="794">
        <f t="shared" si="30"/>
        <v>2019</v>
      </c>
      <c r="F1349" s="794" t="s">
        <v>1030</v>
      </c>
      <c r="G1349" s="823">
        <v>100</v>
      </c>
      <c r="H1349" s="794" t="s">
        <v>1033</v>
      </c>
      <c r="I1349" s="794">
        <v>26</v>
      </c>
      <c r="J1349" s="794">
        <v>74</v>
      </c>
      <c r="K1349" s="794">
        <v>310.8</v>
      </c>
      <c r="L1349" s="835">
        <v>44075</v>
      </c>
      <c r="M1349" s="794"/>
      <c r="N1349" s="794"/>
      <c r="O1349" s="794"/>
      <c r="P1349" s="794"/>
      <c r="Q1349" s="794"/>
      <c r="R1349" s="794"/>
      <c r="S1349" s="794"/>
      <c r="T1349" s="794"/>
      <c r="U1349" s="794"/>
      <c r="V1349" s="794"/>
      <c r="W1349" s="794"/>
      <c r="X1349" s="794"/>
    </row>
    <row r="1350" spans="3:24">
      <c r="C1350" s="857" t="s">
        <v>1018</v>
      </c>
      <c r="D1350" s="835">
        <v>43617</v>
      </c>
      <c r="E1350" s="794">
        <f t="shared" si="30"/>
        <v>2019</v>
      </c>
      <c r="F1350" s="794" t="s">
        <v>1030</v>
      </c>
      <c r="G1350" s="823">
        <v>100</v>
      </c>
      <c r="H1350" s="794" t="s">
        <v>1033</v>
      </c>
      <c r="I1350" s="794">
        <v>26</v>
      </c>
      <c r="J1350" s="794">
        <v>74</v>
      </c>
      <c r="K1350" s="794">
        <v>310.8</v>
      </c>
      <c r="L1350" s="835">
        <v>44075</v>
      </c>
      <c r="M1350" s="794"/>
      <c r="N1350" s="794"/>
      <c r="O1350" s="794"/>
      <c r="P1350" s="794"/>
      <c r="Q1350" s="794"/>
      <c r="R1350" s="794"/>
      <c r="S1350" s="794"/>
      <c r="T1350" s="794"/>
      <c r="U1350" s="794"/>
      <c r="V1350" s="794"/>
      <c r="W1350" s="794"/>
      <c r="X1350" s="794"/>
    </row>
    <row r="1351" spans="3:24">
      <c r="C1351" s="857" t="s">
        <v>1018</v>
      </c>
      <c r="D1351" s="835">
        <v>43617</v>
      </c>
      <c r="E1351" s="794">
        <f t="shared" si="30"/>
        <v>2019</v>
      </c>
      <c r="F1351" s="794" t="s">
        <v>1030</v>
      </c>
      <c r="G1351" s="823">
        <v>100</v>
      </c>
      <c r="H1351" s="794" t="s">
        <v>1033</v>
      </c>
      <c r="I1351" s="794">
        <v>26</v>
      </c>
      <c r="J1351" s="794">
        <v>74</v>
      </c>
      <c r="K1351" s="794">
        <v>310.8</v>
      </c>
      <c r="L1351" s="835">
        <v>44075</v>
      </c>
      <c r="M1351" s="794"/>
      <c r="N1351" s="794"/>
      <c r="O1351" s="794"/>
      <c r="P1351" s="794"/>
      <c r="Q1351" s="794"/>
      <c r="R1351" s="794"/>
      <c r="S1351" s="794"/>
      <c r="T1351" s="794"/>
      <c r="U1351" s="794"/>
      <c r="V1351" s="794"/>
      <c r="W1351" s="794"/>
      <c r="X1351" s="794"/>
    </row>
    <row r="1352" spans="3:24">
      <c r="C1352" s="857" t="s">
        <v>1018</v>
      </c>
      <c r="D1352" s="835">
        <v>43617</v>
      </c>
      <c r="E1352" s="794">
        <f t="shared" si="30"/>
        <v>2019</v>
      </c>
      <c r="F1352" s="794" t="s">
        <v>1030</v>
      </c>
      <c r="G1352" s="823">
        <v>100</v>
      </c>
      <c r="H1352" s="794" t="s">
        <v>1033</v>
      </c>
      <c r="I1352" s="794">
        <v>26</v>
      </c>
      <c r="J1352" s="794">
        <v>74</v>
      </c>
      <c r="K1352" s="794">
        <v>310.8</v>
      </c>
      <c r="L1352" s="835">
        <v>44075</v>
      </c>
      <c r="M1352" s="794"/>
      <c r="N1352" s="794"/>
      <c r="O1352" s="794"/>
      <c r="P1352" s="794"/>
      <c r="Q1352" s="794"/>
      <c r="R1352" s="794"/>
      <c r="S1352" s="794"/>
      <c r="T1352" s="794"/>
      <c r="U1352" s="794"/>
      <c r="V1352" s="794"/>
      <c r="W1352" s="794"/>
      <c r="X1352" s="794"/>
    </row>
    <row r="1353" spans="3:24">
      <c r="C1353" s="857" t="s">
        <v>1018</v>
      </c>
      <c r="D1353" s="835">
        <v>43617</v>
      </c>
      <c r="E1353" s="794">
        <f t="shared" si="30"/>
        <v>2019</v>
      </c>
      <c r="F1353" s="794" t="s">
        <v>1030</v>
      </c>
      <c r="G1353" s="823">
        <v>100</v>
      </c>
      <c r="H1353" s="794" t="s">
        <v>1033</v>
      </c>
      <c r="I1353" s="794">
        <v>26</v>
      </c>
      <c r="J1353" s="794">
        <v>74</v>
      </c>
      <c r="K1353" s="794">
        <v>310.8</v>
      </c>
      <c r="L1353" s="835">
        <v>44075</v>
      </c>
      <c r="M1353" s="794"/>
      <c r="N1353" s="794"/>
      <c r="O1353" s="794"/>
      <c r="P1353" s="794"/>
      <c r="Q1353" s="794"/>
      <c r="R1353" s="794"/>
      <c r="S1353" s="794"/>
      <c r="T1353" s="794"/>
      <c r="U1353" s="794"/>
      <c r="V1353" s="794"/>
      <c r="W1353" s="794"/>
      <c r="X1353" s="794"/>
    </row>
    <row r="1354" spans="3:24">
      <c r="C1354" s="857" t="s">
        <v>1018</v>
      </c>
      <c r="D1354" s="835">
        <v>43617</v>
      </c>
      <c r="E1354" s="794">
        <f t="shared" si="30"/>
        <v>2019</v>
      </c>
      <c r="F1354" s="794" t="s">
        <v>1030</v>
      </c>
      <c r="G1354" s="823">
        <v>100</v>
      </c>
      <c r="H1354" s="794" t="s">
        <v>1033</v>
      </c>
      <c r="I1354" s="794">
        <v>26</v>
      </c>
      <c r="J1354" s="794">
        <v>74</v>
      </c>
      <c r="K1354" s="794">
        <v>310.8</v>
      </c>
      <c r="L1354" s="835">
        <v>44075</v>
      </c>
      <c r="M1354" s="794"/>
      <c r="N1354" s="794"/>
      <c r="O1354" s="794"/>
      <c r="P1354" s="794"/>
      <c r="Q1354" s="794"/>
      <c r="R1354" s="794"/>
      <c r="S1354" s="794"/>
      <c r="T1354" s="794"/>
      <c r="U1354" s="794"/>
      <c r="V1354" s="794"/>
      <c r="W1354" s="794"/>
      <c r="X1354" s="794"/>
    </row>
    <row r="1355" spans="3:24">
      <c r="C1355" s="857" t="s">
        <v>1018</v>
      </c>
      <c r="D1355" s="835">
        <v>43617</v>
      </c>
      <c r="E1355" s="794">
        <f t="shared" si="30"/>
        <v>2019</v>
      </c>
      <c r="F1355" s="794" t="s">
        <v>1030</v>
      </c>
      <c r="G1355" s="823">
        <v>100</v>
      </c>
      <c r="H1355" s="794" t="s">
        <v>1033</v>
      </c>
      <c r="I1355" s="794">
        <v>26</v>
      </c>
      <c r="J1355" s="794">
        <v>74</v>
      </c>
      <c r="K1355" s="794">
        <v>310.8</v>
      </c>
      <c r="L1355" s="835">
        <v>44075</v>
      </c>
      <c r="M1355" s="794"/>
      <c r="N1355" s="794"/>
      <c r="O1355" s="794"/>
      <c r="P1355" s="794"/>
      <c r="Q1355" s="794"/>
      <c r="R1355" s="794"/>
      <c r="S1355" s="794"/>
      <c r="T1355" s="794"/>
      <c r="U1355" s="794"/>
      <c r="V1355" s="794"/>
      <c r="W1355" s="794"/>
      <c r="X1355" s="794"/>
    </row>
    <row r="1356" spans="3:24">
      <c r="C1356" s="857" t="s">
        <v>1018</v>
      </c>
      <c r="D1356" s="835">
        <v>43617</v>
      </c>
      <c r="E1356" s="794">
        <f t="shared" si="30"/>
        <v>2019</v>
      </c>
      <c r="F1356" s="794" t="s">
        <v>1030</v>
      </c>
      <c r="G1356" s="823">
        <v>100</v>
      </c>
      <c r="H1356" s="794" t="s">
        <v>1033</v>
      </c>
      <c r="I1356" s="794">
        <v>26</v>
      </c>
      <c r="J1356" s="794">
        <v>74</v>
      </c>
      <c r="K1356" s="794">
        <v>310.8</v>
      </c>
      <c r="L1356" s="835">
        <v>44075</v>
      </c>
      <c r="M1356" s="794"/>
      <c r="N1356" s="794"/>
      <c r="O1356" s="794"/>
      <c r="P1356" s="794"/>
      <c r="Q1356" s="794"/>
      <c r="R1356" s="794"/>
      <c r="S1356" s="794"/>
      <c r="T1356" s="794"/>
      <c r="U1356" s="794"/>
      <c r="V1356" s="794"/>
      <c r="W1356" s="794"/>
      <c r="X1356" s="794"/>
    </row>
    <row r="1357" spans="3:24">
      <c r="C1357" s="857" t="s">
        <v>1018</v>
      </c>
      <c r="D1357" s="835">
        <v>43617</v>
      </c>
      <c r="E1357" s="794">
        <f t="shared" si="30"/>
        <v>2019</v>
      </c>
      <c r="F1357" s="794" t="s">
        <v>1030</v>
      </c>
      <c r="G1357" s="823">
        <v>100</v>
      </c>
      <c r="H1357" s="794" t="s">
        <v>1033</v>
      </c>
      <c r="I1357" s="794">
        <v>26</v>
      </c>
      <c r="J1357" s="794">
        <v>74</v>
      </c>
      <c r="K1357" s="794">
        <v>310.8</v>
      </c>
      <c r="L1357" s="835">
        <v>44075</v>
      </c>
      <c r="M1357" s="794"/>
      <c r="N1357" s="794"/>
      <c r="O1357" s="794"/>
      <c r="P1357" s="794"/>
      <c r="Q1357" s="794"/>
      <c r="R1357" s="794"/>
      <c r="S1357" s="794"/>
      <c r="T1357" s="794"/>
      <c r="U1357" s="794"/>
      <c r="V1357" s="794"/>
      <c r="W1357" s="794"/>
      <c r="X1357" s="794"/>
    </row>
    <row r="1358" spans="3:24">
      <c r="C1358" s="857" t="s">
        <v>1018</v>
      </c>
      <c r="D1358" s="835">
        <v>43617</v>
      </c>
      <c r="E1358" s="794">
        <f t="shared" si="30"/>
        <v>2019</v>
      </c>
      <c r="F1358" s="794" t="s">
        <v>1030</v>
      </c>
      <c r="G1358" s="823">
        <v>100</v>
      </c>
      <c r="H1358" s="794" t="s">
        <v>1033</v>
      </c>
      <c r="I1358" s="794">
        <v>26</v>
      </c>
      <c r="J1358" s="794">
        <v>74</v>
      </c>
      <c r="K1358" s="794">
        <v>310.8</v>
      </c>
      <c r="L1358" s="835">
        <v>44075</v>
      </c>
      <c r="M1358" s="794"/>
      <c r="N1358" s="794"/>
      <c r="O1358" s="794"/>
      <c r="P1358" s="794"/>
      <c r="Q1358" s="794"/>
      <c r="R1358" s="794"/>
      <c r="S1358" s="794"/>
      <c r="T1358" s="794"/>
      <c r="U1358" s="794"/>
      <c r="V1358" s="794"/>
      <c r="W1358" s="794"/>
      <c r="X1358" s="794"/>
    </row>
    <row r="1359" spans="3:24">
      <c r="C1359" s="857" t="s">
        <v>1018</v>
      </c>
      <c r="D1359" s="835">
        <v>43617</v>
      </c>
      <c r="E1359" s="794">
        <f t="shared" si="30"/>
        <v>2019</v>
      </c>
      <c r="F1359" s="794" t="s">
        <v>1030</v>
      </c>
      <c r="G1359" s="823">
        <v>100</v>
      </c>
      <c r="H1359" s="794" t="s">
        <v>1033</v>
      </c>
      <c r="I1359" s="794">
        <v>26</v>
      </c>
      <c r="J1359" s="794">
        <v>74</v>
      </c>
      <c r="K1359" s="794">
        <v>310.8</v>
      </c>
      <c r="L1359" s="835">
        <v>44013</v>
      </c>
      <c r="M1359" s="794"/>
      <c r="N1359" s="794"/>
      <c r="O1359" s="794"/>
      <c r="P1359" s="794"/>
      <c r="Q1359" s="794"/>
      <c r="R1359" s="794"/>
      <c r="S1359" s="794"/>
      <c r="T1359" s="794"/>
      <c r="U1359" s="794"/>
      <c r="V1359" s="794"/>
      <c r="W1359" s="794"/>
      <c r="X1359" s="794"/>
    </row>
    <row r="1360" spans="3:24">
      <c r="C1360" s="857" t="s">
        <v>1018</v>
      </c>
      <c r="D1360" s="835">
        <v>43617</v>
      </c>
      <c r="E1360" s="794">
        <f t="shared" si="30"/>
        <v>2019</v>
      </c>
      <c r="F1360" s="794" t="s">
        <v>1030</v>
      </c>
      <c r="G1360" s="823">
        <v>100</v>
      </c>
      <c r="H1360" s="794" t="s">
        <v>1033</v>
      </c>
      <c r="I1360" s="794">
        <v>26</v>
      </c>
      <c r="J1360" s="794">
        <v>74</v>
      </c>
      <c r="K1360" s="794">
        <v>310.8</v>
      </c>
      <c r="L1360" s="835">
        <v>44013</v>
      </c>
      <c r="M1360" s="794"/>
      <c r="N1360" s="794"/>
      <c r="O1360" s="794"/>
      <c r="P1360" s="794"/>
      <c r="Q1360" s="794"/>
      <c r="R1360" s="794"/>
      <c r="S1360" s="794"/>
      <c r="T1360" s="794"/>
      <c r="U1360" s="794"/>
      <c r="V1360" s="794"/>
      <c r="W1360" s="794"/>
      <c r="X1360" s="794"/>
    </row>
    <row r="1361" spans="3:24">
      <c r="C1361" s="857" t="s">
        <v>1018</v>
      </c>
      <c r="D1361" s="835">
        <v>43617</v>
      </c>
      <c r="E1361" s="794">
        <f t="shared" si="30"/>
        <v>2019</v>
      </c>
      <c r="F1361" s="794" t="s">
        <v>1030</v>
      </c>
      <c r="G1361" s="823">
        <v>100</v>
      </c>
      <c r="H1361" s="794" t="s">
        <v>1033</v>
      </c>
      <c r="I1361" s="794">
        <v>26</v>
      </c>
      <c r="J1361" s="794">
        <v>74</v>
      </c>
      <c r="K1361" s="794">
        <v>310.8</v>
      </c>
      <c r="L1361" s="835">
        <v>44013</v>
      </c>
      <c r="M1361" s="794"/>
      <c r="N1361" s="794"/>
      <c r="O1361" s="794"/>
      <c r="P1361" s="794"/>
      <c r="Q1361" s="794"/>
      <c r="R1361" s="794"/>
      <c r="S1361" s="794"/>
      <c r="T1361" s="794"/>
      <c r="U1361" s="794"/>
      <c r="V1361" s="794"/>
      <c r="W1361" s="794"/>
      <c r="X1361" s="794"/>
    </row>
    <row r="1362" spans="3:24">
      <c r="C1362" s="857" t="s">
        <v>1018</v>
      </c>
      <c r="D1362" s="835">
        <v>43617</v>
      </c>
      <c r="E1362" s="794">
        <f t="shared" si="30"/>
        <v>2019</v>
      </c>
      <c r="F1362" s="794" t="s">
        <v>1030</v>
      </c>
      <c r="G1362" s="823">
        <v>100</v>
      </c>
      <c r="H1362" s="794" t="s">
        <v>1033</v>
      </c>
      <c r="I1362" s="794">
        <v>26</v>
      </c>
      <c r="J1362" s="794">
        <v>74</v>
      </c>
      <c r="K1362" s="794">
        <v>310.8</v>
      </c>
      <c r="L1362" s="835">
        <v>44013</v>
      </c>
      <c r="M1362" s="794"/>
      <c r="N1362" s="794"/>
      <c r="O1362" s="794"/>
      <c r="P1362" s="794"/>
      <c r="Q1362" s="794"/>
      <c r="R1362" s="794"/>
      <c r="S1362" s="794"/>
      <c r="T1362" s="794"/>
      <c r="U1362" s="794"/>
      <c r="V1362" s="794"/>
      <c r="W1362" s="794"/>
      <c r="X1362" s="794"/>
    </row>
    <row r="1363" spans="3:24">
      <c r="C1363" s="857" t="s">
        <v>1018</v>
      </c>
      <c r="D1363" s="835">
        <v>43617</v>
      </c>
      <c r="E1363" s="794">
        <f t="shared" si="30"/>
        <v>2019</v>
      </c>
      <c r="F1363" s="794" t="s">
        <v>1030</v>
      </c>
      <c r="G1363" s="823">
        <v>100</v>
      </c>
      <c r="H1363" s="794" t="s">
        <v>1033</v>
      </c>
      <c r="I1363" s="794">
        <v>26</v>
      </c>
      <c r="J1363" s="794">
        <v>74</v>
      </c>
      <c r="K1363" s="794">
        <v>310.8</v>
      </c>
      <c r="L1363" s="835">
        <v>44013</v>
      </c>
      <c r="M1363" s="794"/>
      <c r="N1363" s="794"/>
      <c r="O1363" s="794"/>
      <c r="P1363" s="794"/>
      <c r="Q1363" s="794"/>
      <c r="R1363" s="794"/>
      <c r="S1363" s="794"/>
      <c r="T1363" s="794"/>
      <c r="U1363" s="794"/>
      <c r="V1363" s="794"/>
      <c r="W1363" s="794"/>
      <c r="X1363" s="794"/>
    </row>
    <row r="1364" spans="3:24">
      <c r="C1364" s="857" t="s">
        <v>1018</v>
      </c>
      <c r="D1364" s="835">
        <v>43617</v>
      </c>
      <c r="E1364" s="794">
        <f t="shared" si="30"/>
        <v>2019</v>
      </c>
      <c r="F1364" s="794" t="s">
        <v>1030</v>
      </c>
      <c r="G1364" s="823">
        <v>100</v>
      </c>
      <c r="H1364" s="794" t="s">
        <v>1033</v>
      </c>
      <c r="I1364" s="794">
        <v>26</v>
      </c>
      <c r="J1364" s="794">
        <v>74</v>
      </c>
      <c r="K1364" s="794">
        <v>310.8</v>
      </c>
      <c r="L1364" s="835">
        <v>44013</v>
      </c>
      <c r="M1364" s="794"/>
      <c r="N1364" s="794"/>
      <c r="O1364" s="794"/>
      <c r="P1364" s="794"/>
      <c r="Q1364" s="794"/>
      <c r="R1364" s="794"/>
      <c r="S1364" s="794"/>
      <c r="T1364" s="794"/>
      <c r="U1364" s="794"/>
      <c r="V1364" s="794"/>
      <c r="W1364" s="794"/>
      <c r="X1364" s="794"/>
    </row>
    <row r="1365" spans="3:24">
      <c r="C1365" s="857" t="s">
        <v>1018</v>
      </c>
      <c r="D1365" s="835">
        <v>43617</v>
      </c>
      <c r="E1365" s="794">
        <f t="shared" si="30"/>
        <v>2019</v>
      </c>
      <c r="F1365" s="794" t="s">
        <v>1030</v>
      </c>
      <c r="G1365" s="823">
        <v>100</v>
      </c>
      <c r="H1365" s="794" t="s">
        <v>1033</v>
      </c>
      <c r="I1365" s="794">
        <v>26</v>
      </c>
      <c r="J1365" s="794">
        <v>74</v>
      </c>
      <c r="K1365" s="794">
        <v>310.8</v>
      </c>
      <c r="L1365" s="835">
        <v>44075</v>
      </c>
      <c r="M1365" s="794"/>
      <c r="N1365" s="794"/>
      <c r="O1365" s="794"/>
      <c r="P1365" s="794"/>
      <c r="Q1365" s="794"/>
      <c r="R1365" s="794"/>
      <c r="S1365" s="794"/>
      <c r="T1365" s="794"/>
      <c r="U1365" s="794"/>
      <c r="V1365" s="794"/>
      <c r="W1365" s="794"/>
      <c r="X1365" s="794"/>
    </row>
    <row r="1366" spans="3:24">
      <c r="C1366" s="857" t="s">
        <v>1018</v>
      </c>
      <c r="D1366" s="835">
        <v>43617</v>
      </c>
      <c r="E1366" s="794">
        <f t="shared" si="30"/>
        <v>2019</v>
      </c>
      <c r="F1366" s="794" t="s">
        <v>1030</v>
      </c>
      <c r="G1366" s="823">
        <v>100</v>
      </c>
      <c r="H1366" s="794" t="s">
        <v>1033</v>
      </c>
      <c r="I1366" s="794">
        <v>26</v>
      </c>
      <c r="J1366" s="794">
        <v>74</v>
      </c>
      <c r="K1366" s="794">
        <v>310.8</v>
      </c>
      <c r="L1366" s="835" t="s">
        <v>1023</v>
      </c>
      <c r="M1366" s="794"/>
      <c r="N1366" s="794"/>
      <c r="O1366" s="794"/>
      <c r="P1366" s="794"/>
      <c r="Q1366" s="794"/>
      <c r="R1366" s="794"/>
      <c r="S1366" s="794"/>
      <c r="T1366" s="794"/>
      <c r="U1366" s="794"/>
      <c r="V1366" s="794"/>
      <c r="W1366" s="794"/>
      <c r="X1366" s="794"/>
    </row>
    <row r="1367" spans="3:24">
      <c r="C1367" s="857" t="s">
        <v>1018</v>
      </c>
      <c r="D1367" s="835">
        <v>43617</v>
      </c>
      <c r="E1367" s="794">
        <f t="shared" si="30"/>
        <v>2019</v>
      </c>
      <c r="F1367" s="794" t="s">
        <v>1030</v>
      </c>
      <c r="G1367" s="823">
        <v>100</v>
      </c>
      <c r="H1367" s="794" t="s">
        <v>1033</v>
      </c>
      <c r="I1367" s="794">
        <v>26</v>
      </c>
      <c r="J1367" s="794">
        <v>74</v>
      </c>
      <c r="K1367" s="794">
        <v>310.8</v>
      </c>
      <c r="L1367" s="835" t="s">
        <v>1023</v>
      </c>
      <c r="M1367" s="794"/>
      <c r="N1367" s="794"/>
      <c r="O1367" s="794"/>
      <c r="P1367" s="794"/>
      <c r="Q1367" s="794"/>
      <c r="R1367" s="794"/>
      <c r="S1367" s="794"/>
      <c r="T1367" s="794"/>
      <c r="U1367" s="794"/>
      <c r="V1367" s="794"/>
      <c r="W1367" s="794"/>
      <c r="X1367" s="794"/>
    </row>
    <row r="1368" spans="3:24">
      <c r="C1368" s="857" t="s">
        <v>1018</v>
      </c>
      <c r="D1368" s="835">
        <v>43617</v>
      </c>
      <c r="E1368" s="794">
        <f t="shared" si="30"/>
        <v>2019</v>
      </c>
      <c r="F1368" s="794" t="s">
        <v>1030</v>
      </c>
      <c r="G1368" s="823">
        <v>100</v>
      </c>
      <c r="H1368" s="794" t="s">
        <v>1033</v>
      </c>
      <c r="I1368" s="794">
        <v>26</v>
      </c>
      <c r="J1368" s="794">
        <v>74</v>
      </c>
      <c r="K1368" s="794">
        <v>310.8</v>
      </c>
      <c r="L1368" s="835" t="s">
        <v>1023</v>
      </c>
      <c r="M1368" s="794"/>
      <c r="N1368" s="794"/>
      <c r="O1368" s="794"/>
      <c r="P1368" s="794"/>
      <c r="Q1368" s="794"/>
      <c r="R1368" s="794"/>
      <c r="S1368" s="794"/>
      <c r="T1368" s="794"/>
      <c r="U1368" s="794"/>
      <c r="V1368" s="794"/>
      <c r="W1368" s="794"/>
      <c r="X1368" s="794"/>
    </row>
    <row r="1369" spans="3:24">
      <c r="C1369" s="857" t="s">
        <v>1018</v>
      </c>
      <c r="D1369" s="835">
        <v>43617</v>
      </c>
      <c r="E1369" s="794">
        <f t="shared" si="30"/>
        <v>2019</v>
      </c>
      <c r="F1369" s="794" t="s">
        <v>1030</v>
      </c>
      <c r="G1369" s="823">
        <v>100</v>
      </c>
      <c r="H1369" s="794" t="s">
        <v>1035</v>
      </c>
      <c r="I1369" s="794">
        <v>26</v>
      </c>
      <c r="J1369" s="794">
        <v>74</v>
      </c>
      <c r="K1369" s="794">
        <v>310.8</v>
      </c>
      <c r="L1369" s="835" t="s">
        <v>1023</v>
      </c>
      <c r="M1369" s="794"/>
      <c r="N1369" s="794"/>
      <c r="O1369" s="794"/>
      <c r="P1369" s="794"/>
      <c r="Q1369" s="794"/>
      <c r="R1369" s="794"/>
      <c r="S1369" s="794"/>
      <c r="T1369" s="794"/>
      <c r="U1369" s="794"/>
      <c r="V1369" s="794"/>
      <c r="W1369" s="794"/>
      <c r="X1369" s="794"/>
    </row>
    <row r="1370" spans="3:24">
      <c r="C1370" s="857" t="s">
        <v>1018</v>
      </c>
      <c r="D1370" s="835">
        <v>43617</v>
      </c>
      <c r="E1370" s="794">
        <f t="shared" si="30"/>
        <v>2019</v>
      </c>
      <c r="F1370" s="794" t="s">
        <v>1030</v>
      </c>
      <c r="G1370" s="823">
        <v>100</v>
      </c>
      <c r="H1370" s="794" t="s">
        <v>1035</v>
      </c>
      <c r="I1370" s="794">
        <v>26</v>
      </c>
      <c r="J1370" s="794">
        <v>74</v>
      </c>
      <c r="K1370" s="794">
        <v>310.8</v>
      </c>
      <c r="L1370" s="835" t="s">
        <v>1023</v>
      </c>
      <c r="M1370" s="794"/>
      <c r="N1370" s="794"/>
      <c r="O1370" s="794"/>
      <c r="P1370" s="794"/>
      <c r="Q1370" s="794"/>
      <c r="R1370" s="794"/>
      <c r="S1370" s="794"/>
      <c r="T1370" s="794"/>
      <c r="U1370" s="794"/>
      <c r="V1370" s="794"/>
      <c r="W1370" s="794"/>
      <c r="X1370" s="794"/>
    </row>
    <row r="1371" spans="3:24">
      <c r="C1371" s="857" t="s">
        <v>1018</v>
      </c>
      <c r="D1371" s="835">
        <v>43617</v>
      </c>
      <c r="E1371" s="794">
        <f t="shared" si="30"/>
        <v>2019</v>
      </c>
      <c r="F1371" s="794" t="s">
        <v>1030</v>
      </c>
      <c r="G1371" s="823">
        <v>100</v>
      </c>
      <c r="H1371" s="794" t="s">
        <v>1035</v>
      </c>
      <c r="I1371" s="794">
        <v>26</v>
      </c>
      <c r="J1371" s="794">
        <v>74</v>
      </c>
      <c r="K1371" s="794">
        <v>310.8</v>
      </c>
      <c r="L1371" s="835" t="s">
        <v>1023</v>
      </c>
      <c r="M1371" s="794"/>
      <c r="N1371" s="794"/>
      <c r="O1371" s="794"/>
      <c r="P1371" s="794"/>
      <c r="Q1371" s="794"/>
      <c r="R1371" s="794"/>
      <c r="S1371" s="794"/>
      <c r="T1371" s="794"/>
      <c r="U1371" s="794"/>
      <c r="V1371" s="794"/>
      <c r="W1371" s="794"/>
      <c r="X1371" s="794"/>
    </row>
    <row r="1372" spans="3:24">
      <c r="C1372" s="857" t="s">
        <v>1018</v>
      </c>
      <c r="D1372" s="835">
        <v>43617</v>
      </c>
      <c r="E1372" s="794">
        <f t="shared" si="30"/>
        <v>2019</v>
      </c>
      <c r="F1372" s="794" t="s">
        <v>1030</v>
      </c>
      <c r="G1372" s="823">
        <v>100</v>
      </c>
      <c r="H1372" s="794" t="s">
        <v>1035</v>
      </c>
      <c r="I1372" s="794">
        <v>26</v>
      </c>
      <c r="J1372" s="794">
        <v>74</v>
      </c>
      <c r="K1372" s="794">
        <v>310.8</v>
      </c>
      <c r="L1372" s="835" t="s">
        <v>1023</v>
      </c>
      <c r="M1372" s="794"/>
      <c r="N1372" s="794"/>
      <c r="O1372" s="794"/>
      <c r="P1372" s="794"/>
      <c r="Q1372" s="794"/>
      <c r="R1372" s="794"/>
      <c r="S1372" s="794"/>
      <c r="T1372" s="794"/>
      <c r="U1372" s="794"/>
      <c r="V1372" s="794"/>
      <c r="W1372" s="794"/>
      <c r="X1372" s="794"/>
    </row>
    <row r="1373" spans="3:24">
      <c r="C1373" s="857" t="s">
        <v>1018</v>
      </c>
      <c r="D1373" s="835">
        <v>43617</v>
      </c>
      <c r="E1373" s="794">
        <f t="shared" si="30"/>
        <v>2019</v>
      </c>
      <c r="F1373" s="794" t="s">
        <v>1030</v>
      </c>
      <c r="G1373" s="823">
        <v>100</v>
      </c>
      <c r="H1373" s="794" t="s">
        <v>1035</v>
      </c>
      <c r="I1373" s="794">
        <v>26</v>
      </c>
      <c r="J1373" s="794">
        <v>74</v>
      </c>
      <c r="K1373" s="794">
        <v>310.8</v>
      </c>
      <c r="L1373" s="835" t="s">
        <v>1023</v>
      </c>
      <c r="M1373" s="794"/>
      <c r="N1373" s="794"/>
      <c r="O1373" s="794"/>
      <c r="P1373" s="794"/>
      <c r="Q1373" s="794"/>
      <c r="R1373" s="794"/>
      <c r="S1373" s="794"/>
      <c r="T1373" s="794"/>
      <c r="U1373" s="794"/>
      <c r="V1373" s="794"/>
      <c r="W1373" s="794"/>
      <c r="X1373" s="794"/>
    </row>
    <row r="1374" spans="3:24">
      <c r="C1374" s="857" t="s">
        <v>1018</v>
      </c>
      <c r="D1374" s="835">
        <v>43617</v>
      </c>
      <c r="E1374" s="794">
        <f t="shared" si="30"/>
        <v>2019</v>
      </c>
      <c r="F1374" s="794" t="s">
        <v>1030</v>
      </c>
      <c r="G1374" s="823">
        <v>100</v>
      </c>
      <c r="H1374" s="794" t="s">
        <v>1029</v>
      </c>
      <c r="I1374" s="794">
        <v>86</v>
      </c>
      <c r="J1374" s="794">
        <v>14</v>
      </c>
      <c r="K1374" s="794">
        <v>58.800000000000004</v>
      </c>
      <c r="L1374" s="835" t="s">
        <v>1023</v>
      </c>
      <c r="M1374" s="794"/>
      <c r="N1374" s="794"/>
      <c r="O1374" s="794"/>
      <c r="P1374" s="794"/>
      <c r="Q1374" s="794"/>
      <c r="R1374" s="794"/>
      <c r="S1374" s="794"/>
      <c r="T1374" s="794"/>
      <c r="U1374" s="794"/>
      <c r="V1374" s="794"/>
      <c r="W1374" s="794"/>
      <c r="X1374" s="794"/>
    </row>
    <row r="1375" spans="3:24">
      <c r="C1375" s="857" t="s">
        <v>1018</v>
      </c>
      <c r="D1375" s="835">
        <v>43617</v>
      </c>
      <c r="E1375" s="794">
        <f t="shared" si="30"/>
        <v>2019</v>
      </c>
      <c r="F1375" s="794" t="s">
        <v>1019</v>
      </c>
      <c r="G1375" s="823">
        <v>300</v>
      </c>
      <c r="H1375" s="794" t="s">
        <v>1029</v>
      </c>
      <c r="I1375" s="794">
        <v>86</v>
      </c>
      <c r="J1375" s="794">
        <v>214</v>
      </c>
      <c r="K1375" s="794">
        <v>898.80000000000007</v>
      </c>
      <c r="L1375" s="835" t="s">
        <v>1023</v>
      </c>
      <c r="M1375" s="794"/>
      <c r="N1375" s="794"/>
      <c r="O1375" s="794"/>
      <c r="P1375" s="794"/>
      <c r="Q1375" s="794"/>
      <c r="R1375" s="794"/>
      <c r="S1375" s="794"/>
      <c r="T1375" s="794"/>
      <c r="U1375" s="794"/>
      <c r="V1375" s="794"/>
      <c r="W1375" s="794"/>
      <c r="X1375" s="794"/>
    </row>
    <row r="1376" spans="3:24">
      <c r="C1376" s="857" t="s">
        <v>1018</v>
      </c>
      <c r="D1376" s="835">
        <v>43617</v>
      </c>
      <c r="E1376" s="794">
        <f t="shared" si="30"/>
        <v>2019</v>
      </c>
      <c r="F1376" s="794" t="s">
        <v>1028</v>
      </c>
      <c r="G1376" s="823">
        <v>195</v>
      </c>
      <c r="H1376" s="794" t="s">
        <v>1029</v>
      </c>
      <c r="I1376" s="794">
        <v>86</v>
      </c>
      <c r="J1376" s="794">
        <v>109</v>
      </c>
      <c r="K1376" s="794">
        <v>457.8</v>
      </c>
      <c r="L1376" s="835" t="s">
        <v>1023</v>
      </c>
      <c r="M1376" s="794"/>
      <c r="N1376" s="794"/>
      <c r="O1376" s="794"/>
      <c r="P1376" s="794"/>
      <c r="Q1376" s="794"/>
      <c r="R1376" s="794"/>
      <c r="S1376" s="794"/>
      <c r="T1376" s="794"/>
      <c r="U1376" s="794"/>
      <c r="V1376" s="794"/>
      <c r="W1376" s="794"/>
      <c r="X1376" s="794"/>
    </row>
    <row r="1377" spans="3:24">
      <c r="C1377" s="857" t="s">
        <v>1018</v>
      </c>
      <c r="D1377" s="835">
        <v>43617</v>
      </c>
      <c r="E1377" s="794">
        <f t="shared" si="30"/>
        <v>2019</v>
      </c>
      <c r="F1377" s="794" t="s">
        <v>1028</v>
      </c>
      <c r="G1377" s="823">
        <v>195</v>
      </c>
      <c r="H1377" s="794" t="s">
        <v>1029</v>
      </c>
      <c r="I1377" s="794">
        <v>86</v>
      </c>
      <c r="J1377" s="794">
        <v>109</v>
      </c>
      <c r="K1377" s="794">
        <v>457.8</v>
      </c>
      <c r="L1377" s="835" t="s">
        <v>1023</v>
      </c>
      <c r="M1377" s="794"/>
      <c r="N1377" s="794"/>
      <c r="O1377" s="794"/>
      <c r="P1377" s="794"/>
      <c r="Q1377" s="794"/>
      <c r="R1377" s="794"/>
      <c r="S1377" s="794"/>
      <c r="T1377" s="794"/>
      <c r="U1377" s="794"/>
      <c r="V1377" s="794"/>
      <c r="W1377" s="794"/>
      <c r="X1377" s="794"/>
    </row>
    <row r="1378" spans="3:24">
      <c r="C1378" s="857" t="s">
        <v>1018</v>
      </c>
      <c r="D1378" s="835">
        <v>43617</v>
      </c>
      <c r="E1378" s="794">
        <f t="shared" si="30"/>
        <v>2019</v>
      </c>
      <c r="F1378" s="794" t="s">
        <v>1028</v>
      </c>
      <c r="G1378" s="823">
        <v>195</v>
      </c>
      <c r="H1378" s="794" t="s">
        <v>1029</v>
      </c>
      <c r="I1378" s="794">
        <v>86</v>
      </c>
      <c r="J1378" s="794">
        <v>109</v>
      </c>
      <c r="K1378" s="794">
        <v>457.8</v>
      </c>
      <c r="L1378" s="835" t="s">
        <v>1023</v>
      </c>
      <c r="M1378" s="794"/>
      <c r="N1378" s="794"/>
      <c r="O1378" s="794"/>
      <c r="P1378" s="794"/>
      <c r="Q1378" s="794"/>
      <c r="R1378" s="794"/>
      <c r="S1378" s="794"/>
      <c r="T1378" s="794"/>
      <c r="U1378" s="794"/>
      <c r="V1378" s="794"/>
      <c r="W1378" s="794"/>
      <c r="X1378" s="794"/>
    </row>
    <row r="1379" spans="3:24">
      <c r="C1379" s="857" t="s">
        <v>1018</v>
      </c>
      <c r="D1379" s="835">
        <v>43617</v>
      </c>
      <c r="E1379" s="794">
        <f t="shared" si="30"/>
        <v>2019</v>
      </c>
      <c r="F1379" s="794" t="s">
        <v>1028</v>
      </c>
      <c r="G1379" s="823">
        <v>195</v>
      </c>
      <c r="H1379" s="794" t="s">
        <v>1029</v>
      </c>
      <c r="I1379" s="794">
        <v>86</v>
      </c>
      <c r="J1379" s="794">
        <v>109</v>
      </c>
      <c r="K1379" s="794">
        <v>457.8</v>
      </c>
      <c r="L1379" s="835" t="s">
        <v>1023</v>
      </c>
      <c r="M1379" s="794"/>
      <c r="N1379" s="794"/>
      <c r="O1379" s="794"/>
      <c r="P1379" s="794"/>
      <c r="Q1379" s="794"/>
      <c r="R1379" s="794"/>
      <c r="S1379" s="794"/>
      <c r="T1379" s="794"/>
      <c r="U1379" s="794"/>
      <c r="V1379" s="794"/>
      <c r="W1379" s="794"/>
      <c r="X1379" s="794"/>
    </row>
    <row r="1380" spans="3:24">
      <c r="C1380" s="857" t="s">
        <v>1018</v>
      </c>
      <c r="D1380" s="835">
        <v>43617</v>
      </c>
      <c r="E1380" s="794">
        <f t="shared" si="30"/>
        <v>2019</v>
      </c>
      <c r="F1380" s="794" t="s">
        <v>1028</v>
      </c>
      <c r="G1380" s="823">
        <v>195</v>
      </c>
      <c r="H1380" s="794" t="s">
        <v>1029</v>
      </c>
      <c r="I1380" s="794">
        <v>86</v>
      </c>
      <c r="J1380" s="794">
        <v>109</v>
      </c>
      <c r="K1380" s="794">
        <v>457.8</v>
      </c>
      <c r="L1380" s="835" t="s">
        <v>1023</v>
      </c>
      <c r="M1380" s="794"/>
      <c r="N1380" s="794"/>
      <c r="O1380" s="794"/>
      <c r="P1380" s="794"/>
      <c r="Q1380" s="794"/>
      <c r="R1380" s="794"/>
      <c r="S1380" s="794"/>
      <c r="T1380" s="794"/>
      <c r="U1380" s="794"/>
      <c r="V1380" s="794"/>
      <c r="W1380" s="794"/>
      <c r="X1380" s="794"/>
    </row>
    <row r="1381" spans="3:24">
      <c r="C1381" s="857" t="s">
        <v>1018</v>
      </c>
      <c r="D1381" s="835">
        <v>43617</v>
      </c>
      <c r="E1381" s="794">
        <f t="shared" si="30"/>
        <v>2019</v>
      </c>
      <c r="F1381" s="794" t="s">
        <v>1028</v>
      </c>
      <c r="G1381" s="823">
        <v>195</v>
      </c>
      <c r="H1381" s="794" t="s">
        <v>1029</v>
      </c>
      <c r="I1381" s="794">
        <v>86</v>
      </c>
      <c r="J1381" s="794">
        <v>109</v>
      </c>
      <c r="K1381" s="794">
        <v>457.8</v>
      </c>
      <c r="L1381" s="835" t="s">
        <v>1023</v>
      </c>
      <c r="M1381" s="794"/>
      <c r="N1381" s="794"/>
      <c r="O1381" s="794"/>
      <c r="P1381" s="794"/>
      <c r="Q1381" s="794"/>
      <c r="R1381" s="794"/>
      <c r="S1381" s="794"/>
      <c r="T1381" s="794"/>
      <c r="U1381" s="794"/>
      <c r="V1381" s="794"/>
      <c r="W1381" s="794"/>
      <c r="X1381" s="794"/>
    </row>
    <row r="1382" spans="3:24">
      <c r="C1382" s="857" t="s">
        <v>1018</v>
      </c>
      <c r="D1382" s="835">
        <v>43617</v>
      </c>
      <c r="E1382" s="794">
        <f t="shared" si="30"/>
        <v>2019</v>
      </c>
      <c r="F1382" s="794" t="s">
        <v>1028</v>
      </c>
      <c r="G1382" s="823">
        <v>195</v>
      </c>
      <c r="H1382" s="794" t="s">
        <v>1029</v>
      </c>
      <c r="I1382" s="794">
        <v>86</v>
      </c>
      <c r="J1382" s="794">
        <v>109</v>
      </c>
      <c r="K1382" s="794">
        <v>457.8</v>
      </c>
      <c r="L1382" s="835" t="s">
        <v>1023</v>
      </c>
      <c r="M1382" s="794"/>
      <c r="N1382" s="794"/>
      <c r="O1382" s="794"/>
      <c r="P1382" s="794"/>
      <c r="Q1382" s="794"/>
      <c r="R1382" s="794"/>
      <c r="S1382" s="794"/>
      <c r="T1382" s="794"/>
      <c r="U1382" s="794"/>
      <c r="V1382" s="794"/>
      <c r="W1382" s="794"/>
      <c r="X1382" s="794"/>
    </row>
    <row r="1383" spans="3:24">
      <c r="C1383" s="857" t="s">
        <v>1018</v>
      </c>
      <c r="D1383" s="835">
        <v>43617</v>
      </c>
      <c r="E1383" s="794">
        <f t="shared" si="30"/>
        <v>2019</v>
      </c>
      <c r="F1383" s="794" t="s">
        <v>1019</v>
      </c>
      <c r="G1383" s="823">
        <v>300</v>
      </c>
      <c r="H1383" s="794" t="s">
        <v>1044</v>
      </c>
      <c r="I1383" s="794">
        <v>162</v>
      </c>
      <c r="J1383" s="794">
        <v>138</v>
      </c>
      <c r="K1383" s="794">
        <v>579.6</v>
      </c>
      <c r="L1383" s="835" t="s">
        <v>1023</v>
      </c>
      <c r="M1383" s="794"/>
      <c r="N1383" s="794"/>
      <c r="O1383" s="794"/>
      <c r="P1383" s="794"/>
      <c r="Q1383" s="794"/>
      <c r="R1383" s="794"/>
      <c r="S1383" s="794"/>
      <c r="T1383" s="794"/>
      <c r="U1383" s="794"/>
      <c r="V1383" s="794"/>
      <c r="W1383" s="794"/>
      <c r="X1383" s="794"/>
    </row>
    <row r="1384" spans="3:24">
      <c r="C1384" s="857" t="s">
        <v>1018</v>
      </c>
      <c r="D1384" s="835">
        <v>43617</v>
      </c>
      <c r="E1384" s="794">
        <f t="shared" si="30"/>
        <v>2019</v>
      </c>
      <c r="F1384" s="794" t="s">
        <v>1019</v>
      </c>
      <c r="G1384" s="823">
        <v>300</v>
      </c>
      <c r="H1384" s="794" t="s">
        <v>1044</v>
      </c>
      <c r="I1384" s="794">
        <v>162</v>
      </c>
      <c r="J1384" s="794">
        <v>138</v>
      </c>
      <c r="K1384" s="794">
        <v>579.6</v>
      </c>
      <c r="L1384" s="835" t="s">
        <v>1023</v>
      </c>
      <c r="M1384" s="794"/>
      <c r="N1384" s="794"/>
      <c r="O1384" s="794"/>
      <c r="P1384" s="794"/>
      <c r="Q1384" s="794"/>
      <c r="R1384" s="794"/>
      <c r="S1384" s="794"/>
      <c r="T1384" s="794"/>
      <c r="U1384" s="794"/>
      <c r="V1384" s="794"/>
      <c r="W1384" s="794"/>
      <c r="X1384" s="794"/>
    </row>
    <row r="1385" spans="3:24">
      <c r="C1385" s="857" t="s">
        <v>1018</v>
      </c>
      <c r="D1385" s="835">
        <v>43617</v>
      </c>
      <c r="E1385" s="794">
        <f t="shared" si="30"/>
        <v>2019</v>
      </c>
      <c r="F1385" s="794" t="s">
        <v>1019</v>
      </c>
      <c r="G1385" s="823">
        <v>300</v>
      </c>
      <c r="H1385" s="794" t="s">
        <v>1044</v>
      </c>
      <c r="I1385" s="794">
        <v>162</v>
      </c>
      <c r="J1385" s="794">
        <v>138</v>
      </c>
      <c r="K1385" s="794">
        <v>579.6</v>
      </c>
      <c r="L1385" s="835" t="s">
        <v>1023</v>
      </c>
      <c r="M1385" s="794"/>
      <c r="N1385" s="794"/>
      <c r="O1385" s="794"/>
      <c r="P1385" s="794"/>
      <c r="Q1385" s="794"/>
      <c r="R1385" s="794"/>
      <c r="S1385" s="794"/>
      <c r="T1385" s="794"/>
      <c r="U1385" s="794"/>
      <c r="V1385" s="794"/>
      <c r="W1385" s="794"/>
      <c r="X1385" s="794"/>
    </row>
    <row r="1386" spans="3:24">
      <c r="C1386" s="857" t="s">
        <v>1018</v>
      </c>
      <c r="D1386" s="835">
        <v>43617</v>
      </c>
      <c r="E1386" s="794">
        <f t="shared" ref="E1386:E1449" si="31">YEAR(D1386)</f>
        <v>2019</v>
      </c>
      <c r="F1386" s="794" t="s">
        <v>1032</v>
      </c>
      <c r="G1386" s="823">
        <v>135</v>
      </c>
      <c r="H1386" s="794" t="s">
        <v>1044</v>
      </c>
      <c r="I1386" s="794">
        <v>162</v>
      </c>
      <c r="J1386" s="794">
        <v>-27</v>
      </c>
      <c r="K1386" s="794">
        <v>-113.4</v>
      </c>
      <c r="L1386" s="835" t="s">
        <v>1023</v>
      </c>
      <c r="M1386" s="794"/>
      <c r="N1386" s="794"/>
      <c r="O1386" s="794"/>
      <c r="P1386" s="794"/>
      <c r="Q1386" s="794"/>
      <c r="R1386" s="794"/>
      <c r="S1386" s="794"/>
      <c r="T1386" s="794"/>
      <c r="U1386" s="794"/>
      <c r="V1386" s="794"/>
      <c r="W1386" s="794"/>
      <c r="X1386" s="794"/>
    </row>
    <row r="1387" spans="3:24">
      <c r="C1387" s="857" t="s">
        <v>1018</v>
      </c>
      <c r="D1387" s="835">
        <v>43617</v>
      </c>
      <c r="E1387" s="794">
        <f t="shared" si="31"/>
        <v>2019</v>
      </c>
      <c r="F1387" s="794" t="s">
        <v>1032</v>
      </c>
      <c r="G1387" s="823">
        <v>135</v>
      </c>
      <c r="H1387" s="794" t="s">
        <v>1044</v>
      </c>
      <c r="I1387" s="794">
        <v>162</v>
      </c>
      <c r="J1387" s="794">
        <v>-27</v>
      </c>
      <c r="K1387" s="794">
        <v>-113.4</v>
      </c>
      <c r="L1387" s="835" t="s">
        <v>1023</v>
      </c>
      <c r="M1387" s="794"/>
      <c r="N1387" s="794"/>
      <c r="O1387" s="794"/>
      <c r="P1387" s="794"/>
      <c r="Q1387" s="794"/>
      <c r="R1387" s="794"/>
      <c r="S1387" s="794"/>
      <c r="T1387" s="794"/>
      <c r="U1387" s="794"/>
      <c r="V1387" s="794"/>
      <c r="W1387" s="794"/>
      <c r="X1387" s="794"/>
    </row>
    <row r="1388" spans="3:24">
      <c r="C1388" s="857" t="s">
        <v>1018</v>
      </c>
      <c r="D1388" s="835">
        <v>43617</v>
      </c>
      <c r="E1388" s="794">
        <f t="shared" si="31"/>
        <v>2019</v>
      </c>
      <c r="F1388" s="794" t="s">
        <v>1032</v>
      </c>
      <c r="G1388" s="823">
        <v>135</v>
      </c>
      <c r="H1388" s="794" t="s">
        <v>1044</v>
      </c>
      <c r="I1388" s="794">
        <v>162</v>
      </c>
      <c r="J1388" s="794">
        <v>-27</v>
      </c>
      <c r="K1388" s="794">
        <v>-113.4</v>
      </c>
      <c r="L1388" s="835" t="s">
        <v>1023</v>
      </c>
      <c r="M1388" s="794"/>
      <c r="N1388" s="794"/>
      <c r="O1388" s="794"/>
      <c r="P1388" s="794"/>
      <c r="Q1388" s="794"/>
      <c r="R1388" s="794"/>
      <c r="S1388" s="794"/>
      <c r="T1388" s="794"/>
      <c r="U1388" s="794"/>
      <c r="V1388" s="794"/>
      <c r="W1388" s="794"/>
      <c r="X1388" s="794"/>
    </row>
    <row r="1389" spans="3:24">
      <c r="C1389" s="857" t="s">
        <v>1018</v>
      </c>
      <c r="D1389" s="835">
        <v>43617</v>
      </c>
      <c r="E1389" s="794">
        <f t="shared" si="31"/>
        <v>2019</v>
      </c>
      <c r="F1389" s="794" t="s">
        <v>1032</v>
      </c>
      <c r="G1389" s="823">
        <v>135</v>
      </c>
      <c r="H1389" s="794" t="s">
        <v>1044</v>
      </c>
      <c r="I1389" s="794">
        <v>162</v>
      </c>
      <c r="J1389" s="794">
        <v>-27</v>
      </c>
      <c r="K1389" s="794">
        <v>-113.4</v>
      </c>
      <c r="L1389" s="835" t="s">
        <v>1023</v>
      </c>
      <c r="M1389" s="794"/>
      <c r="N1389" s="794"/>
      <c r="O1389" s="794"/>
      <c r="P1389" s="794"/>
      <c r="Q1389" s="794"/>
      <c r="R1389" s="794"/>
      <c r="S1389" s="794"/>
      <c r="T1389" s="794"/>
      <c r="U1389" s="794"/>
      <c r="V1389" s="794"/>
      <c r="W1389" s="794"/>
      <c r="X1389" s="794"/>
    </row>
    <row r="1390" spans="3:24">
      <c r="C1390" s="857" t="s">
        <v>1018</v>
      </c>
      <c r="D1390" s="835">
        <v>43617</v>
      </c>
      <c r="E1390" s="794">
        <f t="shared" si="31"/>
        <v>2019</v>
      </c>
      <c r="F1390" s="794" t="s">
        <v>1032</v>
      </c>
      <c r="G1390" s="823">
        <v>135</v>
      </c>
      <c r="H1390" s="794" t="s">
        <v>1044</v>
      </c>
      <c r="I1390" s="794">
        <v>162</v>
      </c>
      <c r="J1390" s="794">
        <v>-27</v>
      </c>
      <c r="K1390" s="794">
        <v>-113.4</v>
      </c>
      <c r="L1390" s="835" t="s">
        <v>1023</v>
      </c>
      <c r="M1390" s="794"/>
      <c r="N1390" s="794"/>
      <c r="O1390" s="794"/>
      <c r="P1390" s="794"/>
      <c r="Q1390" s="794"/>
      <c r="R1390" s="794"/>
      <c r="S1390" s="794"/>
      <c r="T1390" s="794"/>
      <c r="U1390" s="794"/>
      <c r="V1390" s="794"/>
      <c r="W1390" s="794"/>
      <c r="X1390" s="794"/>
    </row>
    <row r="1391" spans="3:24">
      <c r="C1391" s="857" t="s">
        <v>1018</v>
      </c>
      <c r="D1391" s="835">
        <v>43617</v>
      </c>
      <c r="E1391" s="794">
        <f t="shared" si="31"/>
        <v>2019</v>
      </c>
      <c r="F1391" s="794" t="s">
        <v>1032</v>
      </c>
      <c r="G1391" s="823">
        <v>135</v>
      </c>
      <c r="H1391" s="794" t="s">
        <v>1044</v>
      </c>
      <c r="I1391" s="794">
        <v>162</v>
      </c>
      <c r="J1391" s="794">
        <v>-27</v>
      </c>
      <c r="K1391" s="794">
        <v>-113.4</v>
      </c>
      <c r="L1391" s="835" t="s">
        <v>1023</v>
      </c>
      <c r="M1391" s="794"/>
      <c r="N1391" s="794"/>
      <c r="O1391" s="794"/>
      <c r="P1391" s="794"/>
      <c r="Q1391" s="794"/>
      <c r="R1391" s="794"/>
      <c r="S1391" s="794"/>
      <c r="T1391" s="794"/>
      <c r="U1391" s="794"/>
      <c r="V1391" s="794"/>
      <c r="W1391" s="794"/>
      <c r="X1391" s="794"/>
    </row>
    <row r="1392" spans="3:24">
      <c r="C1392" s="857" t="s">
        <v>1018</v>
      </c>
      <c r="D1392" s="835">
        <v>43617</v>
      </c>
      <c r="E1392" s="794">
        <f t="shared" si="31"/>
        <v>2019</v>
      </c>
      <c r="F1392" s="794" t="s">
        <v>1032</v>
      </c>
      <c r="G1392" s="823">
        <v>135</v>
      </c>
      <c r="H1392" s="794" t="s">
        <v>1044</v>
      </c>
      <c r="I1392" s="794">
        <v>162</v>
      </c>
      <c r="J1392" s="794">
        <v>-27</v>
      </c>
      <c r="K1392" s="794">
        <v>-113.4</v>
      </c>
      <c r="L1392" s="835" t="s">
        <v>1023</v>
      </c>
      <c r="M1392" s="794"/>
      <c r="N1392" s="794"/>
      <c r="O1392" s="794"/>
      <c r="P1392" s="794"/>
      <c r="Q1392" s="794"/>
      <c r="R1392" s="794"/>
      <c r="S1392" s="794"/>
      <c r="T1392" s="794"/>
      <c r="U1392" s="794"/>
      <c r="V1392" s="794"/>
      <c r="W1392" s="794"/>
      <c r="X1392" s="794"/>
    </row>
    <row r="1393" spans="3:24">
      <c r="C1393" s="857" t="s">
        <v>1018</v>
      </c>
      <c r="D1393" s="835">
        <v>43617</v>
      </c>
      <c r="E1393" s="794">
        <f t="shared" si="31"/>
        <v>2019</v>
      </c>
      <c r="F1393" s="794" t="s">
        <v>1032</v>
      </c>
      <c r="G1393" s="823">
        <v>135</v>
      </c>
      <c r="H1393" s="794" t="s">
        <v>1029</v>
      </c>
      <c r="I1393" s="794">
        <v>86</v>
      </c>
      <c r="J1393" s="794">
        <v>49</v>
      </c>
      <c r="K1393" s="794">
        <v>205.8</v>
      </c>
      <c r="L1393" s="835" t="s">
        <v>1023</v>
      </c>
      <c r="M1393" s="794"/>
      <c r="N1393" s="794"/>
      <c r="O1393" s="794"/>
      <c r="P1393" s="794"/>
      <c r="Q1393" s="794"/>
      <c r="R1393" s="794"/>
      <c r="S1393" s="794"/>
      <c r="T1393" s="794"/>
      <c r="U1393" s="794"/>
      <c r="V1393" s="794"/>
      <c r="W1393" s="794"/>
      <c r="X1393" s="794"/>
    </row>
    <row r="1394" spans="3:24">
      <c r="C1394" s="857" t="s">
        <v>1018</v>
      </c>
      <c r="D1394" s="835">
        <v>43617</v>
      </c>
      <c r="E1394" s="794">
        <f t="shared" si="31"/>
        <v>2019</v>
      </c>
      <c r="F1394" s="794" t="s">
        <v>1032</v>
      </c>
      <c r="G1394" s="823">
        <v>135</v>
      </c>
      <c r="H1394" s="794" t="s">
        <v>1029</v>
      </c>
      <c r="I1394" s="794">
        <v>86</v>
      </c>
      <c r="J1394" s="794">
        <v>49</v>
      </c>
      <c r="K1394" s="794">
        <v>205.8</v>
      </c>
      <c r="L1394" s="835" t="s">
        <v>1023</v>
      </c>
      <c r="M1394" s="794"/>
      <c r="N1394" s="794"/>
      <c r="O1394" s="794"/>
      <c r="P1394" s="794"/>
      <c r="Q1394" s="794"/>
      <c r="R1394" s="794"/>
      <c r="S1394" s="794"/>
      <c r="T1394" s="794"/>
      <c r="U1394" s="794"/>
      <c r="V1394" s="794"/>
      <c r="W1394" s="794"/>
      <c r="X1394" s="794"/>
    </row>
    <row r="1395" spans="3:24">
      <c r="C1395" s="857" t="s">
        <v>1018</v>
      </c>
      <c r="D1395" s="835">
        <v>43617</v>
      </c>
      <c r="E1395" s="794">
        <f t="shared" si="31"/>
        <v>2019</v>
      </c>
      <c r="F1395" s="794" t="s">
        <v>1032</v>
      </c>
      <c r="G1395" s="823">
        <v>135</v>
      </c>
      <c r="H1395" s="794" t="s">
        <v>1029</v>
      </c>
      <c r="I1395" s="794">
        <v>86</v>
      </c>
      <c r="J1395" s="794">
        <v>49</v>
      </c>
      <c r="K1395" s="794">
        <v>205.8</v>
      </c>
      <c r="L1395" s="835" t="s">
        <v>1023</v>
      </c>
      <c r="M1395" s="794"/>
      <c r="N1395" s="794"/>
      <c r="O1395" s="794"/>
      <c r="P1395" s="794"/>
      <c r="Q1395" s="794"/>
      <c r="R1395" s="794"/>
      <c r="S1395" s="794"/>
      <c r="T1395" s="794"/>
      <c r="U1395" s="794"/>
      <c r="V1395" s="794"/>
      <c r="W1395" s="794"/>
      <c r="X1395" s="794"/>
    </row>
    <row r="1396" spans="3:24">
      <c r="C1396" s="857" t="s">
        <v>1018</v>
      </c>
      <c r="D1396" s="835">
        <v>43617</v>
      </c>
      <c r="E1396" s="794">
        <f t="shared" si="31"/>
        <v>2019</v>
      </c>
      <c r="F1396" s="794" t="s">
        <v>1032</v>
      </c>
      <c r="G1396" s="823">
        <v>135</v>
      </c>
      <c r="H1396" s="794" t="s">
        <v>1029</v>
      </c>
      <c r="I1396" s="794">
        <v>86</v>
      </c>
      <c r="J1396" s="794">
        <v>49</v>
      </c>
      <c r="K1396" s="794">
        <v>205.8</v>
      </c>
      <c r="L1396" s="835" t="s">
        <v>1023</v>
      </c>
      <c r="M1396" s="794"/>
      <c r="N1396" s="794"/>
      <c r="O1396" s="794"/>
      <c r="P1396" s="794"/>
      <c r="Q1396" s="794"/>
      <c r="R1396" s="794"/>
      <c r="S1396" s="794"/>
      <c r="T1396" s="794"/>
      <c r="U1396" s="794"/>
      <c r="V1396" s="794"/>
      <c r="W1396" s="794"/>
      <c r="X1396" s="794"/>
    </row>
    <row r="1397" spans="3:24">
      <c r="C1397" s="857" t="s">
        <v>1018</v>
      </c>
      <c r="D1397" s="835">
        <v>43617</v>
      </c>
      <c r="E1397" s="794">
        <f t="shared" si="31"/>
        <v>2019</v>
      </c>
      <c r="F1397" s="794" t="s">
        <v>1032</v>
      </c>
      <c r="G1397" s="823">
        <v>135</v>
      </c>
      <c r="H1397" s="794" t="s">
        <v>1029</v>
      </c>
      <c r="I1397" s="794">
        <v>86</v>
      </c>
      <c r="J1397" s="794">
        <v>49</v>
      </c>
      <c r="K1397" s="794">
        <v>205.8</v>
      </c>
      <c r="L1397" s="835" t="s">
        <v>1023</v>
      </c>
      <c r="M1397" s="794"/>
      <c r="N1397" s="794"/>
      <c r="O1397" s="794"/>
      <c r="P1397" s="794"/>
      <c r="Q1397" s="794"/>
      <c r="R1397" s="794"/>
      <c r="S1397" s="794"/>
      <c r="T1397" s="794"/>
      <c r="U1397" s="794"/>
      <c r="V1397" s="794"/>
      <c r="W1397" s="794"/>
      <c r="X1397" s="794"/>
    </row>
    <row r="1398" spans="3:24">
      <c r="C1398" s="857" t="s">
        <v>1018</v>
      </c>
      <c r="D1398" s="835">
        <v>43617</v>
      </c>
      <c r="E1398" s="794">
        <f t="shared" si="31"/>
        <v>2019</v>
      </c>
      <c r="F1398" s="794" t="s">
        <v>1032</v>
      </c>
      <c r="G1398" s="823">
        <v>135</v>
      </c>
      <c r="H1398" s="794" t="s">
        <v>1031</v>
      </c>
      <c r="I1398" s="794">
        <v>86</v>
      </c>
      <c r="J1398" s="794">
        <v>49</v>
      </c>
      <c r="K1398" s="794">
        <v>205.8</v>
      </c>
      <c r="L1398" s="835" t="s">
        <v>1023</v>
      </c>
      <c r="M1398" s="794"/>
      <c r="N1398" s="794"/>
      <c r="O1398" s="794"/>
      <c r="P1398" s="794"/>
      <c r="Q1398" s="794"/>
      <c r="R1398" s="794"/>
      <c r="S1398" s="794"/>
      <c r="T1398" s="794"/>
      <c r="U1398" s="794"/>
      <c r="V1398" s="794"/>
      <c r="W1398" s="794"/>
      <c r="X1398" s="794"/>
    </row>
    <row r="1399" spans="3:24">
      <c r="C1399" s="857" t="s">
        <v>1018</v>
      </c>
      <c r="D1399" s="835">
        <v>43617</v>
      </c>
      <c r="E1399" s="794">
        <f t="shared" si="31"/>
        <v>2019</v>
      </c>
      <c r="F1399" s="794" t="s">
        <v>1032</v>
      </c>
      <c r="G1399" s="823">
        <v>135</v>
      </c>
      <c r="H1399" s="794" t="s">
        <v>1029</v>
      </c>
      <c r="I1399" s="794">
        <v>86</v>
      </c>
      <c r="J1399" s="794">
        <v>49</v>
      </c>
      <c r="K1399" s="794">
        <v>205.8</v>
      </c>
      <c r="L1399" s="835" t="s">
        <v>1023</v>
      </c>
      <c r="M1399" s="794"/>
      <c r="N1399" s="794"/>
      <c r="O1399" s="794"/>
      <c r="P1399" s="794"/>
      <c r="Q1399" s="794"/>
      <c r="R1399" s="794"/>
      <c r="S1399" s="794"/>
      <c r="T1399" s="794"/>
      <c r="U1399" s="794"/>
      <c r="V1399" s="794"/>
      <c r="W1399" s="794"/>
      <c r="X1399" s="794"/>
    </row>
    <row r="1400" spans="3:24">
      <c r="C1400" s="857" t="s">
        <v>1018</v>
      </c>
      <c r="D1400" s="835">
        <v>43617</v>
      </c>
      <c r="E1400" s="794">
        <f t="shared" si="31"/>
        <v>2019</v>
      </c>
      <c r="F1400" s="794" t="s">
        <v>1032</v>
      </c>
      <c r="G1400" s="823">
        <v>135</v>
      </c>
      <c r="H1400" s="794" t="s">
        <v>1029</v>
      </c>
      <c r="I1400" s="794">
        <v>86</v>
      </c>
      <c r="J1400" s="794">
        <v>49</v>
      </c>
      <c r="K1400" s="794">
        <v>205.8</v>
      </c>
      <c r="L1400" s="835" t="s">
        <v>1023</v>
      </c>
      <c r="M1400" s="794"/>
      <c r="N1400" s="794"/>
      <c r="O1400" s="794"/>
      <c r="P1400" s="794"/>
      <c r="Q1400" s="794"/>
      <c r="R1400" s="794"/>
      <c r="S1400" s="794"/>
      <c r="T1400" s="794"/>
      <c r="U1400" s="794"/>
      <c r="V1400" s="794"/>
      <c r="W1400" s="794"/>
      <c r="X1400" s="794"/>
    </row>
    <row r="1401" spans="3:24">
      <c r="C1401" s="857" t="s">
        <v>1018</v>
      </c>
      <c r="D1401" s="835">
        <v>43617</v>
      </c>
      <c r="E1401" s="794">
        <f t="shared" si="31"/>
        <v>2019</v>
      </c>
      <c r="F1401" s="794" t="s">
        <v>1032</v>
      </c>
      <c r="G1401" s="823">
        <v>135</v>
      </c>
      <c r="H1401" s="794" t="s">
        <v>1029</v>
      </c>
      <c r="I1401" s="794">
        <v>86</v>
      </c>
      <c r="J1401" s="794">
        <v>49</v>
      </c>
      <c r="K1401" s="794">
        <v>205.8</v>
      </c>
      <c r="L1401" s="835" t="s">
        <v>1023</v>
      </c>
      <c r="M1401" s="794"/>
      <c r="N1401" s="794"/>
      <c r="O1401" s="794"/>
      <c r="P1401" s="794"/>
      <c r="Q1401" s="794"/>
      <c r="R1401" s="794"/>
      <c r="S1401" s="794"/>
      <c r="T1401" s="794"/>
      <c r="U1401" s="794"/>
      <c r="V1401" s="794"/>
      <c r="W1401" s="794"/>
      <c r="X1401" s="794"/>
    </row>
    <row r="1402" spans="3:24">
      <c r="C1402" s="857" t="s">
        <v>1018</v>
      </c>
      <c r="D1402" s="835">
        <v>43647</v>
      </c>
      <c r="E1402" s="794">
        <f t="shared" si="31"/>
        <v>2019</v>
      </c>
      <c r="F1402" s="794" t="s">
        <v>1030</v>
      </c>
      <c r="G1402" s="823">
        <v>100</v>
      </c>
      <c r="H1402" s="794" t="s">
        <v>1033</v>
      </c>
      <c r="I1402" s="794">
        <v>26</v>
      </c>
      <c r="J1402" s="794">
        <v>74</v>
      </c>
      <c r="K1402" s="794">
        <v>310.8</v>
      </c>
      <c r="L1402" s="835" t="s">
        <v>1023</v>
      </c>
      <c r="M1402" s="794"/>
      <c r="N1402" s="794"/>
      <c r="O1402" s="794"/>
      <c r="P1402" s="794"/>
      <c r="Q1402" s="794"/>
      <c r="R1402" s="794"/>
      <c r="S1402" s="794"/>
      <c r="T1402" s="794"/>
      <c r="U1402" s="794"/>
      <c r="V1402" s="794"/>
      <c r="W1402" s="794"/>
      <c r="X1402" s="794"/>
    </row>
    <row r="1403" spans="3:24">
      <c r="C1403" s="857" t="s">
        <v>1018</v>
      </c>
      <c r="D1403" s="835">
        <v>43647</v>
      </c>
      <c r="E1403" s="794">
        <f t="shared" si="31"/>
        <v>2019</v>
      </c>
      <c r="F1403" s="794" t="s">
        <v>1030</v>
      </c>
      <c r="G1403" s="823">
        <v>100</v>
      </c>
      <c r="H1403" s="794" t="s">
        <v>1033</v>
      </c>
      <c r="I1403" s="794">
        <v>26</v>
      </c>
      <c r="J1403" s="794">
        <v>74</v>
      </c>
      <c r="K1403" s="794">
        <v>310.8</v>
      </c>
      <c r="L1403" s="835" t="s">
        <v>1023</v>
      </c>
      <c r="M1403" s="794"/>
      <c r="N1403" s="794"/>
      <c r="O1403" s="794"/>
      <c r="P1403" s="794"/>
      <c r="Q1403" s="794"/>
      <c r="R1403" s="794"/>
      <c r="S1403" s="794"/>
      <c r="T1403" s="794"/>
      <c r="U1403" s="794"/>
      <c r="V1403" s="794"/>
      <c r="W1403" s="794"/>
      <c r="X1403" s="794"/>
    </row>
    <row r="1404" spans="3:24">
      <c r="C1404" s="857" t="s">
        <v>1018</v>
      </c>
      <c r="D1404" s="835">
        <v>43647</v>
      </c>
      <c r="E1404" s="794">
        <f t="shared" si="31"/>
        <v>2019</v>
      </c>
      <c r="F1404" s="794" t="s">
        <v>1030</v>
      </c>
      <c r="G1404" s="823">
        <v>100</v>
      </c>
      <c r="H1404" s="794" t="s">
        <v>1033</v>
      </c>
      <c r="I1404" s="794">
        <v>26</v>
      </c>
      <c r="J1404" s="794">
        <v>74</v>
      </c>
      <c r="K1404" s="794">
        <v>310.8</v>
      </c>
      <c r="L1404" s="835" t="s">
        <v>1023</v>
      </c>
      <c r="M1404" s="794"/>
      <c r="N1404" s="794"/>
      <c r="O1404" s="794"/>
      <c r="P1404" s="794"/>
      <c r="Q1404" s="794"/>
      <c r="R1404" s="794"/>
      <c r="S1404" s="794"/>
      <c r="T1404" s="794"/>
      <c r="U1404" s="794"/>
      <c r="V1404" s="794"/>
      <c r="W1404" s="794"/>
      <c r="X1404" s="794"/>
    </row>
    <row r="1405" spans="3:24">
      <c r="C1405" s="857" t="s">
        <v>1018</v>
      </c>
      <c r="D1405" s="835">
        <v>43647</v>
      </c>
      <c r="E1405" s="794">
        <f t="shared" si="31"/>
        <v>2019</v>
      </c>
      <c r="F1405" s="794" t="s">
        <v>1030</v>
      </c>
      <c r="G1405" s="823">
        <v>100</v>
      </c>
      <c r="H1405" s="794" t="s">
        <v>1033</v>
      </c>
      <c r="I1405" s="794">
        <v>26</v>
      </c>
      <c r="J1405" s="794">
        <v>74</v>
      </c>
      <c r="K1405" s="794">
        <v>310.8</v>
      </c>
      <c r="L1405" s="835" t="s">
        <v>1023</v>
      </c>
      <c r="M1405" s="794"/>
      <c r="N1405" s="794"/>
      <c r="O1405" s="794"/>
      <c r="P1405" s="794"/>
      <c r="Q1405" s="794"/>
      <c r="R1405" s="794"/>
      <c r="S1405" s="794"/>
      <c r="T1405" s="794"/>
      <c r="U1405" s="794"/>
      <c r="V1405" s="794"/>
      <c r="W1405" s="794"/>
      <c r="X1405" s="794"/>
    </row>
    <row r="1406" spans="3:24">
      <c r="C1406" s="857" t="s">
        <v>1018</v>
      </c>
      <c r="D1406" s="835">
        <v>43647</v>
      </c>
      <c r="E1406" s="794">
        <f t="shared" si="31"/>
        <v>2019</v>
      </c>
      <c r="F1406" s="794" t="s">
        <v>1030</v>
      </c>
      <c r="G1406" s="823">
        <v>100</v>
      </c>
      <c r="H1406" s="794" t="s">
        <v>1033</v>
      </c>
      <c r="I1406" s="794">
        <v>26</v>
      </c>
      <c r="J1406" s="794">
        <v>74</v>
      </c>
      <c r="K1406" s="794">
        <v>310.8</v>
      </c>
      <c r="L1406" s="835" t="s">
        <v>1023</v>
      </c>
      <c r="M1406" s="794"/>
      <c r="N1406" s="794"/>
      <c r="O1406" s="794"/>
      <c r="P1406" s="794"/>
      <c r="Q1406" s="794"/>
      <c r="R1406" s="794"/>
      <c r="S1406" s="794"/>
      <c r="T1406" s="794"/>
      <c r="U1406" s="794"/>
      <c r="V1406" s="794"/>
      <c r="W1406" s="794"/>
      <c r="X1406" s="794"/>
    </row>
    <row r="1407" spans="3:24">
      <c r="C1407" s="857" t="s">
        <v>1018</v>
      </c>
      <c r="D1407" s="835">
        <v>43647</v>
      </c>
      <c r="E1407" s="794">
        <f t="shared" si="31"/>
        <v>2019</v>
      </c>
      <c r="F1407" s="794" t="s">
        <v>1030</v>
      </c>
      <c r="G1407" s="823">
        <v>100</v>
      </c>
      <c r="H1407" s="794" t="s">
        <v>1033</v>
      </c>
      <c r="I1407" s="794">
        <v>26</v>
      </c>
      <c r="J1407" s="794">
        <v>74</v>
      </c>
      <c r="K1407" s="794">
        <v>310.8</v>
      </c>
      <c r="L1407" s="835" t="s">
        <v>1023</v>
      </c>
      <c r="M1407" s="794"/>
      <c r="N1407" s="794"/>
      <c r="O1407" s="794"/>
      <c r="P1407" s="794"/>
      <c r="Q1407" s="794"/>
      <c r="R1407" s="794"/>
      <c r="S1407" s="794"/>
      <c r="T1407" s="794"/>
      <c r="U1407" s="794"/>
      <c r="V1407" s="794"/>
      <c r="W1407" s="794"/>
      <c r="X1407" s="794"/>
    </row>
    <row r="1408" spans="3:24">
      <c r="C1408" s="857" t="s">
        <v>1018</v>
      </c>
      <c r="D1408" s="835">
        <v>43647</v>
      </c>
      <c r="E1408" s="794">
        <f t="shared" si="31"/>
        <v>2019</v>
      </c>
      <c r="F1408" s="794" t="s">
        <v>1030</v>
      </c>
      <c r="G1408" s="823">
        <v>100</v>
      </c>
      <c r="H1408" s="794" t="s">
        <v>1033</v>
      </c>
      <c r="I1408" s="794">
        <v>26</v>
      </c>
      <c r="J1408" s="794">
        <v>74</v>
      </c>
      <c r="K1408" s="794">
        <v>310.8</v>
      </c>
      <c r="L1408" s="835" t="s">
        <v>1023</v>
      </c>
      <c r="M1408" s="794"/>
      <c r="N1408" s="794"/>
      <c r="O1408" s="794"/>
      <c r="P1408" s="794"/>
      <c r="Q1408" s="794"/>
      <c r="R1408" s="794"/>
      <c r="S1408" s="794"/>
      <c r="T1408" s="794"/>
      <c r="U1408" s="794"/>
      <c r="V1408" s="794"/>
      <c r="W1408" s="794"/>
      <c r="X1408" s="794"/>
    </row>
    <row r="1409" spans="3:24">
      <c r="C1409" s="857" t="s">
        <v>1018</v>
      </c>
      <c r="D1409" s="835">
        <v>43647</v>
      </c>
      <c r="E1409" s="794">
        <f t="shared" si="31"/>
        <v>2019</v>
      </c>
      <c r="F1409" s="794" t="s">
        <v>1030</v>
      </c>
      <c r="G1409" s="823">
        <v>100</v>
      </c>
      <c r="H1409" s="794" t="s">
        <v>1033</v>
      </c>
      <c r="I1409" s="794">
        <v>26</v>
      </c>
      <c r="J1409" s="794">
        <v>74</v>
      </c>
      <c r="K1409" s="794">
        <v>310.8</v>
      </c>
      <c r="L1409" s="835" t="s">
        <v>1023</v>
      </c>
      <c r="M1409" s="794"/>
      <c r="N1409" s="794"/>
      <c r="O1409" s="794"/>
      <c r="P1409" s="794"/>
      <c r="Q1409" s="794"/>
      <c r="R1409" s="794"/>
      <c r="S1409" s="794"/>
      <c r="T1409" s="794"/>
      <c r="U1409" s="794"/>
      <c r="V1409" s="794"/>
      <c r="W1409" s="794"/>
      <c r="X1409" s="794"/>
    </row>
    <row r="1410" spans="3:24">
      <c r="C1410" s="857" t="s">
        <v>1018</v>
      </c>
      <c r="D1410" s="835">
        <v>43647</v>
      </c>
      <c r="E1410" s="794">
        <f t="shared" si="31"/>
        <v>2019</v>
      </c>
      <c r="F1410" s="794" t="s">
        <v>1019</v>
      </c>
      <c r="G1410" s="823">
        <v>300</v>
      </c>
      <c r="H1410" s="794" t="s">
        <v>1029</v>
      </c>
      <c r="I1410" s="794">
        <v>86</v>
      </c>
      <c r="J1410" s="794">
        <v>214</v>
      </c>
      <c r="K1410" s="794">
        <v>898.80000000000007</v>
      </c>
      <c r="L1410" s="835" t="s">
        <v>1023</v>
      </c>
      <c r="M1410" s="794"/>
      <c r="N1410" s="794"/>
      <c r="O1410" s="794"/>
      <c r="P1410" s="794"/>
      <c r="Q1410" s="794"/>
      <c r="R1410" s="794"/>
      <c r="S1410" s="794"/>
      <c r="T1410" s="794"/>
      <c r="U1410" s="794"/>
      <c r="V1410" s="794"/>
      <c r="W1410" s="794"/>
      <c r="X1410" s="794"/>
    </row>
    <row r="1411" spans="3:24">
      <c r="C1411" s="857" t="s">
        <v>1018</v>
      </c>
      <c r="D1411" s="835">
        <v>43647</v>
      </c>
      <c r="E1411" s="794">
        <f t="shared" si="31"/>
        <v>2019</v>
      </c>
      <c r="F1411" s="794" t="s">
        <v>1030</v>
      </c>
      <c r="G1411" s="823">
        <v>100</v>
      </c>
      <c r="H1411" s="794" t="s">
        <v>1033</v>
      </c>
      <c r="I1411" s="794">
        <v>26</v>
      </c>
      <c r="J1411" s="794">
        <v>74</v>
      </c>
      <c r="K1411" s="794">
        <v>310.8</v>
      </c>
      <c r="L1411" s="835" t="s">
        <v>1023</v>
      </c>
      <c r="M1411" s="794"/>
      <c r="N1411" s="794"/>
      <c r="O1411" s="794"/>
      <c r="P1411" s="794"/>
      <c r="Q1411" s="794"/>
      <c r="R1411" s="794"/>
      <c r="S1411" s="794"/>
      <c r="T1411" s="794"/>
      <c r="U1411" s="794"/>
      <c r="V1411" s="794"/>
      <c r="W1411" s="794"/>
      <c r="X1411" s="794"/>
    </row>
    <row r="1412" spans="3:24">
      <c r="C1412" s="857" t="s">
        <v>1018</v>
      </c>
      <c r="D1412" s="835">
        <v>43647</v>
      </c>
      <c r="E1412" s="794">
        <f t="shared" si="31"/>
        <v>2019</v>
      </c>
      <c r="F1412" s="794" t="s">
        <v>1030</v>
      </c>
      <c r="G1412" s="823">
        <v>100</v>
      </c>
      <c r="H1412" s="794" t="s">
        <v>1033</v>
      </c>
      <c r="I1412" s="794">
        <v>26</v>
      </c>
      <c r="J1412" s="794">
        <v>74</v>
      </c>
      <c r="K1412" s="794">
        <v>310.8</v>
      </c>
      <c r="L1412" s="835" t="s">
        <v>1023</v>
      </c>
      <c r="M1412" s="794"/>
      <c r="N1412" s="794"/>
      <c r="O1412" s="794"/>
      <c r="P1412" s="794"/>
      <c r="Q1412" s="794"/>
      <c r="R1412" s="794"/>
      <c r="S1412" s="794"/>
      <c r="T1412" s="794"/>
      <c r="U1412" s="794"/>
      <c r="V1412" s="794"/>
      <c r="W1412" s="794"/>
      <c r="X1412" s="794"/>
    </row>
    <row r="1413" spans="3:24">
      <c r="C1413" s="857" t="s">
        <v>1018</v>
      </c>
      <c r="D1413" s="835">
        <v>43617</v>
      </c>
      <c r="E1413" s="794">
        <f t="shared" si="31"/>
        <v>2019</v>
      </c>
      <c r="F1413" s="794" t="s">
        <v>1030</v>
      </c>
      <c r="G1413" s="823">
        <v>100</v>
      </c>
      <c r="H1413" s="794" t="s">
        <v>1033</v>
      </c>
      <c r="I1413" s="794">
        <v>26</v>
      </c>
      <c r="J1413" s="794">
        <v>74</v>
      </c>
      <c r="K1413" s="794">
        <v>310.8</v>
      </c>
      <c r="L1413" s="835">
        <v>43983</v>
      </c>
      <c r="M1413" s="794"/>
      <c r="N1413" s="794"/>
      <c r="O1413" s="794"/>
      <c r="P1413" s="794"/>
      <c r="Q1413" s="794"/>
      <c r="R1413" s="794"/>
      <c r="S1413" s="794"/>
      <c r="T1413" s="794"/>
      <c r="U1413" s="794"/>
      <c r="V1413" s="794"/>
      <c r="W1413" s="794"/>
      <c r="X1413" s="794"/>
    </row>
    <row r="1414" spans="3:24">
      <c r="C1414" s="857" t="s">
        <v>1018</v>
      </c>
      <c r="D1414" s="835">
        <v>43617</v>
      </c>
      <c r="E1414" s="794">
        <f t="shared" si="31"/>
        <v>2019</v>
      </c>
      <c r="F1414" s="794" t="s">
        <v>1030</v>
      </c>
      <c r="G1414" s="823">
        <v>100</v>
      </c>
      <c r="H1414" s="794" t="s">
        <v>1033</v>
      </c>
      <c r="I1414" s="794">
        <v>26</v>
      </c>
      <c r="J1414" s="794">
        <v>74</v>
      </c>
      <c r="K1414" s="794">
        <v>310.8</v>
      </c>
      <c r="L1414" s="835" t="s">
        <v>1023</v>
      </c>
      <c r="M1414" s="794"/>
      <c r="N1414" s="794"/>
      <c r="O1414" s="794"/>
      <c r="P1414" s="794"/>
      <c r="Q1414" s="794"/>
      <c r="R1414" s="794"/>
      <c r="S1414" s="794"/>
      <c r="T1414" s="794"/>
      <c r="U1414" s="794"/>
      <c r="V1414" s="794"/>
      <c r="W1414" s="794"/>
      <c r="X1414" s="794"/>
    </row>
    <row r="1415" spans="3:24">
      <c r="C1415" s="857" t="s">
        <v>1018</v>
      </c>
      <c r="D1415" s="835">
        <v>43617</v>
      </c>
      <c r="E1415" s="794">
        <f t="shared" si="31"/>
        <v>2019</v>
      </c>
      <c r="F1415" s="794" t="s">
        <v>1030</v>
      </c>
      <c r="G1415" s="823">
        <v>100</v>
      </c>
      <c r="H1415" s="794" t="s">
        <v>1033</v>
      </c>
      <c r="I1415" s="794">
        <v>26</v>
      </c>
      <c r="J1415" s="794">
        <v>74</v>
      </c>
      <c r="K1415" s="794">
        <v>310.8</v>
      </c>
      <c r="L1415" s="835">
        <v>44013</v>
      </c>
      <c r="M1415" s="794"/>
      <c r="N1415" s="794"/>
      <c r="O1415" s="794"/>
      <c r="P1415" s="794"/>
      <c r="Q1415" s="794"/>
      <c r="R1415" s="794"/>
      <c r="S1415" s="794"/>
      <c r="T1415" s="794"/>
      <c r="U1415" s="794"/>
      <c r="V1415" s="794"/>
      <c r="W1415" s="794"/>
      <c r="X1415" s="794"/>
    </row>
    <row r="1416" spans="3:24">
      <c r="C1416" s="857" t="s">
        <v>1018</v>
      </c>
      <c r="D1416" s="835">
        <v>43617</v>
      </c>
      <c r="E1416" s="794">
        <f t="shared" si="31"/>
        <v>2019</v>
      </c>
      <c r="F1416" s="794" t="s">
        <v>1030</v>
      </c>
      <c r="G1416" s="823">
        <v>100</v>
      </c>
      <c r="H1416" s="794" t="s">
        <v>1033</v>
      </c>
      <c r="I1416" s="794">
        <v>26</v>
      </c>
      <c r="J1416" s="794">
        <v>74</v>
      </c>
      <c r="K1416" s="794">
        <v>310.8</v>
      </c>
      <c r="L1416" s="835">
        <v>44013</v>
      </c>
      <c r="M1416" s="794"/>
      <c r="N1416" s="794"/>
      <c r="O1416" s="794"/>
      <c r="P1416" s="794"/>
      <c r="Q1416" s="794"/>
      <c r="R1416" s="794"/>
      <c r="S1416" s="794"/>
      <c r="T1416" s="794"/>
      <c r="U1416" s="794"/>
      <c r="V1416" s="794"/>
      <c r="W1416" s="794"/>
      <c r="X1416" s="794"/>
    </row>
    <row r="1417" spans="3:24">
      <c r="C1417" s="857" t="s">
        <v>1018</v>
      </c>
      <c r="D1417" s="835">
        <v>43617</v>
      </c>
      <c r="E1417" s="794">
        <f t="shared" si="31"/>
        <v>2019</v>
      </c>
      <c r="F1417" s="794" t="s">
        <v>1030</v>
      </c>
      <c r="G1417" s="823">
        <v>100</v>
      </c>
      <c r="H1417" s="794" t="s">
        <v>1033</v>
      </c>
      <c r="I1417" s="794">
        <v>26</v>
      </c>
      <c r="J1417" s="794">
        <v>74</v>
      </c>
      <c r="K1417" s="794">
        <v>310.8</v>
      </c>
      <c r="L1417" s="835">
        <v>44013</v>
      </c>
      <c r="M1417" s="794"/>
      <c r="N1417" s="794"/>
      <c r="O1417" s="794"/>
      <c r="P1417" s="794"/>
      <c r="Q1417" s="794"/>
      <c r="R1417" s="794"/>
      <c r="S1417" s="794"/>
      <c r="T1417" s="794"/>
      <c r="U1417" s="794"/>
      <c r="V1417" s="794"/>
      <c r="W1417" s="794"/>
      <c r="X1417" s="794"/>
    </row>
    <row r="1418" spans="3:24">
      <c r="C1418" s="857" t="s">
        <v>1018</v>
      </c>
      <c r="D1418" s="835">
        <v>43617</v>
      </c>
      <c r="E1418" s="794">
        <f t="shared" si="31"/>
        <v>2019</v>
      </c>
      <c r="F1418" s="794" t="s">
        <v>1030</v>
      </c>
      <c r="G1418" s="823">
        <v>100</v>
      </c>
      <c r="H1418" s="794" t="s">
        <v>1033</v>
      </c>
      <c r="I1418" s="794">
        <v>26</v>
      </c>
      <c r="J1418" s="794">
        <v>74</v>
      </c>
      <c r="K1418" s="794">
        <v>310.8</v>
      </c>
      <c r="L1418" s="835">
        <v>44013</v>
      </c>
      <c r="M1418" s="794"/>
      <c r="N1418" s="794"/>
      <c r="O1418" s="794"/>
      <c r="P1418" s="794"/>
      <c r="Q1418" s="794"/>
      <c r="R1418" s="794"/>
      <c r="S1418" s="794"/>
      <c r="T1418" s="794"/>
      <c r="U1418" s="794"/>
      <c r="V1418" s="794"/>
      <c r="W1418" s="794"/>
      <c r="X1418" s="794"/>
    </row>
    <row r="1419" spans="3:24">
      <c r="C1419" s="857" t="s">
        <v>1018</v>
      </c>
      <c r="D1419" s="835">
        <v>43617</v>
      </c>
      <c r="E1419" s="794">
        <f t="shared" si="31"/>
        <v>2019</v>
      </c>
      <c r="F1419" s="794" t="s">
        <v>1030</v>
      </c>
      <c r="G1419" s="823">
        <v>100</v>
      </c>
      <c r="H1419" s="794" t="s">
        <v>1033</v>
      </c>
      <c r="I1419" s="794">
        <v>26</v>
      </c>
      <c r="J1419" s="794">
        <v>74</v>
      </c>
      <c r="K1419" s="794">
        <v>310.8</v>
      </c>
      <c r="L1419" s="835">
        <v>44013</v>
      </c>
      <c r="M1419" s="794"/>
      <c r="N1419" s="794"/>
      <c r="O1419" s="794"/>
      <c r="P1419" s="794"/>
      <c r="Q1419" s="794"/>
      <c r="R1419" s="794"/>
      <c r="S1419" s="794"/>
      <c r="T1419" s="794"/>
      <c r="U1419" s="794"/>
      <c r="V1419" s="794"/>
      <c r="W1419" s="794"/>
      <c r="X1419" s="794"/>
    </row>
    <row r="1420" spans="3:24">
      <c r="C1420" s="857" t="s">
        <v>1018</v>
      </c>
      <c r="D1420" s="835">
        <v>43617</v>
      </c>
      <c r="E1420" s="794">
        <f t="shared" si="31"/>
        <v>2019</v>
      </c>
      <c r="F1420" s="794" t="s">
        <v>1030</v>
      </c>
      <c r="G1420" s="823">
        <v>100</v>
      </c>
      <c r="H1420" s="794" t="s">
        <v>1034</v>
      </c>
      <c r="I1420" s="794">
        <v>58</v>
      </c>
      <c r="J1420" s="794">
        <v>42</v>
      </c>
      <c r="K1420" s="794">
        <v>176.4</v>
      </c>
      <c r="L1420" s="835">
        <v>43983</v>
      </c>
      <c r="M1420" s="794"/>
      <c r="N1420" s="794"/>
      <c r="O1420" s="794"/>
      <c r="P1420" s="794"/>
      <c r="Q1420" s="794"/>
      <c r="R1420" s="794"/>
      <c r="S1420" s="794"/>
      <c r="T1420" s="794"/>
      <c r="U1420" s="794"/>
      <c r="V1420" s="794"/>
      <c r="W1420" s="794"/>
      <c r="X1420" s="794"/>
    </row>
    <row r="1421" spans="3:24">
      <c r="C1421" s="857" t="s">
        <v>1018</v>
      </c>
      <c r="D1421" s="835">
        <v>43617</v>
      </c>
      <c r="E1421" s="794">
        <f t="shared" si="31"/>
        <v>2019</v>
      </c>
      <c r="F1421" s="794" t="s">
        <v>1030</v>
      </c>
      <c r="G1421" s="823">
        <v>100</v>
      </c>
      <c r="H1421" s="794" t="s">
        <v>1033</v>
      </c>
      <c r="I1421" s="794">
        <v>26</v>
      </c>
      <c r="J1421" s="794">
        <v>74</v>
      </c>
      <c r="K1421" s="794">
        <v>310.8</v>
      </c>
      <c r="L1421" s="835">
        <v>43983</v>
      </c>
      <c r="M1421" s="794"/>
      <c r="N1421" s="794"/>
      <c r="O1421" s="794"/>
      <c r="P1421" s="794"/>
      <c r="Q1421" s="794"/>
      <c r="R1421" s="794"/>
      <c r="S1421" s="794"/>
      <c r="T1421" s="794"/>
      <c r="U1421" s="794"/>
      <c r="V1421" s="794"/>
      <c r="W1421" s="794"/>
      <c r="X1421" s="794"/>
    </row>
    <row r="1422" spans="3:24">
      <c r="C1422" s="857" t="s">
        <v>1018</v>
      </c>
      <c r="D1422" s="835">
        <v>43617</v>
      </c>
      <c r="E1422" s="794">
        <f t="shared" si="31"/>
        <v>2019</v>
      </c>
      <c r="F1422" s="794" t="s">
        <v>1030</v>
      </c>
      <c r="G1422" s="823">
        <v>100</v>
      </c>
      <c r="H1422" s="794" t="s">
        <v>1033</v>
      </c>
      <c r="I1422" s="794">
        <v>26</v>
      </c>
      <c r="J1422" s="794">
        <v>74</v>
      </c>
      <c r="K1422" s="794">
        <v>310.8</v>
      </c>
      <c r="L1422" s="835">
        <v>43983</v>
      </c>
      <c r="M1422" s="794"/>
      <c r="N1422" s="794"/>
      <c r="O1422" s="794"/>
      <c r="P1422" s="794"/>
      <c r="Q1422" s="794"/>
      <c r="R1422" s="794"/>
      <c r="S1422" s="794"/>
      <c r="T1422" s="794"/>
      <c r="U1422" s="794"/>
      <c r="V1422" s="794"/>
      <c r="W1422" s="794"/>
      <c r="X1422" s="794"/>
    </row>
    <row r="1423" spans="3:24">
      <c r="C1423" s="857" t="s">
        <v>1018</v>
      </c>
      <c r="D1423" s="835">
        <v>43617</v>
      </c>
      <c r="E1423" s="794">
        <f t="shared" si="31"/>
        <v>2019</v>
      </c>
      <c r="F1423" s="794" t="s">
        <v>1030</v>
      </c>
      <c r="G1423" s="823">
        <v>100</v>
      </c>
      <c r="H1423" s="794" t="s">
        <v>1034</v>
      </c>
      <c r="I1423" s="794">
        <v>58</v>
      </c>
      <c r="J1423" s="794">
        <v>42</v>
      </c>
      <c r="K1423" s="794">
        <v>176.4</v>
      </c>
      <c r="L1423" s="835">
        <v>43983</v>
      </c>
      <c r="M1423" s="794"/>
      <c r="N1423" s="794"/>
      <c r="O1423" s="794"/>
      <c r="P1423" s="794"/>
      <c r="Q1423" s="794"/>
      <c r="R1423" s="794"/>
      <c r="S1423" s="794"/>
      <c r="T1423" s="794"/>
      <c r="U1423" s="794"/>
      <c r="V1423" s="794"/>
      <c r="W1423" s="794"/>
      <c r="X1423" s="794"/>
    </row>
    <row r="1424" spans="3:24">
      <c r="C1424" s="857" t="s">
        <v>1018</v>
      </c>
      <c r="D1424" s="835">
        <v>43617</v>
      </c>
      <c r="E1424" s="794">
        <f t="shared" si="31"/>
        <v>2019</v>
      </c>
      <c r="F1424" s="794" t="s">
        <v>1030</v>
      </c>
      <c r="G1424" s="823">
        <v>100</v>
      </c>
      <c r="H1424" s="794" t="s">
        <v>1033</v>
      </c>
      <c r="I1424" s="794">
        <v>26</v>
      </c>
      <c r="J1424" s="794">
        <v>74</v>
      </c>
      <c r="K1424" s="794">
        <v>310.8</v>
      </c>
      <c r="L1424" s="835" t="s">
        <v>1023</v>
      </c>
      <c r="M1424" s="794"/>
      <c r="N1424" s="794"/>
      <c r="O1424" s="794"/>
      <c r="P1424" s="794"/>
      <c r="Q1424" s="794"/>
      <c r="R1424" s="794"/>
      <c r="S1424" s="794"/>
      <c r="T1424" s="794"/>
      <c r="U1424" s="794"/>
      <c r="V1424" s="794"/>
      <c r="W1424" s="794"/>
      <c r="X1424" s="794"/>
    </row>
    <row r="1425" spans="3:24">
      <c r="C1425" s="857" t="s">
        <v>1018</v>
      </c>
      <c r="D1425" s="835">
        <v>43617</v>
      </c>
      <c r="E1425" s="794">
        <f t="shared" si="31"/>
        <v>2019</v>
      </c>
      <c r="F1425" s="794" t="s">
        <v>1030</v>
      </c>
      <c r="G1425" s="823">
        <v>100</v>
      </c>
      <c r="H1425" s="794" t="s">
        <v>1033</v>
      </c>
      <c r="I1425" s="794">
        <v>26</v>
      </c>
      <c r="J1425" s="794">
        <v>74</v>
      </c>
      <c r="K1425" s="794">
        <v>310.8</v>
      </c>
      <c r="L1425" s="835">
        <v>44075</v>
      </c>
      <c r="M1425" s="794"/>
      <c r="N1425" s="794"/>
      <c r="O1425" s="794"/>
      <c r="P1425" s="794"/>
      <c r="Q1425" s="794"/>
      <c r="R1425" s="794"/>
      <c r="S1425" s="794"/>
      <c r="T1425" s="794"/>
      <c r="U1425" s="794"/>
      <c r="V1425" s="794"/>
      <c r="W1425" s="794"/>
      <c r="X1425" s="794"/>
    </row>
    <row r="1426" spans="3:24">
      <c r="C1426" s="857" t="s">
        <v>1018</v>
      </c>
      <c r="D1426" s="835">
        <v>43617</v>
      </c>
      <c r="E1426" s="794">
        <f t="shared" si="31"/>
        <v>2019</v>
      </c>
      <c r="F1426" s="794" t="s">
        <v>1030</v>
      </c>
      <c r="G1426" s="823">
        <v>100</v>
      </c>
      <c r="H1426" s="794" t="s">
        <v>1033</v>
      </c>
      <c r="I1426" s="794">
        <v>26</v>
      </c>
      <c r="J1426" s="794">
        <v>74</v>
      </c>
      <c r="K1426" s="794">
        <v>310.8</v>
      </c>
      <c r="L1426" s="835">
        <v>44075</v>
      </c>
      <c r="M1426" s="794"/>
      <c r="N1426" s="794"/>
      <c r="O1426" s="794"/>
      <c r="P1426" s="794"/>
      <c r="Q1426" s="794"/>
      <c r="R1426" s="794"/>
      <c r="S1426" s="794"/>
      <c r="T1426" s="794"/>
      <c r="U1426" s="794"/>
      <c r="V1426" s="794"/>
      <c r="W1426" s="794"/>
      <c r="X1426" s="794"/>
    </row>
    <row r="1427" spans="3:24">
      <c r="C1427" s="857" t="s">
        <v>1018</v>
      </c>
      <c r="D1427" s="835">
        <v>43617</v>
      </c>
      <c r="E1427" s="794">
        <f t="shared" si="31"/>
        <v>2019</v>
      </c>
      <c r="F1427" s="794" t="s">
        <v>1030</v>
      </c>
      <c r="G1427" s="823">
        <v>100</v>
      </c>
      <c r="H1427" s="794" t="s">
        <v>1029</v>
      </c>
      <c r="I1427" s="794">
        <v>86</v>
      </c>
      <c r="J1427" s="794">
        <v>14</v>
      </c>
      <c r="K1427" s="794">
        <v>58.800000000000004</v>
      </c>
      <c r="L1427" s="835">
        <v>43983</v>
      </c>
      <c r="M1427" s="794"/>
      <c r="N1427" s="794"/>
      <c r="O1427" s="794"/>
      <c r="P1427" s="794"/>
      <c r="Q1427" s="794"/>
      <c r="R1427" s="794"/>
      <c r="S1427" s="794"/>
      <c r="T1427" s="794"/>
      <c r="U1427" s="794"/>
      <c r="V1427" s="794"/>
      <c r="W1427" s="794"/>
      <c r="X1427" s="794"/>
    </row>
    <row r="1428" spans="3:24">
      <c r="C1428" s="857" t="s">
        <v>1018</v>
      </c>
      <c r="D1428" s="835">
        <v>43617</v>
      </c>
      <c r="E1428" s="794">
        <f t="shared" si="31"/>
        <v>2019</v>
      </c>
      <c r="F1428" s="794" t="s">
        <v>1030</v>
      </c>
      <c r="G1428" s="823">
        <v>100</v>
      </c>
      <c r="H1428" s="794" t="s">
        <v>1029</v>
      </c>
      <c r="I1428" s="794">
        <v>86</v>
      </c>
      <c r="J1428" s="794">
        <v>14</v>
      </c>
      <c r="K1428" s="794">
        <v>58.800000000000004</v>
      </c>
      <c r="L1428" s="835" t="s">
        <v>1023</v>
      </c>
      <c r="M1428" s="794"/>
      <c r="N1428" s="794"/>
      <c r="O1428" s="794"/>
      <c r="P1428" s="794"/>
      <c r="Q1428" s="794"/>
      <c r="R1428" s="794"/>
      <c r="S1428" s="794"/>
      <c r="T1428" s="794"/>
      <c r="U1428" s="794"/>
      <c r="V1428" s="794"/>
      <c r="W1428" s="794"/>
      <c r="X1428" s="794"/>
    </row>
    <row r="1429" spans="3:24">
      <c r="C1429" s="857" t="s">
        <v>1018</v>
      </c>
      <c r="D1429" s="835">
        <v>43617</v>
      </c>
      <c r="E1429" s="794">
        <f t="shared" si="31"/>
        <v>2019</v>
      </c>
      <c r="F1429" s="794" t="s">
        <v>1030</v>
      </c>
      <c r="G1429" s="823">
        <v>100</v>
      </c>
      <c r="H1429" s="794" t="s">
        <v>1029</v>
      </c>
      <c r="I1429" s="794">
        <v>86</v>
      </c>
      <c r="J1429" s="794">
        <v>14</v>
      </c>
      <c r="K1429" s="794">
        <v>58.800000000000004</v>
      </c>
      <c r="L1429" s="835" t="s">
        <v>1023</v>
      </c>
      <c r="M1429" s="794"/>
      <c r="N1429" s="794"/>
      <c r="O1429" s="794"/>
      <c r="P1429" s="794"/>
      <c r="Q1429" s="794"/>
      <c r="R1429" s="794"/>
      <c r="S1429" s="794"/>
      <c r="T1429" s="794"/>
      <c r="U1429" s="794"/>
      <c r="V1429" s="794"/>
      <c r="W1429" s="794"/>
      <c r="X1429" s="794"/>
    </row>
    <row r="1430" spans="3:24">
      <c r="C1430" s="857" t="s">
        <v>1018</v>
      </c>
      <c r="D1430" s="835">
        <v>43617</v>
      </c>
      <c r="E1430" s="794">
        <f t="shared" si="31"/>
        <v>2019</v>
      </c>
      <c r="F1430" s="794" t="s">
        <v>1030</v>
      </c>
      <c r="G1430" s="823">
        <v>100</v>
      </c>
      <c r="H1430" s="794" t="s">
        <v>1029</v>
      </c>
      <c r="I1430" s="794">
        <v>86</v>
      </c>
      <c r="J1430" s="794">
        <v>14</v>
      </c>
      <c r="K1430" s="794">
        <v>58.800000000000004</v>
      </c>
      <c r="L1430" s="835" t="s">
        <v>1023</v>
      </c>
      <c r="M1430" s="794"/>
      <c r="N1430" s="794"/>
      <c r="O1430" s="794"/>
      <c r="P1430" s="794"/>
      <c r="Q1430" s="794"/>
      <c r="R1430" s="794"/>
      <c r="S1430" s="794"/>
      <c r="T1430" s="794"/>
      <c r="U1430" s="794"/>
      <c r="V1430" s="794"/>
      <c r="W1430" s="794"/>
      <c r="X1430" s="794"/>
    </row>
    <row r="1431" spans="3:24">
      <c r="C1431" s="857" t="s">
        <v>1018</v>
      </c>
      <c r="D1431" s="835">
        <v>43617</v>
      </c>
      <c r="E1431" s="794">
        <f t="shared" si="31"/>
        <v>2019</v>
      </c>
      <c r="F1431" s="794" t="s">
        <v>1030</v>
      </c>
      <c r="G1431" s="823">
        <v>100</v>
      </c>
      <c r="H1431" s="794" t="s">
        <v>1029</v>
      </c>
      <c r="I1431" s="794">
        <v>86</v>
      </c>
      <c r="J1431" s="794">
        <v>14</v>
      </c>
      <c r="K1431" s="794">
        <v>58.800000000000004</v>
      </c>
      <c r="L1431" s="835" t="s">
        <v>1023</v>
      </c>
      <c r="M1431" s="794"/>
      <c r="N1431" s="794"/>
      <c r="O1431" s="794"/>
      <c r="P1431" s="794"/>
      <c r="Q1431" s="794"/>
      <c r="R1431" s="794"/>
      <c r="S1431" s="794"/>
      <c r="T1431" s="794"/>
      <c r="U1431" s="794"/>
      <c r="V1431" s="794"/>
      <c r="W1431" s="794"/>
      <c r="X1431" s="794"/>
    </row>
    <row r="1432" spans="3:24">
      <c r="C1432" s="857" t="s">
        <v>1018</v>
      </c>
      <c r="D1432" s="835">
        <v>43617</v>
      </c>
      <c r="E1432" s="794">
        <f t="shared" si="31"/>
        <v>2019</v>
      </c>
      <c r="F1432" s="794" t="s">
        <v>1019</v>
      </c>
      <c r="G1432" s="823">
        <v>300</v>
      </c>
      <c r="H1432" s="794" t="s">
        <v>1029</v>
      </c>
      <c r="I1432" s="794">
        <v>86</v>
      </c>
      <c r="J1432" s="794">
        <v>214</v>
      </c>
      <c r="K1432" s="794">
        <v>898.80000000000007</v>
      </c>
      <c r="L1432" s="835" t="s">
        <v>1023</v>
      </c>
      <c r="M1432" s="794"/>
      <c r="N1432" s="794"/>
      <c r="O1432" s="794"/>
      <c r="P1432" s="794"/>
      <c r="Q1432" s="794"/>
      <c r="R1432" s="794"/>
      <c r="S1432" s="794"/>
      <c r="T1432" s="794"/>
      <c r="U1432" s="794"/>
      <c r="V1432" s="794"/>
      <c r="W1432" s="794"/>
      <c r="X1432" s="794"/>
    </row>
    <row r="1433" spans="3:24">
      <c r="C1433" s="857" t="s">
        <v>1018</v>
      </c>
      <c r="D1433" s="835">
        <v>43617</v>
      </c>
      <c r="E1433" s="794">
        <f t="shared" si="31"/>
        <v>2019</v>
      </c>
      <c r="F1433" s="794" t="s">
        <v>1019</v>
      </c>
      <c r="G1433" s="823">
        <v>300</v>
      </c>
      <c r="H1433" s="794" t="s">
        <v>1029</v>
      </c>
      <c r="I1433" s="794">
        <v>86</v>
      </c>
      <c r="J1433" s="794">
        <v>214</v>
      </c>
      <c r="K1433" s="794">
        <v>898.80000000000007</v>
      </c>
      <c r="L1433" s="835" t="s">
        <v>1023</v>
      </c>
      <c r="M1433" s="794"/>
      <c r="N1433" s="794"/>
      <c r="O1433" s="794"/>
      <c r="P1433" s="794"/>
      <c r="Q1433" s="794"/>
      <c r="R1433" s="794"/>
      <c r="S1433" s="794"/>
      <c r="T1433" s="794"/>
      <c r="U1433" s="794"/>
      <c r="V1433" s="794"/>
      <c r="W1433" s="794"/>
      <c r="X1433" s="794"/>
    </row>
    <row r="1434" spans="3:24">
      <c r="C1434" s="857" t="s">
        <v>1018</v>
      </c>
      <c r="D1434" s="835">
        <v>43617</v>
      </c>
      <c r="E1434" s="794">
        <f t="shared" si="31"/>
        <v>2019</v>
      </c>
      <c r="F1434" s="794" t="s">
        <v>1019</v>
      </c>
      <c r="G1434" s="823">
        <v>300</v>
      </c>
      <c r="H1434" s="794" t="s">
        <v>1029</v>
      </c>
      <c r="I1434" s="794">
        <v>86</v>
      </c>
      <c r="J1434" s="794">
        <v>214</v>
      </c>
      <c r="K1434" s="794">
        <v>898.80000000000007</v>
      </c>
      <c r="L1434" s="835" t="s">
        <v>1023</v>
      </c>
      <c r="M1434" s="794"/>
      <c r="N1434" s="794"/>
      <c r="O1434" s="794"/>
      <c r="P1434" s="794"/>
      <c r="Q1434" s="794"/>
      <c r="R1434" s="794"/>
      <c r="S1434" s="794"/>
      <c r="T1434" s="794"/>
      <c r="U1434" s="794"/>
      <c r="V1434" s="794"/>
      <c r="W1434" s="794"/>
      <c r="X1434" s="794"/>
    </row>
    <row r="1435" spans="3:24">
      <c r="C1435" s="857" t="s">
        <v>1018</v>
      </c>
      <c r="D1435" s="835">
        <v>43617</v>
      </c>
      <c r="E1435" s="794">
        <f t="shared" si="31"/>
        <v>2019</v>
      </c>
      <c r="F1435" s="794" t="s">
        <v>1019</v>
      </c>
      <c r="G1435" s="823">
        <v>300</v>
      </c>
      <c r="H1435" s="794" t="s">
        <v>1029</v>
      </c>
      <c r="I1435" s="794">
        <v>86</v>
      </c>
      <c r="J1435" s="794">
        <v>214</v>
      </c>
      <c r="K1435" s="794">
        <v>898.80000000000007</v>
      </c>
      <c r="L1435" s="835" t="s">
        <v>1023</v>
      </c>
      <c r="M1435" s="794"/>
      <c r="N1435" s="794"/>
      <c r="O1435" s="794"/>
      <c r="P1435" s="794"/>
      <c r="Q1435" s="794"/>
      <c r="R1435" s="794"/>
      <c r="S1435" s="794"/>
      <c r="T1435" s="794"/>
      <c r="U1435" s="794"/>
      <c r="V1435" s="794"/>
      <c r="W1435" s="794"/>
      <c r="X1435" s="794"/>
    </row>
    <row r="1436" spans="3:24">
      <c r="C1436" s="857" t="s">
        <v>1018</v>
      </c>
      <c r="D1436" s="835">
        <v>43617</v>
      </c>
      <c r="E1436" s="794">
        <f t="shared" si="31"/>
        <v>2019</v>
      </c>
      <c r="F1436" s="794" t="s">
        <v>1019</v>
      </c>
      <c r="G1436" s="823">
        <v>300</v>
      </c>
      <c r="H1436" s="794" t="s">
        <v>1029</v>
      </c>
      <c r="I1436" s="794">
        <v>86</v>
      </c>
      <c r="J1436" s="794">
        <v>214</v>
      </c>
      <c r="K1436" s="794">
        <v>898.80000000000007</v>
      </c>
      <c r="L1436" s="835" t="s">
        <v>1023</v>
      </c>
      <c r="M1436" s="794"/>
      <c r="N1436" s="794"/>
      <c r="O1436" s="794"/>
      <c r="P1436" s="794"/>
      <c r="Q1436" s="794"/>
      <c r="R1436" s="794"/>
      <c r="S1436" s="794"/>
      <c r="T1436" s="794"/>
      <c r="U1436" s="794"/>
      <c r="V1436" s="794"/>
      <c r="W1436" s="794"/>
      <c r="X1436" s="794"/>
    </row>
    <row r="1437" spans="3:24">
      <c r="C1437" s="857" t="s">
        <v>1018</v>
      </c>
      <c r="D1437" s="835">
        <v>43617</v>
      </c>
      <c r="E1437" s="794">
        <f t="shared" si="31"/>
        <v>2019</v>
      </c>
      <c r="F1437" s="794" t="s">
        <v>1019</v>
      </c>
      <c r="G1437" s="823">
        <v>300</v>
      </c>
      <c r="H1437" s="794" t="s">
        <v>1029</v>
      </c>
      <c r="I1437" s="794">
        <v>86</v>
      </c>
      <c r="J1437" s="794">
        <v>214</v>
      </c>
      <c r="K1437" s="794">
        <v>898.80000000000007</v>
      </c>
      <c r="L1437" s="835" t="s">
        <v>1023</v>
      </c>
      <c r="M1437" s="794"/>
      <c r="N1437" s="794"/>
      <c r="O1437" s="794"/>
      <c r="P1437" s="794"/>
      <c r="Q1437" s="794"/>
      <c r="R1437" s="794"/>
      <c r="S1437" s="794"/>
      <c r="T1437" s="794"/>
      <c r="U1437" s="794"/>
      <c r="V1437" s="794"/>
      <c r="W1437" s="794"/>
      <c r="X1437" s="794"/>
    </row>
    <row r="1438" spans="3:24">
      <c r="C1438" s="857" t="s">
        <v>1018</v>
      </c>
      <c r="D1438" s="835">
        <v>43617</v>
      </c>
      <c r="E1438" s="794">
        <f t="shared" si="31"/>
        <v>2019</v>
      </c>
      <c r="F1438" s="794" t="s">
        <v>1019</v>
      </c>
      <c r="G1438" s="823">
        <v>300</v>
      </c>
      <c r="H1438" s="794" t="s">
        <v>1029</v>
      </c>
      <c r="I1438" s="794">
        <v>86</v>
      </c>
      <c r="J1438" s="794">
        <v>214</v>
      </c>
      <c r="K1438" s="794">
        <v>898.80000000000007</v>
      </c>
      <c r="L1438" s="835" t="s">
        <v>1023</v>
      </c>
      <c r="M1438" s="794"/>
      <c r="N1438" s="794"/>
      <c r="O1438" s="794"/>
      <c r="P1438" s="794"/>
      <c r="Q1438" s="794"/>
      <c r="R1438" s="794"/>
      <c r="S1438" s="794"/>
      <c r="T1438" s="794"/>
      <c r="U1438" s="794"/>
      <c r="V1438" s="794"/>
      <c r="W1438" s="794"/>
      <c r="X1438" s="794"/>
    </row>
    <row r="1439" spans="3:24">
      <c r="C1439" s="857" t="s">
        <v>1018</v>
      </c>
      <c r="D1439" s="835">
        <v>43617</v>
      </c>
      <c r="E1439" s="794">
        <f t="shared" si="31"/>
        <v>2019</v>
      </c>
      <c r="F1439" s="794" t="s">
        <v>1019</v>
      </c>
      <c r="G1439" s="823">
        <v>300</v>
      </c>
      <c r="H1439" s="794" t="s">
        <v>1029</v>
      </c>
      <c r="I1439" s="794">
        <v>86</v>
      </c>
      <c r="J1439" s="794">
        <v>214</v>
      </c>
      <c r="K1439" s="794">
        <v>898.80000000000007</v>
      </c>
      <c r="L1439" s="835" t="s">
        <v>1023</v>
      </c>
      <c r="M1439" s="794"/>
      <c r="N1439" s="794"/>
      <c r="O1439" s="794"/>
      <c r="P1439" s="794"/>
      <c r="Q1439" s="794"/>
      <c r="R1439" s="794"/>
      <c r="S1439" s="794"/>
      <c r="T1439" s="794"/>
      <c r="U1439" s="794"/>
      <c r="V1439" s="794"/>
      <c r="W1439" s="794"/>
      <c r="X1439" s="794"/>
    </row>
    <row r="1440" spans="3:24">
      <c r="C1440" s="857" t="s">
        <v>1018</v>
      </c>
      <c r="D1440" s="835">
        <v>43617</v>
      </c>
      <c r="E1440" s="794">
        <f t="shared" si="31"/>
        <v>2019</v>
      </c>
      <c r="F1440" s="794" t="s">
        <v>1019</v>
      </c>
      <c r="G1440" s="823">
        <v>300</v>
      </c>
      <c r="H1440" s="794" t="s">
        <v>1029</v>
      </c>
      <c r="I1440" s="794">
        <v>86</v>
      </c>
      <c r="J1440" s="794">
        <v>214</v>
      </c>
      <c r="K1440" s="794">
        <v>898.80000000000007</v>
      </c>
      <c r="L1440" s="835" t="s">
        <v>1023</v>
      </c>
      <c r="M1440" s="794"/>
      <c r="N1440" s="794"/>
      <c r="O1440" s="794"/>
      <c r="P1440" s="794"/>
      <c r="Q1440" s="794"/>
      <c r="R1440" s="794"/>
      <c r="S1440" s="794"/>
      <c r="T1440" s="794"/>
      <c r="U1440" s="794"/>
      <c r="V1440" s="794"/>
      <c r="W1440" s="794"/>
      <c r="X1440" s="794"/>
    </row>
    <row r="1441" spans="3:24">
      <c r="C1441" s="857" t="s">
        <v>1018</v>
      </c>
      <c r="D1441" s="835">
        <v>43647</v>
      </c>
      <c r="E1441" s="794">
        <f t="shared" si="31"/>
        <v>2019</v>
      </c>
      <c r="F1441" s="794" t="s">
        <v>1019</v>
      </c>
      <c r="G1441" s="823">
        <v>300</v>
      </c>
      <c r="H1441" s="794" t="s">
        <v>1043</v>
      </c>
      <c r="I1441" s="794">
        <v>134</v>
      </c>
      <c r="J1441" s="794">
        <v>166</v>
      </c>
      <c r="K1441" s="794">
        <v>697.2</v>
      </c>
      <c r="L1441" s="835" t="s">
        <v>1023</v>
      </c>
      <c r="M1441" s="794"/>
      <c r="N1441" s="794"/>
      <c r="O1441" s="794"/>
      <c r="P1441" s="794"/>
      <c r="Q1441" s="794"/>
      <c r="R1441" s="794"/>
      <c r="S1441" s="794"/>
      <c r="T1441" s="794"/>
      <c r="U1441" s="794"/>
      <c r="V1441" s="794"/>
      <c r="W1441" s="794"/>
      <c r="X1441" s="794"/>
    </row>
    <row r="1442" spans="3:24">
      <c r="C1442" s="857" t="s">
        <v>1018</v>
      </c>
      <c r="D1442" s="835">
        <v>43647</v>
      </c>
      <c r="E1442" s="794">
        <f t="shared" si="31"/>
        <v>2019</v>
      </c>
      <c r="F1442" s="794" t="s">
        <v>1019</v>
      </c>
      <c r="G1442" s="823">
        <v>300</v>
      </c>
      <c r="H1442" s="794" t="s">
        <v>1043</v>
      </c>
      <c r="I1442" s="794">
        <v>134</v>
      </c>
      <c r="J1442" s="794">
        <v>166</v>
      </c>
      <c r="K1442" s="794">
        <v>697.2</v>
      </c>
      <c r="L1442" s="835" t="s">
        <v>1023</v>
      </c>
      <c r="M1442" s="794"/>
      <c r="N1442" s="794"/>
      <c r="O1442" s="794"/>
      <c r="P1442" s="794"/>
      <c r="Q1442" s="794"/>
      <c r="R1442" s="794"/>
      <c r="S1442" s="794"/>
      <c r="T1442" s="794"/>
      <c r="U1442" s="794"/>
      <c r="V1442" s="794"/>
      <c r="W1442" s="794"/>
      <c r="X1442" s="794"/>
    </row>
    <row r="1443" spans="3:24">
      <c r="C1443" s="857" t="s">
        <v>1018</v>
      </c>
      <c r="D1443" s="835">
        <v>43647</v>
      </c>
      <c r="E1443" s="794">
        <f t="shared" si="31"/>
        <v>2019</v>
      </c>
      <c r="F1443" s="794" t="s">
        <v>1019</v>
      </c>
      <c r="G1443" s="823">
        <v>300</v>
      </c>
      <c r="H1443" s="794" t="s">
        <v>1043</v>
      </c>
      <c r="I1443" s="794">
        <v>134</v>
      </c>
      <c r="J1443" s="794">
        <v>166</v>
      </c>
      <c r="K1443" s="794">
        <v>697.2</v>
      </c>
      <c r="L1443" s="835" t="s">
        <v>1023</v>
      </c>
      <c r="M1443" s="794"/>
      <c r="N1443" s="794"/>
      <c r="O1443" s="794"/>
      <c r="P1443" s="794"/>
      <c r="Q1443" s="794"/>
      <c r="R1443" s="794"/>
      <c r="S1443" s="794"/>
      <c r="T1443" s="794"/>
      <c r="U1443" s="794"/>
      <c r="V1443" s="794"/>
      <c r="W1443" s="794"/>
      <c r="X1443" s="794"/>
    </row>
    <row r="1444" spans="3:24">
      <c r="C1444" s="857" t="s">
        <v>1018</v>
      </c>
      <c r="D1444" s="835">
        <v>43647</v>
      </c>
      <c r="E1444" s="794">
        <f t="shared" si="31"/>
        <v>2019</v>
      </c>
      <c r="F1444" s="794" t="s">
        <v>1019</v>
      </c>
      <c r="G1444" s="823">
        <v>300</v>
      </c>
      <c r="H1444" s="794" t="s">
        <v>1043</v>
      </c>
      <c r="I1444" s="794">
        <v>134</v>
      </c>
      <c r="J1444" s="794">
        <v>166</v>
      </c>
      <c r="K1444" s="794">
        <v>697.2</v>
      </c>
      <c r="L1444" s="835" t="s">
        <v>1023</v>
      </c>
      <c r="M1444" s="794"/>
      <c r="N1444" s="794"/>
      <c r="O1444" s="794"/>
      <c r="P1444" s="794"/>
      <c r="Q1444" s="794"/>
      <c r="R1444" s="794"/>
      <c r="S1444" s="794"/>
      <c r="T1444" s="794"/>
      <c r="U1444" s="794"/>
      <c r="V1444" s="794"/>
      <c r="W1444" s="794"/>
      <c r="X1444" s="794"/>
    </row>
    <row r="1445" spans="3:24">
      <c r="C1445" s="857" t="s">
        <v>1018</v>
      </c>
      <c r="D1445" s="835">
        <v>43647</v>
      </c>
      <c r="E1445" s="794">
        <f t="shared" si="31"/>
        <v>2019</v>
      </c>
      <c r="F1445" s="794" t="s">
        <v>1019</v>
      </c>
      <c r="G1445" s="823">
        <v>300</v>
      </c>
      <c r="H1445" s="794" t="s">
        <v>1043</v>
      </c>
      <c r="I1445" s="794">
        <v>134</v>
      </c>
      <c r="J1445" s="794">
        <v>166</v>
      </c>
      <c r="K1445" s="794">
        <v>697.2</v>
      </c>
      <c r="L1445" s="835" t="s">
        <v>1023</v>
      </c>
      <c r="M1445" s="794"/>
      <c r="N1445" s="794"/>
      <c r="O1445" s="794"/>
      <c r="P1445" s="794"/>
      <c r="Q1445" s="794"/>
      <c r="R1445" s="794"/>
      <c r="S1445" s="794"/>
      <c r="T1445" s="794"/>
      <c r="U1445" s="794"/>
      <c r="V1445" s="794"/>
      <c r="W1445" s="794"/>
      <c r="X1445" s="794"/>
    </row>
    <row r="1446" spans="3:24">
      <c r="C1446" s="857" t="s">
        <v>1018</v>
      </c>
      <c r="D1446" s="835">
        <v>43647</v>
      </c>
      <c r="E1446" s="794">
        <f t="shared" si="31"/>
        <v>2019</v>
      </c>
      <c r="F1446" s="794" t="s">
        <v>1019</v>
      </c>
      <c r="G1446" s="823">
        <v>300</v>
      </c>
      <c r="H1446" s="794" t="s">
        <v>1043</v>
      </c>
      <c r="I1446" s="794">
        <v>134</v>
      </c>
      <c r="J1446" s="794">
        <v>166</v>
      </c>
      <c r="K1446" s="794">
        <v>697.2</v>
      </c>
      <c r="L1446" s="835" t="s">
        <v>1023</v>
      </c>
      <c r="M1446" s="794"/>
      <c r="N1446" s="794"/>
      <c r="O1446" s="794"/>
      <c r="P1446" s="794"/>
      <c r="Q1446" s="794"/>
      <c r="R1446" s="794"/>
      <c r="S1446" s="794"/>
      <c r="T1446" s="794"/>
      <c r="U1446" s="794"/>
      <c r="V1446" s="794"/>
      <c r="W1446" s="794"/>
      <c r="X1446" s="794"/>
    </row>
    <row r="1447" spans="3:24">
      <c r="C1447" s="857" t="s">
        <v>1018</v>
      </c>
      <c r="D1447" s="835">
        <v>43647</v>
      </c>
      <c r="E1447" s="794">
        <f t="shared" si="31"/>
        <v>2019</v>
      </c>
      <c r="F1447" s="794" t="s">
        <v>1019</v>
      </c>
      <c r="G1447" s="823">
        <v>300</v>
      </c>
      <c r="H1447" s="794" t="s">
        <v>1044</v>
      </c>
      <c r="I1447" s="794">
        <v>162</v>
      </c>
      <c r="J1447" s="794">
        <v>138</v>
      </c>
      <c r="K1447" s="794">
        <v>579.6</v>
      </c>
      <c r="L1447" s="835" t="s">
        <v>1023</v>
      </c>
      <c r="M1447" s="794"/>
      <c r="N1447" s="794"/>
      <c r="O1447" s="794"/>
      <c r="P1447" s="794"/>
      <c r="Q1447" s="794"/>
      <c r="R1447" s="794"/>
      <c r="S1447" s="794"/>
      <c r="T1447" s="794"/>
      <c r="U1447" s="794"/>
      <c r="V1447" s="794"/>
      <c r="W1447" s="794"/>
      <c r="X1447" s="794"/>
    </row>
    <row r="1448" spans="3:24">
      <c r="C1448" s="857" t="s">
        <v>1018</v>
      </c>
      <c r="D1448" s="835">
        <v>43647</v>
      </c>
      <c r="E1448" s="794">
        <f t="shared" si="31"/>
        <v>2019</v>
      </c>
      <c r="F1448" s="794" t="s">
        <v>1019</v>
      </c>
      <c r="G1448" s="823">
        <v>300</v>
      </c>
      <c r="H1448" s="794" t="s">
        <v>1044</v>
      </c>
      <c r="I1448" s="794">
        <v>162</v>
      </c>
      <c r="J1448" s="794">
        <v>138</v>
      </c>
      <c r="K1448" s="794">
        <v>579.6</v>
      </c>
      <c r="L1448" s="835" t="s">
        <v>1023</v>
      </c>
      <c r="M1448" s="794"/>
      <c r="N1448" s="794"/>
      <c r="O1448" s="794"/>
      <c r="P1448" s="794"/>
      <c r="Q1448" s="794"/>
      <c r="R1448" s="794"/>
      <c r="S1448" s="794"/>
      <c r="T1448" s="794"/>
      <c r="U1448" s="794"/>
      <c r="V1448" s="794"/>
      <c r="W1448" s="794"/>
      <c r="X1448" s="794"/>
    </row>
    <row r="1449" spans="3:24">
      <c r="C1449" s="857" t="s">
        <v>1018</v>
      </c>
      <c r="D1449" s="835">
        <v>43647</v>
      </c>
      <c r="E1449" s="794">
        <f t="shared" si="31"/>
        <v>2019</v>
      </c>
      <c r="F1449" s="794" t="s">
        <v>1019</v>
      </c>
      <c r="G1449" s="823">
        <v>300</v>
      </c>
      <c r="H1449" s="794" t="s">
        <v>1044</v>
      </c>
      <c r="I1449" s="794">
        <v>162</v>
      </c>
      <c r="J1449" s="794">
        <v>138</v>
      </c>
      <c r="K1449" s="794">
        <v>579.6</v>
      </c>
      <c r="L1449" s="835" t="s">
        <v>1023</v>
      </c>
      <c r="M1449" s="794"/>
      <c r="N1449" s="794"/>
      <c r="O1449" s="794"/>
      <c r="P1449" s="794"/>
      <c r="Q1449" s="794"/>
      <c r="R1449" s="794"/>
      <c r="S1449" s="794"/>
      <c r="T1449" s="794"/>
      <c r="U1449" s="794"/>
      <c r="V1449" s="794"/>
      <c r="W1449" s="794"/>
      <c r="X1449" s="794"/>
    </row>
    <row r="1450" spans="3:24">
      <c r="C1450" s="857" t="s">
        <v>1018</v>
      </c>
      <c r="D1450" s="835">
        <v>43647</v>
      </c>
      <c r="E1450" s="794">
        <f t="shared" ref="E1450:E1513" si="32">YEAR(D1450)</f>
        <v>2019</v>
      </c>
      <c r="F1450" s="794" t="s">
        <v>1019</v>
      </c>
      <c r="G1450" s="823">
        <v>300</v>
      </c>
      <c r="H1450" s="794" t="s">
        <v>1043</v>
      </c>
      <c r="I1450" s="794">
        <v>134</v>
      </c>
      <c r="J1450" s="794">
        <v>166</v>
      </c>
      <c r="K1450" s="794">
        <v>697.2</v>
      </c>
      <c r="L1450" s="835" t="s">
        <v>1023</v>
      </c>
      <c r="M1450" s="794"/>
      <c r="N1450" s="794"/>
      <c r="O1450" s="794"/>
      <c r="P1450" s="794"/>
      <c r="Q1450" s="794"/>
      <c r="R1450" s="794"/>
      <c r="S1450" s="794"/>
      <c r="T1450" s="794"/>
      <c r="U1450" s="794"/>
      <c r="V1450" s="794"/>
      <c r="W1450" s="794"/>
      <c r="X1450" s="794"/>
    </row>
    <row r="1451" spans="3:24">
      <c r="C1451" s="857" t="s">
        <v>1018</v>
      </c>
      <c r="D1451" s="835">
        <v>43647</v>
      </c>
      <c r="E1451" s="794">
        <f t="shared" si="32"/>
        <v>2019</v>
      </c>
      <c r="F1451" s="794" t="s">
        <v>1019</v>
      </c>
      <c r="G1451" s="823">
        <v>300</v>
      </c>
      <c r="H1451" s="794" t="s">
        <v>1043</v>
      </c>
      <c r="I1451" s="794">
        <v>134</v>
      </c>
      <c r="J1451" s="794">
        <v>166</v>
      </c>
      <c r="K1451" s="794">
        <v>697.2</v>
      </c>
      <c r="L1451" s="835" t="s">
        <v>1023</v>
      </c>
      <c r="M1451" s="794"/>
      <c r="N1451" s="794"/>
      <c r="O1451" s="794"/>
      <c r="P1451" s="794"/>
      <c r="Q1451" s="794"/>
      <c r="R1451" s="794"/>
      <c r="S1451" s="794"/>
      <c r="T1451" s="794"/>
      <c r="U1451" s="794"/>
      <c r="V1451" s="794"/>
      <c r="W1451" s="794"/>
      <c r="X1451" s="794"/>
    </row>
    <row r="1452" spans="3:24">
      <c r="C1452" s="857" t="s">
        <v>1018</v>
      </c>
      <c r="D1452" s="835">
        <v>43647</v>
      </c>
      <c r="E1452" s="794">
        <f t="shared" si="32"/>
        <v>2019</v>
      </c>
      <c r="F1452" s="794" t="s">
        <v>1019</v>
      </c>
      <c r="G1452" s="823">
        <v>300</v>
      </c>
      <c r="H1452" s="794" t="s">
        <v>1043</v>
      </c>
      <c r="I1452" s="794">
        <v>134</v>
      </c>
      <c r="J1452" s="794">
        <v>166</v>
      </c>
      <c r="K1452" s="794">
        <v>697.2</v>
      </c>
      <c r="L1452" s="835" t="s">
        <v>1023</v>
      </c>
      <c r="M1452" s="794"/>
      <c r="N1452" s="794"/>
      <c r="O1452" s="794"/>
      <c r="P1452" s="794"/>
      <c r="Q1452" s="794"/>
      <c r="R1452" s="794"/>
      <c r="S1452" s="794"/>
      <c r="T1452" s="794"/>
      <c r="U1452" s="794"/>
      <c r="V1452" s="794"/>
      <c r="W1452" s="794"/>
      <c r="X1452" s="794"/>
    </row>
    <row r="1453" spans="3:24">
      <c r="C1453" s="857" t="s">
        <v>1018</v>
      </c>
      <c r="D1453" s="835">
        <v>43647</v>
      </c>
      <c r="E1453" s="794">
        <f t="shared" si="32"/>
        <v>2019</v>
      </c>
      <c r="F1453" s="794" t="s">
        <v>1019</v>
      </c>
      <c r="G1453" s="823">
        <v>300</v>
      </c>
      <c r="H1453" s="794" t="s">
        <v>1043</v>
      </c>
      <c r="I1453" s="794">
        <v>134</v>
      </c>
      <c r="J1453" s="794">
        <v>166</v>
      </c>
      <c r="K1453" s="794">
        <v>697.2</v>
      </c>
      <c r="L1453" s="835" t="s">
        <v>1023</v>
      </c>
      <c r="M1453" s="794"/>
      <c r="N1453" s="794"/>
      <c r="O1453" s="794"/>
      <c r="P1453" s="794"/>
      <c r="Q1453" s="794"/>
      <c r="R1453" s="794"/>
      <c r="S1453" s="794"/>
      <c r="T1453" s="794"/>
      <c r="U1453" s="794"/>
      <c r="V1453" s="794"/>
      <c r="W1453" s="794"/>
      <c r="X1453" s="794"/>
    </row>
    <row r="1454" spans="3:24">
      <c r="C1454" s="857" t="s">
        <v>1018</v>
      </c>
      <c r="D1454" s="835">
        <v>43647</v>
      </c>
      <c r="E1454" s="794">
        <f t="shared" si="32"/>
        <v>2019</v>
      </c>
      <c r="F1454" s="794" t="s">
        <v>1019</v>
      </c>
      <c r="G1454" s="823">
        <v>300</v>
      </c>
      <c r="H1454" s="794" t="s">
        <v>1043</v>
      </c>
      <c r="I1454" s="794">
        <v>134</v>
      </c>
      <c r="J1454" s="794">
        <v>166</v>
      </c>
      <c r="K1454" s="794">
        <v>697.2</v>
      </c>
      <c r="L1454" s="835" t="s">
        <v>1023</v>
      </c>
      <c r="M1454" s="794"/>
      <c r="N1454" s="794"/>
      <c r="O1454" s="794"/>
      <c r="P1454" s="794"/>
      <c r="Q1454" s="794"/>
      <c r="R1454" s="794"/>
      <c r="S1454" s="794"/>
      <c r="T1454" s="794"/>
      <c r="U1454" s="794"/>
      <c r="V1454" s="794"/>
      <c r="W1454" s="794"/>
      <c r="X1454" s="794"/>
    </row>
    <row r="1455" spans="3:24">
      <c r="C1455" s="857" t="s">
        <v>1018</v>
      </c>
      <c r="D1455" s="835">
        <v>43647</v>
      </c>
      <c r="E1455" s="794">
        <f t="shared" si="32"/>
        <v>2019</v>
      </c>
      <c r="F1455" s="794" t="s">
        <v>1019</v>
      </c>
      <c r="G1455" s="823">
        <v>300</v>
      </c>
      <c r="H1455" s="794" t="s">
        <v>1043</v>
      </c>
      <c r="I1455" s="794">
        <v>134</v>
      </c>
      <c r="J1455" s="794">
        <v>166</v>
      </c>
      <c r="K1455" s="794">
        <v>697.2</v>
      </c>
      <c r="L1455" s="835" t="s">
        <v>1023</v>
      </c>
      <c r="M1455" s="794"/>
      <c r="N1455" s="794"/>
      <c r="O1455" s="794"/>
      <c r="P1455" s="794"/>
      <c r="Q1455" s="794"/>
      <c r="R1455" s="794"/>
      <c r="S1455" s="794"/>
      <c r="T1455" s="794"/>
      <c r="U1455" s="794"/>
      <c r="V1455" s="794"/>
      <c r="W1455" s="794"/>
      <c r="X1455" s="794"/>
    </row>
    <row r="1456" spans="3:24">
      <c r="C1456" s="857" t="s">
        <v>1018</v>
      </c>
      <c r="D1456" s="835">
        <v>43647</v>
      </c>
      <c r="E1456" s="794">
        <f t="shared" si="32"/>
        <v>2019</v>
      </c>
      <c r="F1456" s="794" t="s">
        <v>1019</v>
      </c>
      <c r="G1456" s="823">
        <v>300</v>
      </c>
      <c r="H1456" s="794" t="s">
        <v>1043</v>
      </c>
      <c r="I1456" s="794">
        <v>134</v>
      </c>
      <c r="J1456" s="794">
        <v>166</v>
      </c>
      <c r="K1456" s="794">
        <v>697.2</v>
      </c>
      <c r="L1456" s="835" t="s">
        <v>1023</v>
      </c>
      <c r="M1456" s="794"/>
      <c r="N1456" s="794"/>
      <c r="O1456" s="794"/>
      <c r="P1456" s="794"/>
      <c r="Q1456" s="794"/>
      <c r="R1456" s="794"/>
      <c r="S1456" s="794"/>
      <c r="T1456" s="794"/>
      <c r="U1456" s="794"/>
      <c r="V1456" s="794"/>
      <c r="W1456" s="794"/>
      <c r="X1456" s="794"/>
    </row>
    <row r="1457" spans="3:24">
      <c r="C1457" s="857" t="s">
        <v>1018</v>
      </c>
      <c r="D1457" s="835">
        <v>43647</v>
      </c>
      <c r="E1457" s="794">
        <f t="shared" si="32"/>
        <v>2019</v>
      </c>
      <c r="F1457" s="794" t="s">
        <v>1019</v>
      </c>
      <c r="G1457" s="823">
        <v>300</v>
      </c>
      <c r="H1457" s="794" t="s">
        <v>1043</v>
      </c>
      <c r="I1457" s="794">
        <v>134</v>
      </c>
      <c r="J1457" s="794">
        <v>166</v>
      </c>
      <c r="K1457" s="794">
        <v>697.2</v>
      </c>
      <c r="L1457" s="835" t="s">
        <v>1023</v>
      </c>
      <c r="M1457" s="794"/>
      <c r="N1457" s="794"/>
      <c r="O1457" s="794"/>
      <c r="P1457" s="794"/>
      <c r="Q1457" s="794"/>
      <c r="R1457" s="794"/>
      <c r="S1457" s="794"/>
      <c r="T1457" s="794"/>
      <c r="U1457" s="794"/>
      <c r="V1457" s="794"/>
      <c r="W1457" s="794"/>
      <c r="X1457" s="794"/>
    </row>
    <row r="1458" spans="3:24">
      <c r="C1458" s="857" t="s">
        <v>1018</v>
      </c>
      <c r="D1458" s="835">
        <v>43647</v>
      </c>
      <c r="E1458" s="794">
        <f t="shared" si="32"/>
        <v>2019</v>
      </c>
      <c r="F1458" s="794" t="s">
        <v>1019</v>
      </c>
      <c r="G1458" s="823">
        <v>300</v>
      </c>
      <c r="H1458" s="794" t="s">
        <v>1043</v>
      </c>
      <c r="I1458" s="794">
        <v>134</v>
      </c>
      <c r="J1458" s="794">
        <v>166</v>
      </c>
      <c r="K1458" s="794">
        <v>697.2</v>
      </c>
      <c r="L1458" s="835" t="s">
        <v>1023</v>
      </c>
      <c r="M1458" s="794"/>
      <c r="N1458" s="794"/>
      <c r="O1458" s="794"/>
      <c r="P1458" s="794"/>
      <c r="Q1458" s="794"/>
      <c r="R1458" s="794"/>
      <c r="S1458" s="794"/>
      <c r="T1458" s="794"/>
      <c r="U1458" s="794"/>
      <c r="V1458" s="794"/>
      <c r="W1458" s="794"/>
      <c r="X1458" s="794"/>
    </row>
    <row r="1459" spans="3:24">
      <c r="C1459" s="857" t="s">
        <v>1018</v>
      </c>
      <c r="D1459" s="835">
        <v>43647</v>
      </c>
      <c r="E1459" s="794">
        <f t="shared" si="32"/>
        <v>2019</v>
      </c>
      <c r="F1459" s="794" t="s">
        <v>1019</v>
      </c>
      <c r="G1459" s="823">
        <v>300</v>
      </c>
      <c r="H1459" s="794" t="s">
        <v>1043</v>
      </c>
      <c r="I1459" s="794">
        <v>134</v>
      </c>
      <c r="J1459" s="794">
        <v>166</v>
      </c>
      <c r="K1459" s="794">
        <v>697.2</v>
      </c>
      <c r="L1459" s="835" t="s">
        <v>1023</v>
      </c>
      <c r="M1459" s="794"/>
      <c r="N1459" s="794"/>
      <c r="O1459" s="794"/>
      <c r="P1459" s="794"/>
      <c r="Q1459" s="794"/>
      <c r="R1459" s="794"/>
      <c r="S1459" s="794"/>
      <c r="T1459" s="794"/>
      <c r="U1459" s="794"/>
      <c r="V1459" s="794"/>
      <c r="W1459" s="794"/>
      <c r="X1459" s="794"/>
    </row>
    <row r="1460" spans="3:24">
      <c r="C1460" s="857" t="s">
        <v>1018</v>
      </c>
      <c r="D1460" s="835">
        <v>43647</v>
      </c>
      <c r="E1460" s="794">
        <f t="shared" si="32"/>
        <v>2019</v>
      </c>
      <c r="F1460" s="794" t="s">
        <v>1019</v>
      </c>
      <c r="G1460" s="823">
        <v>300</v>
      </c>
      <c r="H1460" s="794" t="s">
        <v>1044</v>
      </c>
      <c r="I1460" s="794">
        <v>162</v>
      </c>
      <c r="J1460" s="794">
        <v>138</v>
      </c>
      <c r="K1460" s="794">
        <v>579.6</v>
      </c>
      <c r="L1460" s="835">
        <v>44075</v>
      </c>
      <c r="M1460" s="794"/>
      <c r="N1460" s="794"/>
      <c r="O1460" s="794"/>
      <c r="P1460" s="794"/>
      <c r="Q1460" s="794"/>
      <c r="R1460" s="794"/>
      <c r="S1460" s="794"/>
      <c r="T1460" s="794"/>
      <c r="U1460" s="794"/>
      <c r="V1460" s="794"/>
      <c r="W1460" s="794"/>
      <c r="X1460" s="794"/>
    </row>
    <row r="1461" spans="3:24">
      <c r="C1461" s="857" t="s">
        <v>1018</v>
      </c>
      <c r="D1461" s="835">
        <v>43647</v>
      </c>
      <c r="E1461" s="794">
        <f t="shared" si="32"/>
        <v>2019</v>
      </c>
      <c r="F1461" s="794" t="s">
        <v>1019</v>
      </c>
      <c r="G1461" s="823">
        <v>300</v>
      </c>
      <c r="H1461" s="794" t="s">
        <v>1043</v>
      </c>
      <c r="I1461" s="794">
        <v>134</v>
      </c>
      <c r="J1461" s="794">
        <v>166</v>
      </c>
      <c r="K1461" s="794">
        <v>697.2</v>
      </c>
      <c r="L1461" s="835" t="s">
        <v>1023</v>
      </c>
      <c r="M1461" s="794"/>
      <c r="N1461" s="794"/>
      <c r="O1461" s="794"/>
      <c r="P1461" s="794"/>
      <c r="Q1461" s="794"/>
      <c r="R1461" s="794"/>
      <c r="S1461" s="794"/>
      <c r="T1461" s="794"/>
      <c r="U1461" s="794"/>
      <c r="V1461" s="794"/>
      <c r="W1461" s="794"/>
      <c r="X1461" s="794"/>
    </row>
    <row r="1462" spans="3:24">
      <c r="C1462" s="857" t="s">
        <v>1018</v>
      </c>
      <c r="D1462" s="835">
        <v>43647</v>
      </c>
      <c r="E1462" s="794">
        <f t="shared" si="32"/>
        <v>2019</v>
      </c>
      <c r="F1462" s="794" t="s">
        <v>1019</v>
      </c>
      <c r="G1462" s="823">
        <v>300</v>
      </c>
      <c r="H1462" s="794" t="s">
        <v>1043</v>
      </c>
      <c r="I1462" s="794">
        <v>134</v>
      </c>
      <c r="J1462" s="794">
        <v>166</v>
      </c>
      <c r="K1462" s="794">
        <v>697.2</v>
      </c>
      <c r="L1462" s="835" t="s">
        <v>1023</v>
      </c>
      <c r="M1462" s="794"/>
      <c r="N1462" s="794"/>
      <c r="O1462" s="794"/>
      <c r="P1462" s="794"/>
      <c r="Q1462" s="794"/>
      <c r="R1462" s="794"/>
      <c r="S1462" s="794"/>
      <c r="T1462" s="794"/>
      <c r="U1462" s="794"/>
      <c r="V1462" s="794"/>
      <c r="W1462" s="794"/>
      <c r="X1462" s="794"/>
    </row>
    <row r="1463" spans="3:24">
      <c r="C1463" s="857" t="s">
        <v>1018</v>
      </c>
      <c r="D1463" s="835">
        <v>43647</v>
      </c>
      <c r="E1463" s="794">
        <f t="shared" si="32"/>
        <v>2019</v>
      </c>
      <c r="F1463" s="794" t="s">
        <v>1019</v>
      </c>
      <c r="G1463" s="823">
        <v>300</v>
      </c>
      <c r="H1463" s="794" t="s">
        <v>1043</v>
      </c>
      <c r="I1463" s="794">
        <v>134</v>
      </c>
      <c r="J1463" s="794">
        <v>166</v>
      </c>
      <c r="K1463" s="794">
        <v>697.2</v>
      </c>
      <c r="L1463" s="835" t="s">
        <v>1023</v>
      </c>
      <c r="M1463" s="794"/>
      <c r="N1463" s="794"/>
      <c r="O1463" s="794"/>
      <c r="P1463" s="794"/>
      <c r="Q1463" s="794"/>
      <c r="R1463" s="794"/>
      <c r="S1463" s="794"/>
      <c r="T1463" s="794"/>
      <c r="U1463" s="794"/>
      <c r="V1463" s="794"/>
      <c r="W1463" s="794"/>
      <c r="X1463" s="794"/>
    </row>
    <row r="1464" spans="3:24">
      <c r="C1464" s="857" t="s">
        <v>1018</v>
      </c>
      <c r="D1464" s="835">
        <v>43647</v>
      </c>
      <c r="E1464" s="794">
        <f t="shared" si="32"/>
        <v>2019</v>
      </c>
      <c r="F1464" s="794" t="s">
        <v>1019</v>
      </c>
      <c r="G1464" s="823">
        <v>300</v>
      </c>
      <c r="H1464" s="794" t="s">
        <v>1043</v>
      </c>
      <c r="I1464" s="794">
        <v>134</v>
      </c>
      <c r="J1464" s="794">
        <v>166</v>
      </c>
      <c r="K1464" s="794">
        <v>697.2</v>
      </c>
      <c r="L1464" s="835" t="s">
        <v>1023</v>
      </c>
      <c r="M1464" s="794"/>
      <c r="N1464" s="794"/>
      <c r="O1464" s="794"/>
      <c r="P1464" s="794"/>
      <c r="Q1464" s="794"/>
      <c r="R1464" s="794"/>
      <c r="S1464" s="794"/>
      <c r="T1464" s="794"/>
      <c r="U1464" s="794"/>
      <c r="V1464" s="794"/>
      <c r="W1464" s="794"/>
      <c r="X1464" s="794"/>
    </row>
    <row r="1465" spans="3:24">
      <c r="C1465" s="857" t="s">
        <v>1018</v>
      </c>
      <c r="D1465" s="835">
        <v>43647</v>
      </c>
      <c r="E1465" s="794">
        <f t="shared" si="32"/>
        <v>2019</v>
      </c>
      <c r="F1465" s="794" t="s">
        <v>1019</v>
      </c>
      <c r="G1465" s="823">
        <v>300</v>
      </c>
      <c r="H1465" s="794" t="s">
        <v>1043</v>
      </c>
      <c r="I1465" s="794">
        <v>134</v>
      </c>
      <c r="J1465" s="794">
        <v>166</v>
      </c>
      <c r="K1465" s="794">
        <v>697.2</v>
      </c>
      <c r="L1465" s="835" t="s">
        <v>1023</v>
      </c>
      <c r="M1465" s="794"/>
      <c r="N1465" s="794"/>
      <c r="O1465" s="794"/>
      <c r="P1465" s="794"/>
      <c r="Q1465" s="794"/>
      <c r="R1465" s="794"/>
      <c r="S1465" s="794"/>
      <c r="T1465" s="794"/>
      <c r="U1465" s="794"/>
      <c r="V1465" s="794"/>
      <c r="W1465" s="794"/>
      <c r="X1465" s="794"/>
    </row>
    <row r="1466" spans="3:24">
      <c r="C1466" s="857" t="s">
        <v>1018</v>
      </c>
      <c r="D1466" s="835">
        <v>43647</v>
      </c>
      <c r="E1466" s="794">
        <f t="shared" si="32"/>
        <v>2019</v>
      </c>
      <c r="F1466" s="794" t="s">
        <v>1019</v>
      </c>
      <c r="G1466" s="823">
        <v>300</v>
      </c>
      <c r="H1466" s="794" t="s">
        <v>1043</v>
      </c>
      <c r="I1466" s="794">
        <v>134</v>
      </c>
      <c r="J1466" s="794">
        <v>166</v>
      </c>
      <c r="K1466" s="794">
        <v>697.2</v>
      </c>
      <c r="L1466" s="835" t="s">
        <v>1023</v>
      </c>
      <c r="M1466" s="794"/>
      <c r="N1466" s="794"/>
      <c r="O1466" s="794"/>
      <c r="P1466" s="794"/>
      <c r="Q1466" s="794"/>
      <c r="R1466" s="794"/>
      <c r="S1466" s="794"/>
      <c r="T1466" s="794"/>
      <c r="U1466" s="794"/>
      <c r="V1466" s="794"/>
      <c r="W1466" s="794"/>
      <c r="X1466" s="794"/>
    </row>
    <row r="1467" spans="3:24">
      <c r="C1467" s="857" t="s">
        <v>1018</v>
      </c>
      <c r="D1467" s="835">
        <v>43647</v>
      </c>
      <c r="E1467" s="794">
        <f t="shared" si="32"/>
        <v>2019</v>
      </c>
      <c r="F1467" s="794" t="s">
        <v>1019</v>
      </c>
      <c r="G1467" s="823">
        <v>300</v>
      </c>
      <c r="H1467" s="794" t="s">
        <v>1043</v>
      </c>
      <c r="I1467" s="794">
        <v>134</v>
      </c>
      <c r="J1467" s="794">
        <v>166</v>
      </c>
      <c r="K1467" s="794">
        <v>697.2</v>
      </c>
      <c r="L1467" s="835" t="s">
        <v>1023</v>
      </c>
      <c r="M1467" s="794"/>
      <c r="N1467" s="794"/>
      <c r="O1467" s="794"/>
      <c r="P1467" s="794"/>
      <c r="Q1467" s="794"/>
      <c r="R1467" s="794"/>
      <c r="S1467" s="794"/>
      <c r="T1467" s="794"/>
      <c r="U1467" s="794"/>
      <c r="V1467" s="794"/>
      <c r="W1467" s="794"/>
      <c r="X1467" s="794"/>
    </row>
    <row r="1468" spans="3:24">
      <c r="C1468" s="857" t="s">
        <v>1018</v>
      </c>
      <c r="D1468" s="835">
        <v>43647</v>
      </c>
      <c r="E1468" s="794">
        <f t="shared" si="32"/>
        <v>2019</v>
      </c>
      <c r="F1468" s="794" t="s">
        <v>1019</v>
      </c>
      <c r="G1468" s="823">
        <v>300</v>
      </c>
      <c r="H1468" s="794" t="s">
        <v>1043</v>
      </c>
      <c r="I1468" s="794">
        <v>134</v>
      </c>
      <c r="J1468" s="794">
        <v>166</v>
      </c>
      <c r="K1468" s="794">
        <v>697.2</v>
      </c>
      <c r="L1468" s="835" t="s">
        <v>1023</v>
      </c>
      <c r="M1468" s="794"/>
      <c r="N1468" s="794"/>
      <c r="O1468" s="794"/>
      <c r="P1468" s="794"/>
      <c r="Q1468" s="794"/>
      <c r="R1468" s="794"/>
      <c r="S1468" s="794"/>
      <c r="T1468" s="794"/>
      <c r="U1468" s="794"/>
      <c r="V1468" s="794"/>
      <c r="W1468" s="794"/>
      <c r="X1468" s="794"/>
    </row>
    <row r="1469" spans="3:24">
      <c r="C1469" s="857" t="s">
        <v>1018</v>
      </c>
      <c r="D1469" s="835">
        <v>43647</v>
      </c>
      <c r="E1469" s="794">
        <f t="shared" si="32"/>
        <v>2019</v>
      </c>
      <c r="F1469" s="794" t="s">
        <v>1019</v>
      </c>
      <c r="G1469" s="823">
        <v>300</v>
      </c>
      <c r="H1469" s="794" t="s">
        <v>1043</v>
      </c>
      <c r="I1469" s="794">
        <v>134</v>
      </c>
      <c r="J1469" s="794">
        <v>166</v>
      </c>
      <c r="K1469" s="794">
        <v>697.2</v>
      </c>
      <c r="L1469" s="835" t="s">
        <v>1023</v>
      </c>
      <c r="M1469" s="794"/>
      <c r="N1469" s="794"/>
      <c r="O1469" s="794"/>
      <c r="P1469" s="794"/>
      <c r="Q1469" s="794"/>
      <c r="R1469" s="794"/>
      <c r="S1469" s="794"/>
      <c r="T1469" s="794"/>
      <c r="U1469" s="794"/>
      <c r="V1469" s="794"/>
      <c r="W1469" s="794"/>
      <c r="X1469" s="794"/>
    </row>
    <row r="1470" spans="3:24">
      <c r="C1470" s="857" t="s">
        <v>1018</v>
      </c>
      <c r="D1470" s="835">
        <v>43647</v>
      </c>
      <c r="E1470" s="794">
        <f t="shared" si="32"/>
        <v>2019</v>
      </c>
      <c r="F1470" s="794" t="s">
        <v>1028</v>
      </c>
      <c r="G1470" s="823">
        <v>195</v>
      </c>
      <c r="H1470" s="794" t="s">
        <v>1043</v>
      </c>
      <c r="I1470" s="794">
        <v>134</v>
      </c>
      <c r="J1470" s="794">
        <v>61</v>
      </c>
      <c r="K1470" s="794">
        <v>256.2</v>
      </c>
      <c r="L1470" s="835" t="s">
        <v>1023</v>
      </c>
      <c r="M1470" s="794"/>
      <c r="N1470" s="794"/>
      <c r="O1470" s="794"/>
      <c r="P1470" s="794"/>
      <c r="Q1470" s="794"/>
      <c r="R1470" s="794"/>
      <c r="S1470" s="794"/>
      <c r="T1470" s="794"/>
      <c r="U1470" s="794"/>
      <c r="V1470" s="794"/>
      <c r="W1470" s="794"/>
      <c r="X1470" s="794"/>
    </row>
    <row r="1471" spans="3:24">
      <c r="C1471" s="857" t="s">
        <v>1018</v>
      </c>
      <c r="D1471" s="835">
        <v>43647</v>
      </c>
      <c r="E1471" s="794">
        <f t="shared" si="32"/>
        <v>2019</v>
      </c>
      <c r="F1471" s="794" t="s">
        <v>1028</v>
      </c>
      <c r="G1471" s="823">
        <v>195</v>
      </c>
      <c r="H1471" s="794" t="s">
        <v>1043</v>
      </c>
      <c r="I1471" s="794">
        <v>134</v>
      </c>
      <c r="J1471" s="794">
        <v>61</v>
      </c>
      <c r="K1471" s="794">
        <v>256.2</v>
      </c>
      <c r="L1471" s="835" t="s">
        <v>1023</v>
      </c>
      <c r="M1471" s="794"/>
      <c r="N1471" s="794"/>
      <c r="O1471" s="794"/>
      <c r="P1471" s="794"/>
      <c r="Q1471" s="794"/>
      <c r="R1471" s="794"/>
      <c r="S1471" s="794"/>
      <c r="T1471" s="794"/>
      <c r="U1471" s="794"/>
      <c r="V1471" s="794"/>
      <c r="W1471" s="794"/>
      <c r="X1471" s="794"/>
    </row>
    <row r="1472" spans="3:24">
      <c r="C1472" s="857" t="s">
        <v>1018</v>
      </c>
      <c r="D1472" s="835">
        <v>43647</v>
      </c>
      <c r="E1472" s="794">
        <f t="shared" si="32"/>
        <v>2019</v>
      </c>
      <c r="F1472" s="794" t="s">
        <v>1028</v>
      </c>
      <c r="G1472" s="823">
        <v>195</v>
      </c>
      <c r="H1472" s="794" t="s">
        <v>1043</v>
      </c>
      <c r="I1472" s="794">
        <v>134</v>
      </c>
      <c r="J1472" s="794">
        <v>61</v>
      </c>
      <c r="K1472" s="794">
        <v>256.2</v>
      </c>
      <c r="L1472" s="835" t="s">
        <v>1023</v>
      </c>
      <c r="M1472" s="794"/>
      <c r="N1472" s="794"/>
      <c r="O1472" s="794"/>
      <c r="P1472" s="794"/>
      <c r="Q1472" s="794"/>
      <c r="R1472" s="794"/>
      <c r="S1472" s="794"/>
      <c r="T1472" s="794"/>
      <c r="U1472" s="794"/>
      <c r="V1472" s="794"/>
      <c r="W1472" s="794"/>
      <c r="X1472" s="794"/>
    </row>
    <row r="1473" spans="3:24">
      <c r="C1473" s="857" t="s">
        <v>1018</v>
      </c>
      <c r="D1473" s="835">
        <v>43647</v>
      </c>
      <c r="E1473" s="794">
        <f t="shared" si="32"/>
        <v>2019</v>
      </c>
      <c r="F1473" s="794" t="s">
        <v>1028</v>
      </c>
      <c r="G1473" s="823">
        <v>195</v>
      </c>
      <c r="H1473" s="794" t="s">
        <v>1043</v>
      </c>
      <c r="I1473" s="794">
        <v>134</v>
      </c>
      <c r="J1473" s="794">
        <v>61</v>
      </c>
      <c r="K1473" s="794">
        <v>256.2</v>
      </c>
      <c r="L1473" s="835" t="s">
        <v>1023</v>
      </c>
      <c r="M1473" s="794"/>
      <c r="N1473" s="794"/>
      <c r="O1473" s="794"/>
      <c r="P1473" s="794"/>
      <c r="Q1473" s="794"/>
      <c r="R1473" s="794"/>
      <c r="S1473" s="794"/>
      <c r="T1473" s="794"/>
      <c r="U1473" s="794"/>
      <c r="V1473" s="794"/>
      <c r="W1473" s="794"/>
      <c r="X1473" s="794"/>
    </row>
    <row r="1474" spans="3:24">
      <c r="C1474" s="857" t="s">
        <v>1018</v>
      </c>
      <c r="D1474" s="835">
        <v>43647</v>
      </c>
      <c r="E1474" s="794">
        <f t="shared" si="32"/>
        <v>2019</v>
      </c>
      <c r="F1474" s="794" t="s">
        <v>1028</v>
      </c>
      <c r="G1474" s="823">
        <v>195</v>
      </c>
      <c r="H1474" s="794" t="s">
        <v>1043</v>
      </c>
      <c r="I1474" s="794">
        <v>134</v>
      </c>
      <c r="J1474" s="794">
        <v>61</v>
      </c>
      <c r="K1474" s="794">
        <v>256.2</v>
      </c>
      <c r="L1474" s="835" t="s">
        <v>1023</v>
      </c>
      <c r="M1474" s="794"/>
      <c r="N1474" s="794"/>
      <c r="O1474" s="794"/>
      <c r="P1474" s="794"/>
      <c r="Q1474" s="794"/>
      <c r="R1474" s="794"/>
      <c r="S1474" s="794"/>
      <c r="T1474" s="794"/>
      <c r="U1474" s="794"/>
      <c r="V1474" s="794"/>
      <c r="W1474" s="794"/>
      <c r="X1474" s="794"/>
    </row>
    <row r="1475" spans="3:24">
      <c r="C1475" s="857" t="s">
        <v>1018</v>
      </c>
      <c r="D1475" s="835">
        <v>43647</v>
      </c>
      <c r="E1475" s="794">
        <f t="shared" si="32"/>
        <v>2019</v>
      </c>
      <c r="F1475" s="794" t="s">
        <v>1028</v>
      </c>
      <c r="G1475" s="823">
        <v>195</v>
      </c>
      <c r="H1475" s="794" t="s">
        <v>1043</v>
      </c>
      <c r="I1475" s="794">
        <v>134</v>
      </c>
      <c r="J1475" s="794">
        <v>61</v>
      </c>
      <c r="K1475" s="794">
        <v>256.2</v>
      </c>
      <c r="L1475" s="835" t="s">
        <v>1023</v>
      </c>
      <c r="M1475" s="794"/>
      <c r="N1475" s="794"/>
      <c r="O1475" s="794"/>
      <c r="P1475" s="794"/>
      <c r="Q1475" s="794"/>
      <c r="R1475" s="794"/>
      <c r="S1475" s="794"/>
      <c r="T1475" s="794"/>
      <c r="U1475" s="794"/>
      <c r="V1475" s="794"/>
      <c r="W1475" s="794"/>
      <c r="X1475" s="794"/>
    </row>
    <row r="1476" spans="3:24">
      <c r="C1476" s="857" t="s">
        <v>1018</v>
      </c>
      <c r="D1476" s="835">
        <v>43647</v>
      </c>
      <c r="E1476" s="794">
        <f t="shared" si="32"/>
        <v>2019</v>
      </c>
      <c r="F1476" s="794" t="s">
        <v>1019</v>
      </c>
      <c r="G1476" s="823">
        <v>300</v>
      </c>
      <c r="H1476" s="794" t="s">
        <v>1043</v>
      </c>
      <c r="I1476" s="794">
        <v>134</v>
      </c>
      <c r="J1476" s="794">
        <v>166</v>
      </c>
      <c r="K1476" s="794">
        <v>697.2</v>
      </c>
      <c r="L1476" s="835" t="s">
        <v>1023</v>
      </c>
      <c r="M1476" s="794"/>
      <c r="N1476" s="794"/>
      <c r="O1476" s="794"/>
      <c r="P1476" s="794"/>
      <c r="Q1476" s="794"/>
      <c r="R1476" s="794"/>
      <c r="S1476" s="794"/>
      <c r="T1476" s="794"/>
      <c r="U1476" s="794"/>
      <c r="V1476" s="794"/>
      <c r="W1476" s="794"/>
      <c r="X1476" s="794"/>
    </row>
    <row r="1477" spans="3:24">
      <c r="C1477" s="857" t="s">
        <v>1018</v>
      </c>
      <c r="D1477" s="835">
        <v>43647</v>
      </c>
      <c r="E1477" s="794">
        <f t="shared" si="32"/>
        <v>2019</v>
      </c>
      <c r="F1477" s="794" t="s">
        <v>1019</v>
      </c>
      <c r="G1477" s="823">
        <v>300</v>
      </c>
      <c r="H1477" s="794" t="s">
        <v>1043</v>
      </c>
      <c r="I1477" s="794">
        <v>134</v>
      </c>
      <c r="J1477" s="794">
        <v>166</v>
      </c>
      <c r="K1477" s="794">
        <v>697.2</v>
      </c>
      <c r="L1477" s="835" t="s">
        <v>1023</v>
      </c>
      <c r="M1477" s="794"/>
      <c r="N1477" s="794"/>
      <c r="O1477" s="794"/>
      <c r="P1477" s="794"/>
      <c r="Q1477" s="794"/>
      <c r="R1477" s="794"/>
      <c r="S1477" s="794"/>
      <c r="T1477" s="794"/>
      <c r="U1477" s="794"/>
      <c r="V1477" s="794"/>
      <c r="W1477" s="794"/>
      <c r="X1477" s="794"/>
    </row>
    <row r="1478" spans="3:24">
      <c r="C1478" s="857" t="s">
        <v>1018</v>
      </c>
      <c r="D1478" s="835">
        <v>43647</v>
      </c>
      <c r="E1478" s="794">
        <f t="shared" si="32"/>
        <v>2019</v>
      </c>
      <c r="F1478" s="794" t="s">
        <v>1019</v>
      </c>
      <c r="G1478" s="823">
        <v>300</v>
      </c>
      <c r="H1478" s="794" t="s">
        <v>1043</v>
      </c>
      <c r="I1478" s="794">
        <v>134</v>
      </c>
      <c r="J1478" s="794">
        <v>166</v>
      </c>
      <c r="K1478" s="794">
        <v>697.2</v>
      </c>
      <c r="L1478" s="835" t="s">
        <v>1023</v>
      </c>
      <c r="M1478" s="794"/>
      <c r="N1478" s="794"/>
      <c r="O1478" s="794"/>
      <c r="P1478" s="794"/>
      <c r="Q1478" s="794"/>
      <c r="R1478" s="794"/>
      <c r="S1478" s="794"/>
      <c r="T1478" s="794"/>
      <c r="U1478" s="794"/>
      <c r="V1478" s="794"/>
      <c r="W1478" s="794"/>
      <c r="X1478" s="794"/>
    </row>
    <row r="1479" spans="3:24">
      <c r="C1479" s="857" t="s">
        <v>1018</v>
      </c>
      <c r="D1479" s="835">
        <v>43647</v>
      </c>
      <c r="E1479" s="794">
        <f t="shared" si="32"/>
        <v>2019</v>
      </c>
      <c r="F1479" s="794" t="s">
        <v>1019</v>
      </c>
      <c r="G1479" s="823">
        <v>300</v>
      </c>
      <c r="H1479" s="794" t="s">
        <v>1043</v>
      </c>
      <c r="I1479" s="794">
        <v>134</v>
      </c>
      <c r="J1479" s="794">
        <v>166</v>
      </c>
      <c r="K1479" s="794">
        <v>697.2</v>
      </c>
      <c r="L1479" s="835" t="s">
        <v>1023</v>
      </c>
      <c r="M1479" s="794"/>
      <c r="N1479" s="794"/>
      <c r="O1479" s="794"/>
      <c r="P1479" s="794"/>
      <c r="Q1479" s="794"/>
      <c r="R1479" s="794"/>
      <c r="S1479" s="794"/>
      <c r="T1479" s="794"/>
      <c r="U1479" s="794"/>
      <c r="V1479" s="794"/>
      <c r="W1479" s="794"/>
      <c r="X1479" s="794"/>
    </row>
    <row r="1480" spans="3:24">
      <c r="C1480" s="857" t="s">
        <v>1018</v>
      </c>
      <c r="D1480" s="835">
        <v>43647</v>
      </c>
      <c r="E1480" s="794">
        <f t="shared" si="32"/>
        <v>2019</v>
      </c>
      <c r="F1480" s="794" t="s">
        <v>1019</v>
      </c>
      <c r="G1480" s="823">
        <v>300</v>
      </c>
      <c r="H1480" s="794" t="s">
        <v>1022</v>
      </c>
      <c r="I1480" s="794">
        <v>134</v>
      </c>
      <c r="J1480" s="794">
        <v>166</v>
      </c>
      <c r="K1480" s="794">
        <v>697.2</v>
      </c>
      <c r="L1480" s="835" t="s">
        <v>1023</v>
      </c>
      <c r="M1480" s="794"/>
      <c r="N1480" s="794"/>
      <c r="O1480" s="794"/>
      <c r="P1480" s="794"/>
      <c r="Q1480" s="794"/>
      <c r="R1480" s="794"/>
      <c r="S1480" s="794"/>
      <c r="T1480" s="794"/>
      <c r="U1480" s="794"/>
      <c r="V1480" s="794"/>
      <c r="W1480" s="794"/>
      <c r="X1480" s="794"/>
    </row>
    <row r="1481" spans="3:24">
      <c r="C1481" s="857" t="s">
        <v>1018</v>
      </c>
      <c r="D1481" s="835">
        <v>43647</v>
      </c>
      <c r="E1481" s="794">
        <f t="shared" si="32"/>
        <v>2019</v>
      </c>
      <c r="F1481" s="794" t="s">
        <v>1019</v>
      </c>
      <c r="G1481" s="823">
        <v>300</v>
      </c>
      <c r="H1481" s="794" t="s">
        <v>1043</v>
      </c>
      <c r="I1481" s="794">
        <v>134</v>
      </c>
      <c r="J1481" s="794">
        <v>166</v>
      </c>
      <c r="K1481" s="794">
        <v>697.2</v>
      </c>
      <c r="L1481" s="835" t="s">
        <v>1023</v>
      </c>
      <c r="M1481" s="794"/>
      <c r="N1481" s="794"/>
      <c r="O1481" s="794"/>
      <c r="P1481" s="794"/>
      <c r="Q1481" s="794"/>
      <c r="R1481" s="794"/>
      <c r="S1481" s="794"/>
      <c r="T1481" s="794"/>
      <c r="U1481" s="794"/>
      <c r="V1481" s="794"/>
      <c r="W1481" s="794"/>
      <c r="X1481" s="794"/>
    </row>
    <row r="1482" spans="3:24">
      <c r="C1482" s="857" t="s">
        <v>1018</v>
      </c>
      <c r="D1482" s="835">
        <v>43647</v>
      </c>
      <c r="E1482" s="794">
        <f t="shared" si="32"/>
        <v>2019</v>
      </c>
      <c r="F1482" s="794" t="s">
        <v>1019</v>
      </c>
      <c r="G1482" s="823">
        <v>300</v>
      </c>
      <c r="H1482" s="794" t="s">
        <v>1022</v>
      </c>
      <c r="I1482" s="794">
        <v>134</v>
      </c>
      <c r="J1482" s="794">
        <v>166</v>
      </c>
      <c r="K1482" s="794">
        <v>697.2</v>
      </c>
      <c r="L1482" s="835" t="s">
        <v>1023</v>
      </c>
      <c r="M1482" s="794"/>
      <c r="N1482" s="794"/>
      <c r="O1482" s="794"/>
      <c r="P1482" s="794"/>
      <c r="Q1482" s="794"/>
      <c r="R1482" s="794"/>
      <c r="S1482" s="794"/>
      <c r="T1482" s="794"/>
      <c r="U1482" s="794"/>
      <c r="V1482" s="794"/>
      <c r="W1482" s="794"/>
      <c r="X1482" s="794"/>
    </row>
    <row r="1483" spans="3:24">
      <c r="C1483" s="857" t="s">
        <v>1018</v>
      </c>
      <c r="D1483" s="835">
        <v>43647</v>
      </c>
      <c r="E1483" s="794">
        <f t="shared" si="32"/>
        <v>2019</v>
      </c>
      <c r="F1483" s="794" t="s">
        <v>1019</v>
      </c>
      <c r="G1483" s="823">
        <v>300</v>
      </c>
      <c r="H1483" s="794" t="s">
        <v>1043</v>
      </c>
      <c r="I1483" s="794">
        <v>134</v>
      </c>
      <c r="J1483" s="794">
        <v>166</v>
      </c>
      <c r="K1483" s="794">
        <v>697.2</v>
      </c>
      <c r="L1483" s="835" t="s">
        <v>1023</v>
      </c>
      <c r="M1483" s="794"/>
      <c r="N1483" s="794"/>
      <c r="O1483" s="794"/>
      <c r="P1483" s="794"/>
      <c r="Q1483" s="794"/>
      <c r="R1483" s="794"/>
      <c r="S1483" s="794"/>
      <c r="T1483" s="794"/>
      <c r="U1483" s="794"/>
      <c r="V1483" s="794"/>
      <c r="W1483" s="794"/>
      <c r="X1483" s="794"/>
    </row>
    <row r="1484" spans="3:24">
      <c r="C1484" s="857" t="s">
        <v>1018</v>
      </c>
      <c r="D1484" s="835">
        <v>43647</v>
      </c>
      <c r="E1484" s="794">
        <f t="shared" si="32"/>
        <v>2019</v>
      </c>
      <c r="F1484" s="794" t="s">
        <v>1019</v>
      </c>
      <c r="G1484" s="823">
        <v>300</v>
      </c>
      <c r="H1484" s="794" t="s">
        <v>1043</v>
      </c>
      <c r="I1484" s="794">
        <v>134</v>
      </c>
      <c r="J1484" s="794">
        <v>166</v>
      </c>
      <c r="K1484" s="794">
        <v>697.2</v>
      </c>
      <c r="L1484" s="835" t="s">
        <v>1023</v>
      </c>
      <c r="M1484" s="794"/>
      <c r="N1484" s="794"/>
      <c r="O1484" s="794"/>
      <c r="P1484" s="794"/>
      <c r="Q1484" s="794"/>
      <c r="R1484" s="794"/>
      <c r="S1484" s="794"/>
      <c r="T1484" s="794"/>
      <c r="U1484" s="794"/>
      <c r="V1484" s="794"/>
      <c r="W1484" s="794"/>
      <c r="X1484" s="794"/>
    </row>
    <row r="1485" spans="3:24">
      <c r="C1485" s="857" t="s">
        <v>1018</v>
      </c>
      <c r="D1485" s="835">
        <v>43647</v>
      </c>
      <c r="E1485" s="794">
        <f t="shared" si="32"/>
        <v>2019</v>
      </c>
      <c r="F1485" s="794" t="s">
        <v>1019</v>
      </c>
      <c r="G1485" s="823">
        <v>300</v>
      </c>
      <c r="H1485" s="794" t="s">
        <v>1043</v>
      </c>
      <c r="I1485" s="794">
        <v>134</v>
      </c>
      <c r="J1485" s="794">
        <v>166</v>
      </c>
      <c r="K1485" s="794">
        <v>697.2</v>
      </c>
      <c r="L1485" s="835" t="s">
        <v>1023</v>
      </c>
      <c r="M1485" s="794"/>
      <c r="N1485" s="794"/>
      <c r="O1485" s="794"/>
      <c r="P1485" s="794"/>
      <c r="Q1485" s="794"/>
      <c r="R1485" s="794"/>
      <c r="S1485" s="794"/>
      <c r="T1485" s="794"/>
      <c r="U1485" s="794"/>
      <c r="V1485" s="794"/>
      <c r="W1485" s="794"/>
      <c r="X1485" s="794"/>
    </row>
    <row r="1486" spans="3:24">
      <c r="C1486" s="857" t="s">
        <v>1018</v>
      </c>
      <c r="D1486" s="835">
        <v>43647</v>
      </c>
      <c r="E1486" s="794">
        <f t="shared" si="32"/>
        <v>2019</v>
      </c>
      <c r="F1486" s="794" t="s">
        <v>1019</v>
      </c>
      <c r="G1486" s="823">
        <v>300</v>
      </c>
      <c r="H1486" s="794" t="s">
        <v>1029</v>
      </c>
      <c r="I1486" s="794">
        <v>86</v>
      </c>
      <c r="J1486" s="794">
        <v>214</v>
      </c>
      <c r="K1486" s="794">
        <v>898.80000000000007</v>
      </c>
      <c r="L1486" s="835" t="s">
        <v>1023</v>
      </c>
      <c r="M1486" s="794"/>
      <c r="N1486" s="794"/>
      <c r="O1486" s="794"/>
      <c r="P1486" s="794"/>
      <c r="Q1486" s="794"/>
      <c r="R1486" s="794"/>
      <c r="S1486" s="794"/>
      <c r="T1486" s="794"/>
      <c r="U1486" s="794"/>
      <c r="V1486" s="794"/>
      <c r="W1486" s="794"/>
      <c r="X1486" s="794"/>
    </row>
    <row r="1487" spans="3:24">
      <c r="C1487" s="857" t="s">
        <v>1018</v>
      </c>
      <c r="D1487" s="835">
        <v>43647</v>
      </c>
      <c r="E1487" s="794">
        <f t="shared" si="32"/>
        <v>2019</v>
      </c>
      <c r="F1487" s="794" t="s">
        <v>1019</v>
      </c>
      <c r="G1487" s="823">
        <v>300</v>
      </c>
      <c r="H1487" s="794" t="s">
        <v>1029</v>
      </c>
      <c r="I1487" s="794">
        <v>86</v>
      </c>
      <c r="J1487" s="794">
        <v>214</v>
      </c>
      <c r="K1487" s="794">
        <v>898.80000000000007</v>
      </c>
      <c r="L1487" s="835" t="s">
        <v>1023</v>
      </c>
      <c r="M1487" s="794"/>
      <c r="N1487" s="794"/>
      <c r="O1487" s="794"/>
      <c r="P1487" s="794"/>
      <c r="Q1487" s="794"/>
      <c r="R1487" s="794"/>
      <c r="S1487" s="794"/>
      <c r="T1487" s="794"/>
      <c r="U1487" s="794"/>
      <c r="V1487" s="794"/>
      <c r="W1487" s="794"/>
      <c r="X1487" s="794"/>
    </row>
    <row r="1488" spans="3:24">
      <c r="C1488" s="857" t="s">
        <v>1018</v>
      </c>
      <c r="D1488" s="835">
        <v>43647</v>
      </c>
      <c r="E1488" s="794">
        <f t="shared" si="32"/>
        <v>2019</v>
      </c>
      <c r="F1488" s="794" t="s">
        <v>1019</v>
      </c>
      <c r="G1488" s="823">
        <v>300</v>
      </c>
      <c r="H1488" s="794" t="s">
        <v>1044</v>
      </c>
      <c r="I1488" s="794">
        <v>162</v>
      </c>
      <c r="J1488" s="794">
        <v>138</v>
      </c>
      <c r="K1488" s="794">
        <v>579.6</v>
      </c>
      <c r="L1488" s="835" t="s">
        <v>1023</v>
      </c>
      <c r="M1488" s="794"/>
      <c r="N1488" s="794"/>
      <c r="O1488" s="794"/>
      <c r="P1488" s="794"/>
      <c r="Q1488" s="794"/>
      <c r="R1488" s="794"/>
      <c r="S1488" s="794"/>
      <c r="T1488" s="794"/>
      <c r="U1488" s="794"/>
      <c r="V1488" s="794"/>
      <c r="W1488" s="794"/>
      <c r="X1488" s="794"/>
    </row>
    <row r="1489" spans="3:24">
      <c r="C1489" s="857" t="s">
        <v>1018</v>
      </c>
      <c r="D1489" s="835">
        <v>43647</v>
      </c>
      <c r="E1489" s="794">
        <f t="shared" si="32"/>
        <v>2019</v>
      </c>
      <c r="F1489" s="794" t="s">
        <v>1019</v>
      </c>
      <c r="G1489" s="823">
        <v>300</v>
      </c>
      <c r="H1489" s="794" t="s">
        <v>1044</v>
      </c>
      <c r="I1489" s="794">
        <v>162</v>
      </c>
      <c r="J1489" s="794">
        <v>138</v>
      </c>
      <c r="K1489" s="794">
        <v>579.6</v>
      </c>
      <c r="L1489" s="835" t="s">
        <v>1023</v>
      </c>
      <c r="M1489" s="794"/>
      <c r="N1489" s="794"/>
      <c r="O1489" s="794"/>
      <c r="P1489" s="794"/>
      <c r="Q1489" s="794"/>
      <c r="R1489" s="794"/>
      <c r="S1489" s="794"/>
      <c r="T1489" s="794"/>
      <c r="U1489" s="794"/>
      <c r="V1489" s="794"/>
      <c r="W1489" s="794"/>
      <c r="X1489" s="794"/>
    </row>
    <row r="1490" spans="3:24">
      <c r="C1490" s="857" t="s">
        <v>1018</v>
      </c>
      <c r="D1490" s="835">
        <v>43647</v>
      </c>
      <c r="E1490" s="794">
        <f t="shared" si="32"/>
        <v>2019</v>
      </c>
      <c r="F1490" s="794" t="s">
        <v>1019</v>
      </c>
      <c r="G1490" s="823">
        <v>300</v>
      </c>
      <c r="H1490" s="794" t="s">
        <v>1043</v>
      </c>
      <c r="I1490" s="794">
        <v>134</v>
      </c>
      <c r="J1490" s="794">
        <v>166</v>
      </c>
      <c r="K1490" s="794">
        <v>697.2</v>
      </c>
      <c r="L1490" s="835" t="s">
        <v>1023</v>
      </c>
      <c r="M1490" s="794"/>
      <c r="N1490" s="794"/>
      <c r="O1490" s="794"/>
      <c r="P1490" s="794"/>
      <c r="Q1490" s="794"/>
      <c r="R1490" s="794"/>
      <c r="S1490" s="794"/>
      <c r="T1490" s="794"/>
      <c r="U1490" s="794"/>
      <c r="V1490" s="794"/>
      <c r="W1490" s="794"/>
      <c r="X1490" s="794"/>
    </row>
    <row r="1491" spans="3:24">
      <c r="C1491" s="857" t="s">
        <v>1018</v>
      </c>
      <c r="D1491" s="835">
        <v>43647</v>
      </c>
      <c r="E1491" s="794">
        <f t="shared" si="32"/>
        <v>2019</v>
      </c>
      <c r="F1491" s="794" t="s">
        <v>1019</v>
      </c>
      <c r="G1491" s="823">
        <v>300</v>
      </c>
      <c r="H1491" s="794" t="s">
        <v>1043</v>
      </c>
      <c r="I1491" s="794">
        <v>134</v>
      </c>
      <c r="J1491" s="794">
        <v>166</v>
      </c>
      <c r="K1491" s="794">
        <v>697.2</v>
      </c>
      <c r="L1491" s="835" t="s">
        <v>1023</v>
      </c>
      <c r="M1491" s="794"/>
      <c r="N1491" s="794"/>
      <c r="O1491" s="794"/>
      <c r="P1491" s="794"/>
      <c r="Q1491" s="794"/>
      <c r="R1491" s="794"/>
      <c r="S1491" s="794"/>
      <c r="T1491" s="794"/>
      <c r="U1491" s="794"/>
      <c r="V1491" s="794"/>
      <c r="W1491" s="794"/>
      <c r="X1491" s="794"/>
    </row>
    <row r="1492" spans="3:24">
      <c r="C1492" s="857" t="s">
        <v>1018</v>
      </c>
      <c r="D1492" s="835">
        <v>43647</v>
      </c>
      <c r="E1492" s="794">
        <f t="shared" si="32"/>
        <v>2019</v>
      </c>
      <c r="F1492" s="794" t="s">
        <v>1030</v>
      </c>
      <c r="G1492" s="823">
        <v>100</v>
      </c>
      <c r="H1492" s="794" t="s">
        <v>1033</v>
      </c>
      <c r="I1492" s="794">
        <v>26</v>
      </c>
      <c r="J1492" s="794">
        <v>74</v>
      </c>
      <c r="K1492" s="794">
        <v>310.8</v>
      </c>
      <c r="L1492" s="835" t="s">
        <v>1023</v>
      </c>
      <c r="M1492" s="794"/>
      <c r="N1492" s="794"/>
      <c r="O1492" s="794"/>
      <c r="P1492" s="794"/>
      <c r="Q1492" s="794"/>
      <c r="R1492" s="794"/>
      <c r="S1492" s="794"/>
      <c r="T1492" s="794"/>
      <c r="U1492" s="794"/>
      <c r="V1492" s="794"/>
      <c r="W1492" s="794"/>
      <c r="X1492" s="794"/>
    </row>
    <row r="1493" spans="3:24">
      <c r="C1493" s="857" t="s">
        <v>1018</v>
      </c>
      <c r="D1493" s="835">
        <v>43647</v>
      </c>
      <c r="E1493" s="794">
        <f t="shared" si="32"/>
        <v>2019</v>
      </c>
      <c r="F1493" s="794" t="s">
        <v>1030</v>
      </c>
      <c r="G1493" s="823">
        <v>100</v>
      </c>
      <c r="H1493" s="794" t="s">
        <v>1033</v>
      </c>
      <c r="I1493" s="794">
        <v>26</v>
      </c>
      <c r="J1493" s="794">
        <v>74</v>
      </c>
      <c r="K1493" s="794">
        <v>310.8</v>
      </c>
      <c r="L1493" s="835" t="s">
        <v>1023</v>
      </c>
      <c r="M1493" s="794"/>
      <c r="N1493" s="794"/>
      <c r="O1493" s="794"/>
      <c r="P1493" s="794"/>
      <c r="Q1493" s="794"/>
      <c r="R1493" s="794"/>
      <c r="S1493" s="794"/>
      <c r="T1493" s="794"/>
      <c r="U1493" s="794"/>
      <c r="V1493" s="794"/>
      <c r="W1493" s="794"/>
      <c r="X1493" s="794"/>
    </row>
    <row r="1494" spans="3:24">
      <c r="C1494" s="857" t="s">
        <v>1018</v>
      </c>
      <c r="D1494" s="835">
        <v>43647</v>
      </c>
      <c r="E1494" s="794">
        <f t="shared" si="32"/>
        <v>2019</v>
      </c>
      <c r="F1494" s="794" t="s">
        <v>1030</v>
      </c>
      <c r="G1494" s="823">
        <v>100</v>
      </c>
      <c r="H1494" s="794" t="s">
        <v>1033</v>
      </c>
      <c r="I1494" s="794">
        <v>26</v>
      </c>
      <c r="J1494" s="794">
        <v>74</v>
      </c>
      <c r="K1494" s="794">
        <v>310.8</v>
      </c>
      <c r="L1494" s="835" t="s">
        <v>1023</v>
      </c>
      <c r="M1494" s="794"/>
      <c r="N1494" s="794"/>
      <c r="O1494" s="794"/>
      <c r="P1494" s="794"/>
      <c r="Q1494" s="794"/>
      <c r="R1494" s="794"/>
      <c r="S1494" s="794"/>
      <c r="T1494" s="794"/>
      <c r="U1494" s="794"/>
      <c r="V1494" s="794"/>
      <c r="W1494" s="794"/>
      <c r="X1494" s="794"/>
    </row>
    <row r="1495" spans="3:24">
      <c r="C1495" s="857" t="s">
        <v>1018</v>
      </c>
      <c r="D1495" s="835">
        <v>43647</v>
      </c>
      <c r="E1495" s="794">
        <f t="shared" si="32"/>
        <v>2019</v>
      </c>
      <c r="F1495" s="794" t="s">
        <v>1030</v>
      </c>
      <c r="G1495" s="823">
        <v>100</v>
      </c>
      <c r="H1495" s="794" t="s">
        <v>1033</v>
      </c>
      <c r="I1495" s="794">
        <v>26</v>
      </c>
      <c r="J1495" s="794">
        <v>74</v>
      </c>
      <c r="K1495" s="794">
        <v>310.8</v>
      </c>
      <c r="L1495" s="835" t="s">
        <v>1023</v>
      </c>
      <c r="M1495" s="794"/>
      <c r="N1495" s="794"/>
      <c r="O1495" s="794"/>
      <c r="P1495" s="794"/>
      <c r="Q1495" s="794"/>
      <c r="R1495" s="794"/>
      <c r="S1495" s="794"/>
      <c r="T1495" s="794"/>
      <c r="U1495" s="794"/>
      <c r="V1495" s="794"/>
      <c r="W1495" s="794"/>
      <c r="X1495" s="794"/>
    </row>
    <row r="1496" spans="3:24">
      <c r="C1496" s="857" t="s">
        <v>1018</v>
      </c>
      <c r="D1496" s="835">
        <v>43647</v>
      </c>
      <c r="E1496" s="794">
        <f t="shared" si="32"/>
        <v>2019</v>
      </c>
      <c r="F1496" s="794" t="s">
        <v>1030</v>
      </c>
      <c r="G1496" s="823">
        <v>100</v>
      </c>
      <c r="H1496" s="794" t="s">
        <v>1033</v>
      </c>
      <c r="I1496" s="794">
        <v>26</v>
      </c>
      <c r="J1496" s="794">
        <v>74</v>
      </c>
      <c r="K1496" s="794">
        <v>310.8</v>
      </c>
      <c r="L1496" s="835" t="s">
        <v>1023</v>
      </c>
      <c r="M1496" s="794"/>
      <c r="N1496" s="794"/>
      <c r="O1496" s="794"/>
      <c r="P1496" s="794"/>
      <c r="Q1496" s="794"/>
      <c r="R1496" s="794"/>
      <c r="S1496" s="794"/>
      <c r="T1496" s="794"/>
      <c r="U1496" s="794"/>
      <c r="V1496" s="794"/>
      <c r="W1496" s="794"/>
      <c r="X1496" s="794"/>
    </row>
    <row r="1497" spans="3:24">
      <c r="C1497" s="857" t="s">
        <v>1018</v>
      </c>
      <c r="D1497" s="835">
        <v>43647</v>
      </c>
      <c r="E1497" s="794">
        <f t="shared" si="32"/>
        <v>2019</v>
      </c>
      <c r="F1497" s="794" t="s">
        <v>1030</v>
      </c>
      <c r="G1497" s="823">
        <v>100</v>
      </c>
      <c r="H1497" s="794" t="s">
        <v>1033</v>
      </c>
      <c r="I1497" s="794">
        <v>26</v>
      </c>
      <c r="J1497" s="794">
        <v>74</v>
      </c>
      <c r="K1497" s="794">
        <v>310.8</v>
      </c>
      <c r="L1497" s="835" t="s">
        <v>1023</v>
      </c>
      <c r="M1497" s="794"/>
      <c r="N1497" s="794"/>
      <c r="O1497" s="794"/>
      <c r="P1497" s="794"/>
      <c r="Q1497" s="794"/>
      <c r="R1497" s="794"/>
      <c r="S1497" s="794"/>
      <c r="T1497" s="794"/>
      <c r="U1497" s="794"/>
      <c r="V1497" s="794"/>
      <c r="W1497" s="794"/>
      <c r="X1497" s="794"/>
    </row>
    <row r="1498" spans="3:24">
      <c r="C1498" s="857" t="s">
        <v>1018</v>
      </c>
      <c r="D1498" s="835">
        <v>43647</v>
      </c>
      <c r="E1498" s="794">
        <f t="shared" si="32"/>
        <v>2019</v>
      </c>
      <c r="F1498" s="794" t="s">
        <v>1030</v>
      </c>
      <c r="G1498" s="823">
        <v>100</v>
      </c>
      <c r="H1498" s="794" t="s">
        <v>1033</v>
      </c>
      <c r="I1498" s="794">
        <v>26</v>
      </c>
      <c r="J1498" s="794">
        <v>74</v>
      </c>
      <c r="K1498" s="794">
        <v>310.8</v>
      </c>
      <c r="L1498" s="835" t="s">
        <v>1023</v>
      </c>
      <c r="M1498" s="794"/>
      <c r="N1498" s="794"/>
      <c r="O1498" s="794"/>
      <c r="P1498" s="794"/>
      <c r="Q1498" s="794"/>
      <c r="R1498" s="794"/>
      <c r="S1498" s="794"/>
      <c r="T1498" s="794"/>
      <c r="U1498" s="794"/>
      <c r="V1498" s="794"/>
      <c r="W1498" s="794"/>
      <c r="X1498" s="794"/>
    </row>
    <row r="1499" spans="3:24">
      <c r="C1499" s="857" t="s">
        <v>1018</v>
      </c>
      <c r="D1499" s="835">
        <v>43647</v>
      </c>
      <c r="E1499" s="794">
        <f t="shared" si="32"/>
        <v>2019</v>
      </c>
      <c r="F1499" s="794" t="s">
        <v>1030</v>
      </c>
      <c r="G1499" s="823">
        <v>100</v>
      </c>
      <c r="H1499" s="794" t="s">
        <v>1033</v>
      </c>
      <c r="I1499" s="794">
        <v>26</v>
      </c>
      <c r="J1499" s="794">
        <v>74</v>
      </c>
      <c r="K1499" s="794">
        <v>310.8</v>
      </c>
      <c r="L1499" s="835" t="s">
        <v>1023</v>
      </c>
      <c r="M1499" s="794"/>
      <c r="N1499" s="794"/>
      <c r="O1499" s="794"/>
      <c r="P1499" s="794"/>
      <c r="Q1499" s="794"/>
      <c r="R1499" s="794"/>
      <c r="S1499" s="794"/>
      <c r="T1499" s="794"/>
      <c r="U1499" s="794"/>
      <c r="V1499" s="794"/>
      <c r="W1499" s="794"/>
      <c r="X1499" s="794"/>
    </row>
    <row r="1500" spans="3:24">
      <c r="C1500" s="857" t="s">
        <v>1018</v>
      </c>
      <c r="D1500" s="835">
        <v>43647</v>
      </c>
      <c r="E1500" s="794">
        <f t="shared" si="32"/>
        <v>2019</v>
      </c>
      <c r="F1500" s="794" t="s">
        <v>1030</v>
      </c>
      <c r="G1500" s="823">
        <v>100</v>
      </c>
      <c r="H1500" s="794" t="s">
        <v>1033</v>
      </c>
      <c r="I1500" s="794">
        <v>26</v>
      </c>
      <c r="J1500" s="794">
        <v>74</v>
      </c>
      <c r="K1500" s="794">
        <v>310.8</v>
      </c>
      <c r="L1500" s="835" t="s">
        <v>1023</v>
      </c>
      <c r="M1500" s="794"/>
      <c r="N1500" s="794"/>
      <c r="O1500" s="794"/>
      <c r="P1500" s="794"/>
      <c r="Q1500" s="794"/>
      <c r="R1500" s="794"/>
      <c r="S1500" s="794"/>
      <c r="T1500" s="794"/>
      <c r="U1500" s="794"/>
      <c r="V1500" s="794"/>
      <c r="W1500" s="794"/>
      <c r="X1500" s="794"/>
    </row>
    <row r="1501" spans="3:24">
      <c r="C1501" s="857" t="s">
        <v>1018</v>
      </c>
      <c r="D1501" s="835">
        <v>43647</v>
      </c>
      <c r="E1501" s="794">
        <f t="shared" si="32"/>
        <v>2019</v>
      </c>
      <c r="F1501" s="794" t="s">
        <v>1030</v>
      </c>
      <c r="G1501" s="823">
        <v>100</v>
      </c>
      <c r="H1501" s="794" t="s">
        <v>1033</v>
      </c>
      <c r="I1501" s="794">
        <v>26</v>
      </c>
      <c r="J1501" s="794">
        <v>74</v>
      </c>
      <c r="K1501" s="794">
        <v>310.8</v>
      </c>
      <c r="L1501" s="835" t="s">
        <v>1023</v>
      </c>
      <c r="M1501" s="794"/>
      <c r="N1501" s="794"/>
      <c r="O1501" s="794"/>
      <c r="P1501" s="794"/>
      <c r="Q1501" s="794"/>
      <c r="R1501" s="794"/>
      <c r="S1501" s="794"/>
      <c r="T1501" s="794"/>
      <c r="U1501" s="794"/>
      <c r="V1501" s="794"/>
      <c r="W1501" s="794"/>
      <c r="X1501" s="794"/>
    </row>
    <row r="1502" spans="3:24">
      <c r="C1502" s="857" t="s">
        <v>1018</v>
      </c>
      <c r="D1502" s="835">
        <v>43647</v>
      </c>
      <c r="E1502" s="794">
        <f t="shared" si="32"/>
        <v>2019</v>
      </c>
      <c r="F1502" s="794" t="s">
        <v>1030</v>
      </c>
      <c r="G1502" s="823">
        <v>100</v>
      </c>
      <c r="H1502" s="794" t="s">
        <v>1033</v>
      </c>
      <c r="I1502" s="794">
        <v>26</v>
      </c>
      <c r="J1502" s="794">
        <v>74</v>
      </c>
      <c r="K1502" s="794">
        <v>310.8</v>
      </c>
      <c r="L1502" s="835" t="s">
        <v>1023</v>
      </c>
      <c r="M1502" s="794"/>
      <c r="N1502" s="794"/>
      <c r="O1502" s="794"/>
      <c r="P1502" s="794"/>
      <c r="Q1502" s="794"/>
      <c r="R1502" s="794"/>
      <c r="S1502" s="794"/>
      <c r="T1502" s="794"/>
      <c r="U1502" s="794"/>
      <c r="V1502" s="794"/>
      <c r="W1502" s="794"/>
      <c r="X1502" s="794"/>
    </row>
    <row r="1503" spans="3:24">
      <c r="C1503" s="857" t="s">
        <v>1018</v>
      </c>
      <c r="D1503" s="835">
        <v>43647</v>
      </c>
      <c r="E1503" s="794">
        <f t="shared" si="32"/>
        <v>2019</v>
      </c>
      <c r="F1503" s="794" t="s">
        <v>1030</v>
      </c>
      <c r="G1503" s="823">
        <v>100</v>
      </c>
      <c r="H1503" s="794" t="s">
        <v>1033</v>
      </c>
      <c r="I1503" s="794">
        <v>26</v>
      </c>
      <c r="J1503" s="794">
        <v>74</v>
      </c>
      <c r="K1503" s="794">
        <v>310.8</v>
      </c>
      <c r="L1503" s="835" t="s">
        <v>1023</v>
      </c>
      <c r="M1503" s="794"/>
      <c r="N1503" s="794"/>
      <c r="O1503" s="794"/>
      <c r="P1503" s="794"/>
      <c r="Q1503" s="794"/>
      <c r="R1503" s="794"/>
      <c r="S1503" s="794"/>
      <c r="T1503" s="794"/>
      <c r="U1503" s="794"/>
      <c r="V1503" s="794"/>
      <c r="W1503" s="794"/>
      <c r="X1503" s="794"/>
    </row>
    <row r="1504" spans="3:24">
      <c r="C1504" s="857" t="s">
        <v>1018</v>
      </c>
      <c r="D1504" s="835">
        <v>43647</v>
      </c>
      <c r="E1504" s="794">
        <f t="shared" si="32"/>
        <v>2019</v>
      </c>
      <c r="F1504" s="794" t="s">
        <v>1030</v>
      </c>
      <c r="G1504" s="823">
        <v>100</v>
      </c>
      <c r="H1504" s="794" t="s">
        <v>1033</v>
      </c>
      <c r="I1504" s="794">
        <v>26</v>
      </c>
      <c r="J1504" s="794">
        <v>74</v>
      </c>
      <c r="K1504" s="794">
        <v>310.8</v>
      </c>
      <c r="L1504" s="835" t="s">
        <v>1023</v>
      </c>
      <c r="M1504" s="794"/>
      <c r="N1504" s="794"/>
      <c r="O1504" s="794"/>
      <c r="P1504" s="794"/>
      <c r="Q1504" s="794"/>
      <c r="R1504" s="794"/>
      <c r="S1504" s="794"/>
      <c r="T1504" s="794"/>
      <c r="U1504" s="794"/>
      <c r="V1504" s="794"/>
      <c r="W1504" s="794"/>
      <c r="X1504" s="794"/>
    </row>
    <row r="1505" spans="3:24">
      <c r="C1505" s="857" t="s">
        <v>1018</v>
      </c>
      <c r="D1505" s="835">
        <v>43647</v>
      </c>
      <c r="E1505" s="794">
        <f t="shared" si="32"/>
        <v>2019</v>
      </c>
      <c r="F1505" s="794" t="s">
        <v>1030</v>
      </c>
      <c r="G1505" s="823">
        <v>100</v>
      </c>
      <c r="H1505" s="794" t="s">
        <v>1033</v>
      </c>
      <c r="I1505" s="794">
        <v>26</v>
      </c>
      <c r="J1505" s="794">
        <v>74</v>
      </c>
      <c r="K1505" s="794">
        <v>310.8</v>
      </c>
      <c r="L1505" s="835" t="s">
        <v>1023</v>
      </c>
      <c r="M1505" s="794"/>
      <c r="N1505" s="794"/>
      <c r="O1505" s="794"/>
      <c r="P1505" s="794"/>
      <c r="Q1505" s="794"/>
      <c r="R1505" s="794"/>
      <c r="S1505" s="794"/>
      <c r="T1505" s="794"/>
      <c r="U1505" s="794"/>
      <c r="V1505" s="794"/>
      <c r="W1505" s="794"/>
      <c r="X1505" s="794"/>
    </row>
    <row r="1506" spans="3:24">
      <c r="C1506" s="857" t="s">
        <v>1018</v>
      </c>
      <c r="D1506" s="835">
        <v>43647</v>
      </c>
      <c r="E1506" s="794">
        <f t="shared" si="32"/>
        <v>2019</v>
      </c>
      <c r="F1506" s="794" t="s">
        <v>1030</v>
      </c>
      <c r="G1506" s="823">
        <v>100</v>
      </c>
      <c r="H1506" s="794" t="s">
        <v>1033</v>
      </c>
      <c r="I1506" s="794">
        <v>26</v>
      </c>
      <c r="J1506" s="794">
        <v>74</v>
      </c>
      <c r="K1506" s="794">
        <v>310.8</v>
      </c>
      <c r="L1506" s="835" t="s">
        <v>1023</v>
      </c>
      <c r="M1506" s="794"/>
      <c r="N1506" s="794"/>
      <c r="O1506" s="794"/>
      <c r="P1506" s="794"/>
      <c r="Q1506" s="794"/>
      <c r="R1506" s="794"/>
      <c r="S1506" s="794"/>
      <c r="T1506" s="794"/>
      <c r="U1506" s="794"/>
      <c r="V1506" s="794"/>
      <c r="W1506" s="794"/>
      <c r="X1506" s="794"/>
    </row>
    <row r="1507" spans="3:24">
      <c r="C1507" s="857" t="s">
        <v>1018</v>
      </c>
      <c r="D1507" s="835">
        <v>43647</v>
      </c>
      <c r="E1507" s="794">
        <f t="shared" si="32"/>
        <v>2019</v>
      </c>
      <c r="F1507" s="794" t="s">
        <v>1030</v>
      </c>
      <c r="G1507" s="823">
        <v>100</v>
      </c>
      <c r="H1507" s="794" t="s">
        <v>1033</v>
      </c>
      <c r="I1507" s="794">
        <v>26</v>
      </c>
      <c r="J1507" s="794">
        <v>74</v>
      </c>
      <c r="K1507" s="794">
        <v>310.8</v>
      </c>
      <c r="L1507" s="835" t="s">
        <v>1023</v>
      </c>
      <c r="M1507" s="794"/>
      <c r="N1507" s="794"/>
      <c r="O1507" s="794"/>
      <c r="P1507" s="794"/>
      <c r="Q1507" s="794"/>
      <c r="R1507" s="794"/>
      <c r="S1507" s="794"/>
      <c r="T1507" s="794"/>
      <c r="U1507" s="794"/>
      <c r="V1507" s="794"/>
      <c r="W1507" s="794"/>
      <c r="X1507" s="794"/>
    </row>
    <row r="1508" spans="3:24">
      <c r="C1508" s="857" t="s">
        <v>1018</v>
      </c>
      <c r="D1508" s="835">
        <v>43647</v>
      </c>
      <c r="E1508" s="794">
        <f t="shared" si="32"/>
        <v>2019</v>
      </c>
      <c r="F1508" s="794" t="s">
        <v>1030</v>
      </c>
      <c r="G1508" s="823">
        <v>100</v>
      </c>
      <c r="H1508" s="794" t="s">
        <v>1033</v>
      </c>
      <c r="I1508" s="794">
        <v>26</v>
      </c>
      <c r="J1508" s="794">
        <v>74</v>
      </c>
      <c r="K1508" s="794">
        <v>310.8</v>
      </c>
      <c r="L1508" s="835" t="s">
        <v>1023</v>
      </c>
      <c r="M1508" s="794"/>
      <c r="N1508" s="794"/>
      <c r="O1508" s="794"/>
      <c r="P1508" s="794"/>
      <c r="Q1508" s="794"/>
      <c r="R1508" s="794"/>
      <c r="S1508" s="794"/>
      <c r="T1508" s="794"/>
      <c r="U1508" s="794"/>
      <c r="V1508" s="794"/>
      <c r="W1508" s="794"/>
      <c r="X1508" s="794"/>
    </row>
    <row r="1509" spans="3:24">
      <c r="C1509" s="857" t="s">
        <v>1018</v>
      </c>
      <c r="D1509" s="835">
        <v>43647</v>
      </c>
      <c r="E1509" s="794">
        <f t="shared" si="32"/>
        <v>2019</v>
      </c>
      <c r="F1509" s="794" t="s">
        <v>1030</v>
      </c>
      <c r="G1509" s="823">
        <v>100</v>
      </c>
      <c r="H1509" s="794" t="s">
        <v>1033</v>
      </c>
      <c r="I1509" s="794">
        <v>26</v>
      </c>
      <c r="J1509" s="794">
        <v>74</v>
      </c>
      <c r="K1509" s="794">
        <v>310.8</v>
      </c>
      <c r="L1509" s="835" t="s">
        <v>1023</v>
      </c>
      <c r="M1509" s="794"/>
      <c r="N1509" s="794"/>
      <c r="O1509" s="794"/>
      <c r="P1509" s="794"/>
      <c r="Q1509" s="794"/>
      <c r="R1509" s="794"/>
      <c r="S1509" s="794"/>
      <c r="T1509" s="794"/>
      <c r="U1509" s="794"/>
      <c r="V1509" s="794"/>
      <c r="W1509" s="794"/>
      <c r="X1509" s="794"/>
    </row>
    <row r="1510" spans="3:24">
      <c r="C1510" s="857" t="s">
        <v>1018</v>
      </c>
      <c r="D1510" s="835">
        <v>43647</v>
      </c>
      <c r="E1510" s="794">
        <f t="shared" si="32"/>
        <v>2019</v>
      </c>
      <c r="F1510" s="794" t="s">
        <v>1030</v>
      </c>
      <c r="G1510" s="823">
        <v>100</v>
      </c>
      <c r="H1510" s="794" t="s">
        <v>1033</v>
      </c>
      <c r="I1510" s="794">
        <v>26</v>
      </c>
      <c r="J1510" s="794">
        <v>74</v>
      </c>
      <c r="K1510" s="794">
        <v>310.8</v>
      </c>
      <c r="L1510" s="835" t="s">
        <v>1023</v>
      </c>
      <c r="M1510" s="794"/>
      <c r="N1510" s="794"/>
      <c r="O1510" s="794"/>
      <c r="P1510" s="794"/>
      <c r="Q1510" s="794"/>
      <c r="R1510" s="794"/>
      <c r="S1510" s="794"/>
      <c r="T1510" s="794"/>
      <c r="U1510" s="794"/>
      <c r="V1510" s="794"/>
      <c r="W1510" s="794"/>
      <c r="X1510" s="794"/>
    </row>
    <row r="1511" spans="3:24">
      <c r="C1511" s="857" t="s">
        <v>1018</v>
      </c>
      <c r="D1511" s="835">
        <v>43647</v>
      </c>
      <c r="E1511" s="794">
        <f t="shared" si="32"/>
        <v>2019</v>
      </c>
      <c r="F1511" s="794" t="s">
        <v>1030</v>
      </c>
      <c r="G1511" s="823">
        <v>100</v>
      </c>
      <c r="H1511" s="794" t="s">
        <v>1033</v>
      </c>
      <c r="I1511" s="794">
        <v>26</v>
      </c>
      <c r="J1511" s="794">
        <v>74</v>
      </c>
      <c r="K1511" s="794">
        <v>310.8</v>
      </c>
      <c r="L1511" s="835" t="s">
        <v>1023</v>
      </c>
      <c r="M1511" s="794"/>
      <c r="N1511" s="794"/>
      <c r="O1511" s="794"/>
      <c r="P1511" s="794"/>
      <c r="Q1511" s="794"/>
      <c r="R1511" s="794"/>
      <c r="S1511" s="794"/>
      <c r="T1511" s="794"/>
      <c r="U1511" s="794"/>
      <c r="V1511" s="794"/>
      <c r="W1511" s="794"/>
      <c r="X1511" s="794"/>
    </row>
    <row r="1512" spans="3:24">
      <c r="C1512" s="857" t="s">
        <v>1018</v>
      </c>
      <c r="D1512" s="835">
        <v>43647</v>
      </c>
      <c r="E1512" s="794">
        <f t="shared" si="32"/>
        <v>2019</v>
      </c>
      <c r="F1512" s="794" t="s">
        <v>1030</v>
      </c>
      <c r="G1512" s="823">
        <v>100</v>
      </c>
      <c r="H1512" s="794" t="s">
        <v>1033</v>
      </c>
      <c r="I1512" s="794">
        <v>26</v>
      </c>
      <c r="J1512" s="794">
        <v>74</v>
      </c>
      <c r="K1512" s="794">
        <v>310.8</v>
      </c>
      <c r="L1512" s="835" t="s">
        <v>1023</v>
      </c>
      <c r="M1512" s="794"/>
      <c r="N1512" s="794"/>
      <c r="O1512" s="794"/>
      <c r="P1512" s="794"/>
      <c r="Q1512" s="794"/>
      <c r="R1512" s="794"/>
      <c r="S1512" s="794"/>
      <c r="T1512" s="794"/>
      <c r="U1512" s="794"/>
      <c r="V1512" s="794"/>
      <c r="W1512" s="794"/>
      <c r="X1512" s="794"/>
    </row>
    <row r="1513" spans="3:24">
      <c r="C1513" s="857" t="s">
        <v>1018</v>
      </c>
      <c r="D1513" s="835">
        <v>43647</v>
      </c>
      <c r="E1513" s="794">
        <f t="shared" si="32"/>
        <v>2019</v>
      </c>
      <c r="F1513" s="794" t="s">
        <v>1030</v>
      </c>
      <c r="G1513" s="823">
        <v>100</v>
      </c>
      <c r="H1513" s="794" t="s">
        <v>1033</v>
      </c>
      <c r="I1513" s="794">
        <v>26</v>
      </c>
      <c r="J1513" s="794">
        <v>74</v>
      </c>
      <c r="K1513" s="794">
        <v>310.8</v>
      </c>
      <c r="L1513" s="835" t="s">
        <v>1023</v>
      </c>
      <c r="M1513" s="794"/>
      <c r="N1513" s="794"/>
      <c r="O1513" s="794"/>
      <c r="P1513" s="794"/>
      <c r="Q1513" s="794"/>
      <c r="R1513" s="794"/>
      <c r="S1513" s="794"/>
      <c r="T1513" s="794"/>
      <c r="U1513" s="794"/>
      <c r="V1513" s="794"/>
      <c r="W1513" s="794"/>
      <c r="X1513" s="794"/>
    </row>
    <row r="1514" spans="3:24">
      <c r="C1514" s="857" t="s">
        <v>1018</v>
      </c>
      <c r="D1514" s="835">
        <v>43647</v>
      </c>
      <c r="E1514" s="794">
        <f t="shared" ref="E1514:E1577" si="33">YEAR(D1514)</f>
        <v>2019</v>
      </c>
      <c r="F1514" s="794" t="s">
        <v>1030</v>
      </c>
      <c r="G1514" s="823">
        <v>100</v>
      </c>
      <c r="H1514" s="794" t="s">
        <v>1033</v>
      </c>
      <c r="I1514" s="794">
        <v>26</v>
      </c>
      <c r="J1514" s="794">
        <v>74</v>
      </c>
      <c r="K1514" s="794">
        <v>310.8</v>
      </c>
      <c r="L1514" s="835" t="s">
        <v>1023</v>
      </c>
      <c r="M1514" s="794"/>
      <c r="N1514" s="794"/>
      <c r="O1514" s="794"/>
      <c r="P1514" s="794"/>
      <c r="Q1514" s="794"/>
      <c r="R1514" s="794"/>
      <c r="S1514" s="794"/>
      <c r="T1514" s="794"/>
      <c r="U1514" s="794"/>
      <c r="V1514" s="794"/>
      <c r="W1514" s="794"/>
      <c r="X1514" s="794"/>
    </row>
    <row r="1515" spans="3:24">
      <c r="C1515" s="857" t="s">
        <v>1018</v>
      </c>
      <c r="D1515" s="835">
        <v>43647</v>
      </c>
      <c r="E1515" s="794">
        <f t="shared" si="33"/>
        <v>2019</v>
      </c>
      <c r="F1515" s="794" t="s">
        <v>1030</v>
      </c>
      <c r="G1515" s="823">
        <v>100</v>
      </c>
      <c r="H1515" s="794" t="s">
        <v>1034</v>
      </c>
      <c r="I1515" s="794">
        <v>58</v>
      </c>
      <c r="J1515" s="794">
        <v>42</v>
      </c>
      <c r="K1515" s="794">
        <v>176.4</v>
      </c>
      <c r="L1515" s="835" t="s">
        <v>1023</v>
      </c>
      <c r="M1515" s="794"/>
      <c r="N1515" s="794"/>
      <c r="O1515" s="794"/>
      <c r="P1515" s="794"/>
      <c r="Q1515" s="794"/>
      <c r="R1515" s="794"/>
      <c r="S1515" s="794"/>
      <c r="T1515" s="794"/>
      <c r="U1515" s="794"/>
      <c r="V1515" s="794"/>
      <c r="W1515" s="794"/>
      <c r="X1515" s="794"/>
    </row>
    <row r="1516" spans="3:24">
      <c r="C1516" s="857" t="s">
        <v>1018</v>
      </c>
      <c r="D1516" s="835">
        <v>43647</v>
      </c>
      <c r="E1516" s="794">
        <f t="shared" si="33"/>
        <v>2019</v>
      </c>
      <c r="F1516" s="794" t="s">
        <v>1030</v>
      </c>
      <c r="G1516" s="823">
        <v>100</v>
      </c>
      <c r="H1516" s="794" t="s">
        <v>1033</v>
      </c>
      <c r="I1516" s="794">
        <v>26</v>
      </c>
      <c r="J1516" s="794">
        <v>74</v>
      </c>
      <c r="K1516" s="794">
        <v>310.8</v>
      </c>
      <c r="L1516" s="835" t="s">
        <v>1023</v>
      </c>
      <c r="M1516" s="794"/>
      <c r="N1516" s="794"/>
      <c r="O1516" s="794"/>
      <c r="P1516" s="794"/>
      <c r="Q1516" s="794"/>
      <c r="R1516" s="794"/>
      <c r="S1516" s="794"/>
      <c r="T1516" s="794"/>
      <c r="U1516" s="794"/>
      <c r="V1516" s="794"/>
      <c r="W1516" s="794"/>
      <c r="X1516" s="794"/>
    </row>
    <row r="1517" spans="3:24">
      <c r="C1517" s="857" t="s">
        <v>1018</v>
      </c>
      <c r="D1517" s="835">
        <v>43647</v>
      </c>
      <c r="E1517" s="794">
        <f t="shared" si="33"/>
        <v>2019</v>
      </c>
      <c r="F1517" s="794" t="s">
        <v>1030</v>
      </c>
      <c r="G1517" s="823">
        <v>100</v>
      </c>
      <c r="H1517" s="794" t="s">
        <v>1033</v>
      </c>
      <c r="I1517" s="794">
        <v>26</v>
      </c>
      <c r="J1517" s="794">
        <v>74</v>
      </c>
      <c r="K1517" s="794">
        <v>310.8</v>
      </c>
      <c r="L1517" s="835" t="s">
        <v>1023</v>
      </c>
      <c r="M1517" s="794"/>
      <c r="N1517" s="794"/>
      <c r="O1517" s="794"/>
      <c r="P1517" s="794"/>
      <c r="Q1517" s="794"/>
      <c r="R1517" s="794"/>
      <c r="S1517" s="794"/>
      <c r="T1517" s="794"/>
      <c r="U1517" s="794"/>
      <c r="V1517" s="794"/>
      <c r="W1517" s="794"/>
      <c r="X1517" s="794"/>
    </row>
    <row r="1518" spans="3:24">
      <c r="C1518" s="857" t="s">
        <v>1018</v>
      </c>
      <c r="D1518" s="835">
        <v>43647</v>
      </c>
      <c r="E1518" s="794">
        <f t="shared" si="33"/>
        <v>2019</v>
      </c>
      <c r="F1518" s="794" t="s">
        <v>1030</v>
      </c>
      <c r="G1518" s="823">
        <v>100</v>
      </c>
      <c r="H1518" s="794" t="s">
        <v>1033</v>
      </c>
      <c r="I1518" s="794">
        <v>26</v>
      </c>
      <c r="J1518" s="794">
        <v>74</v>
      </c>
      <c r="K1518" s="794">
        <v>310.8</v>
      </c>
      <c r="L1518" s="835" t="s">
        <v>1023</v>
      </c>
      <c r="M1518" s="794"/>
      <c r="N1518" s="794"/>
      <c r="O1518" s="794"/>
      <c r="P1518" s="794"/>
      <c r="Q1518" s="794"/>
      <c r="R1518" s="794"/>
      <c r="S1518" s="794"/>
      <c r="T1518" s="794"/>
      <c r="U1518" s="794"/>
      <c r="V1518" s="794"/>
      <c r="W1518" s="794"/>
      <c r="X1518" s="794"/>
    </row>
    <row r="1519" spans="3:24">
      <c r="C1519" s="857" t="s">
        <v>1018</v>
      </c>
      <c r="D1519" s="835">
        <v>43647</v>
      </c>
      <c r="E1519" s="794">
        <f t="shared" si="33"/>
        <v>2019</v>
      </c>
      <c r="F1519" s="794" t="s">
        <v>1030</v>
      </c>
      <c r="G1519" s="823">
        <v>100</v>
      </c>
      <c r="H1519" s="794" t="s">
        <v>1033</v>
      </c>
      <c r="I1519" s="794">
        <v>26</v>
      </c>
      <c r="J1519" s="794">
        <v>74</v>
      </c>
      <c r="K1519" s="794">
        <v>310.8</v>
      </c>
      <c r="L1519" s="835" t="s">
        <v>1023</v>
      </c>
      <c r="M1519" s="794"/>
      <c r="N1519" s="794"/>
      <c r="O1519" s="794"/>
      <c r="P1519" s="794"/>
      <c r="Q1519" s="794"/>
      <c r="R1519" s="794"/>
      <c r="S1519" s="794"/>
      <c r="T1519" s="794"/>
      <c r="U1519" s="794"/>
      <c r="V1519" s="794"/>
      <c r="W1519" s="794"/>
      <c r="X1519" s="794"/>
    </row>
    <row r="1520" spans="3:24">
      <c r="C1520" s="857" t="s">
        <v>1018</v>
      </c>
      <c r="D1520" s="835">
        <v>43647</v>
      </c>
      <c r="E1520" s="794">
        <f t="shared" si="33"/>
        <v>2019</v>
      </c>
      <c r="F1520" s="794" t="s">
        <v>1030</v>
      </c>
      <c r="G1520" s="823">
        <v>100</v>
      </c>
      <c r="H1520" s="794" t="s">
        <v>1033</v>
      </c>
      <c r="I1520" s="794">
        <v>26</v>
      </c>
      <c r="J1520" s="794">
        <v>74</v>
      </c>
      <c r="K1520" s="794">
        <v>310.8</v>
      </c>
      <c r="L1520" s="835" t="s">
        <v>1023</v>
      </c>
      <c r="M1520" s="794"/>
      <c r="N1520" s="794"/>
      <c r="O1520" s="794"/>
      <c r="P1520" s="794"/>
      <c r="Q1520" s="794"/>
      <c r="R1520" s="794"/>
      <c r="S1520" s="794"/>
      <c r="T1520" s="794"/>
      <c r="U1520" s="794"/>
      <c r="V1520" s="794"/>
      <c r="W1520" s="794"/>
      <c r="X1520" s="794"/>
    </row>
    <row r="1521" spans="3:24">
      <c r="C1521" s="857" t="s">
        <v>1018</v>
      </c>
      <c r="D1521" s="835">
        <v>43647</v>
      </c>
      <c r="E1521" s="794">
        <f t="shared" si="33"/>
        <v>2019</v>
      </c>
      <c r="F1521" s="794" t="s">
        <v>1030</v>
      </c>
      <c r="G1521" s="823">
        <v>100</v>
      </c>
      <c r="H1521" s="794" t="s">
        <v>1033</v>
      </c>
      <c r="I1521" s="794">
        <v>26</v>
      </c>
      <c r="J1521" s="794">
        <v>74</v>
      </c>
      <c r="K1521" s="794">
        <v>310.8</v>
      </c>
      <c r="L1521" s="835" t="s">
        <v>1023</v>
      </c>
      <c r="M1521" s="794"/>
      <c r="N1521" s="794"/>
      <c r="O1521" s="794"/>
      <c r="P1521" s="794"/>
      <c r="Q1521" s="794"/>
      <c r="R1521" s="794"/>
      <c r="S1521" s="794"/>
      <c r="T1521" s="794"/>
      <c r="U1521" s="794"/>
      <c r="V1521" s="794"/>
      <c r="W1521" s="794"/>
      <c r="X1521" s="794"/>
    </row>
    <row r="1522" spans="3:24">
      <c r="C1522" s="857" t="s">
        <v>1018</v>
      </c>
      <c r="D1522" s="835">
        <v>43647</v>
      </c>
      <c r="E1522" s="794">
        <f t="shared" si="33"/>
        <v>2019</v>
      </c>
      <c r="F1522" s="794" t="s">
        <v>1030</v>
      </c>
      <c r="G1522" s="823">
        <v>100</v>
      </c>
      <c r="H1522" s="794" t="s">
        <v>1033</v>
      </c>
      <c r="I1522" s="794">
        <v>26</v>
      </c>
      <c r="J1522" s="794">
        <v>74</v>
      </c>
      <c r="K1522" s="794">
        <v>310.8</v>
      </c>
      <c r="L1522" s="835" t="s">
        <v>1023</v>
      </c>
      <c r="M1522" s="794"/>
      <c r="N1522" s="794"/>
      <c r="O1522" s="794"/>
      <c r="P1522" s="794"/>
      <c r="Q1522" s="794"/>
      <c r="R1522" s="794"/>
      <c r="S1522" s="794"/>
      <c r="T1522" s="794"/>
      <c r="U1522" s="794"/>
      <c r="V1522" s="794"/>
      <c r="W1522" s="794"/>
      <c r="X1522" s="794"/>
    </row>
    <row r="1523" spans="3:24">
      <c r="C1523" s="857" t="s">
        <v>1018</v>
      </c>
      <c r="D1523" s="835">
        <v>43647</v>
      </c>
      <c r="E1523" s="794">
        <f t="shared" si="33"/>
        <v>2019</v>
      </c>
      <c r="F1523" s="794" t="s">
        <v>1030</v>
      </c>
      <c r="G1523" s="823">
        <v>100</v>
      </c>
      <c r="H1523" s="794" t="s">
        <v>1033</v>
      </c>
      <c r="I1523" s="794">
        <v>26</v>
      </c>
      <c r="J1523" s="794">
        <v>74</v>
      </c>
      <c r="K1523" s="794">
        <v>310.8</v>
      </c>
      <c r="L1523" s="835" t="s">
        <v>1023</v>
      </c>
      <c r="M1523" s="794"/>
      <c r="N1523" s="794"/>
      <c r="O1523" s="794"/>
      <c r="P1523" s="794"/>
      <c r="Q1523" s="794"/>
      <c r="R1523" s="794"/>
      <c r="S1523" s="794"/>
      <c r="T1523" s="794"/>
      <c r="U1523" s="794"/>
      <c r="V1523" s="794"/>
      <c r="W1523" s="794"/>
      <c r="X1523" s="794"/>
    </row>
    <row r="1524" spans="3:24">
      <c r="C1524" s="857" t="s">
        <v>1018</v>
      </c>
      <c r="D1524" s="835">
        <v>43647</v>
      </c>
      <c r="E1524" s="794">
        <f t="shared" si="33"/>
        <v>2019</v>
      </c>
      <c r="F1524" s="794" t="s">
        <v>1030</v>
      </c>
      <c r="G1524" s="823">
        <v>100</v>
      </c>
      <c r="H1524" s="794" t="s">
        <v>1033</v>
      </c>
      <c r="I1524" s="794">
        <v>26</v>
      </c>
      <c r="J1524" s="794">
        <v>74</v>
      </c>
      <c r="K1524" s="794">
        <v>310.8</v>
      </c>
      <c r="L1524" s="835" t="s">
        <v>1023</v>
      </c>
      <c r="M1524" s="794"/>
      <c r="N1524" s="794"/>
      <c r="O1524" s="794"/>
      <c r="P1524" s="794"/>
      <c r="Q1524" s="794"/>
      <c r="R1524" s="794"/>
      <c r="S1524" s="794"/>
      <c r="T1524" s="794"/>
      <c r="U1524" s="794"/>
      <c r="V1524" s="794"/>
      <c r="W1524" s="794"/>
      <c r="X1524" s="794"/>
    </row>
    <row r="1525" spans="3:24">
      <c r="C1525" s="857" t="s">
        <v>1018</v>
      </c>
      <c r="D1525" s="835">
        <v>43647</v>
      </c>
      <c r="E1525" s="794">
        <f t="shared" si="33"/>
        <v>2019</v>
      </c>
      <c r="F1525" s="794" t="s">
        <v>1030</v>
      </c>
      <c r="G1525" s="823">
        <v>100</v>
      </c>
      <c r="H1525" s="794" t="s">
        <v>1033</v>
      </c>
      <c r="I1525" s="794">
        <v>26</v>
      </c>
      <c r="J1525" s="794">
        <v>74</v>
      </c>
      <c r="K1525" s="794">
        <v>310.8</v>
      </c>
      <c r="L1525" s="835" t="s">
        <v>1023</v>
      </c>
      <c r="M1525" s="794"/>
      <c r="N1525" s="794"/>
      <c r="O1525" s="794"/>
      <c r="P1525" s="794"/>
      <c r="Q1525" s="794"/>
      <c r="R1525" s="794"/>
      <c r="S1525" s="794"/>
      <c r="T1525" s="794"/>
      <c r="U1525" s="794"/>
      <c r="V1525" s="794"/>
      <c r="W1525" s="794"/>
      <c r="X1525" s="794"/>
    </row>
    <row r="1526" spans="3:24">
      <c r="C1526" s="857" t="s">
        <v>1018</v>
      </c>
      <c r="D1526" s="835">
        <v>43647</v>
      </c>
      <c r="E1526" s="794">
        <f t="shared" si="33"/>
        <v>2019</v>
      </c>
      <c r="F1526" s="794" t="s">
        <v>1030</v>
      </c>
      <c r="G1526" s="823">
        <v>100</v>
      </c>
      <c r="H1526" s="794" t="s">
        <v>1033</v>
      </c>
      <c r="I1526" s="794">
        <v>26</v>
      </c>
      <c r="J1526" s="794">
        <v>74</v>
      </c>
      <c r="K1526" s="794">
        <v>310.8</v>
      </c>
      <c r="L1526" s="835" t="s">
        <v>1023</v>
      </c>
      <c r="M1526" s="794"/>
      <c r="N1526" s="794"/>
      <c r="O1526" s="794"/>
      <c r="P1526" s="794"/>
      <c r="Q1526" s="794"/>
      <c r="R1526" s="794"/>
      <c r="S1526" s="794"/>
      <c r="T1526" s="794"/>
      <c r="U1526" s="794"/>
      <c r="V1526" s="794"/>
      <c r="W1526" s="794"/>
      <c r="X1526" s="794"/>
    </row>
    <row r="1527" spans="3:24">
      <c r="C1527" s="857" t="s">
        <v>1018</v>
      </c>
      <c r="D1527" s="835">
        <v>43647</v>
      </c>
      <c r="E1527" s="794">
        <f t="shared" si="33"/>
        <v>2019</v>
      </c>
      <c r="F1527" s="794" t="s">
        <v>1030</v>
      </c>
      <c r="G1527" s="823">
        <v>100</v>
      </c>
      <c r="H1527" s="794" t="s">
        <v>1033</v>
      </c>
      <c r="I1527" s="794">
        <v>26</v>
      </c>
      <c r="J1527" s="794">
        <v>74</v>
      </c>
      <c r="K1527" s="794">
        <v>310.8</v>
      </c>
      <c r="L1527" s="835" t="s">
        <v>1023</v>
      </c>
      <c r="M1527" s="794"/>
      <c r="N1527" s="794"/>
      <c r="O1527" s="794"/>
      <c r="P1527" s="794"/>
      <c r="Q1527" s="794"/>
      <c r="R1527" s="794"/>
      <c r="S1527" s="794"/>
      <c r="T1527" s="794"/>
      <c r="U1527" s="794"/>
      <c r="V1527" s="794"/>
      <c r="W1527" s="794"/>
      <c r="X1527" s="794"/>
    </row>
    <row r="1528" spans="3:24">
      <c r="C1528" s="857" t="s">
        <v>1018</v>
      </c>
      <c r="D1528" s="835">
        <v>43647</v>
      </c>
      <c r="E1528" s="794">
        <f t="shared" si="33"/>
        <v>2019</v>
      </c>
      <c r="F1528" s="794" t="s">
        <v>1030</v>
      </c>
      <c r="G1528" s="823">
        <v>100</v>
      </c>
      <c r="H1528" s="794" t="s">
        <v>1033</v>
      </c>
      <c r="I1528" s="794">
        <v>26</v>
      </c>
      <c r="J1528" s="794">
        <v>74</v>
      </c>
      <c r="K1528" s="794">
        <v>310.8</v>
      </c>
      <c r="L1528" s="835" t="s">
        <v>1023</v>
      </c>
      <c r="M1528" s="794"/>
      <c r="N1528" s="794"/>
      <c r="O1528" s="794"/>
      <c r="P1528" s="794"/>
      <c r="Q1528" s="794"/>
      <c r="R1528" s="794"/>
      <c r="S1528" s="794"/>
      <c r="T1528" s="794"/>
      <c r="U1528" s="794"/>
      <c r="V1528" s="794"/>
      <c r="W1528" s="794"/>
      <c r="X1528" s="794"/>
    </row>
    <row r="1529" spans="3:24">
      <c r="C1529" s="857" t="s">
        <v>1018</v>
      </c>
      <c r="D1529" s="835">
        <v>43647</v>
      </c>
      <c r="E1529" s="794">
        <f t="shared" si="33"/>
        <v>2019</v>
      </c>
      <c r="F1529" s="794" t="s">
        <v>1019</v>
      </c>
      <c r="G1529" s="823">
        <v>300</v>
      </c>
      <c r="H1529" s="794" t="s">
        <v>1029</v>
      </c>
      <c r="I1529" s="794">
        <v>86</v>
      </c>
      <c r="J1529" s="794">
        <v>214</v>
      </c>
      <c r="K1529" s="794">
        <v>898.80000000000007</v>
      </c>
      <c r="L1529" s="835" t="s">
        <v>1023</v>
      </c>
      <c r="M1529" s="794"/>
      <c r="N1529" s="794"/>
      <c r="O1529" s="794"/>
      <c r="P1529" s="794"/>
      <c r="Q1529" s="794"/>
      <c r="R1529" s="794"/>
      <c r="S1529" s="794"/>
      <c r="T1529" s="794"/>
      <c r="U1529" s="794"/>
      <c r="V1529" s="794"/>
      <c r="W1529" s="794"/>
      <c r="X1529" s="794"/>
    </row>
    <row r="1530" spans="3:24">
      <c r="C1530" s="857" t="s">
        <v>1018</v>
      </c>
      <c r="D1530" s="835">
        <v>43647</v>
      </c>
      <c r="E1530" s="794">
        <f t="shared" si="33"/>
        <v>2019</v>
      </c>
      <c r="F1530" s="794" t="s">
        <v>1030</v>
      </c>
      <c r="G1530" s="823">
        <v>100</v>
      </c>
      <c r="H1530" s="794" t="s">
        <v>1033</v>
      </c>
      <c r="I1530" s="794">
        <v>26</v>
      </c>
      <c r="J1530" s="794">
        <v>74</v>
      </c>
      <c r="K1530" s="794">
        <v>310.8</v>
      </c>
      <c r="L1530" s="835" t="s">
        <v>1023</v>
      </c>
      <c r="M1530" s="794"/>
      <c r="N1530" s="794"/>
      <c r="O1530" s="794"/>
      <c r="P1530" s="794"/>
      <c r="Q1530" s="794"/>
      <c r="R1530" s="794"/>
      <c r="S1530" s="794"/>
      <c r="T1530" s="794"/>
      <c r="U1530" s="794"/>
      <c r="V1530" s="794"/>
      <c r="W1530" s="794"/>
      <c r="X1530" s="794"/>
    </row>
    <row r="1531" spans="3:24">
      <c r="C1531" s="857" t="s">
        <v>1018</v>
      </c>
      <c r="D1531" s="835">
        <v>43647</v>
      </c>
      <c r="E1531" s="794">
        <f t="shared" si="33"/>
        <v>2019</v>
      </c>
      <c r="F1531" s="794" t="s">
        <v>1030</v>
      </c>
      <c r="G1531" s="823">
        <v>100</v>
      </c>
      <c r="H1531" s="794" t="s">
        <v>1033</v>
      </c>
      <c r="I1531" s="794">
        <v>26</v>
      </c>
      <c r="J1531" s="794">
        <v>74</v>
      </c>
      <c r="K1531" s="794">
        <v>310.8</v>
      </c>
      <c r="L1531" s="835" t="s">
        <v>1023</v>
      </c>
      <c r="M1531" s="794"/>
      <c r="N1531" s="794"/>
      <c r="O1531" s="794"/>
      <c r="P1531" s="794"/>
      <c r="Q1531" s="794"/>
      <c r="R1531" s="794"/>
      <c r="S1531" s="794"/>
      <c r="T1531" s="794"/>
      <c r="U1531" s="794"/>
      <c r="V1531" s="794"/>
      <c r="W1531" s="794"/>
      <c r="X1531" s="794"/>
    </row>
    <row r="1532" spans="3:24">
      <c r="C1532" s="857" t="s">
        <v>1018</v>
      </c>
      <c r="D1532" s="835">
        <v>43647</v>
      </c>
      <c r="E1532" s="794">
        <f t="shared" si="33"/>
        <v>2019</v>
      </c>
      <c r="F1532" s="794" t="s">
        <v>1030</v>
      </c>
      <c r="G1532" s="823">
        <v>100</v>
      </c>
      <c r="H1532" s="794" t="s">
        <v>1034</v>
      </c>
      <c r="I1532" s="794">
        <v>58</v>
      </c>
      <c r="J1532" s="794">
        <v>42</v>
      </c>
      <c r="K1532" s="794">
        <v>176.4</v>
      </c>
      <c r="L1532" s="835">
        <v>44075</v>
      </c>
      <c r="M1532" s="794"/>
      <c r="N1532" s="794"/>
      <c r="O1532" s="794"/>
      <c r="P1532" s="794"/>
      <c r="Q1532" s="794"/>
      <c r="R1532" s="794"/>
      <c r="S1532" s="794"/>
      <c r="T1532" s="794"/>
      <c r="U1532" s="794"/>
      <c r="V1532" s="794"/>
      <c r="W1532" s="794"/>
      <c r="X1532" s="794"/>
    </row>
    <row r="1533" spans="3:24">
      <c r="C1533" s="857" t="s">
        <v>1018</v>
      </c>
      <c r="D1533" s="835">
        <v>43647</v>
      </c>
      <c r="E1533" s="794">
        <f t="shared" si="33"/>
        <v>2019</v>
      </c>
      <c r="F1533" s="794" t="s">
        <v>1030</v>
      </c>
      <c r="G1533" s="823">
        <v>100</v>
      </c>
      <c r="H1533" s="794" t="s">
        <v>1034</v>
      </c>
      <c r="I1533" s="794">
        <v>58</v>
      </c>
      <c r="J1533" s="794">
        <v>42</v>
      </c>
      <c r="K1533" s="794">
        <v>176.4</v>
      </c>
      <c r="L1533" s="835">
        <v>44075</v>
      </c>
      <c r="M1533" s="794"/>
      <c r="N1533" s="794"/>
      <c r="O1533" s="794"/>
      <c r="P1533" s="794"/>
      <c r="Q1533" s="794"/>
      <c r="R1533" s="794"/>
      <c r="S1533" s="794"/>
      <c r="T1533" s="794"/>
      <c r="U1533" s="794"/>
      <c r="V1533" s="794"/>
      <c r="W1533" s="794"/>
      <c r="X1533" s="794"/>
    </row>
    <row r="1534" spans="3:24">
      <c r="C1534" s="857" t="s">
        <v>1018</v>
      </c>
      <c r="D1534" s="835">
        <v>43647</v>
      </c>
      <c r="E1534" s="794">
        <f t="shared" si="33"/>
        <v>2019</v>
      </c>
      <c r="F1534" s="794" t="s">
        <v>1030</v>
      </c>
      <c r="G1534" s="823">
        <v>100</v>
      </c>
      <c r="H1534" s="794" t="s">
        <v>1034</v>
      </c>
      <c r="I1534" s="794">
        <v>58</v>
      </c>
      <c r="J1534" s="794">
        <v>42</v>
      </c>
      <c r="K1534" s="794">
        <v>176.4</v>
      </c>
      <c r="L1534" s="835">
        <v>44075</v>
      </c>
      <c r="M1534" s="794"/>
      <c r="N1534" s="794"/>
      <c r="O1534" s="794"/>
      <c r="P1534" s="794"/>
      <c r="Q1534" s="794"/>
      <c r="R1534" s="794"/>
      <c r="S1534" s="794"/>
      <c r="T1534" s="794"/>
      <c r="U1534" s="794"/>
      <c r="V1534" s="794"/>
      <c r="W1534" s="794"/>
      <c r="X1534" s="794"/>
    </row>
    <row r="1535" spans="3:24">
      <c r="C1535" s="857" t="s">
        <v>1018</v>
      </c>
      <c r="D1535" s="835">
        <v>43647</v>
      </c>
      <c r="E1535" s="794">
        <f t="shared" si="33"/>
        <v>2019</v>
      </c>
      <c r="F1535" s="794" t="s">
        <v>1030</v>
      </c>
      <c r="G1535" s="823">
        <v>100</v>
      </c>
      <c r="H1535" s="794" t="s">
        <v>1034</v>
      </c>
      <c r="I1535" s="794">
        <v>58</v>
      </c>
      <c r="J1535" s="794">
        <v>42</v>
      </c>
      <c r="K1535" s="794">
        <v>176.4</v>
      </c>
      <c r="L1535" s="835">
        <v>44075</v>
      </c>
      <c r="M1535" s="794"/>
      <c r="N1535" s="794"/>
      <c r="O1535" s="794"/>
      <c r="P1535" s="794"/>
      <c r="Q1535" s="794"/>
      <c r="R1535" s="794"/>
      <c r="S1535" s="794"/>
      <c r="T1535" s="794"/>
      <c r="U1535" s="794"/>
      <c r="V1535" s="794"/>
      <c r="W1535" s="794"/>
      <c r="X1535" s="794"/>
    </row>
    <row r="1536" spans="3:24">
      <c r="C1536" s="857" t="s">
        <v>1018</v>
      </c>
      <c r="D1536" s="835">
        <v>43647</v>
      </c>
      <c r="E1536" s="794">
        <f t="shared" si="33"/>
        <v>2019</v>
      </c>
      <c r="F1536" s="794" t="s">
        <v>1030</v>
      </c>
      <c r="G1536" s="823">
        <v>100</v>
      </c>
      <c r="H1536" s="794" t="s">
        <v>1034</v>
      </c>
      <c r="I1536" s="794">
        <v>58</v>
      </c>
      <c r="J1536" s="794">
        <v>42</v>
      </c>
      <c r="K1536" s="794">
        <v>176.4</v>
      </c>
      <c r="L1536" s="835">
        <v>44075</v>
      </c>
      <c r="M1536" s="794"/>
      <c r="N1536" s="794"/>
      <c r="O1536" s="794"/>
      <c r="P1536" s="794"/>
      <c r="Q1536" s="794"/>
      <c r="R1536" s="794"/>
      <c r="S1536" s="794"/>
      <c r="T1536" s="794"/>
      <c r="U1536" s="794"/>
      <c r="V1536" s="794"/>
      <c r="W1536" s="794"/>
      <c r="X1536" s="794"/>
    </row>
    <row r="1537" spans="3:24">
      <c r="C1537" s="857" t="s">
        <v>1018</v>
      </c>
      <c r="D1537" s="835">
        <v>43647</v>
      </c>
      <c r="E1537" s="794">
        <f t="shared" si="33"/>
        <v>2019</v>
      </c>
      <c r="F1537" s="794" t="s">
        <v>1030</v>
      </c>
      <c r="G1537" s="823">
        <v>100</v>
      </c>
      <c r="H1537" s="794" t="s">
        <v>1034</v>
      </c>
      <c r="I1537" s="794">
        <v>58</v>
      </c>
      <c r="J1537" s="794">
        <v>42</v>
      </c>
      <c r="K1537" s="794">
        <v>176.4</v>
      </c>
      <c r="L1537" s="835">
        <v>44075</v>
      </c>
      <c r="M1537" s="794"/>
      <c r="N1537" s="794"/>
      <c r="O1537" s="794"/>
      <c r="P1537" s="794"/>
      <c r="Q1537" s="794"/>
      <c r="R1537" s="794"/>
      <c r="S1537" s="794"/>
      <c r="T1537" s="794"/>
      <c r="U1537" s="794"/>
      <c r="V1537" s="794"/>
      <c r="W1537" s="794"/>
      <c r="X1537" s="794"/>
    </row>
    <row r="1538" spans="3:24">
      <c r="C1538" s="857" t="s">
        <v>1018</v>
      </c>
      <c r="D1538" s="835">
        <v>43647</v>
      </c>
      <c r="E1538" s="794">
        <f t="shared" si="33"/>
        <v>2019</v>
      </c>
      <c r="F1538" s="794" t="s">
        <v>1030</v>
      </c>
      <c r="G1538" s="823">
        <v>100</v>
      </c>
      <c r="H1538" s="794" t="s">
        <v>1034</v>
      </c>
      <c r="I1538" s="794">
        <v>58</v>
      </c>
      <c r="J1538" s="794">
        <v>42</v>
      </c>
      <c r="K1538" s="794">
        <v>176.4</v>
      </c>
      <c r="L1538" s="835">
        <v>44075</v>
      </c>
      <c r="M1538" s="794"/>
      <c r="N1538" s="794"/>
      <c r="O1538" s="794"/>
      <c r="P1538" s="794"/>
      <c r="Q1538" s="794"/>
      <c r="R1538" s="794"/>
      <c r="S1538" s="794"/>
      <c r="T1538" s="794"/>
      <c r="U1538" s="794"/>
      <c r="V1538" s="794"/>
      <c r="W1538" s="794"/>
      <c r="X1538" s="794"/>
    </row>
    <row r="1539" spans="3:24">
      <c r="C1539" s="857" t="s">
        <v>1018</v>
      </c>
      <c r="D1539" s="835">
        <v>43647</v>
      </c>
      <c r="E1539" s="794">
        <f t="shared" si="33"/>
        <v>2019</v>
      </c>
      <c r="F1539" s="794" t="s">
        <v>1030</v>
      </c>
      <c r="G1539" s="823">
        <v>100</v>
      </c>
      <c r="H1539" s="794" t="s">
        <v>1034</v>
      </c>
      <c r="I1539" s="794">
        <v>58</v>
      </c>
      <c r="J1539" s="794">
        <v>42</v>
      </c>
      <c r="K1539" s="794">
        <v>176.4</v>
      </c>
      <c r="L1539" s="835">
        <v>44075</v>
      </c>
      <c r="M1539" s="794"/>
      <c r="N1539" s="794"/>
      <c r="O1539" s="794"/>
      <c r="P1539" s="794"/>
      <c r="Q1539" s="794"/>
      <c r="R1539" s="794"/>
      <c r="S1539" s="794"/>
      <c r="T1539" s="794"/>
      <c r="U1539" s="794"/>
      <c r="V1539" s="794"/>
      <c r="W1539" s="794"/>
      <c r="X1539" s="794"/>
    </row>
    <row r="1540" spans="3:24">
      <c r="C1540" s="857" t="s">
        <v>1018</v>
      </c>
      <c r="D1540" s="835">
        <v>43647</v>
      </c>
      <c r="E1540" s="794">
        <f t="shared" si="33"/>
        <v>2019</v>
      </c>
      <c r="F1540" s="794" t="s">
        <v>1030</v>
      </c>
      <c r="G1540" s="823">
        <v>100</v>
      </c>
      <c r="H1540" s="794" t="s">
        <v>1033</v>
      </c>
      <c r="I1540" s="794">
        <v>26</v>
      </c>
      <c r="J1540" s="794">
        <v>74</v>
      </c>
      <c r="K1540" s="794">
        <v>310.8</v>
      </c>
      <c r="L1540" s="835">
        <v>43983</v>
      </c>
      <c r="M1540" s="794"/>
      <c r="N1540" s="794"/>
      <c r="O1540" s="794"/>
      <c r="P1540" s="794"/>
      <c r="Q1540" s="794"/>
      <c r="R1540" s="794"/>
      <c r="S1540" s="794"/>
      <c r="T1540" s="794"/>
      <c r="U1540" s="794"/>
      <c r="V1540" s="794"/>
      <c r="W1540" s="794"/>
      <c r="X1540" s="794"/>
    </row>
    <row r="1541" spans="3:24">
      <c r="C1541" s="857" t="s">
        <v>1018</v>
      </c>
      <c r="D1541" s="835">
        <v>43647</v>
      </c>
      <c r="E1541" s="794">
        <f t="shared" si="33"/>
        <v>2019</v>
      </c>
      <c r="F1541" s="794" t="s">
        <v>1030</v>
      </c>
      <c r="G1541" s="823">
        <v>100</v>
      </c>
      <c r="H1541" s="794" t="s">
        <v>1033</v>
      </c>
      <c r="I1541" s="794">
        <v>26</v>
      </c>
      <c r="J1541" s="794">
        <v>74</v>
      </c>
      <c r="K1541" s="794">
        <v>310.8</v>
      </c>
      <c r="L1541" s="835">
        <v>43983</v>
      </c>
      <c r="M1541" s="794"/>
      <c r="N1541" s="794"/>
      <c r="O1541" s="794"/>
      <c r="P1541" s="794"/>
      <c r="Q1541" s="794"/>
      <c r="R1541" s="794"/>
      <c r="S1541" s="794"/>
      <c r="T1541" s="794"/>
      <c r="U1541" s="794"/>
      <c r="V1541" s="794"/>
      <c r="W1541" s="794"/>
      <c r="X1541" s="794"/>
    </row>
    <row r="1542" spans="3:24">
      <c r="C1542" s="857" t="s">
        <v>1018</v>
      </c>
      <c r="D1542" s="835">
        <v>43647</v>
      </c>
      <c r="E1542" s="794">
        <f t="shared" si="33"/>
        <v>2019</v>
      </c>
      <c r="F1542" s="794" t="s">
        <v>1030</v>
      </c>
      <c r="G1542" s="823">
        <v>100</v>
      </c>
      <c r="H1542" s="794" t="s">
        <v>1033</v>
      </c>
      <c r="I1542" s="794">
        <v>26</v>
      </c>
      <c r="J1542" s="794">
        <v>74</v>
      </c>
      <c r="K1542" s="794">
        <v>310.8</v>
      </c>
      <c r="L1542" s="835">
        <v>43983</v>
      </c>
      <c r="M1542" s="794"/>
      <c r="N1542" s="794"/>
      <c r="O1542" s="794"/>
      <c r="P1542" s="794"/>
      <c r="Q1542" s="794"/>
      <c r="R1542" s="794"/>
      <c r="S1542" s="794"/>
      <c r="T1542" s="794"/>
      <c r="U1542" s="794"/>
      <c r="V1542" s="794"/>
      <c r="W1542" s="794"/>
      <c r="X1542" s="794"/>
    </row>
    <row r="1543" spans="3:24">
      <c r="C1543" s="857" t="s">
        <v>1018</v>
      </c>
      <c r="D1543" s="835">
        <v>43647</v>
      </c>
      <c r="E1543" s="794">
        <f t="shared" si="33"/>
        <v>2019</v>
      </c>
      <c r="F1543" s="794" t="s">
        <v>1030</v>
      </c>
      <c r="G1543" s="823">
        <v>100</v>
      </c>
      <c r="H1543" s="794" t="s">
        <v>1033</v>
      </c>
      <c r="I1543" s="794">
        <v>26</v>
      </c>
      <c r="J1543" s="794">
        <v>74</v>
      </c>
      <c r="K1543" s="794">
        <v>310.8</v>
      </c>
      <c r="L1543" s="835">
        <v>43983</v>
      </c>
      <c r="M1543" s="794"/>
      <c r="N1543" s="794"/>
      <c r="O1543" s="794"/>
      <c r="P1543" s="794"/>
      <c r="Q1543" s="794"/>
      <c r="R1543" s="794"/>
      <c r="S1543" s="794"/>
      <c r="T1543" s="794"/>
      <c r="U1543" s="794"/>
      <c r="V1543" s="794"/>
      <c r="W1543" s="794"/>
      <c r="X1543" s="794"/>
    </row>
    <row r="1544" spans="3:24">
      <c r="C1544" s="857" t="s">
        <v>1018</v>
      </c>
      <c r="D1544" s="835">
        <v>43647</v>
      </c>
      <c r="E1544" s="794">
        <f t="shared" si="33"/>
        <v>2019</v>
      </c>
      <c r="F1544" s="794" t="s">
        <v>1030</v>
      </c>
      <c r="G1544" s="823">
        <v>100</v>
      </c>
      <c r="H1544" s="794" t="s">
        <v>1033</v>
      </c>
      <c r="I1544" s="794">
        <v>26</v>
      </c>
      <c r="J1544" s="794">
        <v>74</v>
      </c>
      <c r="K1544" s="794">
        <v>310.8</v>
      </c>
      <c r="L1544" s="835">
        <v>43983</v>
      </c>
      <c r="M1544" s="794"/>
      <c r="N1544" s="794"/>
      <c r="O1544" s="794"/>
      <c r="P1544" s="794"/>
      <c r="Q1544" s="794"/>
      <c r="R1544" s="794"/>
      <c r="S1544" s="794"/>
      <c r="T1544" s="794"/>
      <c r="U1544" s="794"/>
      <c r="V1544" s="794"/>
      <c r="W1544" s="794"/>
      <c r="X1544" s="794"/>
    </row>
    <row r="1545" spans="3:24">
      <c r="C1545" s="857" t="s">
        <v>1018</v>
      </c>
      <c r="D1545" s="835">
        <v>43647</v>
      </c>
      <c r="E1545" s="794">
        <f t="shared" si="33"/>
        <v>2019</v>
      </c>
      <c r="F1545" s="794" t="s">
        <v>1030</v>
      </c>
      <c r="G1545" s="823">
        <v>100</v>
      </c>
      <c r="H1545" s="794" t="s">
        <v>1033</v>
      </c>
      <c r="I1545" s="794">
        <v>26</v>
      </c>
      <c r="J1545" s="794">
        <v>74</v>
      </c>
      <c r="K1545" s="794">
        <v>310.8</v>
      </c>
      <c r="L1545" s="835">
        <v>43983</v>
      </c>
      <c r="M1545" s="794"/>
      <c r="N1545" s="794"/>
      <c r="O1545" s="794"/>
      <c r="P1545" s="794"/>
      <c r="Q1545" s="794"/>
      <c r="R1545" s="794"/>
      <c r="S1545" s="794"/>
      <c r="T1545" s="794"/>
      <c r="U1545" s="794"/>
      <c r="V1545" s="794"/>
      <c r="W1545" s="794"/>
      <c r="X1545" s="794"/>
    </row>
    <row r="1546" spans="3:24">
      <c r="C1546" s="857" t="s">
        <v>1018</v>
      </c>
      <c r="D1546" s="835">
        <v>43647</v>
      </c>
      <c r="E1546" s="794">
        <f t="shared" si="33"/>
        <v>2019</v>
      </c>
      <c r="F1546" s="794" t="s">
        <v>1030</v>
      </c>
      <c r="G1546" s="823">
        <v>100</v>
      </c>
      <c r="H1546" s="794" t="s">
        <v>1033</v>
      </c>
      <c r="I1546" s="794">
        <v>26</v>
      </c>
      <c r="J1546" s="794">
        <v>74</v>
      </c>
      <c r="K1546" s="794">
        <v>310.8</v>
      </c>
      <c r="L1546" s="835">
        <v>44075</v>
      </c>
      <c r="M1546" s="794"/>
      <c r="N1546" s="794"/>
      <c r="O1546" s="794"/>
      <c r="P1546" s="794"/>
      <c r="Q1546" s="794"/>
      <c r="R1546" s="794"/>
      <c r="S1546" s="794"/>
      <c r="T1546" s="794"/>
      <c r="U1546" s="794"/>
      <c r="V1546" s="794"/>
      <c r="W1546" s="794"/>
      <c r="X1546" s="794"/>
    </row>
    <row r="1547" spans="3:24">
      <c r="C1547" s="857" t="s">
        <v>1018</v>
      </c>
      <c r="D1547" s="835">
        <v>43647</v>
      </c>
      <c r="E1547" s="794">
        <f t="shared" si="33"/>
        <v>2019</v>
      </c>
      <c r="F1547" s="794" t="s">
        <v>1030</v>
      </c>
      <c r="G1547" s="823">
        <v>100</v>
      </c>
      <c r="H1547" s="794" t="s">
        <v>1033</v>
      </c>
      <c r="I1547" s="794">
        <v>26</v>
      </c>
      <c r="J1547" s="794">
        <v>74</v>
      </c>
      <c r="K1547" s="794">
        <v>310.8</v>
      </c>
      <c r="L1547" s="835" t="s">
        <v>1023</v>
      </c>
      <c r="M1547" s="794"/>
      <c r="N1547" s="794"/>
      <c r="O1547" s="794"/>
      <c r="P1547" s="794"/>
      <c r="Q1547" s="794"/>
      <c r="R1547" s="794"/>
      <c r="S1547" s="794"/>
      <c r="T1547" s="794"/>
      <c r="U1547" s="794"/>
      <c r="V1547" s="794"/>
      <c r="W1547" s="794"/>
      <c r="X1547" s="794"/>
    </row>
    <row r="1548" spans="3:24">
      <c r="C1548" s="857" t="s">
        <v>1018</v>
      </c>
      <c r="D1548" s="835">
        <v>43647</v>
      </c>
      <c r="E1548" s="794">
        <f t="shared" si="33"/>
        <v>2019</v>
      </c>
      <c r="F1548" s="794" t="s">
        <v>1030</v>
      </c>
      <c r="G1548" s="823">
        <v>100</v>
      </c>
      <c r="H1548" s="794" t="s">
        <v>1033</v>
      </c>
      <c r="I1548" s="794">
        <v>26</v>
      </c>
      <c r="J1548" s="794">
        <v>74</v>
      </c>
      <c r="K1548" s="794">
        <v>310.8</v>
      </c>
      <c r="L1548" s="835" t="s">
        <v>1023</v>
      </c>
      <c r="M1548" s="794"/>
      <c r="N1548" s="794"/>
      <c r="O1548" s="794"/>
      <c r="P1548" s="794"/>
      <c r="Q1548" s="794"/>
      <c r="R1548" s="794"/>
      <c r="S1548" s="794"/>
      <c r="T1548" s="794"/>
      <c r="U1548" s="794"/>
      <c r="V1548" s="794"/>
      <c r="W1548" s="794"/>
      <c r="X1548" s="794"/>
    </row>
    <row r="1549" spans="3:24">
      <c r="C1549" s="857" t="s">
        <v>1018</v>
      </c>
      <c r="D1549" s="835">
        <v>43647</v>
      </c>
      <c r="E1549" s="794">
        <f t="shared" si="33"/>
        <v>2019</v>
      </c>
      <c r="F1549" s="794" t="s">
        <v>1030</v>
      </c>
      <c r="G1549" s="823">
        <v>100</v>
      </c>
      <c r="H1549" s="794" t="s">
        <v>1033</v>
      </c>
      <c r="I1549" s="794">
        <v>26</v>
      </c>
      <c r="J1549" s="794">
        <v>74</v>
      </c>
      <c r="K1549" s="794">
        <v>310.8</v>
      </c>
      <c r="L1549" s="835" t="s">
        <v>1023</v>
      </c>
      <c r="M1549" s="794"/>
      <c r="N1549" s="794"/>
      <c r="O1549" s="794"/>
      <c r="P1549" s="794"/>
      <c r="Q1549" s="794"/>
      <c r="R1549" s="794"/>
      <c r="S1549" s="794"/>
      <c r="T1549" s="794"/>
      <c r="U1549" s="794"/>
      <c r="V1549" s="794"/>
      <c r="W1549" s="794"/>
      <c r="X1549" s="794"/>
    </row>
    <row r="1550" spans="3:24">
      <c r="C1550" s="857" t="s">
        <v>1018</v>
      </c>
      <c r="D1550" s="835">
        <v>43647</v>
      </c>
      <c r="E1550" s="794">
        <f t="shared" si="33"/>
        <v>2019</v>
      </c>
      <c r="F1550" s="794" t="s">
        <v>1030</v>
      </c>
      <c r="G1550" s="823">
        <v>100</v>
      </c>
      <c r="H1550" s="794" t="s">
        <v>1033</v>
      </c>
      <c r="I1550" s="794">
        <v>26</v>
      </c>
      <c r="J1550" s="794">
        <v>74</v>
      </c>
      <c r="K1550" s="794">
        <v>310.8</v>
      </c>
      <c r="L1550" s="835" t="s">
        <v>1023</v>
      </c>
      <c r="M1550" s="794"/>
      <c r="N1550" s="794"/>
      <c r="O1550" s="794"/>
      <c r="P1550" s="794"/>
      <c r="Q1550" s="794"/>
      <c r="R1550" s="794"/>
      <c r="S1550" s="794"/>
      <c r="T1550" s="794"/>
      <c r="U1550" s="794"/>
      <c r="V1550" s="794"/>
      <c r="W1550" s="794"/>
      <c r="X1550" s="794"/>
    </row>
    <row r="1551" spans="3:24">
      <c r="C1551" s="857" t="s">
        <v>1018</v>
      </c>
      <c r="D1551" s="835">
        <v>43647</v>
      </c>
      <c r="E1551" s="794">
        <f t="shared" si="33"/>
        <v>2019</v>
      </c>
      <c r="F1551" s="794" t="s">
        <v>1030</v>
      </c>
      <c r="G1551" s="823">
        <v>100</v>
      </c>
      <c r="H1551" s="794" t="s">
        <v>1033</v>
      </c>
      <c r="I1551" s="794">
        <v>26</v>
      </c>
      <c r="J1551" s="794">
        <v>74</v>
      </c>
      <c r="K1551" s="794">
        <v>310.8</v>
      </c>
      <c r="L1551" s="835" t="s">
        <v>1023</v>
      </c>
      <c r="M1551" s="794"/>
      <c r="N1551" s="794"/>
      <c r="O1551" s="794"/>
      <c r="P1551" s="794"/>
      <c r="Q1551" s="794"/>
      <c r="R1551" s="794"/>
      <c r="S1551" s="794"/>
      <c r="T1551" s="794"/>
      <c r="U1551" s="794"/>
      <c r="V1551" s="794"/>
      <c r="W1551" s="794"/>
      <c r="X1551" s="794"/>
    </row>
    <row r="1552" spans="3:24">
      <c r="C1552" s="857" t="s">
        <v>1018</v>
      </c>
      <c r="D1552" s="835">
        <v>43647</v>
      </c>
      <c r="E1552" s="794">
        <f t="shared" si="33"/>
        <v>2019</v>
      </c>
      <c r="F1552" s="794" t="s">
        <v>1030</v>
      </c>
      <c r="G1552" s="823">
        <v>100</v>
      </c>
      <c r="H1552" s="794" t="s">
        <v>1033</v>
      </c>
      <c r="I1552" s="794">
        <v>26</v>
      </c>
      <c r="J1552" s="794">
        <v>74</v>
      </c>
      <c r="K1552" s="794">
        <v>310.8</v>
      </c>
      <c r="L1552" s="835">
        <v>44013</v>
      </c>
      <c r="M1552" s="794"/>
      <c r="N1552" s="794"/>
      <c r="O1552" s="794"/>
      <c r="P1552" s="794"/>
      <c r="Q1552" s="794"/>
      <c r="R1552" s="794"/>
      <c r="S1552" s="794"/>
      <c r="T1552" s="794"/>
      <c r="U1552" s="794"/>
      <c r="V1552" s="794"/>
      <c r="W1552" s="794"/>
      <c r="X1552" s="794"/>
    </row>
    <row r="1553" spans="3:24">
      <c r="C1553" s="857" t="s">
        <v>1018</v>
      </c>
      <c r="D1553" s="835">
        <v>43647</v>
      </c>
      <c r="E1553" s="794">
        <f t="shared" si="33"/>
        <v>2019</v>
      </c>
      <c r="F1553" s="794" t="s">
        <v>1030</v>
      </c>
      <c r="G1553" s="823">
        <v>100</v>
      </c>
      <c r="H1553" s="794" t="s">
        <v>1033</v>
      </c>
      <c r="I1553" s="794">
        <v>26</v>
      </c>
      <c r="J1553" s="794">
        <v>74</v>
      </c>
      <c r="K1553" s="794">
        <v>310.8</v>
      </c>
      <c r="L1553" s="835">
        <v>44013</v>
      </c>
      <c r="M1553" s="794"/>
      <c r="N1553" s="794"/>
      <c r="O1553" s="794"/>
      <c r="P1553" s="794"/>
      <c r="Q1553" s="794"/>
      <c r="R1553" s="794"/>
      <c r="S1553" s="794"/>
      <c r="T1553" s="794"/>
      <c r="U1553" s="794"/>
      <c r="V1553" s="794"/>
      <c r="W1553" s="794"/>
      <c r="X1553" s="794"/>
    </row>
    <row r="1554" spans="3:24">
      <c r="C1554" s="857" t="s">
        <v>1018</v>
      </c>
      <c r="D1554" s="835">
        <v>43647</v>
      </c>
      <c r="E1554" s="794">
        <f t="shared" si="33"/>
        <v>2019</v>
      </c>
      <c r="F1554" s="794" t="s">
        <v>1030</v>
      </c>
      <c r="G1554" s="823">
        <v>100</v>
      </c>
      <c r="H1554" s="794" t="s">
        <v>1033</v>
      </c>
      <c r="I1554" s="794">
        <v>26</v>
      </c>
      <c r="J1554" s="794">
        <v>74</v>
      </c>
      <c r="K1554" s="794">
        <v>310.8</v>
      </c>
      <c r="L1554" s="835">
        <v>44013</v>
      </c>
      <c r="M1554" s="794"/>
      <c r="N1554" s="794"/>
      <c r="O1554" s="794"/>
      <c r="P1554" s="794"/>
      <c r="Q1554" s="794"/>
      <c r="R1554" s="794"/>
      <c r="S1554" s="794"/>
      <c r="T1554" s="794"/>
      <c r="U1554" s="794"/>
      <c r="V1554" s="794"/>
      <c r="W1554" s="794"/>
      <c r="X1554" s="794"/>
    </row>
    <row r="1555" spans="3:24">
      <c r="C1555" s="857" t="s">
        <v>1018</v>
      </c>
      <c r="D1555" s="835">
        <v>43647</v>
      </c>
      <c r="E1555" s="794">
        <f t="shared" si="33"/>
        <v>2019</v>
      </c>
      <c r="F1555" s="794" t="s">
        <v>1030</v>
      </c>
      <c r="G1555" s="823">
        <v>100</v>
      </c>
      <c r="H1555" s="794" t="s">
        <v>1033</v>
      </c>
      <c r="I1555" s="794">
        <v>26</v>
      </c>
      <c r="J1555" s="794">
        <v>74</v>
      </c>
      <c r="K1555" s="794">
        <v>310.8</v>
      </c>
      <c r="L1555" s="835">
        <v>44013</v>
      </c>
      <c r="M1555" s="794"/>
      <c r="N1555" s="794"/>
      <c r="O1555" s="794"/>
      <c r="P1555" s="794"/>
      <c r="Q1555" s="794"/>
      <c r="R1555" s="794"/>
      <c r="S1555" s="794"/>
      <c r="T1555" s="794"/>
      <c r="U1555" s="794"/>
      <c r="V1555" s="794"/>
      <c r="W1555" s="794"/>
      <c r="X1555" s="794"/>
    </row>
    <row r="1556" spans="3:24">
      <c r="C1556" s="857" t="s">
        <v>1018</v>
      </c>
      <c r="D1556" s="835">
        <v>43647</v>
      </c>
      <c r="E1556" s="794">
        <f t="shared" si="33"/>
        <v>2019</v>
      </c>
      <c r="F1556" s="794" t="s">
        <v>1030</v>
      </c>
      <c r="G1556" s="823">
        <v>100</v>
      </c>
      <c r="H1556" s="794" t="s">
        <v>1033</v>
      </c>
      <c r="I1556" s="794">
        <v>26</v>
      </c>
      <c r="J1556" s="794">
        <v>74</v>
      </c>
      <c r="K1556" s="794">
        <v>310.8</v>
      </c>
      <c r="L1556" s="835">
        <v>44075</v>
      </c>
      <c r="M1556" s="794"/>
      <c r="N1556" s="794"/>
      <c r="O1556" s="794"/>
      <c r="P1556" s="794"/>
      <c r="Q1556" s="794"/>
      <c r="R1556" s="794"/>
      <c r="S1556" s="794"/>
      <c r="T1556" s="794"/>
      <c r="U1556" s="794"/>
      <c r="V1556" s="794"/>
      <c r="W1556" s="794"/>
      <c r="X1556" s="794"/>
    </row>
    <row r="1557" spans="3:24">
      <c r="C1557" s="857" t="s">
        <v>1018</v>
      </c>
      <c r="D1557" s="835">
        <v>43647</v>
      </c>
      <c r="E1557" s="794">
        <f t="shared" si="33"/>
        <v>2019</v>
      </c>
      <c r="F1557" s="794" t="s">
        <v>1030</v>
      </c>
      <c r="G1557" s="823">
        <v>100</v>
      </c>
      <c r="H1557" s="794" t="s">
        <v>1033</v>
      </c>
      <c r="I1557" s="794">
        <v>26</v>
      </c>
      <c r="J1557" s="794">
        <v>74</v>
      </c>
      <c r="K1557" s="794">
        <v>310.8</v>
      </c>
      <c r="L1557" s="835">
        <v>44075</v>
      </c>
      <c r="M1557" s="794"/>
      <c r="N1557" s="794"/>
      <c r="O1557" s="794"/>
      <c r="P1557" s="794"/>
      <c r="Q1557" s="794"/>
      <c r="R1557" s="794"/>
      <c r="S1557" s="794"/>
      <c r="T1557" s="794"/>
      <c r="U1557" s="794"/>
      <c r="V1557" s="794"/>
      <c r="W1557" s="794"/>
      <c r="X1557" s="794"/>
    </row>
    <row r="1558" spans="3:24">
      <c r="C1558" s="857" t="s">
        <v>1018</v>
      </c>
      <c r="D1558" s="835">
        <v>43647</v>
      </c>
      <c r="E1558" s="794">
        <f t="shared" si="33"/>
        <v>2019</v>
      </c>
      <c r="F1558" s="794" t="s">
        <v>1030</v>
      </c>
      <c r="G1558" s="823">
        <v>100</v>
      </c>
      <c r="H1558" s="794" t="s">
        <v>1033</v>
      </c>
      <c r="I1558" s="794">
        <v>26</v>
      </c>
      <c r="J1558" s="794">
        <v>74</v>
      </c>
      <c r="K1558" s="794">
        <v>310.8</v>
      </c>
      <c r="L1558" s="835">
        <v>44075</v>
      </c>
      <c r="M1558" s="794"/>
      <c r="N1558" s="794"/>
      <c r="O1558" s="794"/>
      <c r="P1558" s="794"/>
      <c r="Q1558" s="794"/>
      <c r="R1558" s="794"/>
      <c r="S1558" s="794"/>
      <c r="T1558" s="794"/>
      <c r="U1558" s="794"/>
      <c r="V1558" s="794"/>
      <c r="W1558" s="794"/>
      <c r="X1558" s="794"/>
    </row>
    <row r="1559" spans="3:24">
      <c r="C1559" s="857" t="s">
        <v>1018</v>
      </c>
      <c r="D1559" s="835">
        <v>43647</v>
      </c>
      <c r="E1559" s="794">
        <f t="shared" si="33"/>
        <v>2019</v>
      </c>
      <c r="F1559" s="794" t="s">
        <v>1030</v>
      </c>
      <c r="G1559" s="823">
        <v>100</v>
      </c>
      <c r="H1559" s="794" t="s">
        <v>1033</v>
      </c>
      <c r="I1559" s="794">
        <v>26</v>
      </c>
      <c r="J1559" s="794">
        <v>74</v>
      </c>
      <c r="K1559" s="794">
        <v>310.8</v>
      </c>
      <c r="L1559" s="835">
        <v>44075</v>
      </c>
      <c r="M1559" s="794"/>
      <c r="N1559" s="794"/>
      <c r="O1559" s="794"/>
      <c r="P1559" s="794"/>
      <c r="Q1559" s="794"/>
      <c r="R1559" s="794"/>
      <c r="S1559" s="794"/>
      <c r="T1559" s="794"/>
      <c r="U1559" s="794"/>
      <c r="V1559" s="794"/>
      <c r="W1559" s="794"/>
      <c r="X1559" s="794"/>
    </row>
    <row r="1560" spans="3:24">
      <c r="C1560" s="857" t="s">
        <v>1018</v>
      </c>
      <c r="D1560" s="835">
        <v>43647</v>
      </c>
      <c r="E1560" s="794">
        <f t="shared" si="33"/>
        <v>2019</v>
      </c>
      <c r="F1560" s="794" t="s">
        <v>1030</v>
      </c>
      <c r="G1560" s="823">
        <v>100</v>
      </c>
      <c r="H1560" s="794" t="s">
        <v>1033</v>
      </c>
      <c r="I1560" s="794">
        <v>26</v>
      </c>
      <c r="J1560" s="794">
        <v>74</v>
      </c>
      <c r="K1560" s="794">
        <v>310.8</v>
      </c>
      <c r="L1560" s="835">
        <v>44075</v>
      </c>
      <c r="M1560" s="794"/>
      <c r="N1560" s="794"/>
      <c r="O1560" s="794"/>
      <c r="P1560" s="794"/>
      <c r="Q1560" s="794"/>
      <c r="R1560" s="794"/>
      <c r="S1560" s="794"/>
      <c r="T1560" s="794"/>
      <c r="U1560" s="794"/>
      <c r="V1560" s="794"/>
      <c r="W1560" s="794"/>
      <c r="X1560" s="794"/>
    </row>
    <row r="1561" spans="3:24">
      <c r="C1561" s="857" t="s">
        <v>1018</v>
      </c>
      <c r="D1561" s="835">
        <v>43647</v>
      </c>
      <c r="E1561" s="794">
        <f t="shared" si="33"/>
        <v>2019</v>
      </c>
      <c r="F1561" s="794" t="s">
        <v>1030</v>
      </c>
      <c r="G1561" s="823">
        <v>100</v>
      </c>
      <c r="H1561" s="794" t="s">
        <v>1033</v>
      </c>
      <c r="I1561" s="794">
        <v>26</v>
      </c>
      <c r="J1561" s="794">
        <v>74</v>
      </c>
      <c r="K1561" s="794">
        <v>310.8</v>
      </c>
      <c r="L1561" s="835" t="s">
        <v>1023</v>
      </c>
      <c r="M1561" s="794"/>
      <c r="N1561" s="794"/>
      <c r="O1561" s="794"/>
      <c r="P1561" s="794"/>
      <c r="Q1561" s="794"/>
      <c r="R1561" s="794"/>
      <c r="S1561" s="794"/>
      <c r="T1561" s="794"/>
      <c r="U1561" s="794"/>
      <c r="V1561" s="794"/>
      <c r="W1561" s="794"/>
      <c r="X1561" s="794"/>
    </row>
    <row r="1562" spans="3:24">
      <c r="C1562" s="857" t="s">
        <v>1018</v>
      </c>
      <c r="D1562" s="835">
        <v>43647</v>
      </c>
      <c r="E1562" s="794">
        <f t="shared" si="33"/>
        <v>2019</v>
      </c>
      <c r="F1562" s="794" t="s">
        <v>1019</v>
      </c>
      <c r="G1562" s="823">
        <v>300</v>
      </c>
      <c r="H1562" s="794" t="s">
        <v>1043</v>
      </c>
      <c r="I1562" s="794">
        <v>134</v>
      </c>
      <c r="J1562" s="794">
        <v>166</v>
      </c>
      <c r="K1562" s="794">
        <v>697.2</v>
      </c>
      <c r="L1562" s="835" t="s">
        <v>1023</v>
      </c>
      <c r="M1562" s="794"/>
      <c r="N1562" s="794"/>
      <c r="O1562" s="794"/>
      <c r="P1562" s="794"/>
      <c r="Q1562" s="794"/>
      <c r="R1562" s="794"/>
      <c r="S1562" s="794"/>
      <c r="T1562" s="794"/>
      <c r="U1562" s="794"/>
      <c r="V1562" s="794"/>
      <c r="W1562" s="794"/>
      <c r="X1562" s="794"/>
    </row>
    <row r="1563" spans="3:24">
      <c r="C1563" s="857" t="s">
        <v>1018</v>
      </c>
      <c r="D1563" s="835">
        <v>43647</v>
      </c>
      <c r="E1563" s="794">
        <f t="shared" si="33"/>
        <v>2019</v>
      </c>
      <c r="F1563" s="794" t="s">
        <v>1019</v>
      </c>
      <c r="G1563" s="823">
        <v>300</v>
      </c>
      <c r="H1563" s="794" t="s">
        <v>1043</v>
      </c>
      <c r="I1563" s="794">
        <v>134</v>
      </c>
      <c r="J1563" s="794">
        <v>166</v>
      </c>
      <c r="K1563" s="794">
        <v>697.2</v>
      </c>
      <c r="L1563" s="835" t="s">
        <v>1023</v>
      </c>
      <c r="M1563" s="794"/>
      <c r="N1563" s="794"/>
      <c r="O1563" s="794"/>
      <c r="P1563" s="794"/>
      <c r="Q1563" s="794"/>
      <c r="R1563" s="794"/>
      <c r="S1563" s="794"/>
      <c r="T1563" s="794"/>
      <c r="U1563" s="794"/>
      <c r="V1563" s="794"/>
      <c r="W1563" s="794"/>
      <c r="X1563" s="794"/>
    </row>
    <row r="1564" spans="3:24">
      <c r="C1564" s="857" t="s">
        <v>1018</v>
      </c>
      <c r="D1564" s="835">
        <v>43647</v>
      </c>
      <c r="E1564" s="794">
        <f t="shared" si="33"/>
        <v>2019</v>
      </c>
      <c r="F1564" s="794" t="s">
        <v>1019</v>
      </c>
      <c r="G1564" s="823">
        <v>300</v>
      </c>
      <c r="H1564" s="794" t="s">
        <v>1043</v>
      </c>
      <c r="I1564" s="794">
        <v>134</v>
      </c>
      <c r="J1564" s="794">
        <v>166</v>
      </c>
      <c r="K1564" s="794">
        <v>697.2</v>
      </c>
      <c r="L1564" s="835" t="s">
        <v>1023</v>
      </c>
      <c r="M1564" s="794"/>
      <c r="N1564" s="794"/>
      <c r="O1564" s="794"/>
      <c r="P1564" s="794"/>
      <c r="Q1564" s="794"/>
      <c r="R1564" s="794"/>
      <c r="S1564" s="794"/>
      <c r="T1564" s="794"/>
      <c r="U1564" s="794"/>
      <c r="V1564" s="794"/>
      <c r="W1564" s="794"/>
      <c r="X1564" s="794"/>
    </row>
    <row r="1565" spans="3:24">
      <c r="C1565" s="857" t="s">
        <v>1018</v>
      </c>
      <c r="D1565" s="835">
        <v>43647</v>
      </c>
      <c r="E1565" s="794">
        <f t="shared" si="33"/>
        <v>2019</v>
      </c>
      <c r="F1565" s="794" t="s">
        <v>1019</v>
      </c>
      <c r="G1565" s="823">
        <v>300</v>
      </c>
      <c r="H1565" s="794" t="s">
        <v>1043</v>
      </c>
      <c r="I1565" s="794">
        <v>134</v>
      </c>
      <c r="J1565" s="794">
        <v>166</v>
      </c>
      <c r="K1565" s="794">
        <v>697.2</v>
      </c>
      <c r="L1565" s="835" t="s">
        <v>1023</v>
      </c>
      <c r="M1565" s="794"/>
      <c r="N1565" s="794"/>
      <c r="O1565" s="794"/>
      <c r="P1565" s="794"/>
      <c r="Q1565" s="794"/>
      <c r="R1565" s="794"/>
      <c r="S1565" s="794"/>
      <c r="T1565" s="794"/>
      <c r="U1565" s="794"/>
      <c r="V1565" s="794"/>
      <c r="W1565" s="794"/>
      <c r="X1565" s="794"/>
    </row>
    <row r="1566" spans="3:24">
      <c r="C1566" s="857" t="s">
        <v>1018</v>
      </c>
      <c r="D1566" s="835">
        <v>43647</v>
      </c>
      <c r="E1566" s="794">
        <f t="shared" si="33"/>
        <v>2019</v>
      </c>
      <c r="F1566" s="794" t="s">
        <v>1019</v>
      </c>
      <c r="G1566" s="823">
        <v>300</v>
      </c>
      <c r="H1566" s="794" t="s">
        <v>1043</v>
      </c>
      <c r="I1566" s="794">
        <v>134</v>
      </c>
      <c r="J1566" s="794">
        <v>166</v>
      </c>
      <c r="K1566" s="794">
        <v>697.2</v>
      </c>
      <c r="L1566" s="835" t="s">
        <v>1023</v>
      </c>
      <c r="M1566" s="794"/>
      <c r="N1566" s="794"/>
      <c r="O1566" s="794"/>
      <c r="P1566" s="794"/>
      <c r="Q1566" s="794"/>
      <c r="R1566" s="794"/>
      <c r="S1566" s="794"/>
      <c r="T1566" s="794"/>
      <c r="U1566" s="794"/>
      <c r="V1566" s="794"/>
      <c r="W1566" s="794"/>
      <c r="X1566" s="794"/>
    </row>
    <row r="1567" spans="3:24">
      <c r="C1567" s="857" t="s">
        <v>1018</v>
      </c>
      <c r="D1567" s="835">
        <v>43647</v>
      </c>
      <c r="E1567" s="794">
        <f t="shared" si="33"/>
        <v>2019</v>
      </c>
      <c r="F1567" s="794" t="s">
        <v>1019</v>
      </c>
      <c r="G1567" s="823">
        <v>300</v>
      </c>
      <c r="H1567" s="794" t="s">
        <v>1043</v>
      </c>
      <c r="I1567" s="794">
        <v>134</v>
      </c>
      <c r="J1567" s="794">
        <v>166</v>
      </c>
      <c r="K1567" s="794">
        <v>697.2</v>
      </c>
      <c r="L1567" s="835" t="s">
        <v>1023</v>
      </c>
      <c r="M1567" s="794"/>
      <c r="N1567" s="794"/>
      <c r="O1567" s="794"/>
      <c r="P1567" s="794"/>
      <c r="Q1567" s="794"/>
      <c r="R1567" s="794"/>
      <c r="S1567" s="794"/>
      <c r="T1567" s="794"/>
      <c r="U1567" s="794"/>
      <c r="V1567" s="794"/>
      <c r="W1567" s="794"/>
      <c r="X1567" s="794"/>
    </row>
    <row r="1568" spans="3:24">
      <c r="C1568" s="857" t="s">
        <v>1018</v>
      </c>
      <c r="D1568" s="835">
        <v>43647</v>
      </c>
      <c r="E1568" s="794">
        <f t="shared" si="33"/>
        <v>2019</v>
      </c>
      <c r="F1568" s="794" t="s">
        <v>1019</v>
      </c>
      <c r="G1568" s="823">
        <v>300</v>
      </c>
      <c r="H1568" s="794" t="s">
        <v>1043</v>
      </c>
      <c r="I1568" s="794">
        <v>134</v>
      </c>
      <c r="J1568" s="794">
        <v>166</v>
      </c>
      <c r="K1568" s="794">
        <v>697.2</v>
      </c>
      <c r="L1568" s="835" t="s">
        <v>1023</v>
      </c>
      <c r="M1568" s="794"/>
      <c r="N1568" s="794"/>
      <c r="O1568" s="794"/>
      <c r="P1568" s="794"/>
      <c r="Q1568" s="794"/>
      <c r="R1568" s="794"/>
      <c r="S1568" s="794"/>
      <c r="T1568" s="794"/>
      <c r="U1568" s="794"/>
      <c r="V1568" s="794"/>
      <c r="W1568" s="794"/>
      <c r="X1568" s="794"/>
    </row>
    <row r="1569" spans="3:24">
      <c r="C1569" s="857" t="s">
        <v>1018</v>
      </c>
      <c r="D1569" s="835">
        <v>43647</v>
      </c>
      <c r="E1569" s="794">
        <f t="shared" si="33"/>
        <v>2019</v>
      </c>
      <c r="F1569" s="794" t="s">
        <v>1019</v>
      </c>
      <c r="G1569" s="823">
        <v>300</v>
      </c>
      <c r="H1569" s="794" t="s">
        <v>1043</v>
      </c>
      <c r="I1569" s="794">
        <v>134</v>
      </c>
      <c r="J1569" s="794">
        <v>166</v>
      </c>
      <c r="K1569" s="794">
        <v>697.2</v>
      </c>
      <c r="L1569" s="835">
        <v>43983</v>
      </c>
      <c r="M1569" s="794"/>
      <c r="N1569" s="794"/>
      <c r="O1569" s="794"/>
      <c r="P1569" s="794"/>
      <c r="Q1569" s="794"/>
      <c r="R1569" s="794"/>
      <c r="S1569" s="794"/>
      <c r="T1569" s="794"/>
      <c r="U1569" s="794"/>
      <c r="V1569" s="794"/>
      <c r="W1569" s="794"/>
      <c r="X1569" s="794"/>
    </row>
    <row r="1570" spans="3:24">
      <c r="C1570" s="857" t="s">
        <v>1018</v>
      </c>
      <c r="D1570" s="835">
        <v>43647</v>
      </c>
      <c r="E1570" s="794">
        <f t="shared" si="33"/>
        <v>2019</v>
      </c>
      <c r="F1570" s="794" t="s">
        <v>1019</v>
      </c>
      <c r="G1570" s="823">
        <v>300</v>
      </c>
      <c r="H1570" s="794" t="s">
        <v>1043</v>
      </c>
      <c r="I1570" s="794">
        <v>134</v>
      </c>
      <c r="J1570" s="794">
        <v>166</v>
      </c>
      <c r="K1570" s="794">
        <v>697.2</v>
      </c>
      <c r="L1570" s="835">
        <v>43983</v>
      </c>
      <c r="M1570" s="794"/>
      <c r="N1570" s="794"/>
      <c r="O1570" s="794"/>
      <c r="P1570" s="794"/>
      <c r="Q1570" s="794"/>
      <c r="R1570" s="794"/>
      <c r="S1570" s="794"/>
      <c r="T1570" s="794"/>
      <c r="U1570" s="794"/>
      <c r="V1570" s="794"/>
      <c r="W1570" s="794"/>
      <c r="X1570" s="794"/>
    </row>
    <row r="1571" spans="3:24">
      <c r="C1571" s="857" t="s">
        <v>1018</v>
      </c>
      <c r="D1571" s="835">
        <v>43647</v>
      </c>
      <c r="E1571" s="794">
        <f t="shared" si="33"/>
        <v>2019</v>
      </c>
      <c r="F1571" s="794" t="s">
        <v>1019</v>
      </c>
      <c r="G1571" s="823">
        <v>300</v>
      </c>
      <c r="H1571" s="794" t="s">
        <v>1043</v>
      </c>
      <c r="I1571" s="794">
        <v>134</v>
      </c>
      <c r="J1571" s="794">
        <v>166</v>
      </c>
      <c r="K1571" s="794">
        <v>697.2</v>
      </c>
      <c r="L1571" s="835">
        <v>43983</v>
      </c>
      <c r="M1571" s="794"/>
      <c r="N1571" s="794"/>
      <c r="O1571" s="794"/>
      <c r="P1571" s="794"/>
      <c r="Q1571" s="794"/>
      <c r="R1571" s="794"/>
      <c r="S1571" s="794"/>
      <c r="T1571" s="794"/>
      <c r="U1571" s="794"/>
      <c r="V1571" s="794"/>
      <c r="W1571" s="794"/>
      <c r="X1571" s="794"/>
    </row>
    <row r="1572" spans="3:24">
      <c r="C1572" s="857" t="s">
        <v>1018</v>
      </c>
      <c r="D1572" s="835">
        <v>43647</v>
      </c>
      <c r="E1572" s="794">
        <f t="shared" si="33"/>
        <v>2019</v>
      </c>
      <c r="F1572" s="794" t="s">
        <v>1019</v>
      </c>
      <c r="G1572" s="823">
        <v>300</v>
      </c>
      <c r="H1572" s="794" t="s">
        <v>1043</v>
      </c>
      <c r="I1572" s="794">
        <v>134</v>
      </c>
      <c r="J1572" s="794">
        <v>166</v>
      </c>
      <c r="K1572" s="794">
        <v>697.2</v>
      </c>
      <c r="L1572" s="835">
        <v>43983</v>
      </c>
      <c r="M1572" s="794"/>
      <c r="N1572" s="794"/>
      <c r="O1572" s="794"/>
      <c r="P1572" s="794"/>
      <c r="Q1572" s="794"/>
      <c r="R1572" s="794"/>
      <c r="S1572" s="794"/>
      <c r="T1572" s="794"/>
      <c r="U1572" s="794"/>
      <c r="V1572" s="794"/>
      <c r="W1572" s="794"/>
      <c r="X1572" s="794"/>
    </row>
    <row r="1573" spans="3:24">
      <c r="C1573" s="857" t="s">
        <v>1018</v>
      </c>
      <c r="D1573" s="835">
        <v>43647</v>
      </c>
      <c r="E1573" s="794">
        <f t="shared" si="33"/>
        <v>2019</v>
      </c>
      <c r="F1573" s="794" t="s">
        <v>1019</v>
      </c>
      <c r="G1573" s="823">
        <v>300</v>
      </c>
      <c r="H1573" s="794" t="s">
        <v>1043</v>
      </c>
      <c r="I1573" s="794">
        <v>134</v>
      </c>
      <c r="J1573" s="794">
        <v>166</v>
      </c>
      <c r="K1573" s="794">
        <v>697.2</v>
      </c>
      <c r="L1573" s="835">
        <v>43983</v>
      </c>
      <c r="M1573" s="794"/>
      <c r="N1573" s="794"/>
      <c r="O1573" s="794"/>
      <c r="P1573" s="794"/>
      <c r="Q1573" s="794"/>
      <c r="R1573" s="794"/>
      <c r="S1573" s="794"/>
      <c r="T1573" s="794"/>
      <c r="U1573" s="794"/>
      <c r="V1573" s="794"/>
      <c r="W1573" s="794"/>
      <c r="X1573" s="794"/>
    </row>
    <row r="1574" spans="3:24">
      <c r="C1574" s="857" t="s">
        <v>1018</v>
      </c>
      <c r="D1574" s="835">
        <v>43647</v>
      </c>
      <c r="E1574" s="794">
        <f t="shared" si="33"/>
        <v>2019</v>
      </c>
      <c r="F1574" s="794" t="s">
        <v>1019</v>
      </c>
      <c r="G1574" s="823">
        <v>300</v>
      </c>
      <c r="H1574" s="794" t="s">
        <v>1043</v>
      </c>
      <c r="I1574" s="794">
        <v>134</v>
      </c>
      <c r="J1574" s="794">
        <v>166</v>
      </c>
      <c r="K1574" s="794">
        <v>697.2</v>
      </c>
      <c r="L1574" s="835">
        <v>43983</v>
      </c>
      <c r="M1574" s="794"/>
      <c r="N1574" s="794"/>
      <c r="O1574" s="794"/>
      <c r="P1574" s="794"/>
      <c r="Q1574" s="794"/>
      <c r="R1574" s="794"/>
      <c r="S1574" s="794"/>
      <c r="T1574" s="794"/>
      <c r="U1574" s="794"/>
      <c r="V1574" s="794"/>
      <c r="W1574" s="794"/>
      <c r="X1574" s="794"/>
    </row>
    <row r="1575" spans="3:24">
      <c r="C1575" s="857" t="s">
        <v>1018</v>
      </c>
      <c r="D1575" s="835">
        <v>43647</v>
      </c>
      <c r="E1575" s="794">
        <f t="shared" si="33"/>
        <v>2019</v>
      </c>
      <c r="F1575" s="794" t="s">
        <v>1019</v>
      </c>
      <c r="G1575" s="823">
        <v>300</v>
      </c>
      <c r="H1575" s="794" t="s">
        <v>1043</v>
      </c>
      <c r="I1575" s="794">
        <v>134</v>
      </c>
      <c r="J1575" s="794">
        <v>166</v>
      </c>
      <c r="K1575" s="794">
        <v>697.2</v>
      </c>
      <c r="L1575" s="835">
        <v>43983</v>
      </c>
      <c r="M1575" s="794"/>
      <c r="N1575" s="794"/>
      <c r="O1575" s="794"/>
      <c r="P1575" s="794"/>
      <c r="Q1575" s="794"/>
      <c r="R1575" s="794"/>
      <c r="S1575" s="794"/>
      <c r="T1575" s="794"/>
      <c r="U1575" s="794"/>
      <c r="V1575" s="794"/>
      <c r="W1575" s="794"/>
      <c r="X1575" s="794"/>
    </row>
    <row r="1576" spans="3:24">
      <c r="C1576" s="857" t="s">
        <v>1018</v>
      </c>
      <c r="D1576" s="835">
        <v>43647</v>
      </c>
      <c r="E1576" s="794">
        <f t="shared" si="33"/>
        <v>2019</v>
      </c>
      <c r="F1576" s="794" t="s">
        <v>1019</v>
      </c>
      <c r="G1576" s="823">
        <v>300</v>
      </c>
      <c r="H1576" s="794" t="s">
        <v>1043</v>
      </c>
      <c r="I1576" s="794">
        <v>134</v>
      </c>
      <c r="J1576" s="794">
        <v>166</v>
      </c>
      <c r="K1576" s="794">
        <v>697.2</v>
      </c>
      <c r="L1576" s="835" t="s">
        <v>1023</v>
      </c>
      <c r="M1576" s="794"/>
      <c r="N1576" s="794"/>
      <c r="O1576" s="794"/>
      <c r="P1576" s="794"/>
      <c r="Q1576" s="794"/>
      <c r="R1576" s="794"/>
      <c r="S1576" s="794"/>
      <c r="T1576" s="794"/>
      <c r="U1576" s="794"/>
      <c r="V1576" s="794"/>
      <c r="W1576" s="794"/>
      <c r="X1576" s="794"/>
    </row>
    <row r="1577" spans="3:24">
      <c r="C1577" s="857" t="s">
        <v>1018</v>
      </c>
      <c r="D1577" s="835">
        <v>43647</v>
      </c>
      <c r="E1577" s="794">
        <f t="shared" si="33"/>
        <v>2019</v>
      </c>
      <c r="F1577" s="794" t="s">
        <v>1019</v>
      </c>
      <c r="G1577" s="823">
        <v>300</v>
      </c>
      <c r="H1577" s="794" t="s">
        <v>1043</v>
      </c>
      <c r="I1577" s="794">
        <v>134</v>
      </c>
      <c r="J1577" s="794">
        <v>166</v>
      </c>
      <c r="K1577" s="794">
        <v>697.2</v>
      </c>
      <c r="L1577" s="835" t="s">
        <v>1023</v>
      </c>
      <c r="M1577" s="794"/>
      <c r="N1577" s="794"/>
      <c r="O1577" s="794"/>
      <c r="P1577" s="794"/>
      <c r="Q1577" s="794"/>
      <c r="R1577" s="794"/>
      <c r="S1577" s="794"/>
      <c r="T1577" s="794"/>
      <c r="U1577" s="794"/>
      <c r="V1577" s="794"/>
      <c r="W1577" s="794"/>
      <c r="X1577" s="794"/>
    </row>
    <row r="1578" spans="3:24">
      <c r="C1578" s="857" t="s">
        <v>1018</v>
      </c>
      <c r="D1578" s="835">
        <v>43647</v>
      </c>
      <c r="E1578" s="794">
        <f t="shared" ref="E1578:E1641" si="34">YEAR(D1578)</f>
        <v>2019</v>
      </c>
      <c r="F1578" s="794" t="s">
        <v>1019</v>
      </c>
      <c r="G1578" s="823">
        <v>300</v>
      </c>
      <c r="H1578" s="794" t="s">
        <v>1043</v>
      </c>
      <c r="I1578" s="794">
        <v>134</v>
      </c>
      <c r="J1578" s="794">
        <v>166</v>
      </c>
      <c r="K1578" s="794">
        <v>697.2</v>
      </c>
      <c r="L1578" s="835" t="s">
        <v>1023</v>
      </c>
      <c r="M1578" s="794"/>
      <c r="N1578" s="794"/>
      <c r="O1578" s="794"/>
      <c r="P1578" s="794"/>
      <c r="Q1578" s="794"/>
      <c r="R1578" s="794"/>
      <c r="S1578" s="794"/>
      <c r="T1578" s="794"/>
      <c r="U1578" s="794"/>
      <c r="V1578" s="794"/>
      <c r="W1578" s="794"/>
      <c r="X1578" s="794"/>
    </row>
    <row r="1579" spans="3:24">
      <c r="C1579" s="857" t="s">
        <v>1018</v>
      </c>
      <c r="D1579" s="835">
        <v>43647</v>
      </c>
      <c r="E1579" s="794">
        <f t="shared" si="34"/>
        <v>2019</v>
      </c>
      <c r="F1579" s="794" t="s">
        <v>1019</v>
      </c>
      <c r="G1579" s="823">
        <v>300</v>
      </c>
      <c r="H1579" s="794" t="s">
        <v>1043</v>
      </c>
      <c r="I1579" s="794">
        <v>134</v>
      </c>
      <c r="J1579" s="794">
        <v>166</v>
      </c>
      <c r="K1579" s="794">
        <v>697.2</v>
      </c>
      <c r="L1579" s="835" t="s">
        <v>1023</v>
      </c>
      <c r="M1579" s="794"/>
      <c r="N1579" s="794"/>
      <c r="O1579" s="794"/>
      <c r="P1579" s="794"/>
      <c r="Q1579" s="794"/>
      <c r="R1579" s="794"/>
      <c r="S1579" s="794"/>
      <c r="T1579" s="794"/>
      <c r="U1579" s="794"/>
      <c r="V1579" s="794"/>
      <c r="W1579" s="794"/>
      <c r="X1579" s="794"/>
    </row>
    <row r="1580" spans="3:24">
      <c r="C1580" s="857" t="s">
        <v>1018</v>
      </c>
      <c r="D1580" s="835">
        <v>43647</v>
      </c>
      <c r="E1580" s="794">
        <f t="shared" si="34"/>
        <v>2019</v>
      </c>
      <c r="F1580" s="794" t="s">
        <v>1019</v>
      </c>
      <c r="G1580" s="823">
        <v>300</v>
      </c>
      <c r="H1580" s="794" t="s">
        <v>1043</v>
      </c>
      <c r="I1580" s="794">
        <v>134</v>
      </c>
      <c r="J1580" s="794">
        <v>166</v>
      </c>
      <c r="K1580" s="794">
        <v>697.2</v>
      </c>
      <c r="L1580" s="835" t="s">
        <v>1023</v>
      </c>
      <c r="M1580" s="794"/>
      <c r="N1580" s="794"/>
      <c r="O1580" s="794"/>
      <c r="P1580" s="794"/>
      <c r="Q1580" s="794"/>
      <c r="R1580" s="794"/>
      <c r="S1580" s="794"/>
      <c r="T1580" s="794"/>
      <c r="U1580" s="794"/>
      <c r="V1580" s="794"/>
      <c r="W1580" s="794"/>
      <c r="X1580" s="794"/>
    </row>
    <row r="1581" spans="3:24">
      <c r="C1581" s="857" t="s">
        <v>1018</v>
      </c>
      <c r="D1581" s="835">
        <v>43647</v>
      </c>
      <c r="E1581" s="794">
        <f t="shared" si="34"/>
        <v>2019</v>
      </c>
      <c r="F1581" s="794" t="s">
        <v>1019</v>
      </c>
      <c r="G1581" s="823">
        <v>300</v>
      </c>
      <c r="H1581" s="794" t="s">
        <v>1043</v>
      </c>
      <c r="I1581" s="794">
        <v>134</v>
      </c>
      <c r="J1581" s="794">
        <v>166</v>
      </c>
      <c r="K1581" s="794">
        <v>697.2</v>
      </c>
      <c r="L1581" s="835" t="s">
        <v>1023</v>
      </c>
      <c r="M1581" s="794"/>
      <c r="N1581" s="794"/>
      <c r="O1581" s="794"/>
      <c r="P1581" s="794"/>
      <c r="Q1581" s="794"/>
      <c r="R1581" s="794"/>
      <c r="S1581" s="794"/>
      <c r="T1581" s="794"/>
      <c r="U1581" s="794"/>
      <c r="V1581" s="794"/>
      <c r="W1581" s="794"/>
      <c r="X1581" s="794"/>
    </row>
    <row r="1582" spans="3:24">
      <c r="C1582" s="857" t="s">
        <v>1018</v>
      </c>
      <c r="D1582" s="835">
        <v>43647</v>
      </c>
      <c r="E1582" s="794">
        <f t="shared" si="34"/>
        <v>2019</v>
      </c>
      <c r="F1582" s="794" t="s">
        <v>1019</v>
      </c>
      <c r="G1582" s="823">
        <v>300</v>
      </c>
      <c r="H1582" s="794" t="s">
        <v>1043</v>
      </c>
      <c r="I1582" s="794">
        <v>134</v>
      </c>
      <c r="J1582" s="794">
        <v>166</v>
      </c>
      <c r="K1582" s="794">
        <v>697.2</v>
      </c>
      <c r="L1582" s="835" t="s">
        <v>1023</v>
      </c>
      <c r="M1582" s="794"/>
      <c r="N1582" s="794"/>
      <c r="O1582" s="794"/>
      <c r="P1582" s="794"/>
      <c r="Q1582" s="794"/>
      <c r="R1582" s="794"/>
      <c r="S1582" s="794"/>
      <c r="T1582" s="794"/>
      <c r="U1582" s="794"/>
      <c r="V1582" s="794"/>
      <c r="W1582" s="794"/>
      <c r="X1582" s="794"/>
    </row>
    <row r="1583" spans="3:24">
      <c r="C1583" s="857" t="s">
        <v>1018</v>
      </c>
      <c r="D1583" s="835">
        <v>43647</v>
      </c>
      <c r="E1583" s="794">
        <f t="shared" si="34"/>
        <v>2019</v>
      </c>
      <c r="F1583" s="794" t="s">
        <v>1019</v>
      </c>
      <c r="G1583" s="823">
        <v>300</v>
      </c>
      <c r="H1583" s="794" t="s">
        <v>1043</v>
      </c>
      <c r="I1583" s="794">
        <v>134</v>
      </c>
      <c r="J1583" s="794">
        <v>166</v>
      </c>
      <c r="K1583" s="794">
        <v>697.2</v>
      </c>
      <c r="L1583" s="835" t="s">
        <v>1023</v>
      </c>
      <c r="M1583" s="794"/>
      <c r="N1583" s="794"/>
      <c r="O1583" s="794"/>
      <c r="P1583" s="794"/>
      <c r="Q1583" s="794"/>
      <c r="R1583" s="794"/>
      <c r="S1583" s="794"/>
      <c r="T1583" s="794"/>
      <c r="U1583" s="794"/>
      <c r="V1583" s="794"/>
      <c r="W1583" s="794"/>
      <c r="X1583" s="794"/>
    </row>
    <row r="1584" spans="3:24">
      <c r="C1584" s="857" t="s">
        <v>1018</v>
      </c>
      <c r="D1584" s="835">
        <v>43647</v>
      </c>
      <c r="E1584" s="794">
        <f t="shared" si="34"/>
        <v>2019</v>
      </c>
      <c r="F1584" s="794" t="s">
        <v>1019</v>
      </c>
      <c r="G1584" s="823">
        <v>300</v>
      </c>
      <c r="H1584" s="794" t="s">
        <v>1043</v>
      </c>
      <c r="I1584" s="794">
        <v>134</v>
      </c>
      <c r="J1584" s="794">
        <v>166</v>
      </c>
      <c r="K1584" s="794">
        <v>697.2</v>
      </c>
      <c r="L1584" s="835" t="s">
        <v>1023</v>
      </c>
      <c r="M1584" s="794"/>
      <c r="N1584" s="794"/>
      <c r="O1584" s="794"/>
      <c r="P1584" s="794"/>
      <c r="Q1584" s="794"/>
      <c r="R1584" s="794"/>
      <c r="S1584" s="794"/>
      <c r="T1584" s="794"/>
      <c r="U1584" s="794"/>
      <c r="V1584" s="794"/>
      <c r="W1584" s="794"/>
      <c r="X1584" s="794"/>
    </row>
    <row r="1585" spans="3:24">
      <c r="C1585" s="857" t="s">
        <v>1018</v>
      </c>
      <c r="D1585" s="835">
        <v>43647</v>
      </c>
      <c r="E1585" s="794">
        <f t="shared" si="34"/>
        <v>2019</v>
      </c>
      <c r="F1585" s="794" t="s">
        <v>1019</v>
      </c>
      <c r="G1585" s="823">
        <v>300</v>
      </c>
      <c r="H1585" s="794" t="s">
        <v>1043</v>
      </c>
      <c r="I1585" s="794">
        <v>134</v>
      </c>
      <c r="J1585" s="794">
        <v>166</v>
      </c>
      <c r="K1585" s="794">
        <v>697.2</v>
      </c>
      <c r="L1585" s="835" t="s">
        <v>1023</v>
      </c>
      <c r="M1585" s="794"/>
      <c r="N1585" s="794"/>
      <c r="O1585" s="794"/>
      <c r="P1585" s="794"/>
      <c r="Q1585" s="794"/>
      <c r="R1585" s="794"/>
      <c r="S1585" s="794"/>
      <c r="T1585" s="794"/>
      <c r="U1585" s="794"/>
      <c r="V1585" s="794"/>
      <c r="W1585" s="794"/>
      <c r="X1585" s="794"/>
    </row>
    <row r="1586" spans="3:24">
      <c r="C1586" s="857" t="s">
        <v>1018</v>
      </c>
      <c r="D1586" s="835">
        <v>43647</v>
      </c>
      <c r="E1586" s="794">
        <f t="shared" si="34"/>
        <v>2019</v>
      </c>
      <c r="F1586" s="794" t="s">
        <v>1019</v>
      </c>
      <c r="G1586" s="823">
        <v>300</v>
      </c>
      <c r="H1586" s="794" t="s">
        <v>1043</v>
      </c>
      <c r="I1586" s="794">
        <v>134</v>
      </c>
      <c r="J1586" s="794">
        <v>166</v>
      </c>
      <c r="K1586" s="794">
        <v>697.2</v>
      </c>
      <c r="L1586" s="835" t="s">
        <v>1023</v>
      </c>
      <c r="M1586" s="794"/>
      <c r="N1586" s="794"/>
      <c r="O1586" s="794"/>
      <c r="P1586" s="794"/>
      <c r="Q1586" s="794"/>
      <c r="R1586" s="794"/>
      <c r="S1586" s="794"/>
      <c r="T1586" s="794"/>
      <c r="U1586" s="794"/>
      <c r="V1586" s="794"/>
      <c r="W1586" s="794"/>
      <c r="X1586" s="794"/>
    </row>
    <row r="1587" spans="3:24">
      <c r="C1587" s="857" t="s">
        <v>1018</v>
      </c>
      <c r="D1587" s="835">
        <v>43647</v>
      </c>
      <c r="E1587" s="794">
        <f t="shared" si="34"/>
        <v>2019</v>
      </c>
      <c r="F1587" s="794" t="s">
        <v>1019</v>
      </c>
      <c r="G1587" s="823">
        <v>300</v>
      </c>
      <c r="H1587" s="794" t="s">
        <v>1043</v>
      </c>
      <c r="I1587" s="794">
        <v>134</v>
      </c>
      <c r="J1587" s="794">
        <v>166</v>
      </c>
      <c r="K1587" s="794">
        <v>697.2</v>
      </c>
      <c r="L1587" s="835" t="s">
        <v>1023</v>
      </c>
      <c r="M1587" s="794"/>
      <c r="N1587" s="794"/>
      <c r="O1587" s="794"/>
      <c r="P1587" s="794"/>
      <c r="Q1587" s="794"/>
      <c r="R1587" s="794"/>
      <c r="S1587" s="794"/>
      <c r="T1587" s="794"/>
      <c r="U1587" s="794"/>
      <c r="V1587" s="794"/>
      <c r="W1587" s="794"/>
      <c r="X1587" s="794"/>
    </row>
    <row r="1588" spans="3:24">
      <c r="C1588" s="857" t="s">
        <v>1018</v>
      </c>
      <c r="D1588" s="835">
        <v>43647</v>
      </c>
      <c r="E1588" s="794">
        <f t="shared" si="34"/>
        <v>2019</v>
      </c>
      <c r="F1588" s="794" t="s">
        <v>1019</v>
      </c>
      <c r="G1588" s="823">
        <v>300</v>
      </c>
      <c r="H1588" s="794" t="s">
        <v>1043</v>
      </c>
      <c r="I1588" s="794">
        <v>134</v>
      </c>
      <c r="J1588" s="794">
        <v>166</v>
      </c>
      <c r="K1588" s="794">
        <v>697.2</v>
      </c>
      <c r="L1588" s="835" t="s">
        <v>1023</v>
      </c>
      <c r="M1588" s="794"/>
      <c r="N1588" s="794"/>
      <c r="O1588" s="794"/>
      <c r="P1588" s="794"/>
      <c r="Q1588" s="794"/>
      <c r="R1588" s="794"/>
      <c r="S1588" s="794"/>
      <c r="T1588" s="794"/>
      <c r="U1588" s="794"/>
      <c r="V1588" s="794"/>
      <c r="W1588" s="794"/>
      <c r="X1588" s="794"/>
    </row>
    <row r="1589" spans="3:24">
      <c r="C1589" s="857" t="s">
        <v>1018</v>
      </c>
      <c r="D1589" s="835">
        <v>43647</v>
      </c>
      <c r="E1589" s="794">
        <f t="shared" si="34"/>
        <v>2019</v>
      </c>
      <c r="F1589" s="794" t="s">
        <v>1019</v>
      </c>
      <c r="G1589" s="823">
        <v>300</v>
      </c>
      <c r="H1589" s="794" t="s">
        <v>1046</v>
      </c>
      <c r="I1589" s="794">
        <v>117</v>
      </c>
      <c r="J1589" s="794">
        <v>183</v>
      </c>
      <c r="K1589" s="794">
        <v>768.6</v>
      </c>
      <c r="L1589" s="835" t="s">
        <v>1023</v>
      </c>
      <c r="M1589" s="794"/>
      <c r="N1589" s="794"/>
      <c r="O1589" s="794"/>
      <c r="P1589" s="794"/>
      <c r="Q1589" s="794"/>
      <c r="R1589" s="794"/>
      <c r="S1589" s="794"/>
      <c r="T1589" s="794"/>
      <c r="U1589" s="794"/>
      <c r="V1589" s="794"/>
      <c r="W1589" s="794"/>
      <c r="X1589" s="794"/>
    </row>
    <row r="1590" spans="3:24">
      <c r="C1590" s="857" t="s">
        <v>1018</v>
      </c>
      <c r="D1590" s="835">
        <v>43647</v>
      </c>
      <c r="E1590" s="794">
        <f t="shared" si="34"/>
        <v>2019</v>
      </c>
      <c r="F1590" s="794" t="s">
        <v>1019</v>
      </c>
      <c r="G1590" s="823">
        <v>300</v>
      </c>
      <c r="H1590" s="794" t="s">
        <v>1046</v>
      </c>
      <c r="I1590" s="794">
        <v>117</v>
      </c>
      <c r="J1590" s="794">
        <v>183</v>
      </c>
      <c r="K1590" s="794">
        <v>768.6</v>
      </c>
      <c r="L1590" s="835" t="s">
        <v>1023</v>
      </c>
      <c r="M1590" s="794"/>
      <c r="N1590" s="794"/>
      <c r="O1590" s="794"/>
      <c r="P1590" s="794"/>
      <c r="Q1590" s="794"/>
      <c r="R1590" s="794"/>
      <c r="S1590" s="794"/>
      <c r="T1590" s="794"/>
      <c r="U1590" s="794"/>
      <c r="V1590" s="794"/>
      <c r="W1590" s="794"/>
      <c r="X1590" s="794"/>
    </row>
    <row r="1591" spans="3:24">
      <c r="C1591" s="857" t="s">
        <v>1018</v>
      </c>
      <c r="D1591" s="835">
        <v>43647</v>
      </c>
      <c r="E1591" s="794">
        <f t="shared" si="34"/>
        <v>2019</v>
      </c>
      <c r="F1591" s="794" t="s">
        <v>1019</v>
      </c>
      <c r="G1591" s="823">
        <v>300</v>
      </c>
      <c r="H1591" s="794" t="s">
        <v>1046</v>
      </c>
      <c r="I1591" s="794">
        <v>117</v>
      </c>
      <c r="J1591" s="794">
        <v>183</v>
      </c>
      <c r="K1591" s="794">
        <v>768.6</v>
      </c>
      <c r="L1591" s="835" t="s">
        <v>1023</v>
      </c>
      <c r="M1591" s="794"/>
      <c r="N1591" s="794"/>
      <c r="O1591" s="794"/>
      <c r="P1591" s="794"/>
      <c r="Q1591" s="794"/>
      <c r="R1591" s="794"/>
      <c r="S1591" s="794"/>
      <c r="T1591" s="794"/>
      <c r="U1591" s="794"/>
      <c r="V1591" s="794"/>
      <c r="W1591" s="794"/>
      <c r="X1591" s="794"/>
    </row>
    <row r="1592" spans="3:24">
      <c r="C1592" s="857" t="s">
        <v>1018</v>
      </c>
      <c r="D1592" s="835">
        <v>43647</v>
      </c>
      <c r="E1592" s="794">
        <f t="shared" si="34"/>
        <v>2019</v>
      </c>
      <c r="F1592" s="794" t="s">
        <v>1019</v>
      </c>
      <c r="G1592" s="823">
        <v>300</v>
      </c>
      <c r="H1592" s="794" t="s">
        <v>1046</v>
      </c>
      <c r="I1592" s="794">
        <v>117</v>
      </c>
      <c r="J1592" s="794">
        <v>183</v>
      </c>
      <c r="K1592" s="794">
        <v>768.6</v>
      </c>
      <c r="L1592" s="835" t="s">
        <v>1023</v>
      </c>
      <c r="M1592" s="794"/>
      <c r="N1592" s="794"/>
      <c r="O1592" s="794"/>
      <c r="P1592" s="794"/>
      <c r="Q1592" s="794"/>
      <c r="R1592" s="794"/>
      <c r="S1592" s="794"/>
      <c r="T1592" s="794"/>
      <c r="U1592" s="794"/>
      <c r="V1592" s="794"/>
      <c r="W1592" s="794"/>
      <c r="X1592" s="794"/>
    </row>
    <row r="1593" spans="3:24">
      <c r="C1593" s="857" t="s">
        <v>1018</v>
      </c>
      <c r="D1593" s="835">
        <v>43647</v>
      </c>
      <c r="E1593" s="794">
        <f t="shared" si="34"/>
        <v>2019</v>
      </c>
      <c r="F1593" s="794" t="s">
        <v>1019</v>
      </c>
      <c r="G1593" s="823">
        <v>300</v>
      </c>
      <c r="H1593" s="794" t="s">
        <v>1046</v>
      </c>
      <c r="I1593" s="794">
        <v>117</v>
      </c>
      <c r="J1593" s="794">
        <v>183</v>
      </c>
      <c r="K1593" s="794">
        <v>768.6</v>
      </c>
      <c r="L1593" s="835" t="s">
        <v>1023</v>
      </c>
      <c r="M1593" s="794"/>
      <c r="N1593" s="794"/>
      <c r="O1593" s="794"/>
      <c r="P1593" s="794"/>
      <c r="Q1593" s="794"/>
      <c r="R1593" s="794"/>
      <c r="S1593" s="794"/>
      <c r="T1593" s="794"/>
      <c r="U1593" s="794"/>
      <c r="V1593" s="794"/>
      <c r="W1593" s="794"/>
      <c r="X1593" s="794"/>
    </row>
    <row r="1594" spans="3:24">
      <c r="C1594" s="857" t="s">
        <v>1024</v>
      </c>
      <c r="D1594" s="835">
        <v>43647</v>
      </c>
      <c r="E1594" s="794">
        <f t="shared" si="34"/>
        <v>2019</v>
      </c>
      <c r="F1594" s="794" t="s">
        <v>1019</v>
      </c>
      <c r="G1594" s="823">
        <v>300</v>
      </c>
      <c r="H1594" s="794" t="s">
        <v>1046</v>
      </c>
      <c r="I1594" s="794">
        <v>117</v>
      </c>
      <c r="J1594" s="794">
        <v>183</v>
      </c>
      <c r="K1594" s="794">
        <v>768.6</v>
      </c>
      <c r="L1594" s="835" t="s">
        <v>1023</v>
      </c>
      <c r="M1594" s="794"/>
      <c r="N1594" s="794"/>
      <c r="O1594" s="794"/>
      <c r="P1594" s="794"/>
      <c r="Q1594" s="794"/>
      <c r="R1594" s="794"/>
      <c r="S1594" s="794"/>
      <c r="T1594" s="794"/>
      <c r="U1594" s="794"/>
      <c r="V1594" s="794"/>
      <c r="W1594" s="794"/>
      <c r="X1594" s="794"/>
    </row>
    <row r="1595" spans="3:24">
      <c r="C1595" s="857" t="s">
        <v>1018</v>
      </c>
      <c r="D1595" s="835">
        <v>43647</v>
      </c>
      <c r="E1595" s="794">
        <f t="shared" si="34"/>
        <v>2019</v>
      </c>
      <c r="F1595" s="794" t="s">
        <v>1030</v>
      </c>
      <c r="G1595" s="823">
        <v>100</v>
      </c>
      <c r="H1595" s="794" t="s">
        <v>1036</v>
      </c>
      <c r="I1595" s="794">
        <v>65</v>
      </c>
      <c r="J1595" s="794">
        <v>35</v>
      </c>
      <c r="K1595" s="794">
        <v>147</v>
      </c>
      <c r="L1595" s="835" t="s">
        <v>1023</v>
      </c>
      <c r="M1595" s="794"/>
      <c r="N1595" s="794"/>
      <c r="O1595" s="794"/>
      <c r="P1595" s="794"/>
      <c r="Q1595" s="794"/>
      <c r="R1595" s="794"/>
      <c r="S1595" s="794"/>
      <c r="T1595" s="794"/>
      <c r="U1595" s="794"/>
      <c r="V1595" s="794"/>
      <c r="W1595" s="794"/>
      <c r="X1595" s="794"/>
    </row>
    <row r="1596" spans="3:24">
      <c r="C1596" s="857" t="s">
        <v>1018</v>
      </c>
      <c r="D1596" s="835">
        <v>43647</v>
      </c>
      <c r="E1596" s="794">
        <f t="shared" si="34"/>
        <v>2019</v>
      </c>
      <c r="F1596" s="794" t="s">
        <v>1030</v>
      </c>
      <c r="G1596" s="823">
        <v>100</v>
      </c>
      <c r="H1596" s="794" t="s">
        <v>1036</v>
      </c>
      <c r="I1596" s="794">
        <v>65</v>
      </c>
      <c r="J1596" s="794">
        <v>35</v>
      </c>
      <c r="K1596" s="794">
        <v>147</v>
      </c>
      <c r="L1596" s="835" t="s">
        <v>1023</v>
      </c>
      <c r="M1596" s="794"/>
      <c r="N1596" s="794"/>
      <c r="O1596" s="794"/>
      <c r="P1596" s="794"/>
      <c r="Q1596" s="794"/>
      <c r="R1596" s="794"/>
      <c r="S1596" s="794"/>
      <c r="T1596" s="794"/>
      <c r="U1596" s="794"/>
      <c r="V1596" s="794"/>
      <c r="W1596" s="794"/>
      <c r="X1596" s="794"/>
    </row>
    <row r="1597" spans="3:24">
      <c r="C1597" s="857" t="s">
        <v>1018</v>
      </c>
      <c r="D1597" s="835">
        <v>43647</v>
      </c>
      <c r="E1597" s="794">
        <f t="shared" si="34"/>
        <v>2019</v>
      </c>
      <c r="F1597" s="794" t="s">
        <v>1032</v>
      </c>
      <c r="G1597" s="823">
        <v>135</v>
      </c>
      <c r="H1597" s="794" t="s">
        <v>1036</v>
      </c>
      <c r="I1597" s="794">
        <v>65</v>
      </c>
      <c r="J1597" s="794">
        <v>70</v>
      </c>
      <c r="K1597" s="794">
        <v>294</v>
      </c>
      <c r="L1597" s="835" t="s">
        <v>1023</v>
      </c>
      <c r="M1597" s="794"/>
      <c r="N1597" s="794"/>
      <c r="O1597" s="794"/>
      <c r="P1597" s="794"/>
      <c r="Q1597" s="794"/>
      <c r="R1597" s="794"/>
      <c r="S1597" s="794"/>
      <c r="T1597" s="794"/>
      <c r="U1597" s="794"/>
      <c r="V1597" s="794"/>
      <c r="W1597" s="794"/>
      <c r="X1597" s="794"/>
    </row>
    <row r="1598" spans="3:24">
      <c r="C1598" s="857" t="s">
        <v>1018</v>
      </c>
      <c r="D1598" s="835">
        <v>43647</v>
      </c>
      <c r="E1598" s="794">
        <f t="shared" si="34"/>
        <v>2019</v>
      </c>
      <c r="F1598" s="794" t="s">
        <v>1032</v>
      </c>
      <c r="G1598" s="823">
        <v>135</v>
      </c>
      <c r="H1598" s="794" t="s">
        <v>1036</v>
      </c>
      <c r="I1598" s="794">
        <v>65</v>
      </c>
      <c r="J1598" s="794">
        <v>70</v>
      </c>
      <c r="K1598" s="794">
        <v>294</v>
      </c>
      <c r="L1598" s="835" t="s">
        <v>1023</v>
      </c>
      <c r="M1598" s="794"/>
      <c r="N1598" s="794"/>
      <c r="O1598" s="794"/>
      <c r="P1598" s="794"/>
      <c r="Q1598" s="794"/>
      <c r="R1598" s="794"/>
      <c r="S1598" s="794"/>
      <c r="T1598" s="794"/>
      <c r="U1598" s="794"/>
      <c r="V1598" s="794"/>
      <c r="W1598" s="794"/>
      <c r="X1598" s="794"/>
    </row>
    <row r="1599" spans="3:24">
      <c r="C1599" s="857" t="s">
        <v>1018</v>
      </c>
      <c r="D1599" s="835">
        <v>43647</v>
      </c>
      <c r="E1599" s="794">
        <f t="shared" si="34"/>
        <v>2019</v>
      </c>
      <c r="F1599" s="794" t="s">
        <v>1032</v>
      </c>
      <c r="G1599" s="823">
        <v>135</v>
      </c>
      <c r="H1599" s="794" t="s">
        <v>1036</v>
      </c>
      <c r="I1599" s="794">
        <v>65</v>
      </c>
      <c r="J1599" s="794">
        <v>70</v>
      </c>
      <c r="K1599" s="794">
        <v>294</v>
      </c>
      <c r="L1599" s="835" t="s">
        <v>1023</v>
      </c>
      <c r="M1599" s="794"/>
      <c r="N1599" s="794"/>
      <c r="O1599" s="794"/>
      <c r="P1599" s="794"/>
      <c r="Q1599" s="794"/>
      <c r="R1599" s="794"/>
      <c r="S1599" s="794"/>
      <c r="T1599" s="794"/>
      <c r="U1599" s="794"/>
      <c r="V1599" s="794"/>
      <c r="W1599" s="794"/>
      <c r="X1599" s="794"/>
    </row>
    <row r="1600" spans="3:24">
      <c r="C1600" s="857" t="s">
        <v>1018</v>
      </c>
      <c r="D1600" s="835">
        <v>43647</v>
      </c>
      <c r="E1600" s="794">
        <f t="shared" si="34"/>
        <v>2019</v>
      </c>
      <c r="F1600" s="794" t="s">
        <v>1032</v>
      </c>
      <c r="G1600" s="823">
        <v>135</v>
      </c>
      <c r="H1600" s="794" t="s">
        <v>1036</v>
      </c>
      <c r="I1600" s="794">
        <v>65</v>
      </c>
      <c r="J1600" s="794">
        <v>70</v>
      </c>
      <c r="K1600" s="794">
        <v>294</v>
      </c>
      <c r="L1600" s="835" t="s">
        <v>1023</v>
      </c>
      <c r="M1600" s="794"/>
      <c r="N1600" s="794"/>
      <c r="O1600" s="794"/>
      <c r="P1600" s="794"/>
      <c r="Q1600" s="794"/>
      <c r="R1600" s="794"/>
      <c r="S1600" s="794"/>
      <c r="T1600" s="794"/>
      <c r="U1600" s="794"/>
      <c r="V1600" s="794"/>
      <c r="W1600" s="794"/>
      <c r="X1600" s="794"/>
    </row>
    <row r="1601" spans="3:24">
      <c r="C1601" s="857" t="s">
        <v>1018</v>
      </c>
      <c r="D1601" s="835">
        <v>43647</v>
      </c>
      <c r="E1601" s="794">
        <f t="shared" si="34"/>
        <v>2019</v>
      </c>
      <c r="F1601" s="794" t="s">
        <v>1032</v>
      </c>
      <c r="G1601" s="823">
        <v>135</v>
      </c>
      <c r="H1601" s="794" t="s">
        <v>1036</v>
      </c>
      <c r="I1601" s="794">
        <v>65</v>
      </c>
      <c r="J1601" s="794">
        <v>70</v>
      </c>
      <c r="K1601" s="794">
        <v>294</v>
      </c>
      <c r="L1601" s="835" t="s">
        <v>1023</v>
      </c>
      <c r="M1601" s="794"/>
      <c r="N1601" s="794"/>
      <c r="O1601" s="794"/>
      <c r="P1601" s="794"/>
      <c r="Q1601" s="794"/>
      <c r="R1601" s="794"/>
      <c r="S1601" s="794"/>
      <c r="T1601" s="794"/>
      <c r="U1601" s="794"/>
      <c r="V1601" s="794"/>
      <c r="W1601" s="794"/>
      <c r="X1601" s="794"/>
    </row>
    <row r="1602" spans="3:24">
      <c r="C1602" s="857" t="s">
        <v>1018</v>
      </c>
      <c r="D1602" s="835">
        <v>43647</v>
      </c>
      <c r="E1602" s="794">
        <f t="shared" si="34"/>
        <v>2019</v>
      </c>
      <c r="F1602" s="794" t="s">
        <v>1032</v>
      </c>
      <c r="G1602" s="823">
        <v>135</v>
      </c>
      <c r="H1602" s="794" t="s">
        <v>1036</v>
      </c>
      <c r="I1602" s="794">
        <v>65</v>
      </c>
      <c r="J1602" s="794">
        <v>70</v>
      </c>
      <c r="K1602" s="794">
        <v>294</v>
      </c>
      <c r="L1602" s="835" t="s">
        <v>1023</v>
      </c>
      <c r="M1602" s="794"/>
      <c r="N1602" s="794"/>
      <c r="O1602" s="794"/>
      <c r="P1602" s="794"/>
      <c r="Q1602" s="794"/>
      <c r="R1602" s="794"/>
      <c r="S1602" s="794"/>
      <c r="T1602" s="794"/>
      <c r="U1602" s="794"/>
      <c r="V1602" s="794"/>
      <c r="W1602" s="794"/>
      <c r="X1602" s="794"/>
    </row>
    <row r="1603" spans="3:24">
      <c r="C1603" s="857" t="s">
        <v>1018</v>
      </c>
      <c r="D1603" s="835">
        <v>43647</v>
      </c>
      <c r="E1603" s="794">
        <f t="shared" si="34"/>
        <v>2019</v>
      </c>
      <c r="F1603" s="794" t="s">
        <v>1032</v>
      </c>
      <c r="G1603" s="823">
        <v>135</v>
      </c>
      <c r="H1603" s="794" t="s">
        <v>1036</v>
      </c>
      <c r="I1603" s="794">
        <v>65</v>
      </c>
      <c r="J1603" s="794">
        <v>70</v>
      </c>
      <c r="K1603" s="794">
        <v>294</v>
      </c>
      <c r="L1603" s="835" t="s">
        <v>1023</v>
      </c>
      <c r="M1603" s="794"/>
      <c r="N1603" s="794"/>
      <c r="O1603" s="794"/>
      <c r="P1603" s="794"/>
      <c r="Q1603" s="794"/>
      <c r="R1603" s="794"/>
      <c r="S1603" s="794"/>
      <c r="T1603" s="794"/>
      <c r="U1603" s="794"/>
      <c r="V1603" s="794"/>
      <c r="W1603" s="794"/>
      <c r="X1603" s="794"/>
    </row>
    <row r="1604" spans="3:24">
      <c r="C1604" s="857" t="s">
        <v>1018</v>
      </c>
      <c r="D1604" s="835">
        <v>43647</v>
      </c>
      <c r="E1604" s="794">
        <f t="shared" si="34"/>
        <v>2019</v>
      </c>
      <c r="F1604" s="794" t="s">
        <v>1030</v>
      </c>
      <c r="G1604" s="823">
        <v>100</v>
      </c>
      <c r="H1604" s="794" t="s">
        <v>1033</v>
      </c>
      <c r="I1604" s="794">
        <v>26</v>
      </c>
      <c r="J1604" s="794">
        <v>74</v>
      </c>
      <c r="K1604" s="794">
        <v>310.8</v>
      </c>
      <c r="L1604" s="835" t="s">
        <v>1023</v>
      </c>
      <c r="M1604" s="794"/>
      <c r="N1604" s="794"/>
      <c r="O1604" s="794"/>
      <c r="P1604" s="794"/>
      <c r="Q1604" s="794"/>
      <c r="R1604" s="794"/>
      <c r="S1604" s="794"/>
      <c r="T1604" s="794"/>
      <c r="U1604" s="794"/>
      <c r="V1604" s="794"/>
      <c r="W1604" s="794"/>
      <c r="X1604" s="794"/>
    </row>
    <row r="1605" spans="3:24">
      <c r="C1605" s="857" t="s">
        <v>1018</v>
      </c>
      <c r="D1605" s="835">
        <v>43647</v>
      </c>
      <c r="E1605" s="794">
        <f t="shared" si="34"/>
        <v>2019</v>
      </c>
      <c r="F1605" s="794" t="s">
        <v>1030</v>
      </c>
      <c r="G1605" s="823">
        <v>100</v>
      </c>
      <c r="H1605" s="794" t="s">
        <v>1033</v>
      </c>
      <c r="I1605" s="794">
        <v>26</v>
      </c>
      <c r="J1605" s="794">
        <v>74</v>
      </c>
      <c r="K1605" s="794">
        <v>310.8</v>
      </c>
      <c r="L1605" s="835" t="s">
        <v>1023</v>
      </c>
      <c r="M1605" s="794"/>
      <c r="N1605" s="794"/>
      <c r="O1605" s="794"/>
      <c r="P1605" s="794"/>
      <c r="Q1605" s="794"/>
      <c r="R1605" s="794"/>
      <c r="S1605" s="794"/>
      <c r="T1605" s="794"/>
      <c r="U1605" s="794"/>
      <c r="V1605" s="794"/>
      <c r="W1605" s="794"/>
      <c r="X1605" s="794"/>
    </row>
    <row r="1606" spans="3:24">
      <c r="C1606" s="857" t="s">
        <v>1018</v>
      </c>
      <c r="D1606" s="835">
        <v>43647</v>
      </c>
      <c r="E1606" s="794">
        <f t="shared" si="34"/>
        <v>2019</v>
      </c>
      <c r="F1606" s="794" t="s">
        <v>1030</v>
      </c>
      <c r="G1606" s="823">
        <v>100</v>
      </c>
      <c r="H1606" s="794" t="s">
        <v>1033</v>
      </c>
      <c r="I1606" s="794">
        <v>26</v>
      </c>
      <c r="J1606" s="794">
        <v>74</v>
      </c>
      <c r="K1606" s="794">
        <v>310.8</v>
      </c>
      <c r="L1606" s="835" t="s">
        <v>1023</v>
      </c>
      <c r="M1606" s="794"/>
      <c r="N1606" s="794"/>
      <c r="O1606" s="794"/>
      <c r="P1606" s="794"/>
      <c r="Q1606" s="794"/>
      <c r="R1606" s="794"/>
      <c r="S1606" s="794"/>
      <c r="T1606" s="794"/>
      <c r="U1606" s="794"/>
      <c r="V1606" s="794"/>
      <c r="W1606" s="794"/>
      <c r="X1606" s="794"/>
    </row>
    <row r="1607" spans="3:24">
      <c r="C1607" s="857" t="s">
        <v>1018</v>
      </c>
      <c r="D1607" s="835">
        <v>43647</v>
      </c>
      <c r="E1607" s="794">
        <f t="shared" si="34"/>
        <v>2019</v>
      </c>
      <c r="F1607" s="794" t="s">
        <v>1030</v>
      </c>
      <c r="G1607" s="823">
        <v>100</v>
      </c>
      <c r="H1607" s="794" t="s">
        <v>1033</v>
      </c>
      <c r="I1607" s="794">
        <v>26</v>
      </c>
      <c r="J1607" s="794">
        <v>74</v>
      </c>
      <c r="K1607" s="794">
        <v>310.8</v>
      </c>
      <c r="L1607" s="835" t="s">
        <v>1023</v>
      </c>
      <c r="M1607" s="794"/>
      <c r="N1607" s="794"/>
      <c r="O1607" s="794"/>
      <c r="P1607" s="794"/>
      <c r="Q1607" s="794"/>
      <c r="R1607" s="794"/>
      <c r="S1607" s="794"/>
      <c r="T1607" s="794"/>
      <c r="U1607" s="794"/>
      <c r="V1607" s="794"/>
      <c r="W1607" s="794"/>
      <c r="X1607" s="794"/>
    </row>
    <row r="1608" spans="3:24">
      <c r="C1608" s="857" t="s">
        <v>1018</v>
      </c>
      <c r="D1608" s="835">
        <v>43647</v>
      </c>
      <c r="E1608" s="794">
        <f t="shared" si="34"/>
        <v>2019</v>
      </c>
      <c r="F1608" s="794" t="s">
        <v>1030</v>
      </c>
      <c r="G1608" s="823">
        <v>100</v>
      </c>
      <c r="H1608" s="794" t="s">
        <v>1033</v>
      </c>
      <c r="I1608" s="794">
        <v>26</v>
      </c>
      <c r="J1608" s="794">
        <v>74</v>
      </c>
      <c r="K1608" s="794">
        <v>310.8</v>
      </c>
      <c r="L1608" s="835" t="s">
        <v>1023</v>
      </c>
      <c r="M1608" s="794"/>
      <c r="N1608" s="794"/>
      <c r="O1608" s="794"/>
      <c r="P1608" s="794"/>
      <c r="Q1608" s="794"/>
      <c r="R1608" s="794"/>
      <c r="S1608" s="794"/>
      <c r="T1608" s="794"/>
      <c r="U1608" s="794"/>
      <c r="V1608" s="794"/>
      <c r="W1608" s="794"/>
      <c r="X1608" s="794"/>
    </row>
    <row r="1609" spans="3:24">
      <c r="C1609" s="857" t="s">
        <v>1018</v>
      </c>
      <c r="D1609" s="835">
        <v>43647</v>
      </c>
      <c r="E1609" s="794">
        <f t="shared" si="34"/>
        <v>2019</v>
      </c>
      <c r="F1609" s="794" t="s">
        <v>1030</v>
      </c>
      <c r="G1609" s="823">
        <v>100</v>
      </c>
      <c r="H1609" s="794" t="s">
        <v>1033</v>
      </c>
      <c r="I1609" s="794">
        <v>26</v>
      </c>
      <c r="J1609" s="794">
        <v>74</v>
      </c>
      <c r="K1609" s="794">
        <v>310.8</v>
      </c>
      <c r="L1609" s="835" t="s">
        <v>1023</v>
      </c>
      <c r="M1609" s="794"/>
      <c r="N1609" s="794"/>
      <c r="O1609" s="794"/>
      <c r="P1609" s="794"/>
      <c r="Q1609" s="794"/>
      <c r="R1609" s="794"/>
      <c r="S1609" s="794"/>
      <c r="T1609" s="794"/>
      <c r="U1609" s="794"/>
      <c r="V1609" s="794"/>
      <c r="W1609" s="794"/>
      <c r="X1609" s="794"/>
    </row>
    <row r="1610" spans="3:24">
      <c r="C1610" s="857" t="s">
        <v>1018</v>
      </c>
      <c r="D1610" s="835">
        <v>43647</v>
      </c>
      <c r="E1610" s="794">
        <f t="shared" si="34"/>
        <v>2019</v>
      </c>
      <c r="F1610" s="794" t="s">
        <v>1030</v>
      </c>
      <c r="G1610" s="823">
        <v>100</v>
      </c>
      <c r="H1610" s="794" t="s">
        <v>1033</v>
      </c>
      <c r="I1610" s="794">
        <v>26</v>
      </c>
      <c r="J1610" s="794">
        <v>74</v>
      </c>
      <c r="K1610" s="794">
        <v>310.8</v>
      </c>
      <c r="L1610" s="835" t="s">
        <v>1023</v>
      </c>
      <c r="M1610" s="794"/>
      <c r="N1610" s="794"/>
      <c r="O1610" s="794"/>
      <c r="P1610" s="794"/>
      <c r="Q1610" s="794"/>
      <c r="R1610" s="794"/>
      <c r="S1610" s="794"/>
      <c r="T1610" s="794"/>
      <c r="U1610" s="794"/>
      <c r="V1610" s="794"/>
      <c r="W1610" s="794"/>
      <c r="X1610" s="794"/>
    </row>
    <row r="1611" spans="3:24">
      <c r="C1611" s="857" t="s">
        <v>1018</v>
      </c>
      <c r="D1611" s="835">
        <v>43647</v>
      </c>
      <c r="E1611" s="794">
        <f t="shared" si="34"/>
        <v>2019</v>
      </c>
      <c r="F1611" s="794" t="s">
        <v>1030</v>
      </c>
      <c r="G1611" s="823">
        <v>100</v>
      </c>
      <c r="H1611" s="794" t="s">
        <v>1033</v>
      </c>
      <c r="I1611" s="794">
        <v>26</v>
      </c>
      <c r="J1611" s="794">
        <v>74</v>
      </c>
      <c r="K1611" s="794">
        <v>310.8</v>
      </c>
      <c r="L1611" s="835" t="s">
        <v>1023</v>
      </c>
      <c r="M1611" s="794"/>
      <c r="N1611" s="794"/>
      <c r="O1611" s="794"/>
      <c r="P1611" s="794"/>
      <c r="Q1611" s="794"/>
      <c r="R1611" s="794"/>
      <c r="S1611" s="794"/>
      <c r="T1611" s="794"/>
      <c r="U1611" s="794"/>
      <c r="V1611" s="794"/>
      <c r="W1611" s="794"/>
      <c r="X1611" s="794"/>
    </row>
    <row r="1612" spans="3:24">
      <c r="C1612" s="857" t="s">
        <v>1018</v>
      </c>
      <c r="D1612" s="835">
        <v>43647</v>
      </c>
      <c r="E1612" s="794">
        <f t="shared" si="34"/>
        <v>2019</v>
      </c>
      <c r="F1612" s="794" t="s">
        <v>1030</v>
      </c>
      <c r="G1612" s="823">
        <v>100</v>
      </c>
      <c r="H1612" s="794" t="s">
        <v>1033</v>
      </c>
      <c r="I1612" s="794">
        <v>26</v>
      </c>
      <c r="J1612" s="794">
        <v>74</v>
      </c>
      <c r="K1612" s="794">
        <v>310.8</v>
      </c>
      <c r="L1612" s="835" t="s">
        <v>1023</v>
      </c>
      <c r="M1612" s="794"/>
      <c r="N1612" s="794"/>
      <c r="O1612" s="794"/>
      <c r="P1612" s="794"/>
      <c r="Q1612" s="794"/>
      <c r="R1612" s="794"/>
      <c r="S1612" s="794"/>
      <c r="T1612" s="794"/>
      <c r="U1612" s="794"/>
      <c r="V1612" s="794"/>
      <c r="W1612" s="794"/>
      <c r="X1612" s="794"/>
    </row>
    <row r="1613" spans="3:24">
      <c r="C1613" s="857" t="s">
        <v>1018</v>
      </c>
      <c r="D1613" s="835">
        <v>43647</v>
      </c>
      <c r="E1613" s="794">
        <f t="shared" si="34"/>
        <v>2019</v>
      </c>
      <c r="F1613" s="794" t="s">
        <v>1030</v>
      </c>
      <c r="G1613" s="823">
        <v>100</v>
      </c>
      <c r="H1613" s="794" t="s">
        <v>1033</v>
      </c>
      <c r="I1613" s="794">
        <v>26</v>
      </c>
      <c r="J1613" s="794">
        <v>74</v>
      </c>
      <c r="K1613" s="794">
        <v>310.8</v>
      </c>
      <c r="L1613" s="835" t="s">
        <v>1023</v>
      </c>
      <c r="M1613" s="794"/>
      <c r="N1613" s="794"/>
      <c r="O1613" s="794"/>
      <c r="P1613" s="794"/>
      <c r="Q1613" s="794"/>
      <c r="R1613" s="794"/>
      <c r="S1613" s="794"/>
      <c r="T1613" s="794"/>
      <c r="U1613" s="794"/>
      <c r="V1613" s="794"/>
      <c r="W1613" s="794"/>
      <c r="X1613" s="794"/>
    </row>
    <row r="1614" spans="3:24">
      <c r="C1614" s="857" t="s">
        <v>1018</v>
      </c>
      <c r="D1614" s="835">
        <v>43647</v>
      </c>
      <c r="E1614" s="794">
        <f t="shared" si="34"/>
        <v>2019</v>
      </c>
      <c r="F1614" s="794" t="s">
        <v>1030</v>
      </c>
      <c r="G1614" s="823">
        <v>100</v>
      </c>
      <c r="H1614" s="794" t="s">
        <v>1033</v>
      </c>
      <c r="I1614" s="794">
        <v>26</v>
      </c>
      <c r="J1614" s="794">
        <v>74</v>
      </c>
      <c r="K1614" s="794">
        <v>310.8</v>
      </c>
      <c r="L1614" s="835" t="s">
        <v>1023</v>
      </c>
      <c r="M1614" s="794"/>
      <c r="N1614" s="794"/>
      <c r="O1614" s="794"/>
      <c r="P1614" s="794"/>
      <c r="Q1614" s="794"/>
      <c r="R1614" s="794"/>
      <c r="S1614" s="794"/>
      <c r="T1614" s="794"/>
      <c r="U1614" s="794"/>
      <c r="V1614" s="794"/>
      <c r="W1614" s="794"/>
      <c r="X1614" s="794"/>
    </row>
    <row r="1615" spans="3:24">
      <c r="C1615" s="857" t="s">
        <v>1018</v>
      </c>
      <c r="D1615" s="835">
        <v>43647</v>
      </c>
      <c r="E1615" s="794">
        <f t="shared" si="34"/>
        <v>2019</v>
      </c>
      <c r="F1615" s="794" t="s">
        <v>1030</v>
      </c>
      <c r="G1615" s="823">
        <v>100</v>
      </c>
      <c r="H1615" s="794" t="s">
        <v>1033</v>
      </c>
      <c r="I1615" s="794">
        <v>26</v>
      </c>
      <c r="J1615" s="794">
        <v>74</v>
      </c>
      <c r="K1615" s="794">
        <v>310.8</v>
      </c>
      <c r="L1615" s="835" t="s">
        <v>1023</v>
      </c>
      <c r="M1615" s="794"/>
      <c r="N1615" s="794"/>
      <c r="O1615" s="794"/>
      <c r="P1615" s="794"/>
      <c r="Q1615" s="794"/>
      <c r="R1615" s="794"/>
      <c r="S1615" s="794"/>
      <c r="T1615" s="794"/>
      <c r="U1615" s="794"/>
      <c r="V1615" s="794"/>
      <c r="W1615" s="794"/>
      <c r="X1615" s="794"/>
    </row>
    <row r="1616" spans="3:24">
      <c r="C1616" s="857" t="s">
        <v>1018</v>
      </c>
      <c r="D1616" s="835">
        <v>43647</v>
      </c>
      <c r="E1616" s="794">
        <f t="shared" si="34"/>
        <v>2019</v>
      </c>
      <c r="F1616" s="794" t="s">
        <v>1030</v>
      </c>
      <c r="G1616" s="823">
        <v>100</v>
      </c>
      <c r="H1616" s="794" t="s">
        <v>1033</v>
      </c>
      <c r="I1616" s="794">
        <v>26</v>
      </c>
      <c r="J1616" s="794">
        <v>74</v>
      </c>
      <c r="K1616" s="794">
        <v>310.8</v>
      </c>
      <c r="L1616" s="835" t="s">
        <v>1023</v>
      </c>
      <c r="M1616" s="794"/>
      <c r="N1616" s="794"/>
      <c r="O1616" s="794"/>
      <c r="P1616" s="794"/>
      <c r="Q1616" s="794"/>
      <c r="R1616" s="794"/>
      <c r="S1616" s="794"/>
      <c r="T1616" s="794"/>
      <c r="U1616" s="794"/>
      <c r="V1616" s="794"/>
      <c r="W1616" s="794"/>
      <c r="X1616" s="794"/>
    </row>
    <row r="1617" spans="3:24">
      <c r="C1617" s="857" t="s">
        <v>1018</v>
      </c>
      <c r="D1617" s="835">
        <v>43647</v>
      </c>
      <c r="E1617" s="794">
        <f t="shared" si="34"/>
        <v>2019</v>
      </c>
      <c r="F1617" s="794" t="s">
        <v>1030</v>
      </c>
      <c r="G1617" s="823">
        <v>100</v>
      </c>
      <c r="H1617" s="794" t="s">
        <v>1033</v>
      </c>
      <c r="I1617" s="794">
        <v>26</v>
      </c>
      <c r="J1617" s="794">
        <v>74</v>
      </c>
      <c r="K1617" s="794">
        <v>310.8</v>
      </c>
      <c r="L1617" s="835" t="s">
        <v>1023</v>
      </c>
      <c r="M1617" s="794"/>
      <c r="N1617" s="794"/>
      <c r="O1617" s="794"/>
      <c r="P1617" s="794"/>
      <c r="Q1617" s="794"/>
      <c r="R1617" s="794"/>
      <c r="S1617" s="794"/>
      <c r="T1617" s="794"/>
      <c r="U1617" s="794"/>
      <c r="V1617" s="794"/>
      <c r="W1617" s="794"/>
      <c r="X1617" s="794"/>
    </row>
    <row r="1618" spans="3:24">
      <c r="C1618" s="857" t="s">
        <v>1018</v>
      </c>
      <c r="D1618" s="835">
        <v>43647</v>
      </c>
      <c r="E1618" s="794">
        <f t="shared" si="34"/>
        <v>2019</v>
      </c>
      <c r="F1618" s="794" t="s">
        <v>1030</v>
      </c>
      <c r="G1618" s="823">
        <v>100</v>
      </c>
      <c r="H1618" s="794" t="s">
        <v>1033</v>
      </c>
      <c r="I1618" s="794">
        <v>26</v>
      </c>
      <c r="J1618" s="794">
        <v>74</v>
      </c>
      <c r="K1618" s="794">
        <v>310.8</v>
      </c>
      <c r="L1618" s="835" t="s">
        <v>1023</v>
      </c>
      <c r="M1618" s="794"/>
      <c r="N1618" s="794"/>
      <c r="O1618" s="794"/>
      <c r="P1618" s="794"/>
      <c r="Q1618" s="794"/>
      <c r="R1618" s="794"/>
      <c r="S1618" s="794"/>
      <c r="T1618" s="794"/>
      <c r="U1618" s="794"/>
      <c r="V1618" s="794"/>
      <c r="W1618" s="794"/>
      <c r="X1618" s="794"/>
    </row>
    <row r="1619" spans="3:24">
      <c r="C1619" s="857" t="s">
        <v>1018</v>
      </c>
      <c r="D1619" s="835">
        <v>43647</v>
      </c>
      <c r="E1619" s="794">
        <f t="shared" si="34"/>
        <v>2019</v>
      </c>
      <c r="F1619" s="794" t="s">
        <v>1030</v>
      </c>
      <c r="G1619" s="823">
        <v>100</v>
      </c>
      <c r="H1619" s="794" t="s">
        <v>1033</v>
      </c>
      <c r="I1619" s="794">
        <v>26</v>
      </c>
      <c r="J1619" s="794">
        <v>74</v>
      </c>
      <c r="K1619" s="794">
        <v>310.8</v>
      </c>
      <c r="L1619" s="835" t="s">
        <v>1023</v>
      </c>
      <c r="M1619" s="794"/>
      <c r="N1619" s="794"/>
      <c r="O1619" s="794"/>
      <c r="P1619" s="794"/>
      <c r="Q1619" s="794"/>
      <c r="R1619" s="794"/>
      <c r="S1619" s="794"/>
      <c r="T1619" s="794"/>
      <c r="U1619" s="794"/>
      <c r="V1619" s="794"/>
      <c r="W1619" s="794"/>
      <c r="X1619" s="794"/>
    </row>
    <row r="1620" spans="3:24">
      <c r="C1620" s="857" t="s">
        <v>1018</v>
      </c>
      <c r="D1620" s="835">
        <v>43647</v>
      </c>
      <c r="E1620" s="794">
        <f t="shared" si="34"/>
        <v>2019</v>
      </c>
      <c r="F1620" s="794" t="s">
        <v>1032</v>
      </c>
      <c r="G1620" s="823">
        <v>135</v>
      </c>
      <c r="H1620" s="794" t="s">
        <v>1034</v>
      </c>
      <c r="I1620" s="794">
        <v>58</v>
      </c>
      <c r="J1620" s="794">
        <v>77</v>
      </c>
      <c r="K1620" s="794">
        <v>323.40000000000003</v>
      </c>
      <c r="L1620" s="835" t="s">
        <v>1023</v>
      </c>
      <c r="M1620" s="794"/>
      <c r="N1620" s="794"/>
      <c r="O1620" s="794"/>
      <c r="P1620" s="794"/>
      <c r="Q1620" s="794"/>
      <c r="R1620" s="794"/>
      <c r="S1620" s="794"/>
      <c r="T1620" s="794"/>
      <c r="U1620" s="794"/>
      <c r="V1620" s="794"/>
      <c r="W1620" s="794"/>
      <c r="X1620" s="794"/>
    </row>
    <row r="1621" spans="3:24">
      <c r="C1621" s="857" t="s">
        <v>1018</v>
      </c>
      <c r="D1621" s="835">
        <v>43647</v>
      </c>
      <c r="E1621" s="794">
        <f t="shared" si="34"/>
        <v>2019</v>
      </c>
      <c r="F1621" s="794" t="s">
        <v>1030</v>
      </c>
      <c r="G1621" s="823">
        <v>100</v>
      </c>
      <c r="H1621" s="794" t="s">
        <v>1033</v>
      </c>
      <c r="I1621" s="794">
        <v>26</v>
      </c>
      <c r="J1621" s="794">
        <v>74</v>
      </c>
      <c r="K1621" s="794">
        <v>310.8</v>
      </c>
      <c r="L1621" s="835" t="s">
        <v>1023</v>
      </c>
      <c r="M1621" s="794"/>
      <c r="N1621" s="794"/>
      <c r="O1621" s="794"/>
      <c r="P1621" s="794"/>
      <c r="Q1621" s="794"/>
      <c r="R1621" s="794"/>
      <c r="S1621" s="794"/>
      <c r="T1621" s="794"/>
      <c r="U1621" s="794"/>
      <c r="V1621" s="794"/>
      <c r="W1621" s="794"/>
      <c r="X1621" s="794"/>
    </row>
    <row r="1622" spans="3:24">
      <c r="C1622" s="857" t="s">
        <v>1018</v>
      </c>
      <c r="D1622" s="835">
        <v>43647</v>
      </c>
      <c r="E1622" s="794">
        <f t="shared" si="34"/>
        <v>2019</v>
      </c>
      <c r="F1622" s="794" t="s">
        <v>1030</v>
      </c>
      <c r="G1622" s="823">
        <v>100</v>
      </c>
      <c r="H1622" s="794" t="s">
        <v>1033</v>
      </c>
      <c r="I1622" s="794">
        <v>26</v>
      </c>
      <c r="J1622" s="794">
        <v>74</v>
      </c>
      <c r="K1622" s="794">
        <v>310.8</v>
      </c>
      <c r="L1622" s="835" t="s">
        <v>1023</v>
      </c>
      <c r="M1622" s="794"/>
      <c r="N1622" s="794"/>
      <c r="O1622" s="794"/>
      <c r="P1622" s="794"/>
      <c r="Q1622" s="794"/>
      <c r="R1622" s="794"/>
      <c r="S1622" s="794"/>
      <c r="T1622" s="794"/>
      <c r="U1622" s="794"/>
      <c r="V1622" s="794"/>
      <c r="W1622" s="794"/>
      <c r="X1622" s="794"/>
    </row>
    <row r="1623" spans="3:24">
      <c r="C1623" s="857" t="s">
        <v>1018</v>
      </c>
      <c r="D1623" s="835">
        <v>43647</v>
      </c>
      <c r="E1623" s="794">
        <f t="shared" si="34"/>
        <v>2019</v>
      </c>
      <c r="F1623" s="794" t="s">
        <v>1019</v>
      </c>
      <c r="G1623" s="823">
        <v>300</v>
      </c>
      <c r="H1623" s="794" t="s">
        <v>1036</v>
      </c>
      <c r="I1623" s="794">
        <v>65</v>
      </c>
      <c r="J1623" s="794">
        <v>235</v>
      </c>
      <c r="K1623" s="794">
        <v>987</v>
      </c>
      <c r="L1623" s="835" t="s">
        <v>1023</v>
      </c>
      <c r="M1623" s="794"/>
      <c r="N1623" s="794"/>
      <c r="O1623" s="794"/>
      <c r="P1623" s="794"/>
      <c r="Q1623" s="794"/>
      <c r="R1623" s="794"/>
      <c r="S1623" s="794"/>
      <c r="T1623" s="794"/>
      <c r="U1623" s="794"/>
      <c r="V1623" s="794"/>
      <c r="W1623" s="794"/>
      <c r="X1623" s="794"/>
    </row>
    <row r="1624" spans="3:24">
      <c r="C1624" s="857" t="s">
        <v>1018</v>
      </c>
      <c r="D1624" s="835">
        <v>43647</v>
      </c>
      <c r="E1624" s="794">
        <f t="shared" si="34"/>
        <v>2019</v>
      </c>
      <c r="F1624" s="794" t="s">
        <v>1030</v>
      </c>
      <c r="G1624" s="823">
        <v>100</v>
      </c>
      <c r="H1624" s="794" t="s">
        <v>1033</v>
      </c>
      <c r="I1624" s="794">
        <v>26</v>
      </c>
      <c r="J1624" s="794">
        <v>74</v>
      </c>
      <c r="K1624" s="794">
        <v>310.8</v>
      </c>
      <c r="L1624" s="835" t="s">
        <v>1023</v>
      </c>
      <c r="M1624" s="794"/>
      <c r="N1624" s="794"/>
      <c r="O1624" s="794"/>
      <c r="P1624" s="794"/>
      <c r="Q1624" s="794"/>
      <c r="R1624" s="794"/>
      <c r="S1624" s="794"/>
      <c r="T1624" s="794"/>
      <c r="U1624" s="794"/>
      <c r="V1624" s="794"/>
      <c r="W1624" s="794"/>
      <c r="X1624" s="794"/>
    </row>
    <row r="1625" spans="3:24">
      <c r="C1625" s="857" t="s">
        <v>1018</v>
      </c>
      <c r="D1625" s="835">
        <v>43647</v>
      </c>
      <c r="E1625" s="794">
        <f t="shared" si="34"/>
        <v>2019</v>
      </c>
      <c r="F1625" s="794" t="s">
        <v>1030</v>
      </c>
      <c r="G1625" s="823">
        <v>100</v>
      </c>
      <c r="H1625" s="794" t="s">
        <v>1033</v>
      </c>
      <c r="I1625" s="794">
        <v>26</v>
      </c>
      <c r="J1625" s="794">
        <v>74</v>
      </c>
      <c r="K1625" s="794">
        <v>310.8</v>
      </c>
      <c r="L1625" s="835" t="s">
        <v>1023</v>
      </c>
      <c r="M1625" s="794"/>
      <c r="N1625" s="794"/>
      <c r="O1625" s="794"/>
      <c r="P1625" s="794"/>
      <c r="Q1625" s="794"/>
      <c r="R1625" s="794"/>
      <c r="S1625" s="794"/>
      <c r="T1625" s="794"/>
      <c r="U1625" s="794"/>
      <c r="V1625" s="794"/>
      <c r="W1625" s="794"/>
      <c r="X1625" s="794"/>
    </row>
    <row r="1626" spans="3:24">
      <c r="C1626" s="857" t="s">
        <v>1018</v>
      </c>
      <c r="D1626" s="835">
        <v>43647</v>
      </c>
      <c r="E1626" s="794">
        <f t="shared" si="34"/>
        <v>2019</v>
      </c>
      <c r="F1626" s="794" t="s">
        <v>1030</v>
      </c>
      <c r="G1626" s="823">
        <v>100</v>
      </c>
      <c r="H1626" s="794" t="s">
        <v>1034</v>
      </c>
      <c r="I1626" s="794">
        <v>58</v>
      </c>
      <c r="J1626" s="794">
        <v>42</v>
      </c>
      <c r="K1626" s="794">
        <v>176.4</v>
      </c>
      <c r="L1626" s="835" t="s">
        <v>1023</v>
      </c>
      <c r="M1626" s="794"/>
      <c r="N1626" s="794"/>
      <c r="O1626" s="794"/>
      <c r="P1626" s="794"/>
      <c r="Q1626" s="794"/>
      <c r="R1626" s="794"/>
      <c r="S1626" s="794"/>
      <c r="T1626" s="794"/>
      <c r="U1626" s="794"/>
      <c r="V1626" s="794"/>
      <c r="W1626" s="794"/>
      <c r="X1626" s="794"/>
    </row>
    <row r="1627" spans="3:24">
      <c r="C1627" s="857" t="s">
        <v>1018</v>
      </c>
      <c r="D1627" s="835">
        <v>43647</v>
      </c>
      <c r="E1627" s="794">
        <f t="shared" si="34"/>
        <v>2019</v>
      </c>
      <c r="F1627" s="794" t="s">
        <v>1030</v>
      </c>
      <c r="G1627" s="823">
        <v>100</v>
      </c>
      <c r="H1627" s="794" t="s">
        <v>1034</v>
      </c>
      <c r="I1627" s="794">
        <v>58</v>
      </c>
      <c r="J1627" s="794">
        <v>42</v>
      </c>
      <c r="K1627" s="794">
        <v>176.4</v>
      </c>
      <c r="L1627" s="835" t="s">
        <v>1023</v>
      </c>
      <c r="M1627" s="794"/>
      <c r="N1627" s="794"/>
      <c r="O1627" s="794"/>
      <c r="P1627" s="794"/>
      <c r="Q1627" s="794"/>
      <c r="R1627" s="794"/>
      <c r="S1627" s="794"/>
      <c r="T1627" s="794"/>
      <c r="U1627" s="794"/>
      <c r="V1627" s="794"/>
      <c r="W1627" s="794"/>
      <c r="X1627" s="794"/>
    </row>
    <row r="1628" spans="3:24">
      <c r="C1628" s="857" t="s">
        <v>1018</v>
      </c>
      <c r="D1628" s="835">
        <v>43647</v>
      </c>
      <c r="E1628" s="794">
        <f t="shared" si="34"/>
        <v>2019</v>
      </c>
      <c r="F1628" s="794" t="s">
        <v>1030</v>
      </c>
      <c r="G1628" s="823">
        <v>100</v>
      </c>
      <c r="H1628" s="794" t="s">
        <v>1034</v>
      </c>
      <c r="I1628" s="794">
        <v>58</v>
      </c>
      <c r="J1628" s="794">
        <v>42</v>
      </c>
      <c r="K1628" s="794">
        <v>176.4</v>
      </c>
      <c r="L1628" s="835" t="s">
        <v>1023</v>
      </c>
      <c r="M1628" s="794"/>
      <c r="N1628" s="794"/>
      <c r="O1628" s="794"/>
      <c r="P1628" s="794"/>
      <c r="Q1628" s="794"/>
      <c r="R1628" s="794"/>
      <c r="S1628" s="794"/>
      <c r="T1628" s="794"/>
      <c r="U1628" s="794"/>
      <c r="V1628" s="794"/>
      <c r="W1628" s="794"/>
      <c r="X1628" s="794"/>
    </row>
    <row r="1629" spans="3:24">
      <c r="C1629" s="857" t="s">
        <v>1018</v>
      </c>
      <c r="D1629" s="835">
        <v>43647</v>
      </c>
      <c r="E1629" s="794">
        <f t="shared" si="34"/>
        <v>2019</v>
      </c>
      <c r="F1629" s="794" t="s">
        <v>1030</v>
      </c>
      <c r="G1629" s="823">
        <v>100</v>
      </c>
      <c r="H1629" s="794" t="s">
        <v>1034</v>
      </c>
      <c r="I1629" s="794">
        <v>58</v>
      </c>
      <c r="J1629" s="794">
        <v>42</v>
      </c>
      <c r="K1629" s="794">
        <v>176.4</v>
      </c>
      <c r="L1629" s="835" t="s">
        <v>1023</v>
      </c>
      <c r="M1629" s="794"/>
      <c r="N1629" s="794"/>
      <c r="O1629" s="794"/>
      <c r="P1629" s="794"/>
      <c r="Q1629" s="794"/>
      <c r="R1629" s="794"/>
      <c r="S1629" s="794"/>
      <c r="T1629" s="794"/>
      <c r="U1629" s="794"/>
      <c r="V1629" s="794"/>
      <c r="W1629" s="794"/>
      <c r="X1629" s="794"/>
    </row>
    <row r="1630" spans="3:24">
      <c r="C1630" s="857" t="s">
        <v>1018</v>
      </c>
      <c r="D1630" s="835">
        <v>43647</v>
      </c>
      <c r="E1630" s="794">
        <f t="shared" si="34"/>
        <v>2019</v>
      </c>
      <c r="F1630" s="794" t="s">
        <v>1030</v>
      </c>
      <c r="G1630" s="823">
        <v>100</v>
      </c>
      <c r="H1630" s="794" t="s">
        <v>1034</v>
      </c>
      <c r="I1630" s="794">
        <v>58</v>
      </c>
      <c r="J1630" s="794">
        <v>42</v>
      </c>
      <c r="K1630" s="794">
        <v>176.4</v>
      </c>
      <c r="L1630" s="835">
        <v>44075</v>
      </c>
      <c r="M1630" s="794"/>
      <c r="N1630" s="794"/>
      <c r="O1630" s="794"/>
      <c r="P1630" s="794"/>
      <c r="Q1630" s="794"/>
      <c r="R1630" s="794"/>
      <c r="S1630" s="794"/>
      <c r="T1630" s="794"/>
      <c r="U1630" s="794"/>
      <c r="V1630" s="794"/>
      <c r="W1630" s="794"/>
      <c r="X1630" s="794"/>
    </row>
    <row r="1631" spans="3:24">
      <c r="C1631" s="857" t="s">
        <v>1018</v>
      </c>
      <c r="D1631" s="835">
        <v>43647</v>
      </c>
      <c r="E1631" s="794">
        <f t="shared" si="34"/>
        <v>2019</v>
      </c>
      <c r="F1631" s="794" t="s">
        <v>1019</v>
      </c>
      <c r="G1631" s="823">
        <v>300</v>
      </c>
      <c r="H1631" s="794" t="s">
        <v>1043</v>
      </c>
      <c r="I1631" s="794">
        <v>134</v>
      </c>
      <c r="J1631" s="794">
        <v>166</v>
      </c>
      <c r="K1631" s="794">
        <v>697.2</v>
      </c>
      <c r="L1631" s="835" t="s">
        <v>1023</v>
      </c>
      <c r="M1631" s="794"/>
      <c r="N1631" s="794"/>
      <c r="O1631" s="794"/>
      <c r="P1631" s="794"/>
      <c r="Q1631" s="794"/>
      <c r="R1631" s="794"/>
      <c r="S1631" s="794"/>
      <c r="T1631" s="794"/>
      <c r="U1631" s="794"/>
      <c r="V1631" s="794"/>
      <c r="W1631" s="794"/>
      <c r="X1631" s="794"/>
    </row>
    <row r="1632" spans="3:24">
      <c r="C1632" s="857" t="s">
        <v>1018</v>
      </c>
      <c r="D1632" s="835">
        <v>43647</v>
      </c>
      <c r="E1632" s="794">
        <f t="shared" si="34"/>
        <v>2019</v>
      </c>
      <c r="F1632" s="794" t="s">
        <v>1019</v>
      </c>
      <c r="G1632" s="823">
        <v>300</v>
      </c>
      <c r="H1632" s="794" t="s">
        <v>1043</v>
      </c>
      <c r="I1632" s="794">
        <v>134</v>
      </c>
      <c r="J1632" s="794">
        <v>166</v>
      </c>
      <c r="K1632" s="794">
        <v>697.2</v>
      </c>
      <c r="L1632" s="835" t="s">
        <v>1023</v>
      </c>
      <c r="M1632" s="794"/>
      <c r="N1632" s="794"/>
      <c r="O1632" s="794"/>
      <c r="P1632" s="794"/>
      <c r="Q1632" s="794"/>
      <c r="R1632" s="794"/>
      <c r="S1632" s="794"/>
      <c r="T1632" s="794"/>
      <c r="U1632" s="794"/>
      <c r="V1632" s="794"/>
      <c r="W1632" s="794"/>
      <c r="X1632" s="794"/>
    </row>
    <row r="1633" spans="3:24">
      <c r="C1633" s="857" t="s">
        <v>1018</v>
      </c>
      <c r="D1633" s="835">
        <v>43647</v>
      </c>
      <c r="E1633" s="794">
        <f t="shared" si="34"/>
        <v>2019</v>
      </c>
      <c r="F1633" s="794" t="s">
        <v>1019</v>
      </c>
      <c r="G1633" s="823">
        <v>300</v>
      </c>
      <c r="H1633" s="794" t="s">
        <v>1043</v>
      </c>
      <c r="I1633" s="794">
        <v>134</v>
      </c>
      <c r="J1633" s="794">
        <v>166</v>
      </c>
      <c r="K1633" s="794">
        <v>697.2</v>
      </c>
      <c r="L1633" s="835" t="s">
        <v>1023</v>
      </c>
      <c r="M1633" s="794"/>
      <c r="N1633" s="794"/>
      <c r="O1633" s="794"/>
      <c r="P1633" s="794"/>
      <c r="Q1633" s="794"/>
      <c r="R1633" s="794"/>
      <c r="S1633" s="794"/>
      <c r="T1633" s="794"/>
      <c r="U1633" s="794"/>
      <c r="V1633" s="794"/>
      <c r="W1633" s="794"/>
      <c r="X1633" s="794"/>
    </row>
    <row r="1634" spans="3:24">
      <c r="C1634" s="857" t="s">
        <v>1018</v>
      </c>
      <c r="D1634" s="835">
        <v>43647</v>
      </c>
      <c r="E1634" s="794">
        <f t="shared" si="34"/>
        <v>2019</v>
      </c>
      <c r="F1634" s="794" t="s">
        <v>1019</v>
      </c>
      <c r="G1634" s="823">
        <v>300</v>
      </c>
      <c r="H1634" s="794" t="s">
        <v>1043</v>
      </c>
      <c r="I1634" s="794">
        <v>134</v>
      </c>
      <c r="J1634" s="794">
        <v>166</v>
      </c>
      <c r="K1634" s="794">
        <v>697.2</v>
      </c>
      <c r="L1634" s="835" t="s">
        <v>1023</v>
      </c>
      <c r="M1634" s="794"/>
      <c r="N1634" s="794"/>
      <c r="O1634" s="794"/>
      <c r="P1634" s="794"/>
      <c r="Q1634" s="794"/>
      <c r="R1634" s="794"/>
      <c r="S1634" s="794"/>
      <c r="T1634" s="794"/>
      <c r="U1634" s="794"/>
      <c r="V1634" s="794"/>
      <c r="W1634" s="794"/>
      <c r="X1634" s="794"/>
    </row>
    <row r="1635" spans="3:24">
      <c r="C1635" s="857" t="s">
        <v>1018</v>
      </c>
      <c r="D1635" s="835">
        <v>43647</v>
      </c>
      <c r="E1635" s="794">
        <f t="shared" si="34"/>
        <v>2019</v>
      </c>
      <c r="F1635" s="794" t="s">
        <v>1019</v>
      </c>
      <c r="G1635" s="823">
        <v>300</v>
      </c>
      <c r="H1635" s="794" t="s">
        <v>1043</v>
      </c>
      <c r="I1635" s="794">
        <v>134</v>
      </c>
      <c r="J1635" s="794">
        <v>166</v>
      </c>
      <c r="K1635" s="794">
        <v>697.2</v>
      </c>
      <c r="L1635" s="835" t="s">
        <v>1023</v>
      </c>
      <c r="M1635" s="794"/>
      <c r="N1635" s="794"/>
      <c r="O1635" s="794"/>
      <c r="P1635" s="794"/>
      <c r="Q1635" s="794"/>
      <c r="R1635" s="794"/>
      <c r="S1635" s="794"/>
      <c r="T1635" s="794"/>
      <c r="U1635" s="794"/>
      <c r="V1635" s="794"/>
      <c r="W1635" s="794"/>
      <c r="X1635" s="794"/>
    </row>
    <row r="1636" spans="3:24">
      <c r="C1636" s="857" t="s">
        <v>1018</v>
      </c>
      <c r="D1636" s="835">
        <v>43647</v>
      </c>
      <c r="E1636" s="794">
        <f t="shared" si="34"/>
        <v>2019</v>
      </c>
      <c r="F1636" s="794" t="s">
        <v>1019</v>
      </c>
      <c r="G1636" s="823">
        <v>300</v>
      </c>
      <c r="H1636" s="794" t="s">
        <v>1043</v>
      </c>
      <c r="I1636" s="794">
        <v>134</v>
      </c>
      <c r="J1636" s="794">
        <v>166</v>
      </c>
      <c r="K1636" s="794">
        <v>697.2</v>
      </c>
      <c r="L1636" s="835" t="s">
        <v>1023</v>
      </c>
      <c r="M1636" s="794"/>
      <c r="N1636" s="794"/>
      <c r="O1636" s="794"/>
      <c r="P1636" s="794"/>
      <c r="Q1636" s="794"/>
      <c r="R1636" s="794"/>
      <c r="S1636" s="794"/>
      <c r="T1636" s="794"/>
      <c r="U1636" s="794"/>
      <c r="V1636" s="794"/>
      <c r="W1636" s="794"/>
      <c r="X1636" s="794"/>
    </row>
    <row r="1637" spans="3:24">
      <c r="C1637" s="857" t="s">
        <v>1018</v>
      </c>
      <c r="D1637" s="835">
        <v>43647</v>
      </c>
      <c r="E1637" s="794">
        <f t="shared" si="34"/>
        <v>2019</v>
      </c>
      <c r="F1637" s="794" t="s">
        <v>1019</v>
      </c>
      <c r="G1637" s="823">
        <v>300</v>
      </c>
      <c r="H1637" s="794" t="s">
        <v>1043</v>
      </c>
      <c r="I1637" s="794">
        <v>134</v>
      </c>
      <c r="J1637" s="794">
        <v>166</v>
      </c>
      <c r="K1637" s="794">
        <v>697.2</v>
      </c>
      <c r="L1637" s="835" t="s">
        <v>1023</v>
      </c>
      <c r="M1637" s="794"/>
      <c r="N1637" s="794"/>
      <c r="O1637" s="794"/>
      <c r="P1637" s="794"/>
      <c r="Q1637" s="794"/>
      <c r="R1637" s="794"/>
      <c r="S1637" s="794"/>
      <c r="T1637" s="794"/>
      <c r="U1637" s="794"/>
      <c r="V1637" s="794"/>
      <c r="W1637" s="794"/>
      <c r="X1637" s="794"/>
    </row>
    <row r="1638" spans="3:24">
      <c r="C1638" s="857" t="s">
        <v>1018</v>
      </c>
      <c r="D1638" s="835">
        <v>43647</v>
      </c>
      <c r="E1638" s="794">
        <f t="shared" si="34"/>
        <v>2019</v>
      </c>
      <c r="F1638" s="794" t="s">
        <v>1019</v>
      </c>
      <c r="G1638" s="823">
        <v>300</v>
      </c>
      <c r="H1638" s="794" t="s">
        <v>1043</v>
      </c>
      <c r="I1638" s="794">
        <v>134</v>
      </c>
      <c r="J1638" s="794">
        <v>166</v>
      </c>
      <c r="K1638" s="794">
        <v>697.2</v>
      </c>
      <c r="L1638" s="835" t="s">
        <v>1023</v>
      </c>
      <c r="M1638" s="794"/>
      <c r="N1638" s="794"/>
      <c r="O1638" s="794"/>
      <c r="P1638" s="794"/>
      <c r="Q1638" s="794"/>
      <c r="R1638" s="794"/>
      <c r="S1638" s="794"/>
      <c r="T1638" s="794"/>
      <c r="U1638" s="794"/>
      <c r="V1638" s="794"/>
      <c r="W1638" s="794"/>
      <c r="X1638" s="794"/>
    </row>
    <row r="1639" spans="3:24">
      <c r="C1639" s="857" t="s">
        <v>1018</v>
      </c>
      <c r="D1639" s="835">
        <v>43647</v>
      </c>
      <c r="E1639" s="794">
        <f t="shared" si="34"/>
        <v>2019</v>
      </c>
      <c r="F1639" s="794" t="s">
        <v>1019</v>
      </c>
      <c r="G1639" s="823">
        <v>300</v>
      </c>
      <c r="H1639" s="794" t="s">
        <v>1043</v>
      </c>
      <c r="I1639" s="794">
        <v>134</v>
      </c>
      <c r="J1639" s="794">
        <v>166</v>
      </c>
      <c r="K1639" s="794">
        <v>697.2</v>
      </c>
      <c r="L1639" s="835" t="s">
        <v>1023</v>
      </c>
      <c r="M1639" s="794"/>
      <c r="N1639" s="794"/>
      <c r="O1639" s="794"/>
      <c r="P1639" s="794"/>
      <c r="Q1639" s="794"/>
      <c r="R1639" s="794"/>
      <c r="S1639" s="794"/>
      <c r="T1639" s="794"/>
      <c r="U1639" s="794"/>
      <c r="V1639" s="794"/>
      <c r="W1639" s="794"/>
      <c r="X1639" s="794"/>
    </row>
    <row r="1640" spans="3:24">
      <c r="C1640" s="857" t="s">
        <v>1018</v>
      </c>
      <c r="D1640" s="835">
        <v>43647</v>
      </c>
      <c r="E1640" s="794">
        <f t="shared" si="34"/>
        <v>2019</v>
      </c>
      <c r="F1640" s="794" t="s">
        <v>1030</v>
      </c>
      <c r="G1640" s="823">
        <v>100</v>
      </c>
      <c r="H1640" s="794" t="s">
        <v>1033</v>
      </c>
      <c r="I1640" s="794">
        <v>26</v>
      </c>
      <c r="J1640" s="794">
        <v>74</v>
      </c>
      <c r="K1640" s="794">
        <v>310.8</v>
      </c>
      <c r="L1640" s="835">
        <v>44075</v>
      </c>
      <c r="M1640" s="794"/>
      <c r="N1640" s="794"/>
      <c r="O1640" s="794"/>
      <c r="P1640" s="794"/>
      <c r="Q1640" s="794"/>
      <c r="R1640" s="794"/>
      <c r="S1640" s="794"/>
      <c r="T1640" s="794"/>
      <c r="U1640" s="794"/>
      <c r="V1640" s="794"/>
      <c r="W1640" s="794"/>
      <c r="X1640" s="794"/>
    </row>
    <row r="1641" spans="3:24">
      <c r="C1641" s="857" t="s">
        <v>1018</v>
      </c>
      <c r="D1641" s="835">
        <v>43647</v>
      </c>
      <c r="E1641" s="794">
        <f t="shared" si="34"/>
        <v>2019</v>
      </c>
      <c r="F1641" s="794" t="s">
        <v>1030</v>
      </c>
      <c r="G1641" s="823">
        <v>100</v>
      </c>
      <c r="H1641" s="794" t="s">
        <v>1033</v>
      </c>
      <c r="I1641" s="794">
        <v>26</v>
      </c>
      <c r="J1641" s="794">
        <v>74</v>
      </c>
      <c r="K1641" s="794">
        <v>310.8</v>
      </c>
      <c r="L1641" s="835">
        <v>43983</v>
      </c>
      <c r="M1641" s="794"/>
      <c r="N1641" s="794"/>
      <c r="O1641" s="794"/>
      <c r="P1641" s="794"/>
      <c r="Q1641" s="794"/>
      <c r="R1641" s="794"/>
      <c r="S1641" s="794"/>
      <c r="T1641" s="794"/>
      <c r="U1641" s="794"/>
      <c r="V1641" s="794"/>
      <c r="W1641" s="794"/>
      <c r="X1641" s="794"/>
    </row>
    <row r="1642" spans="3:24">
      <c r="C1642" s="857" t="s">
        <v>1018</v>
      </c>
      <c r="D1642" s="835">
        <v>43647</v>
      </c>
      <c r="E1642" s="794">
        <f t="shared" ref="E1642:E1705" si="35">YEAR(D1642)</f>
        <v>2019</v>
      </c>
      <c r="F1642" s="794" t="s">
        <v>1030</v>
      </c>
      <c r="G1642" s="823">
        <v>100</v>
      </c>
      <c r="H1642" s="794" t="s">
        <v>1033</v>
      </c>
      <c r="I1642" s="794">
        <v>26</v>
      </c>
      <c r="J1642" s="794">
        <v>74</v>
      </c>
      <c r="K1642" s="794">
        <v>310.8</v>
      </c>
      <c r="L1642" s="835">
        <v>43983</v>
      </c>
      <c r="M1642" s="794"/>
      <c r="N1642" s="794"/>
      <c r="O1642" s="794"/>
      <c r="P1642" s="794"/>
      <c r="Q1642" s="794"/>
      <c r="R1642" s="794"/>
      <c r="S1642" s="794"/>
      <c r="T1642" s="794"/>
      <c r="U1642" s="794"/>
      <c r="V1642" s="794"/>
      <c r="W1642" s="794"/>
      <c r="X1642" s="794"/>
    </row>
    <row r="1643" spans="3:24">
      <c r="C1643" s="857" t="s">
        <v>1018</v>
      </c>
      <c r="D1643" s="835">
        <v>43647</v>
      </c>
      <c r="E1643" s="794">
        <f t="shared" si="35"/>
        <v>2019</v>
      </c>
      <c r="F1643" s="794" t="s">
        <v>1030</v>
      </c>
      <c r="G1643" s="823">
        <v>100</v>
      </c>
      <c r="H1643" s="794" t="s">
        <v>1033</v>
      </c>
      <c r="I1643" s="794">
        <v>26</v>
      </c>
      <c r="J1643" s="794">
        <v>74</v>
      </c>
      <c r="K1643" s="794">
        <v>310.8</v>
      </c>
      <c r="L1643" s="835">
        <v>43983</v>
      </c>
      <c r="M1643" s="794"/>
      <c r="N1643" s="794"/>
      <c r="O1643" s="794"/>
      <c r="P1643" s="794"/>
      <c r="Q1643" s="794"/>
      <c r="R1643" s="794"/>
      <c r="S1643" s="794"/>
      <c r="T1643" s="794"/>
      <c r="U1643" s="794"/>
      <c r="V1643" s="794"/>
      <c r="W1643" s="794"/>
      <c r="X1643" s="794"/>
    </row>
    <row r="1644" spans="3:24">
      <c r="C1644" s="857" t="s">
        <v>1018</v>
      </c>
      <c r="D1644" s="835">
        <v>43647</v>
      </c>
      <c r="E1644" s="794">
        <f t="shared" si="35"/>
        <v>2019</v>
      </c>
      <c r="F1644" s="794" t="s">
        <v>1030</v>
      </c>
      <c r="G1644" s="823">
        <v>100</v>
      </c>
      <c r="H1644" s="794" t="s">
        <v>1033</v>
      </c>
      <c r="I1644" s="794">
        <v>26</v>
      </c>
      <c r="J1644" s="794">
        <v>74</v>
      </c>
      <c r="K1644" s="794">
        <v>310.8</v>
      </c>
      <c r="L1644" s="835">
        <v>43983</v>
      </c>
      <c r="M1644" s="794"/>
      <c r="N1644" s="794"/>
      <c r="O1644" s="794"/>
      <c r="P1644" s="794"/>
      <c r="Q1644" s="794"/>
      <c r="R1644" s="794"/>
      <c r="S1644" s="794"/>
      <c r="T1644" s="794"/>
      <c r="U1644" s="794"/>
      <c r="V1644" s="794"/>
      <c r="W1644" s="794"/>
      <c r="X1644" s="794"/>
    </row>
    <row r="1645" spans="3:24">
      <c r="C1645" s="857" t="s">
        <v>1018</v>
      </c>
      <c r="D1645" s="835">
        <v>43647</v>
      </c>
      <c r="E1645" s="794">
        <f t="shared" si="35"/>
        <v>2019</v>
      </c>
      <c r="F1645" s="794" t="s">
        <v>1030</v>
      </c>
      <c r="G1645" s="823">
        <v>100</v>
      </c>
      <c r="H1645" s="794" t="s">
        <v>1033</v>
      </c>
      <c r="I1645" s="794">
        <v>26</v>
      </c>
      <c r="J1645" s="794">
        <v>74</v>
      </c>
      <c r="K1645" s="794">
        <v>310.8</v>
      </c>
      <c r="L1645" s="835">
        <v>43983</v>
      </c>
      <c r="M1645" s="794"/>
      <c r="N1645" s="794"/>
      <c r="O1645" s="794"/>
      <c r="P1645" s="794"/>
      <c r="Q1645" s="794"/>
      <c r="R1645" s="794"/>
      <c r="S1645" s="794"/>
      <c r="T1645" s="794"/>
      <c r="U1645" s="794"/>
      <c r="V1645" s="794"/>
      <c r="W1645" s="794"/>
      <c r="X1645" s="794"/>
    </row>
    <row r="1646" spans="3:24">
      <c r="C1646" s="857" t="s">
        <v>1018</v>
      </c>
      <c r="D1646" s="835">
        <v>43647</v>
      </c>
      <c r="E1646" s="794">
        <f t="shared" si="35"/>
        <v>2019</v>
      </c>
      <c r="F1646" s="794" t="s">
        <v>1030</v>
      </c>
      <c r="G1646" s="823">
        <v>100</v>
      </c>
      <c r="H1646" s="794" t="s">
        <v>1033</v>
      </c>
      <c r="I1646" s="794">
        <v>26</v>
      </c>
      <c r="J1646" s="794">
        <v>74</v>
      </c>
      <c r="K1646" s="794">
        <v>310.8</v>
      </c>
      <c r="L1646" s="835">
        <v>43983</v>
      </c>
      <c r="M1646" s="794"/>
      <c r="N1646" s="794"/>
      <c r="O1646" s="794"/>
      <c r="P1646" s="794"/>
      <c r="Q1646" s="794"/>
      <c r="R1646" s="794"/>
      <c r="S1646" s="794"/>
      <c r="T1646" s="794"/>
      <c r="U1646" s="794"/>
      <c r="V1646" s="794"/>
      <c r="W1646" s="794"/>
      <c r="X1646" s="794"/>
    </row>
    <row r="1647" spans="3:24">
      <c r="C1647" s="857" t="s">
        <v>1018</v>
      </c>
      <c r="D1647" s="835">
        <v>43647</v>
      </c>
      <c r="E1647" s="794">
        <f t="shared" si="35"/>
        <v>2019</v>
      </c>
      <c r="F1647" s="794" t="s">
        <v>1030</v>
      </c>
      <c r="G1647" s="823">
        <v>100</v>
      </c>
      <c r="H1647" s="794" t="s">
        <v>1033</v>
      </c>
      <c r="I1647" s="794">
        <v>26</v>
      </c>
      <c r="J1647" s="794">
        <v>74</v>
      </c>
      <c r="K1647" s="794">
        <v>310.8</v>
      </c>
      <c r="L1647" s="835">
        <v>43983</v>
      </c>
      <c r="M1647" s="794"/>
      <c r="N1647" s="794"/>
      <c r="O1647" s="794"/>
      <c r="P1647" s="794"/>
      <c r="Q1647" s="794"/>
      <c r="R1647" s="794"/>
      <c r="S1647" s="794"/>
      <c r="T1647" s="794"/>
      <c r="U1647" s="794"/>
      <c r="V1647" s="794"/>
      <c r="W1647" s="794"/>
      <c r="X1647" s="794"/>
    </row>
    <row r="1648" spans="3:24">
      <c r="C1648" s="857" t="s">
        <v>1018</v>
      </c>
      <c r="D1648" s="835">
        <v>43647</v>
      </c>
      <c r="E1648" s="794">
        <f t="shared" si="35"/>
        <v>2019</v>
      </c>
      <c r="F1648" s="794" t="s">
        <v>1030</v>
      </c>
      <c r="G1648" s="823">
        <v>100</v>
      </c>
      <c r="H1648" s="794" t="s">
        <v>1033</v>
      </c>
      <c r="I1648" s="794">
        <v>26</v>
      </c>
      <c r="J1648" s="794">
        <v>74</v>
      </c>
      <c r="K1648" s="794">
        <v>310.8</v>
      </c>
      <c r="L1648" s="835">
        <v>43983</v>
      </c>
      <c r="M1648" s="794"/>
      <c r="N1648" s="794"/>
      <c r="O1648" s="794"/>
      <c r="P1648" s="794"/>
      <c r="Q1648" s="794"/>
      <c r="R1648" s="794"/>
      <c r="S1648" s="794"/>
      <c r="T1648" s="794"/>
      <c r="U1648" s="794"/>
      <c r="V1648" s="794"/>
      <c r="W1648" s="794"/>
      <c r="X1648" s="794"/>
    </row>
    <row r="1649" spans="3:24">
      <c r="C1649" s="857" t="s">
        <v>1018</v>
      </c>
      <c r="D1649" s="835">
        <v>43647</v>
      </c>
      <c r="E1649" s="794">
        <f t="shared" si="35"/>
        <v>2019</v>
      </c>
      <c r="F1649" s="794" t="s">
        <v>1030</v>
      </c>
      <c r="G1649" s="823">
        <v>100</v>
      </c>
      <c r="H1649" s="794" t="s">
        <v>1033</v>
      </c>
      <c r="I1649" s="794">
        <v>26</v>
      </c>
      <c r="J1649" s="794">
        <v>74</v>
      </c>
      <c r="K1649" s="794">
        <v>310.8</v>
      </c>
      <c r="L1649" s="835">
        <v>43983</v>
      </c>
      <c r="M1649" s="794"/>
      <c r="N1649" s="794"/>
      <c r="O1649" s="794"/>
      <c r="P1649" s="794"/>
      <c r="Q1649" s="794"/>
      <c r="R1649" s="794"/>
      <c r="S1649" s="794"/>
      <c r="T1649" s="794"/>
      <c r="U1649" s="794"/>
      <c r="V1649" s="794"/>
      <c r="W1649" s="794"/>
      <c r="X1649" s="794"/>
    </row>
    <row r="1650" spans="3:24">
      <c r="C1650" s="857" t="s">
        <v>1018</v>
      </c>
      <c r="D1650" s="835">
        <v>43647</v>
      </c>
      <c r="E1650" s="794">
        <f t="shared" si="35"/>
        <v>2019</v>
      </c>
      <c r="F1650" s="794" t="s">
        <v>1030</v>
      </c>
      <c r="G1650" s="823">
        <v>100</v>
      </c>
      <c r="H1650" s="794" t="s">
        <v>1033</v>
      </c>
      <c r="I1650" s="794">
        <v>26</v>
      </c>
      <c r="J1650" s="794">
        <v>74</v>
      </c>
      <c r="K1650" s="794">
        <v>310.8</v>
      </c>
      <c r="L1650" s="835" t="s">
        <v>1023</v>
      </c>
      <c r="M1650" s="794"/>
      <c r="N1650" s="794"/>
      <c r="O1650" s="794"/>
      <c r="P1650" s="794"/>
      <c r="Q1650" s="794"/>
      <c r="R1650" s="794"/>
      <c r="S1650" s="794"/>
      <c r="T1650" s="794"/>
      <c r="U1650" s="794"/>
      <c r="V1650" s="794"/>
      <c r="W1650" s="794"/>
      <c r="X1650" s="794"/>
    </row>
    <row r="1651" spans="3:24">
      <c r="C1651" s="857" t="s">
        <v>1018</v>
      </c>
      <c r="D1651" s="835">
        <v>43647</v>
      </c>
      <c r="E1651" s="794">
        <f t="shared" si="35"/>
        <v>2019</v>
      </c>
      <c r="F1651" s="794" t="s">
        <v>1030</v>
      </c>
      <c r="G1651" s="823">
        <v>100</v>
      </c>
      <c r="H1651" s="794" t="s">
        <v>1033</v>
      </c>
      <c r="I1651" s="794">
        <v>26</v>
      </c>
      <c r="J1651" s="794">
        <v>74</v>
      </c>
      <c r="K1651" s="794">
        <v>310.8</v>
      </c>
      <c r="L1651" s="835" t="s">
        <v>1023</v>
      </c>
      <c r="M1651" s="794"/>
      <c r="N1651" s="794"/>
      <c r="O1651" s="794"/>
      <c r="P1651" s="794"/>
      <c r="Q1651" s="794"/>
      <c r="R1651" s="794"/>
      <c r="S1651" s="794"/>
      <c r="T1651" s="794"/>
      <c r="U1651" s="794"/>
      <c r="V1651" s="794"/>
      <c r="W1651" s="794"/>
      <c r="X1651" s="794"/>
    </row>
    <row r="1652" spans="3:24">
      <c r="C1652" s="857" t="s">
        <v>1018</v>
      </c>
      <c r="D1652" s="835">
        <v>43647</v>
      </c>
      <c r="E1652" s="794">
        <f t="shared" si="35"/>
        <v>2019</v>
      </c>
      <c r="F1652" s="794" t="s">
        <v>1030</v>
      </c>
      <c r="G1652" s="823">
        <v>100</v>
      </c>
      <c r="H1652" s="794" t="s">
        <v>1033</v>
      </c>
      <c r="I1652" s="794">
        <v>26</v>
      </c>
      <c r="J1652" s="794">
        <v>74</v>
      </c>
      <c r="K1652" s="794">
        <v>310.8</v>
      </c>
      <c r="L1652" s="835" t="s">
        <v>1023</v>
      </c>
      <c r="M1652" s="794"/>
      <c r="N1652" s="794"/>
      <c r="O1652" s="794"/>
      <c r="P1652" s="794"/>
      <c r="Q1652" s="794"/>
      <c r="R1652" s="794"/>
      <c r="S1652" s="794"/>
      <c r="T1652" s="794"/>
      <c r="U1652" s="794"/>
      <c r="V1652" s="794"/>
      <c r="W1652" s="794"/>
      <c r="X1652" s="794"/>
    </row>
    <row r="1653" spans="3:24">
      <c r="C1653" s="857" t="s">
        <v>1018</v>
      </c>
      <c r="D1653" s="835">
        <v>43647</v>
      </c>
      <c r="E1653" s="794">
        <f t="shared" si="35"/>
        <v>2019</v>
      </c>
      <c r="F1653" s="794" t="s">
        <v>1030</v>
      </c>
      <c r="G1653" s="823">
        <v>100</v>
      </c>
      <c r="H1653" s="794" t="s">
        <v>1033</v>
      </c>
      <c r="I1653" s="794">
        <v>26</v>
      </c>
      <c r="J1653" s="794">
        <v>74</v>
      </c>
      <c r="K1653" s="794">
        <v>310.8</v>
      </c>
      <c r="L1653" s="835" t="s">
        <v>1023</v>
      </c>
      <c r="M1653" s="794"/>
      <c r="N1653" s="794"/>
      <c r="O1653" s="794"/>
      <c r="P1653" s="794"/>
      <c r="Q1653" s="794"/>
      <c r="R1653" s="794"/>
      <c r="S1653" s="794"/>
      <c r="T1653" s="794"/>
      <c r="U1653" s="794"/>
      <c r="V1653" s="794"/>
      <c r="W1653" s="794"/>
      <c r="X1653" s="794"/>
    </row>
    <row r="1654" spans="3:24">
      <c r="C1654" s="857" t="s">
        <v>1018</v>
      </c>
      <c r="D1654" s="835">
        <v>43647</v>
      </c>
      <c r="E1654" s="794">
        <f t="shared" si="35"/>
        <v>2019</v>
      </c>
      <c r="F1654" s="794" t="s">
        <v>1030</v>
      </c>
      <c r="G1654" s="823">
        <v>100</v>
      </c>
      <c r="H1654" s="794" t="s">
        <v>1033</v>
      </c>
      <c r="I1654" s="794">
        <v>26</v>
      </c>
      <c r="J1654" s="794">
        <v>74</v>
      </c>
      <c r="K1654" s="794">
        <v>310.8</v>
      </c>
      <c r="L1654" s="835" t="s">
        <v>1023</v>
      </c>
      <c r="M1654" s="794"/>
      <c r="N1654" s="794"/>
      <c r="O1654" s="794"/>
      <c r="P1654" s="794"/>
      <c r="Q1654" s="794"/>
      <c r="R1654" s="794"/>
      <c r="S1654" s="794"/>
      <c r="T1654" s="794"/>
      <c r="U1654" s="794"/>
      <c r="V1654" s="794"/>
      <c r="W1654" s="794"/>
      <c r="X1654" s="794"/>
    </row>
    <row r="1655" spans="3:24">
      <c r="C1655" s="857" t="s">
        <v>1018</v>
      </c>
      <c r="D1655" s="835">
        <v>43647</v>
      </c>
      <c r="E1655" s="794">
        <f t="shared" si="35"/>
        <v>2019</v>
      </c>
      <c r="F1655" s="794" t="s">
        <v>1030</v>
      </c>
      <c r="G1655" s="823">
        <v>100</v>
      </c>
      <c r="H1655" s="794" t="s">
        <v>1033</v>
      </c>
      <c r="I1655" s="794">
        <v>26</v>
      </c>
      <c r="J1655" s="794">
        <v>74</v>
      </c>
      <c r="K1655" s="794">
        <v>310.8</v>
      </c>
      <c r="L1655" s="835" t="s">
        <v>1023</v>
      </c>
      <c r="M1655" s="794"/>
      <c r="N1655" s="794"/>
      <c r="O1655" s="794"/>
      <c r="P1655" s="794"/>
      <c r="Q1655" s="794"/>
      <c r="R1655" s="794"/>
      <c r="S1655" s="794"/>
      <c r="T1655" s="794"/>
      <c r="U1655" s="794"/>
      <c r="V1655" s="794"/>
      <c r="W1655" s="794"/>
      <c r="X1655" s="794"/>
    </row>
    <row r="1656" spans="3:24">
      <c r="C1656" s="857" t="s">
        <v>1018</v>
      </c>
      <c r="D1656" s="835">
        <v>43647</v>
      </c>
      <c r="E1656" s="794">
        <f t="shared" si="35"/>
        <v>2019</v>
      </c>
      <c r="F1656" s="794" t="s">
        <v>1032</v>
      </c>
      <c r="G1656" s="823">
        <v>135</v>
      </c>
      <c r="H1656" s="794" t="s">
        <v>1033</v>
      </c>
      <c r="I1656" s="794">
        <v>26</v>
      </c>
      <c r="J1656" s="794">
        <v>109</v>
      </c>
      <c r="K1656" s="794">
        <v>457.8</v>
      </c>
      <c r="L1656" s="835" t="s">
        <v>1023</v>
      </c>
      <c r="M1656" s="794"/>
      <c r="N1656" s="794"/>
      <c r="O1656" s="794"/>
      <c r="P1656" s="794"/>
      <c r="Q1656" s="794"/>
      <c r="R1656" s="794"/>
      <c r="S1656" s="794"/>
      <c r="T1656" s="794"/>
      <c r="U1656" s="794"/>
      <c r="V1656" s="794"/>
      <c r="W1656" s="794"/>
      <c r="X1656" s="794"/>
    </row>
    <row r="1657" spans="3:24">
      <c r="C1657" s="857" t="s">
        <v>1018</v>
      </c>
      <c r="D1657" s="835">
        <v>43647</v>
      </c>
      <c r="E1657" s="794">
        <f t="shared" si="35"/>
        <v>2019</v>
      </c>
      <c r="F1657" s="794" t="s">
        <v>1030</v>
      </c>
      <c r="G1657" s="823">
        <v>100</v>
      </c>
      <c r="H1657" s="794" t="s">
        <v>1033</v>
      </c>
      <c r="I1657" s="794">
        <v>26</v>
      </c>
      <c r="J1657" s="794">
        <v>74</v>
      </c>
      <c r="K1657" s="794">
        <v>310.8</v>
      </c>
      <c r="L1657" s="835" t="s">
        <v>1023</v>
      </c>
      <c r="M1657" s="794"/>
      <c r="N1657" s="794"/>
      <c r="O1657" s="794"/>
      <c r="P1657" s="794"/>
      <c r="Q1657" s="794"/>
      <c r="R1657" s="794"/>
      <c r="S1657" s="794"/>
      <c r="T1657" s="794"/>
      <c r="U1657" s="794"/>
      <c r="V1657" s="794"/>
      <c r="W1657" s="794"/>
      <c r="X1657" s="794"/>
    </row>
    <row r="1658" spans="3:24">
      <c r="C1658" s="857" t="s">
        <v>1018</v>
      </c>
      <c r="D1658" s="835">
        <v>43647</v>
      </c>
      <c r="E1658" s="794">
        <f t="shared" si="35"/>
        <v>2019</v>
      </c>
      <c r="F1658" s="794" t="s">
        <v>1030</v>
      </c>
      <c r="G1658" s="823">
        <v>100</v>
      </c>
      <c r="H1658" s="794" t="s">
        <v>1033</v>
      </c>
      <c r="I1658" s="794">
        <v>26</v>
      </c>
      <c r="J1658" s="794">
        <v>74</v>
      </c>
      <c r="K1658" s="794">
        <v>310.8</v>
      </c>
      <c r="L1658" s="835" t="s">
        <v>1023</v>
      </c>
      <c r="M1658" s="794"/>
      <c r="N1658" s="794"/>
      <c r="O1658" s="794"/>
      <c r="P1658" s="794"/>
      <c r="Q1658" s="794"/>
      <c r="R1658" s="794"/>
      <c r="S1658" s="794"/>
      <c r="T1658" s="794"/>
      <c r="U1658" s="794"/>
      <c r="V1658" s="794"/>
      <c r="W1658" s="794"/>
      <c r="X1658" s="794"/>
    </row>
    <row r="1659" spans="3:24">
      <c r="C1659" s="857" t="s">
        <v>1018</v>
      </c>
      <c r="D1659" s="835">
        <v>43647</v>
      </c>
      <c r="E1659" s="794">
        <f t="shared" si="35"/>
        <v>2019</v>
      </c>
      <c r="F1659" s="794" t="s">
        <v>1030</v>
      </c>
      <c r="G1659" s="823">
        <v>100</v>
      </c>
      <c r="H1659" s="794" t="s">
        <v>1033</v>
      </c>
      <c r="I1659" s="794">
        <v>26</v>
      </c>
      <c r="J1659" s="794">
        <v>74</v>
      </c>
      <c r="K1659" s="794">
        <v>310.8</v>
      </c>
      <c r="L1659" s="835" t="s">
        <v>1023</v>
      </c>
      <c r="M1659" s="794"/>
      <c r="N1659" s="794"/>
      <c r="O1659" s="794"/>
      <c r="P1659" s="794"/>
      <c r="Q1659" s="794"/>
      <c r="R1659" s="794"/>
      <c r="S1659" s="794"/>
      <c r="T1659" s="794"/>
      <c r="U1659" s="794"/>
      <c r="V1659" s="794"/>
      <c r="W1659" s="794"/>
      <c r="X1659" s="794"/>
    </row>
    <row r="1660" spans="3:24">
      <c r="C1660" s="857" t="s">
        <v>1018</v>
      </c>
      <c r="D1660" s="835">
        <v>43647</v>
      </c>
      <c r="E1660" s="794">
        <f t="shared" si="35"/>
        <v>2019</v>
      </c>
      <c r="F1660" s="794" t="s">
        <v>1030</v>
      </c>
      <c r="G1660" s="823">
        <v>100</v>
      </c>
      <c r="H1660" s="794" t="s">
        <v>1033</v>
      </c>
      <c r="I1660" s="794">
        <v>26</v>
      </c>
      <c r="J1660" s="794">
        <v>74</v>
      </c>
      <c r="K1660" s="794">
        <v>310.8</v>
      </c>
      <c r="L1660" s="835" t="s">
        <v>1023</v>
      </c>
      <c r="M1660" s="794"/>
      <c r="N1660" s="794"/>
      <c r="O1660" s="794"/>
      <c r="P1660" s="794"/>
      <c r="Q1660" s="794"/>
      <c r="R1660" s="794"/>
      <c r="S1660" s="794"/>
      <c r="T1660" s="794"/>
      <c r="U1660" s="794"/>
      <c r="V1660" s="794"/>
      <c r="W1660" s="794"/>
      <c r="X1660" s="794"/>
    </row>
    <row r="1661" spans="3:24">
      <c r="C1661" s="857" t="s">
        <v>1018</v>
      </c>
      <c r="D1661" s="835">
        <v>43647</v>
      </c>
      <c r="E1661" s="794">
        <f t="shared" si="35"/>
        <v>2019</v>
      </c>
      <c r="F1661" s="794" t="s">
        <v>1030</v>
      </c>
      <c r="G1661" s="823">
        <v>100</v>
      </c>
      <c r="H1661" s="794" t="s">
        <v>1033</v>
      </c>
      <c r="I1661" s="794">
        <v>26</v>
      </c>
      <c r="J1661" s="794">
        <v>74</v>
      </c>
      <c r="K1661" s="794">
        <v>310.8</v>
      </c>
      <c r="L1661" s="835" t="s">
        <v>1023</v>
      </c>
      <c r="M1661" s="794"/>
      <c r="N1661" s="794"/>
      <c r="O1661" s="794"/>
      <c r="P1661" s="794"/>
      <c r="Q1661" s="794"/>
      <c r="R1661" s="794"/>
      <c r="S1661" s="794"/>
      <c r="T1661" s="794"/>
      <c r="U1661" s="794"/>
      <c r="V1661" s="794"/>
      <c r="W1661" s="794"/>
      <c r="X1661" s="794"/>
    </row>
    <row r="1662" spans="3:24">
      <c r="C1662" s="857" t="s">
        <v>1018</v>
      </c>
      <c r="D1662" s="835">
        <v>43647</v>
      </c>
      <c r="E1662" s="794">
        <f t="shared" si="35"/>
        <v>2019</v>
      </c>
      <c r="F1662" s="794" t="s">
        <v>1030</v>
      </c>
      <c r="G1662" s="823">
        <v>100</v>
      </c>
      <c r="H1662" s="794" t="s">
        <v>1033</v>
      </c>
      <c r="I1662" s="794">
        <v>26</v>
      </c>
      <c r="J1662" s="794">
        <v>74</v>
      </c>
      <c r="K1662" s="794">
        <v>310.8</v>
      </c>
      <c r="L1662" s="835" t="s">
        <v>1023</v>
      </c>
      <c r="M1662" s="794"/>
      <c r="N1662" s="794"/>
      <c r="O1662" s="794"/>
      <c r="P1662" s="794"/>
      <c r="Q1662" s="794"/>
      <c r="R1662" s="794"/>
      <c r="S1662" s="794"/>
      <c r="T1662" s="794"/>
      <c r="U1662" s="794"/>
      <c r="V1662" s="794"/>
      <c r="W1662" s="794"/>
      <c r="X1662" s="794"/>
    </row>
    <row r="1663" spans="3:24">
      <c r="C1663" s="857" t="s">
        <v>1018</v>
      </c>
      <c r="D1663" s="835">
        <v>43647</v>
      </c>
      <c r="E1663" s="794">
        <f t="shared" si="35"/>
        <v>2019</v>
      </c>
      <c r="F1663" s="794" t="s">
        <v>1030</v>
      </c>
      <c r="G1663" s="823">
        <v>100</v>
      </c>
      <c r="H1663" s="794" t="s">
        <v>1033</v>
      </c>
      <c r="I1663" s="794">
        <v>26</v>
      </c>
      <c r="J1663" s="794">
        <v>74</v>
      </c>
      <c r="K1663" s="794">
        <v>310.8</v>
      </c>
      <c r="L1663" s="835" t="s">
        <v>1023</v>
      </c>
      <c r="M1663" s="794"/>
      <c r="N1663" s="794"/>
      <c r="O1663" s="794"/>
      <c r="P1663" s="794"/>
      <c r="Q1663" s="794"/>
      <c r="R1663" s="794"/>
      <c r="S1663" s="794"/>
      <c r="T1663" s="794"/>
      <c r="U1663" s="794"/>
      <c r="V1663" s="794"/>
      <c r="W1663" s="794"/>
      <c r="X1663" s="794"/>
    </row>
    <row r="1664" spans="3:24">
      <c r="C1664" s="857" t="s">
        <v>1018</v>
      </c>
      <c r="D1664" s="835">
        <v>43647</v>
      </c>
      <c r="E1664" s="794">
        <f t="shared" si="35"/>
        <v>2019</v>
      </c>
      <c r="F1664" s="794" t="s">
        <v>1030</v>
      </c>
      <c r="G1664" s="823">
        <v>100</v>
      </c>
      <c r="H1664" s="794" t="s">
        <v>1033</v>
      </c>
      <c r="I1664" s="794">
        <v>26</v>
      </c>
      <c r="J1664" s="794">
        <v>74</v>
      </c>
      <c r="K1664" s="794">
        <v>310.8</v>
      </c>
      <c r="L1664" s="835" t="s">
        <v>1023</v>
      </c>
      <c r="M1664" s="794"/>
      <c r="N1664" s="794"/>
      <c r="O1664" s="794"/>
      <c r="P1664" s="794"/>
      <c r="Q1664" s="794"/>
      <c r="R1664" s="794"/>
      <c r="S1664" s="794"/>
      <c r="T1664" s="794"/>
      <c r="U1664" s="794"/>
      <c r="V1664" s="794"/>
      <c r="W1664" s="794"/>
      <c r="X1664" s="794"/>
    </row>
    <row r="1665" spans="3:24">
      <c r="C1665" s="857" t="s">
        <v>1018</v>
      </c>
      <c r="D1665" s="835">
        <v>43647</v>
      </c>
      <c r="E1665" s="794">
        <f t="shared" si="35"/>
        <v>2019</v>
      </c>
      <c r="F1665" s="794" t="s">
        <v>1030</v>
      </c>
      <c r="G1665" s="823">
        <v>100</v>
      </c>
      <c r="H1665" s="794" t="s">
        <v>1033</v>
      </c>
      <c r="I1665" s="794">
        <v>26</v>
      </c>
      <c r="J1665" s="794">
        <v>74</v>
      </c>
      <c r="K1665" s="794">
        <v>310.8</v>
      </c>
      <c r="L1665" s="835" t="s">
        <v>1023</v>
      </c>
      <c r="M1665" s="794"/>
      <c r="N1665" s="794"/>
      <c r="O1665" s="794"/>
      <c r="P1665" s="794"/>
      <c r="Q1665" s="794"/>
      <c r="R1665" s="794"/>
      <c r="S1665" s="794"/>
      <c r="T1665" s="794"/>
      <c r="U1665" s="794"/>
      <c r="V1665" s="794"/>
      <c r="W1665" s="794"/>
      <c r="X1665" s="794"/>
    </row>
    <row r="1666" spans="3:24">
      <c r="C1666" s="857" t="s">
        <v>1018</v>
      </c>
      <c r="D1666" s="835">
        <v>43647</v>
      </c>
      <c r="E1666" s="794">
        <f t="shared" si="35"/>
        <v>2019</v>
      </c>
      <c r="F1666" s="794" t="s">
        <v>1030</v>
      </c>
      <c r="G1666" s="823">
        <v>100</v>
      </c>
      <c r="H1666" s="794" t="s">
        <v>1033</v>
      </c>
      <c r="I1666" s="794">
        <v>26</v>
      </c>
      <c r="J1666" s="794">
        <v>74</v>
      </c>
      <c r="K1666" s="794">
        <v>310.8</v>
      </c>
      <c r="L1666" s="835" t="s">
        <v>1023</v>
      </c>
      <c r="M1666" s="794"/>
      <c r="N1666" s="794"/>
      <c r="O1666" s="794"/>
      <c r="P1666" s="794"/>
      <c r="Q1666" s="794"/>
      <c r="R1666" s="794"/>
      <c r="S1666" s="794"/>
      <c r="T1666" s="794"/>
      <c r="U1666" s="794"/>
      <c r="V1666" s="794"/>
      <c r="W1666" s="794"/>
      <c r="X1666" s="794"/>
    </row>
    <row r="1667" spans="3:24">
      <c r="C1667" s="857" t="s">
        <v>1018</v>
      </c>
      <c r="D1667" s="835">
        <v>43647</v>
      </c>
      <c r="E1667" s="794">
        <f t="shared" si="35"/>
        <v>2019</v>
      </c>
      <c r="F1667" s="794" t="s">
        <v>1030</v>
      </c>
      <c r="G1667" s="823">
        <v>100</v>
      </c>
      <c r="H1667" s="794" t="s">
        <v>1033</v>
      </c>
      <c r="I1667" s="794">
        <v>26</v>
      </c>
      <c r="J1667" s="794">
        <v>74</v>
      </c>
      <c r="K1667" s="794">
        <v>310.8</v>
      </c>
      <c r="L1667" s="835" t="s">
        <v>1023</v>
      </c>
      <c r="M1667" s="794"/>
      <c r="N1667" s="794"/>
      <c r="O1667" s="794"/>
      <c r="P1667" s="794"/>
      <c r="Q1667" s="794"/>
      <c r="R1667" s="794"/>
      <c r="S1667" s="794"/>
      <c r="T1667" s="794"/>
      <c r="U1667" s="794"/>
      <c r="V1667" s="794"/>
      <c r="W1667" s="794"/>
      <c r="X1667" s="794"/>
    </row>
    <row r="1668" spans="3:24">
      <c r="C1668" s="857" t="s">
        <v>1018</v>
      </c>
      <c r="D1668" s="835">
        <v>43647</v>
      </c>
      <c r="E1668" s="794">
        <f t="shared" si="35"/>
        <v>2019</v>
      </c>
      <c r="F1668" s="794" t="s">
        <v>1030</v>
      </c>
      <c r="G1668" s="823">
        <v>100</v>
      </c>
      <c r="H1668" s="794" t="s">
        <v>1033</v>
      </c>
      <c r="I1668" s="794">
        <v>26</v>
      </c>
      <c r="J1668" s="794">
        <v>74</v>
      </c>
      <c r="K1668" s="794">
        <v>310.8</v>
      </c>
      <c r="L1668" s="835" t="s">
        <v>1023</v>
      </c>
      <c r="M1668" s="794"/>
      <c r="N1668" s="794"/>
      <c r="O1668" s="794"/>
      <c r="P1668" s="794"/>
      <c r="Q1668" s="794"/>
      <c r="R1668" s="794"/>
      <c r="S1668" s="794"/>
      <c r="T1668" s="794"/>
      <c r="U1668" s="794"/>
      <c r="V1668" s="794"/>
      <c r="W1668" s="794"/>
      <c r="X1668" s="794"/>
    </row>
    <row r="1669" spans="3:24">
      <c r="C1669" s="857" t="s">
        <v>1018</v>
      </c>
      <c r="D1669" s="835">
        <v>43647</v>
      </c>
      <c r="E1669" s="794">
        <f t="shared" si="35"/>
        <v>2019</v>
      </c>
      <c r="F1669" s="794" t="s">
        <v>1030</v>
      </c>
      <c r="G1669" s="823">
        <v>100</v>
      </c>
      <c r="H1669" s="794" t="s">
        <v>1033</v>
      </c>
      <c r="I1669" s="794">
        <v>26</v>
      </c>
      <c r="J1669" s="794">
        <v>74</v>
      </c>
      <c r="K1669" s="794">
        <v>310.8</v>
      </c>
      <c r="L1669" s="835" t="s">
        <v>1023</v>
      </c>
      <c r="M1669" s="794"/>
      <c r="N1669" s="794"/>
      <c r="O1669" s="794"/>
      <c r="P1669" s="794"/>
      <c r="Q1669" s="794"/>
      <c r="R1669" s="794"/>
      <c r="S1669" s="794"/>
      <c r="T1669" s="794"/>
      <c r="U1669" s="794"/>
      <c r="V1669" s="794"/>
      <c r="W1669" s="794"/>
      <c r="X1669" s="794"/>
    </row>
    <row r="1670" spans="3:24">
      <c r="C1670" s="857" t="s">
        <v>1018</v>
      </c>
      <c r="D1670" s="835">
        <v>43647</v>
      </c>
      <c r="E1670" s="794">
        <f t="shared" si="35"/>
        <v>2019</v>
      </c>
      <c r="F1670" s="794" t="s">
        <v>1030</v>
      </c>
      <c r="G1670" s="823">
        <v>100</v>
      </c>
      <c r="H1670" s="794" t="s">
        <v>1033</v>
      </c>
      <c r="I1670" s="794">
        <v>26</v>
      </c>
      <c r="J1670" s="794">
        <v>74</v>
      </c>
      <c r="K1670" s="794">
        <v>310.8</v>
      </c>
      <c r="L1670" s="835" t="s">
        <v>1023</v>
      </c>
      <c r="M1670" s="794"/>
      <c r="N1670" s="794"/>
      <c r="O1670" s="794"/>
      <c r="P1670" s="794"/>
      <c r="Q1670" s="794"/>
      <c r="R1670" s="794"/>
      <c r="S1670" s="794"/>
      <c r="T1670" s="794"/>
      <c r="U1670" s="794"/>
      <c r="V1670" s="794"/>
      <c r="W1670" s="794"/>
      <c r="X1670" s="794"/>
    </row>
    <row r="1671" spans="3:24">
      <c r="C1671" s="857" t="s">
        <v>1018</v>
      </c>
      <c r="D1671" s="835">
        <v>43647</v>
      </c>
      <c r="E1671" s="794">
        <f t="shared" si="35"/>
        <v>2019</v>
      </c>
      <c r="F1671" s="794" t="s">
        <v>1030</v>
      </c>
      <c r="G1671" s="823">
        <v>100</v>
      </c>
      <c r="H1671" s="794" t="s">
        <v>1033</v>
      </c>
      <c r="I1671" s="794">
        <v>26</v>
      </c>
      <c r="J1671" s="794">
        <v>74</v>
      </c>
      <c r="K1671" s="794">
        <v>310.8</v>
      </c>
      <c r="L1671" s="835" t="s">
        <v>1023</v>
      </c>
      <c r="M1671" s="794"/>
      <c r="N1671" s="794"/>
      <c r="O1671" s="794"/>
      <c r="P1671" s="794"/>
      <c r="Q1671" s="794"/>
      <c r="R1671" s="794"/>
      <c r="S1671" s="794"/>
      <c r="T1671" s="794"/>
      <c r="U1671" s="794"/>
      <c r="V1671" s="794"/>
      <c r="W1671" s="794"/>
      <c r="X1671" s="794"/>
    </row>
    <row r="1672" spans="3:24">
      <c r="C1672" s="857" t="s">
        <v>1018</v>
      </c>
      <c r="D1672" s="835">
        <v>43647</v>
      </c>
      <c r="E1672" s="794">
        <f t="shared" si="35"/>
        <v>2019</v>
      </c>
      <c r="F1672" s="794" t="s">
        <v>1030</v>
      </c>
      <c r="G1672" s="823">
        <v>100</v>
      </c>
      <c r="H1672" s="794" t="s">
        <v>1033</v>
      </c>
      <c r="I1672" s="794">
        <v>26</v>
      </c>
      <c r="J1672" s="794">
        <v>74</v>
      </c>
      <c r="K1672" s="794">
        <v>310.8</v>
      </c>
      <c r="L1672" s="835" t="s">
        <v>1023</v>
      </c>
      <c r="M1672" s="794"/>
      <c r="N1672" s="794"/>
      <c r="O1672" s="794"/>
      <c r="P1672" s="794"/>
      <c r="Q1672" s="794"/>
      <c r="R1672" s="794"/>
      <c r="S1672" s="794"/>
      <c r="T1672" s="794"/>
      <c r="U1672" s="794"/>
      <c r="V1672" s="794"/>
      <c r="W1672" s="794"/>
      <c r="X1672" s="794"/>
    </row>
    <row r="1673" spans="3:24">
      <c r="C1673" s="857" t="s">
        <v>1018</v>
      </c>
      <c r="D1673" s="835">
        <v>43647</v>
      </c>
      <c r="E1673" s="794">
        <f t="shared" si="35"/>
        <v>2019</v>
      </c>
      <c r="F1673" s="794" t="s">
        <v>1030</v>
      </c>
      <c r="G1673" s="823">
        <v>100</v>
      </c>
      <c r="H1673" s="794" t="s">
        <v>1033</v>
      </c>
      <c r="I1673" s="794">
        <v>26</v>
      </c>
      <c r="J1673" s="794">
        <v>74</v>
      </c>
      <c r="K1673" s="794">
        <v>310.8</v>
      </c>
      <c r="L1673" s="835" t="s">
        <v>1023</v>
      </c>
      <c r="M1673" s="794"/>
      <c r="N1673" s="794"/>
      <c r="O1673" s="794"/>
      <c r="P1673" s="794"/>
      <c r="Q1673" s="794"/>
      <c r="R1673" s="794"/>
      <c r="S1673" s="794"/>
      <c r="T1673" s="794"/>
      <c r="U1673" s="794"/>
      <c r="V1673" s="794"/>
      <c r="W1673" s="794"/>
      <c r="X1673" s="794"/>
    </row>
    <row r="1674" spans="3:24">
      <c r="C1674" s="857" t="s">
        <v>1018</v>
      </c>
      <c r="D1674" s="835">
        <v>43647</v>
      </c>
      <c r="E1674" s="794">
        <f t="shared" si="35"/>
        <v>2019</v>
      </c>
      <c r="F1674" s="794" t="s">
        <v>1030</v>
      </c>
      <c r="G1674" s="823">
        <v>100</v>
      </c>
      <c r="H1674" s="794" t="s">
        <v>1033</v>
      </c>
      <c r="I1674" s="794">
        <v>26</v>
      </c>
      <c r="J1674" s="794">
        <v>74</v>
      </c>
      <c r="K1674" s="794">
        <v>310.8</v>
      </c>
      <c r="L1674" s="835" t="s">
        <v>1023</v>
      </c>
      <c r="M1674" s="794"/>
      <c r="N1674" s="794"/>
      <c r="O1674" s="794"/>
      <c r="P1674" s="794"/>
      <c r="Q1674" s="794"/>
      <c r="R1674" s="794"/>
      <c r="S1674" s="794"/>
      <c r="T1674" s="794"/>
      <c r="U1674" s="794"/>
      <c r="V1674" s="794"/>
      <c r="W1674" s="794"/>
      <c r="X1674" s="794"/>
    </row>
    <row r="1675" spans="3:24">
      <c r="C1675" s="857" t="s">
        <v>1018</v>
      </c>
      <c r="D1675" s="835">
        <v>43647</v>
      </c>
      <c r="E1675" s="794">
        <f t="shared" si="35"/>
        <v>2019</v>
      </c>
      <c r="F1675" s="794" t="s">
        <v>1030</v>
      </c>
      <c r="G1675" s="823">
        <v>100</v>
      </c>
      <c r="H1675" s="794" t="s">
        <v>1033</v>
      </c>
      <c r="I1675" s="794">
        <v>26</v>
      </c>
      <c r="J1675" s="794">
        <v>74</v>
      </c>
      <c r="K1675" s="794">
        <v>310.8</v>
      </c>
      <c r="L1675" s="835" t="s">
        <v>1023</v>
      </c>
      <c r="M1675" s="794"/>
      <c r="N1675" s="794"/>
      <c r="O1675" s="794"/>
      <c r="P1675" s="794"/>
      <c r="Q1675" s="794"/>
      <c r="R1675" s="794"/>
      <c r="S1675" s="794"/>
      <c r="T1675" s="794"/>
      <c r="U1675" s="794"/>
      <c r="V1675" s="794"/>
      <c r="W1675" s="794"/>
      <c r="X1675" s="794"/>
    </row>
    <row r="1676" spans="3:24">
      <c r="C1676" s="857" t="s">
        <v>1018</v>
      </c>
      <c r="D1676" s="835">
        <v>43647</v>
      </c>
      <c r="E1676" s="794">
        <f t="shared" si="35"/>
        <v>2019</v>
      </c>
      <c r="F1676" s="794" t="s">
        <v>1030</v>
      </c>
      <c r="G1676" s="823">
        <v>100</v>
      </c>
      <c r="H1676" s="794" t="s">
        <v>1033</v>
      </c>
      <c r="I1676" s="794">
        <v>26</v>
      </c>
      <c r="J1676" s="794">
        <v>74</v>
      </c>
      <c r="K1676" s="794">
        <v>310.8</v>
      </c>
      <c r="L1676" s="835" t="s">
        <v>1023</v>
      </c>
      <c r="M1676" s="794"/>
      <c r="N1676" s="794"/>
      <c r="O1676" s="794"/>
      <c r="P1676" s="794"/>
      <c r="Q1676" s="794"/>
      <c r="R1676" s="794"/>
      <c r="S1676" s="794"/>
      <c r="T1676" s="794"/>
      <c r="U1676" s="794"/>
      <c r="V1676" s="794"/>
      <c r="W1676" s="794"/>
      <c r="X1676" s="794"/>
    </row>
    <row r="1677" spans="3:24">
      <c r="C1677" s="857" t="s">
        <v>1018</v>
      </c>
      <c r="D1677" s="835">
        <v>43647</v>
      </c>
      <c r="E1677" s="794">
        <f t="shared" si="35"/>
        <v>2019</v>
      </c>
      <c r="F1677" s="794" t="s">
        <v>1030</v>
      </c>
      <c r="G1677" s="823">
        <v>100</v>
      </c>
      <c r="H1677" s="794" t="s">
        <v>1035</v>
      </c>
      <c r="I1677" s="794">
        <v>26</v>
      </c>
      <c r="J1677" s="794">
        <v>74</v>
      </c>
      <c r="K1677" s="794">
        <v>310.8</v>
      </c>
      <c r="L1677" s="835" t="s">
        <v>1023</v>
      </c>
      <c r="M1677" s="794"/>
      <c r="N1677" s="794"/>
      <c r="O1677" s="794"/>
      <c r="P1677" s="794"/>
      <c r="Q1677" s="794"/>
      <c r="R1677" s="794"/>
      <c r="S1677" s="794"/>
      <c r="T1677" s="794"/>
      <c r="U1677" s="794"/>
      <c r="V1677" s="794"/>
      <c r="W1677" s="794"/>
      <c r="X1677" s="794"/>
    </row>
    <row r="1678" spans="3:24">
      <c r="C1678" s="857" t="s">
        <v>1018</v>
      </c>
      <c r="D1678" s="835">
        <v>43647</v>
      </c>
      <c r="E1678" s="794">
        <f t="shared" si="35"/>
        <v>2019</v>
      </c>
      <c r="F1678" s="794" t="s">
        <v>1030</v>
      </c>
      <c r="G1678" s="823">
        <v>100</v>
      </c>
      <c r="H1678" s="794" t="s">
        <v>1033</v>
      </c>
      <c r="I1678" s="794">
        <v>26</v>
      </c>
      <c r="J1678" s="794">
        <v>74</v>
      </c>
      <c r="K1678" s="794">
        <v>310.8</v>
      </c>
      <c r="L1678" s="835" t="s">
        <v>1023</v>
      </c>
      <c r="M1678" s="794"/>
      <c r="N1678" s="794"/>
      <c r="O1678" s="794"/>
      <c r="P1678" s="794"/>
      <c r="Q1678" s="794"/>
      <c r="R1678" s="794"/>
      <c r="S1678" s="794"/>
      <c r="T1678" s="794"/>
      <c r="U1678" s="794"/>
      <c r="V1678" s="794"/>
      <c r="W1678" s="794"/>
      <c r="X1678" s="794"/>
    </row>
    <row r="1679" spans="3:24">
      <c r="C1679" s="857" t="s">
        <v>1018</v>
      </c>
      <c r="D1679" s="835">
        <v>43647</v>
      </c>
      <c r="E1679" s="794">
        <f t="shared" si="35"/>
        <v>2019</v>
      </c>
      <c r="F1679" s="794" t="s">
        <v>1019</v>
      </c>
      <c r="G1679" s="823">
        <v>300</v>
      </c>
      <c r="H1679" s="794" t="s">
        <v>1029</v>
      </c>
      <c r="I1679" s="794">
        <v>86</v>
      </c>
      <c r="J1679" s="794">
        <v>214</v>
      </c>
      <c r="K1679" s="794">
        <v>898.80000000000007</v>
      </c>
      <c r="L1679" s="835">
        <v>44136</v>
      </c>
      <c r="M1679" s="794"/>
      <c r="N1679" s="794"/>
      <c r="O1679" s="794"/>
      <c r="P1679" s="794"/>
      <c r="Q1679" s="794"/>
      <c r="R1679" s="794"/>
      <c r="S1679" s="794"/>
      <c r="T1679" s="794"/>
      <c r="U1679" s="794"/>
      <c r="V1679" s="794"/>
      <c r="W1679" s="794"/>
      <c r="X1679" s="794"/>
    </row>
    <row r="1680" spans="3:24">
      <c r="C1680" s="857" t="s">
        <v>1018</v>
      </c>
      <c r="D1680" s="835">
        <v>43647</v>
      </c>
      <c r="E1680" s="794">
        <f t="shared" si="35"/>
        <v>2019</v>
      </c>
      <c r="F1680" s="794" t="s">
        <v>1019</v>
      </c>
      <c r="G1680" s="823">
        <v>300</v>
      </c>
      <c r="H1680" s="794" t="s">
        <v>1029</v>
      </c>
      <c r="I1680" s="794">
        <v>86</v>
      </c>
      <c r="J1680" s="794">
        <v>214</v>
      </c>
      <c r="K1680" s="794">
        <v>898.80000000000007</v>
      </c>
      <c r="L1680" s="835">
        <v>44136</v>
      </c>
      <c r="M1680" s="794"/>
      <c r="N1680" s="794"/>
      <c r="O1680" s="794"/>
      <c r="P1680" s="794"/>
      <c r="Q1680" s="794"/>
      <c r="R1680" s="794"/>
      <c r="S1680" s="794"/>
      <c r="T1680" s="794"/>
      <c r="U1680" s="794"/>
      <c r="V1680" s="794"/>
      <c r="W1680" s="794"/>
      <c r="X1680" s="794"/>
    </row>
    <row r="1681" spans="3:24">
      <c r="C1681" s="857" t="s">
        <v>1018</v>
      </c>
      <c r="D1681" s="835">
        <v>43647</v>
      </c>
      <c r="E1681" s="794">
        <f t="shared" si="35"/>
        <v>2019</v>
      </c>
      <c r="F1681" s="794" t="s">
        <v>1019</v>
      </c>
      <c r="G1681" s="823">
        <v>300</v>
      </c>
      <c r="H1681" s="794" t="s">
        <v>1029</v>
      </c>
      <c r="I1681" s="794">
        <v>86</v>
      </c>
      <c r="J1681" s="794">
        <v>214</v>
      </c>
      <c r="K1681" s="794">
        <v>898.80000000000007</v>
      </c>
      <c r="L1681" s="835" t="s">
        <v>1023</v>
      </c>
      <c r="M1681" s="794"/>
      <c r="N1681" s="794"/>
      <c r="O1681" s="794"/>
      <c r="P1681" s="794"/>
      <c r="Q1681" s="794"/>
      <c r="R1681" s="794"/>
      <c r="S1681" s="794"/>
      <c r="T1681" s="794"/>
      <c r="U1681" s="794"/>
      <c r="V1681" s="794"/>
      <c r="W1681" s="794"/>
      <c r="X1681" s="794"/>
    </row>
    <row r="1682" spans="3:24">
      <c r="C1682" s="857" t="s">
        <v>1018</v>
      </c>
      <c r="D1682" s="835">
        <v>43647</v>
      </c>
      <c r="E1682" s="794">
        <f t="shared" si="35"/>
        <v>2019</v>
      </c>
      <c r="F1682" s="794" t="s">
        <v>1019</v>
      </c>
      <c r="G1682" s="823">
        <v>300</v>
      </c>
      <c r="H1682" s="794" t="s">
        <v>1029</v>
      </c>
      <c r="I1682" s="794">
        <v>86</v>
      </c>
      <c r="J1682" s="794">
        <v>214</v>
      </c>
      <c r="K1682" s="794">
        <v>898.80000000000007</v>
      </c>
      <c r="L1682" s="835" t="s">
        <v>1023</v>
      </c>
      <c r="M1682" s="794"/>
      <c r="N1682" s="794"/>
      <c r="O1682" s="794"/>
      <c r="P1682" s="794"/>
      <c r="Q1682" s="794"/>
      <c r="R1682" s="794"/>
      <c r="S1682" s="794"/>
      <c r="T1682" s="794"/>
      <c r="U1682" s="794"/>
      <c r="V1682" s="794"/>
      <c r="W1682" s="794"/>
      <c r="X1682" s="794"/>
    </row>
    <row r="1683" spans="3:24">
      <c r="C1683" s="857" t="s">
        <v>1018</v>
      </c>
      <c r="D1683" s="835">
        <v>43647</v>
      </c>
      <c r="E1683" s="794">
        <f t="shared" si="35"/>
        <v>2019</v>
      </c>
      <c r="F1683" s="794" t="s">
        <v>1019</v>
      </c>
      <c r="G1683" s="823">
        <v>300</v>
      </c>
      <c r="H1683" s="794" t="s">
        <v>1043</v>
      </c>
      <c r="I1683" s="794">
        <v>134</v>
      </c>
      <c r="J1683" s="794">
        <v>166</v>
      </c>
      <c r="K1683" s="794">
        <v>697.2</v>
      </c>
      <c r="L1683" s="835" t="s">
        <v>1023</v>
      </c>
      <c r="M1683" s="794"/>
      <c r="N1683" s="794"/>
      <c r="O1683" s="794"/>
      <c r="P1683" s="794"/>
      <c r="Q1683" s="794"/>
      <c r="R1683" s="794"/>
      <c r="S1683" s="794"/>
      <c r="T1683" s="794"/>
      <c r="U1683" s="794"/>
      <c r="V1683" s="794"/>
      <c r="W1683" s="794"/>
      <c r="X1683" s="794"/>
    </row>
    <row r="1684" spans="3:24">
      <c r="C1684" s="857" t="s">
        <v>1018</v>
      </c>
      <c r="D1684" s="835">
        <v>43647</v>
      </c>
      <c r="E1684" s="794">
        <f t="shared" si="35"/>
        <v>2019</v>
      </c>
      <c r="F1684" s="794" t="s">
        <v>1019</v>
      </c>
      <c r="G1684" s="823">
        <v>300</v>
      </c>
      <c r="H1684" s="794" t="s">
        <v>1043</v>
      </c>
      <c r="I1684" s="794">
        <v>134</v>
      </c>
      <c r="J1684" s="794">
        <v>166</v>
      </c>
      <c r="K1684" s="794">
        <v>697.2</v>
      </c>
      <c r="L1684" s="835" t="s">
        <v>1023</v>
      </c>
      <c r="M1684" s="794"/>
      <c r="N1684" s="794"/>
      <c r="O1684" s="794"/>
      <c r="P1684" s="794"/>
      <c r="Q1684" s="794"/>
      <c r="R1684" s="794"/>
      <c r="S1684" s="794"/>
      <c r="T1684" s="794"/>
      <c r="U1684" s="794"/>
      <c r="V1684" s="794"/>
      <c r="W1684" s="794"/>
      <c r="X1684" s="794"/>
    </row>
    <row r="1685" spans="3:24">
      <c r="C1685" s="857" t="s">
        <v>1018</v>
      </c>
      <c r="D1685" s="835">
        <v>43647</v>
      </c>
      <c r="E1685" s="794">
        <f t="shared" si="35"/>
        <v>2019</v>
      </c>
      <c r="F1685" s="794" t="s">
        <v>1019</v>
      </c>
      <c r="G1685" s="823">
        <v>300</v>
      </c>
      <c r="H1685" s="794" t="s">
        <v>1043</v>
      </c>
      <c r="I1685" s="794">
        <v>134</v>
      </c>
      <c r="J1685" s="794">
        <v>166</v>
      </c>
      <c r="K1685" s="794">
        <v>697.2</v>
      </c>
      <c r="L1685" s="835" t="s">
        <v>1023</v>
      </c>
      <c r="M1685" s="794"/>
      <c r="N1685" s="794"/>
      <c r="O1685" s="794"/>
      <c r="P1685" s="794"/>
      <c r="Q1685" s="794"/>
      <c r="R1685" s="794"/>
      <c r="S1685" s="794"/>
      <c r="T1685" s="794"/>
      <c r="U1685" s="794"/>
      <c r="V1685" s="794"/>
      <c r="W1685" s="794"/>
      <c r="X1685" s="794"/>
    </row>
    <row r="1686" spans="3:24">
      <c r="C1686" s="857" t="s">
        <v>1018</v>
      </c>
      <c r="D1686" s="835">
        <v>43647</v>
      </c>
      <c r="E1686" s="794">
        <f t="shared" si="35"/>
        <v>2019</v>
      </c>
      <c r="F1686" s="794" t="s">
        <v>1019</v>
      </c>
      <c r="G1686" s="823">
        <v>300</v>
      </c>
      <c r="H1686" s="794" t="s">
        <v>1043</v>
      </c>
      <c r="I1686" s="794">
        <v>134</v>
      </c>
      <c r="J1686" s="794">
        <v>166</v>
      </c>
      <c r="K1686" s="794">
        <v>697.2</v>
      </c>
      <c r="L1686" s="835" t="s">
        <v>1023</v>
      </c>
      <c r="M1686" s="794"/>
      <c r="N1686" s="794"/>
      <c r="O1686" s="794"/>
      <c r="P1686" s="794"/>
      <c r="Q1686" s="794"/>
      <c r="R1686" s="794"/>
      <c r="S1686" s="794"/>
      <c r="T1686" s="794"/>
      <c r="U1686" s="794"/>
      <c r="V1686" s="794"/>
      <c r="W1686" s="794"/>
      <c r="X1686" s="794"/>
    </row>
    <row r="1687" spans="3:24">
      <c r="C1687" s="857" t="s">
        <v>1018</v>
      </c>
      <c r="D1687" s="835">
        <v>43647</v>
      </c>
      <c r="E1687" s="794">
        <f t="shared" si="35"/>
        <v>2019</v>
      </c>
      <c r="F1687" s="794" t="s">
        <v>1019</v>
      </c>
      <c r="G1687" s="823">
        <v>300</v>
      </c>
      <c r="H1687" s="794" t="s">
        <v>1043</v>
      </c>
      <c r="I1687" s="794">
        <v>134</v>
      </c>
      <c r="J1687" s="794">
        <v>166</v>
      </c>
      <c r="K1687" s="794">
        <v>697.2</v>
      </c>
      <c r="L1687" s="835" t="s">
        <v>1023</v>
      </c>
      <c r="M1687" s="794"/>
      <c r="N1687" s="794"/>
      <c r="O1687" s="794"/>
      <c r="P1687" s="794"/>
      <c r="Q1687" s="794"/>
      <c r="R1687" s="794"/>
      <c r="S1687" s="794"/>
      <c r="T1687" s="794"/>
      <c r="U1687" s="794"/>
      <c r="V1687" s="794"/>
      <c r="W1687" s="794"/>
      <c r="X1687" s="794"/>
    </row>
    <row r="1688" spans="3:24">
      <c r="C1688" s="857" t="s">
        <v>1018</v>
      </c>
      <c r="D1688" s="835">
        <v>43647</v>
      </c>
      <c r="E1688" s="794">
        <f t="shared" si="35"/>
        <v>2019</v>
      </c>
      <c r="F1688" s="794" t="s">
        <v>1019</v>
      </c>
      <c r="G1688" s="823">
        <v>300</v>
      </c>
      <c r="H1688" s="794" t="s">
        <v>1043</v>
      </c>
      <c r="I1688" s="794">
        <v>134</v>
      </c>
      <c r="J1688" s="794">
        <v>166</v>
      </c>
      <c r="K1688" s="794">
        <v>697.2</v>
      </c>
      <c r="L1688" s="835" t="s">
        <v>1023</v>
      </c>
      <c r="M1688" s="794"/>
      <c r="N1688" s="794"/>
      <c r="O1688" s="794"/>
      <c r="P1688" s="794"/>
      <c r="Q1688" s="794"/>
      <c r="R1688" s="794"/>
      <c r="S1688" s="794"/>
      <c r="T1688" s="794"/>
      <c r="U1688" s="794"/>
      <c r="V1688" s="794"/>
      <c r="W1688" s="794"/>
      <c r="X1688" s="794"/>
    </row>
    <row r="1689" spans="3:24">
      <c r="C1689" s="857" t="s">
        <v>1018</v>
      </c>
      <c r="D1689" s="835">
        <v>43647</v>
      </c>
      <c r="E1689" s="794">
        <f t="shared" si="35"/>
        <v>2019</v>
      </c>
      <c r="F1689" s="794" t="s">
        <v>1019</v>
      </c>
      <c r="G1689" s="823">
        <v>300</v>
      </c>
      <c r="H1689" s="794" t="s">
        <v>1043</v>
      </c>
      <c r="I1689" s="794">
        <v>134</v>
      </c>
      <c r="J1689" s="794">
        <v>166</v>
      </c>
      <c r="K1689" s="794">
        <v>697.2</v>
      </c>
      <c r="L1689" s="835" t="s">
        <v>1023</v>
      </c>
      <c r="M1689" s="794"/>
      <c r="N1689" s="794"/>
      <c r="O1689" s="794"/>
      <c r="P1689" s="794"/>
      <c r="Q1689" s="794"/>
      <c r="R1689" s="794"/>
      <c r="S1689" s="794"/>
      <c r="T1689" s="794"/>
      <c r="U1689" s="794"/>
      <c r="V1689" s="794"/>
      <c r="W1689" s="794"/>
      <c r="X1689" s="794"/>
    </row>
    <row r="1690" spans="3:24">
      <c r="C1690" s="857" t="s">
        <v>1018</v>
      </c>
      <c r="D1690" s="835">
        <v>43647</v>
      </c>
      <c r="E1690" s="794">
        <f t="shared" si="35"/>
        <v>2019</v>
      </c>
      <c r="F1690" s="794" t="s">
        <v>1019</v>
      </c>
      <c r="G1690" s="823">
        <v>300</v>
      </c>
      <c r="H1690" s="794" t="s">
        <v>1043</v>
      </c>
      <c r="I1690" s="794">
        <v>134</v>
      </c>
      <c r="J1690" s="794">
        <v>166</v>
      </c>
      <c r="K1690" s="794">
        <v>697.2</v>
      </c>
      <c r="L1690" s="835" t="s">
        <v>1023</v>
      </c>
      <c r="M1690" s="794"/>
      <c r="N1690" s="794"/>
      <c r="O1690" s="794"/>
      <c r="P1690" s="794"/>
      <c r="Q1690" s="794"/>
      <c r="R1690" s="794"/>
      <c r="S1690" s="794"/>
      <c r="T1690" s="794"/>
      <c r="U1690" s="794"/>
      <c r="V1690" s="794"/>
      <c r="W1690" s="794"/>
      <c r="X1690" s="794"/>
    </row>
    <row r="1691" spans="3:24">
      <c r="C1691" s="857" t="s">
        <v>1018</v>
      </c>
      <c r="D1691" s="835">
        <v>43647</v>
      </c>
      <c r="E1691" s="794">
        <f t="shared" si="35"/>
        <v>2019</v>
      </c>
      <c r="F1691" s="794" t="s">
        <v>1019</v>
      </c>
      <c r="G1691" s="823">
        <v>300</v>
      </c>
      <c r="H1691" s="794" t="s">
        <v>1043</v>
      </c>
      <c r="I1691" s="794">
        <v>134</v>
      </c>
      <c r="J1691" s="794">
        <v>166</v>
      </c>
      <c r="K1691" s="794">
        <v>697.2</v>
      </c>
      <c r="L1691" s="835" t="s">
        <v>1023</v>
      </c>
      <c r="M1691" s="794"/>
      <c r="N1691" s="794"/>
      <c r="O1691" s="794"/>
      <c r="P1691" s="794"/>
      <c r="Q1691" s="794"/>
      <c r="R1691" s="794"/>
      <c r="S1691" s="794"/>
      <c r="T1691" s="794"/>
      <c r="U1691" s="794"/>
      <c r="V1691" s="794"/>
      <c r="W1691" s="794"/>
      <c r="X1691" s="794"/>
    </row>
    <row r="1692" spans="3:24">
      <c r="C1692" s="857" t="s">
        <v>1018</v>
      </c>
      <c r="D1692" s="835">
        <v>43647</v>
      </c>
      <c r="E1692" s="794">
        <f t="shared" si="35"/>
        <v>2019</v>
      </c>
      <c r="F1692" s="794" t="s">
        <v>1019</v>
      </c>
      <c r="G1692" s="823">
        <v>300</v>
      </c>
      <c r="H1692" s="794" t="s">
        <v>1043</v>
      </c>
      <c r="I1692" s="794">
        <v>134</v>
      </c>
      <c r="J1692" s="794">
        <v>166</v>
      </c>
      <c r="K1692" s="794">
        <v>697.2</v>
      </c>
      <c r="L1692" s="835" t="s">
        <v>1023</v>
      </c>
      <c r="M1692" s="794"/>
      <c r="N1692" s="794"/>
      <c r="O1692" s="794"/>
      <c r="P1692" s="794"/>
      <c r="Q1692" s="794"/>
      <c r="R1692" s="794"/>
      <c r="S1692" s="794"/>
      <c r="T1692" s="794"/>
      <c r="U1692" s="794"/>
      <c r="V1692" s="794"/>
      <c r="W1692" s="794"/>
      <c r="X1692" s="794"/>
    </row>
    <row r="1693" spans="3:24">
      <c r="C1693" s="857" t="s">
        <v>1018</v>
      </c>
      <c r="D1693" s="835">
        <v>43647</v>
      </c>
      <c r="E1693" s="794">
        <f t="shared" si="35"/>
        <v>2019</v>
      </c>
      <c r="F1693" s="794" t="s">
        <v>1019</v>
      </c>
      <c r="G1693" s="823">
        <v>300</v>
      </c>
      <c r="H1693" s="794" t="s">
        <v>1044</v>
      </c>
      <c r="I1693" s="794">
        <v>162</v>
      </c>
      <c r="J1693" s="794">
        <v>138</v>
      </c>
      <c r="K1693" s="794">
        <v>579.6</v>
      </c>
      <c r="L1693" s="835" t="s">
        <v>1023</v>
      </c>
      <c r="M1693" s="794"/>
      <c r="N1693" s="794"/>
      <c r="O1693" s="794"/>
      <c r="P1693" s="794"/>
      <c r="Q1693" s="794"/>
      <c r="R1693" s="794"/>
      <c r="S1693" s="794"/>
      <c r="T1693" s="794"/>
      <c r="U1693" s="794"/>
      <c r="V1693" s="794"/>
      <c r="W1693" s="794"/>
      <c r="X1693" s="794"/>
    </row>
    <row r="1694" spans="3:24">
      <c r="C1694" s="857" t="s">
        <v>1018</v>
      </c>
      <c r="D1694" s="835">
        <v>43647</v>
      </c>
      <c r="E1694" s="794">
        <f t="shared" si="35"/>
        <v>2019</v>
      </c>
      <c r="F1694" s="794" t="s">
        <v>1019</v>
      </c>
      <c r="G1694" s="823">
        <v>300</v>
      </c>
      <c r="H1694" s="794" t="s">
        <v>1044</v>
      </c>
      <c r="I1694" s="794">
        <v>162</v>
      </c>
      <c r="J1694" s="794">
        <v>138</v>
      </c>
      <c r="K1694" s="794">
        <v>579.6</v>
      </c>
      <c r="L1694" s="835" t="s">
        <v>1023</v>
      </c>
      <c r="M1694" s="794"/>
      <c r="N1694" s="794"/>
      <c r="O1694" s="794"/>
      <c r="P1694" s="794"/>
      <c r="Q1694" s="794"/>
      <c r="R1694" s="794"/>
      <c r="S1694" s="794"/>
      <c r="T1694" s="794"/>
      <c r="U1694" s="794"/>
      <c r="V1694" s="794"/>
      <c r="W1694" s="794"/>
      <c r="X1694" s="794"/>
    </row>
    <row r="1695" spans="3:24">
      <c r="C1695" s="857" t="s">
        <v>1018</v>
      </c>
      <c r="D1695" s="835">
        <v>43647</v>
      </c>
      <c r="E1695" s="794">
        <f t="shared" si="35"/>
        <v>2019</v>
      </c>
      <c r="F1695" s="794" t="s">
        <v>1019</v>
      </c>
      <c r="G1695" s="823">
        <v>300</v>
      </c>
      <c r="H1695" s="794" t="s">
        <v>1044</v>
      </c>
      <c r="I1695" s="794">
        <v>162</v>
      </c>
      <c r="J1695" s="794">
        <v>138</v>
      </c>
      <c r="K1695" s="794">
        <v>579.6</v>
      </c>
      <c r="L1695" s="835" t="s">
        <v>1023</v>
      </c>
      <c r="M1695" s="794"/>
      <c r="N1695" s="794"/>
      <c r="O1695" s="794"/>
      <c r="P1695" s="794"/>
      <c r="Q1695" s="794"/>
      <c r="R1695" s="794"/>
      <c r="S1695" s="794"/>
      <c r="T1695" s="794"/>
      <c r="U1695" s="794"/>
      <c r="V1695" s="794"/>
      <c r="W1695" s="794"/>
      <c r="X1695" s="794"/>
    </row>
    <row r="1696" spans="3:24">
      <c r="C1696" s="857" t="s">
        <v>1018</v>
      </c>
      <c r="D1696" s="835">
        <v>43647</v>
      </c>
      <c r="E1696" s="794">
        <f t="shared" si="35"/>
        <v>2019</v>
      </c>
      <c r="F1696" s="794" t="s">
        <v>1019</v>
      </c>
      <c r="G1696" s="823">
        <v>300</v>
      </c>
      <c r="H1696" s="794" t="s">
        <v>1043</v>
      </c>
      <c r="I1696" s="794">
        <v>134</v>
      </c>
      <c r="J1696" s="794">
        <v>166</v>
      </c>
      <c r="K1696" s="794">
        <v>697.2</v>
      </c>
      <c r="L1696" s="835" t="s">
        <v>1023</v>
      </c>
      <c r="M1696" s="794"/>
      <c r="N1696" s="794"/>
      <c r="O1696" s="794"/>
      <c r="P1696" s="794"/>
      <c r="Q1696" s="794"/>
      <c r="R1696" s="794"/>
      <c r="S1696" s="794"/>
      <c r="T1696" s="794"/>
      <c r="U1696" s="794"/>
      <c r="V1696" s="794"/>
      <c r="W1696" s="794"/>
      <c r="X1696" s="794"/>
    </row>
    <row r="1697" spans="3:24">
      <c r="C1697" s="857" t="s">
        <v>1018</v>
      </c>
      <c r="D1697" s="835">
        <v>43647</v>
      </c>
      <c r="E1697" s="794">
        <f t="shared" si="35"/>
        <v>2019</v>
      </c>
      <c r="F1697" s="794" t="s">
        <v>1019</v>
      </c>
      <c r="G1697" s="823">
        <v>300</v>
      </c>
      <c r="H1697" s="794" t="s">
        <v>1043</v>
      </c>
      <c r="I1697" s="794">
        <v>134</v>
      </c>
      <c r="J1697" s="794">
        <v>166</v>
      </c>
      <c r="K1697" s="794">
        <v>697.2</v>
      </c>
      <c r="L1697" s="835" t="s">
        <v>1023</v>
      </c>
      <c r="M1697" s="794"/>
      <c r="N1697" s="794"/>
      <c r="O1697" s="794"/>
      <c r="P1697" s="794"/>
      <c r="Q1697" s="794"/>
      <c r="R1697" s="794"/>
      <c r="S1697" s="794"/>
      <c r="T1697" s="794"/>
      <c r="U1697" s="794"/>
      <c r="V1697" s="794"/>
      <c r="W1697" s="794"/>
      <c r="X1697" s="794"/>
    </row>
    <row r="1698" spans="3:24">
      <c r="C1698" s="857" t="s">
        <v>1018</v>
      </c>
      <c r="D1698" s="835">
        <v>43647</v>
      </c>
      <c r="E1698" s="794">
        <f t="shared" si="35"/>
        <v>2019</v>
      </c>
      <c r="F1698" s="794" t="s">
        <v>1019</v>
      </c>
      <c r="G1698" s="823">
        <v>300</v>
      </c>
      <c r="H1698" s="794" t="s">
        <v>1043</v>
      </c>
      <c r="I1698" s="794">
        <v>134</v>
      </c>
      <c r="J1698" s="794">
        <v>166</v>
      </c>
      <c r="K1698" s="794">
        <v>697.2</v>
      </c>
      <c r="L1698" s="835" t="s">
        <v>1023</v>
      </c>
      <c r="M1698" s="794"/>
      <c r="N1698" s="794"/>
      <c r="O1698" s="794"/>
      <c r="P1698" s="794"/>
      <c r="Q1698" s="794"/>
      <c r="R1698" s="794"/>
      <c r="S1698" s="794"/>
      <c r="T1698" s="794"/>
      <c r="U1698" s="794"/>
      <c r="V1698" s="794"/>
      <c r="W1698" s="794"/>
      <c r="X1698" s="794"/>
    </row>
    <row r="1699" spans="3:24">
      <c r="C1699" s="857" t="s">
        <v>1018</v>
      </c>
      <c r="D1699" s="835">
        <v>43647</v>
      </c>
      <c r="E1699" s="794">
        <f t="shared" si="35"/>
        <v>2019</v>
      </c>
      <c r="F1699" s="794" t="s">
        <v>1019</v>
      </c>
      <c r="G1699" s="823">
        <v>300</v>
      </c>
      <c r="H1699" s="794" t="s">
        <v>1043</v>
      </c>
      <c r="I1699" s="794">
        <v>134</v>
      </c>
      <c r="J1699" s="794">
        <v>166</v>
      </c>
      <c r="K1699" s="794">
        <v>697.2</v>
      </c>
      <c r="L1699" s="835" t="s">
        <v>1023</v>
      </c>
      <c r="M1699" s="794"/>
      <c r="N1699" s="794"/>
      <c r="O1699" s="794"/>
      <c r="P1699" s="794"/>
      <c r="Q1699" s="794"/>
      <c r="R1699" s="794"/>
      <c r="S1699" s="794"/>
      <c r="T1699" s="794"/>
      <c r="U1699" s="794"/>
      <c r="V1699" s="794"/>
      <c r="W1699" s="794"/>
      <c r="X1699" s="794"/>
    </row>
    <row r="1700" spans="3:24">
      <c r="C1700" s="857" t="s">
        <v>1018</v>
      </c>
      <c r="D1700" s="835">
        <v>43647</v>
      </c>
      <c r="E1700" s="794">
        <f t="shared" si="35"/>
        <v>2019</v>
      </c>
      <c r="F1700" s="794" t="s">
        <v>1019</v>
      </c>
      <c r="G1700" s="823">
        <v>300</v>
      </c>
      <c r="H1700" s="794" t="s">
        <v>1043</v>
      </c>
      <c r="I1700" s="794">
        <v>134</v>
      </c>
      <c r="J1700" s="794">
        <v>166</v>
      </c>
      <c r="K1700" s="794">
        <v>697.2</v>
      </c>
      <c r="L1700" s="835" t="s">
        <v>1023</v>
      </c>
      <c r="M1700" s="794"/>
      <c r="N1700" s="794"/>
      <c r="O1700" s="794"/>
      <c r="P1700" s="794"/>
      <c r="Q1700" s="794"/>
      <c r="R1700" s="794"/>
      <c r="S1700" s="794"/>
      <c r="T1700" s="794"/>
      <c r="U1700" s="794"/>
      <c r="V1700" s="794"/>
      <c r="W1700" s="794"/>
      <c r="X1700" s="794"/>
    </row>
    <row r="1701" spans="3:24">
      <c r="C1701" s="857" t="s">
        <v>1018</v>
      </c>
      <c r="D1701" s="835">
        <v>43647</v>
      </c>
      <c r="E1701" s="794">
        <f t="shared" si="35"/>
        <v>2019</v>
      </c>
      <c r="F1701" s="794" t="s">
        <v>1019</v>
      </c>
      <c r="G1701" s="823">
        <v>300</v>
      </c>
      <c r="H1701" s="794" t="s">
        <v>1044</v>
      </c>
      <c r="I1701" s="794">
        <v>162</v>
      </c>
      <c r="J1701" s="794">
        <v>138</v>
      </c>
      <c r="K1701" s="794">
        <v>579.6</v>
      </c>
      <c r="L1701" s="835" t="s">
        <v>1023</v>
      </c>
      <c r="M1701" s="794"/>
      <c r="N1701" s="794"/>
      <c r="O1701" s="794"/>
      <c r="P1701" s="794"/>
      <c r="Q1701" s="794"/>
      <c r="R1701" s="794"/>
      <c r="S1701" s="794"/>
      <c r="T1701" s="794"/>
      <c r="U1701" s="794"/>
      <c r="V1701" s="794"/>
      <c r="W1701" s="794"/>
      <c r="X1701" s="794"/>
    </row>
    <row r="1702" spans="3:24">
      <c r="C1702" s="857" t="s">
        <v>1018</v>
      </c>
      <c r="D1702" s="835">
        <v>43647</v>
      </c>
      <c r="E1702" s="794">
        <f t="shared" si="35"/>
        <v>2019</v>
      </c>
      <c r="F1702" s="794" t="s">
        <v>1019</v>
      </c>
      <c r="G1702" s="823">
        <v>300</v>
      </c>
      <c r="H1702" s="794" t="s">
        <v>1043</v>
      </c>
      <c r="I1702" s="794">
        <v>134</v>
      </c>
      <c r="J1702" s="794">
        <v>166</v>
      </c>
      <c r="K1702" s="794">
        <v>697.2</v>
      </c>
      <c r="L1702" s="835" t="s">
        <v>1023</v>
      </c>
      <c r="M1702" s="794"/>
      <c r="N1702" s="794"/>
      <c r="O1702" s="794"/>
      <c r="P1702" s="794"/>
      <c r="Q1702" s="794"/>
      <c r="R1702" s="794"/>
      <c r="S1702" s="794"/>
      <c r="T1702" s="794"/>
      <c r="U1702" s="794"/>
      <c r="V1702" s="794"/>
      <c r="W1702" s="794"/>
      <c r="X1702" s="794"/>
    </row>
    <row r="1703" spans="3:24">
      <c r="C1703" s="857" t="s">
        <v>1018</v>
      </c>
      <c r="D1703" s="835">
        <v>43647</v>
      </c>
      <c r="E1703" s="794">
        <f t="shared" si="35"/>
        <v>2019</v>
      </c>
      <c r="F1703" s="794" t="s">
        <v>1019</v>
      </c>
      <c r="G1703" s="823">
        <v>300</v>
      </c>
      <c r="H1703" s="794" t="s">
        <v>1043</v>
      </c>
      <c r="I1703" s="794">
        <v>134</v>
      </c>
      <c r="J1703" s="794">
        <v>166</v>
      </c>
      <c r="K1703" s="794">
        <v>697.2</v>
      </c>
      <c r="L1703" s="835" t="s">
        <v>1023</v>
      </c>
      <c r="M1703" s="794"/>
      <c r="N1703" s="794"/>
      <c r="O1703" s="794"/>
      <c r="P1703" s="794"/>
      <c r="Q1703" s="794"/>
      <c r="R1703" s="794"/>
      <c r="S1703" s="794"/>
      <c r="T1703" s="794"/>
      <c r="U1703" s="794"/>
      <c r="V1703" s="794"/>
      <c r="W1703" s="794"/>
      <c r="X1703" s="794"/>
    </row>
    <row r="1704" spans="3:24">
      <c r="C1704" s="857" t="s">
        <v>1018</v>
      </c>
      <c r="D1704" s="835">
        <v>43647</v>
      </c>
      <c r="E1704" s="794">
        <f t="shared" si="35"/>
        <v>2019</v>
      </c>
      <c r="F1704" s="794" t="s">
        <v>1019</v>
      </c>
      <c r="G1704" s="823">
        <v>300</v>
      </c>
      <c r="H1704" s="794" t="s">
        <v>1043</v>
      </c>
      <c r="I1704" s="794">
        <v>134</v>
      </c>
      <c r="J1704" s="794">
        <v>166</v>
      </c>
      <c r="K1704" s="794">
        <v>697.2</v>
      </c>
      <c r="L1704" s="835" t="s">
        <v>1023</v>
      </c>
      <c r="M1704" s="794"/>
      <c r="N1704" s="794"/>
      <c r="O1704" s="794"/>
      <c r="P1704" s="794"/>
      <c r="Q1704" s="794"/>
      <c r="R1704" s="794"/>
      <c r="S1704" s="794"/>
      <c r="T1704" s="794"/>
      <c r="U1704" s="794"/>
      <c r="V1704" s="794"/>
      <c r="W1704" s="794"/>
      <c r="X1704" s="794"/>
    </row>
    <row r="1705" spans="3:24">
      <c r="C1705" s="857" t="s">
        <v>1018</v>
      </c>
      <c r="D1705" s="835">
        <v>43647</v>
      </c>
      <c r="E1705" s="794">
        <f t="shared" si="35"/>
        <v>2019</v>
      </c>
      <c r="F1705" s="794" t="s">
        <v>1019</v>
      </c>
      <c r="G1705" s="823">
        <v>300</v>
      </c>
      <c r="H1705" s="794" t="s">
        <v>1043</v>
      </c>
      <c r="I1705" s="794">
        <v>134</v>
      </c>
      <c r="J1705" s="794">
        <v>166</v>
      </c>
      <c r="K1705" s="794">
        <v>697.2</v>
      </c>
      <c r="L1705" s="835" t="s">
        <v>1023</v>
      </c>
      <c r="M1705" s="794"/>
      <c r="N1705" s="794"/>
      <c r="O1705" s="794"/>
      <c r="P1705" s="794"/>
      <c r="Q1705" s="794"/>
      <c r="R1705" s="794"/>
      <c r="S1705" s="794"/>
      <c r="T1705" s="794"/>
      <c r="U1705" s="794"/>
      <c r="V1705" s="794"/>
      <c r="W1705" s="794"/>
      <c r="X1705" s="794"/>
    </row>
    <row r="1706" spans="3:24">
      <c r="C1706" s="857" t="s">
        <v>1018</v>
      </c>
      <c r="D1706" s="835">
        <v>43647</v>
      </c>
      <c r="E1706" s="794">
        <f t="shared" ref="E1706:E1769" si="36">YEAR(D1706)</f>
        <v>2019</v>
      </c>
      <c r="F1706" s="794" t="s">
        <v>1019</v>
      </c>
      <c r="G1706" s="823">
        <v>300</v>
      </c>
      <c r="H1706" s="794" t="s">
        <v>1043</v>
      </c>
      <c r="I1706" s="794">
        <v>134</v>
      </c>
      <c r="J1706" s="794">
        <v>166</v>
      </c>
      <c r="K1706" s="794">
        <v>697.2</v>
      </c>
      <c r="L1706" s="835" t="s">
        <v>1023</v>
      </c>
      <c r="M1706" s="794"/>
      <c r="N1706" s="794"/>
      <c r="O1706" s="794"/>
      <c r="P1706" s="794"/>
      <c r="Q1706" s="794"/>
      <c r="R1706" s="794"/>
      <c r="S1706" s="794"/>
      <c r="T1706" s="794"/>
      <c r="U1706" s="794"/>
      <c r="V1706" s="794"/>
      <c r="W1706" s="794"/>
      <c r="X1706" s="794"/>
    </row>
    <row r="1707" spans="3:24">
      <c r="C1707" s="857" t="s">
        <v>1018</v>
      </c>
      <c r="D1707" s="835">
        <v>43647</v>
      </c>
      <c r="E1707" s="794">
        <f t="shared" si="36"/>
        <v>2019</v>
      </c>
      <c r="F1707" s="794" t="s">
        <v>1019</v>
      </c>
      <c r="G1707" s="823">
        <v>300</v>
      </c>
      <c r="H1707" s="794" t="s">
        <v>1043</v>
      </c>
      <c r="I1707" s="794">
        <v>134</v>
      </c>
      <c r="J1707" s="794">
        <v>166</v>
      </c>
      <c r="K1707" s="794">
        <v>697.2</v>
      </c>
      <c r="L1707" s="835" t="s">
        <v>1023</v>
      </c>
      <c r="M1707" s="794"/>
      <c r="N1707" s="794"/>
      <c r="O1707" s="794"/>
      <c r="P1707" s="794"/>
      <c r="Q1707" s="794"/>
      <c r="R1707" s="794"/>
      <c r="S1707" s="794"/>
      <c r="T1707" s="794"/>
      <c r="U1707" s="794"/>
      <c r="V1707" s="794"/>
      <c r="W1707" s="794"/>
      <c r="X1707" s="794"/>
    </row>
    <row r="1708" spans="3:24">
      <c r="C1708" s="857" t="s">
        <v>1018</v>
      </c>
      <c r="D1708" s="835">
        <v>43647</v>
      </c>
      <c r="E1708" s="794">
        <f t="shared" si="36"/>
        <v>2019</v>
      </c>
      <c r="F1708" s="794" t="s">
        <v>1019</v>
      </c>
      <c r="G1708" s="823">
        <v>300</v>
      </c>
      <c r="H1708" s="794" t="s">
        <v>1043</v>
      </c>
      <c r="I1708" s="794">
        <v>134</v>
      </c>
      <c r="J1708" s="794">
        <v>166</v>
      </c>
      <c r="K1708" s="794">
        <v>697.2</v>
      </c>
      <c r="L1708" s="835" t="s">
        <v>1023</v>
      </c>
      <c r="M1708" s="794"/>
      <c r="N1708" s="794"/>
      <c r="O1708" s="794"/>
      <c r="P1708" s="794"/>
      <c r="Q1708" s="794"/>
      <c r="R1708" s="794"/>
      <c r="S1708" s="794"/>
      <c r="T1708" s="794"/>
      <c r="U1708" s="794"/>
      <c r="V1708" s="794"/>
      <c r="W1708" s="794"/>
      <c r="X1708" s="794"/>
    </row>
    <row r="1709" spans="3:24">
      <c r="C1709" s="857" t="s">
        <v>1018</v>
      </c>
      <c r="D1709" s="835">
        <v>43647</v>
      </c>
      <c r="E1709" s="794">
        <f t="shared" si="36"/>
        <v>2019</v>
      </c>
      <c r="F1709" s="794" t="s">
        <v>1019</v>
      </c>
      <c r="G1709" s="823">
        <v>300</v>
      </c>
      <c r="H1709" s="794" t="s">
        <v>1043</v>
      </c>
      <c r="I1709" s="794">
        <v>134</v>
      </c>
      <c r="J1709" s="794">
        <v>166</v>
      </c>
      <c r="K1709" s="794">
        <v>697.2</v>
      </c>
      <c r="L1709" s="835" t="s">
        <v>1023</v>
      </c>
      <c r="M1709" s="794"/>
      <c r="N1709" s="794"/>
      <c r="O1709" s="794"/>
      <c r="P1709" s="794"/>
      <c r="Q1709" s="794"/>
      <c r="R1709" s="794"/>
      <c r="S1709" s="794"/>
      <c r="T1709" s="794"/>
      <c r="U1709" s="794"/>
      <c r="V1709" s="794"/>
      <c r="W1709" s="794"/>
      <c r="X1709" s="794"/>
    </row>
    <row r="1710" spans="3:24">
      <c r="C1710" s="857" t="s">
        <v>1018</v>
      </c>
      <c r="D1710" s="835">
        <v>43647</v>
      </c>
      <c r="E1710" s="794">
        <f t="shared" si="36"/>
        <v>2019</v>
      </c>
      <c r="F1710" s="794" t="s">
        <v>1019</v>
      </c>
      <c r="G1710" s="823">
        <v>300</v>
      </c>
      <c r="H1710" s="794" t="s">
        <v>1043</v>
      </c>
      <c r="I1710" s="794">
        <v>134</v>
      </c>
      <c r="J1710" s="794">
        <v>166</v>
      </c>
      <c r="K1710" s="794">
        <v>697.2</v>
      </c>
      <c r="L1710" s="835" t="s">
        <v>1023</v>
      </c>
      <c r="M1710" s="794"/>
      <c r="N1710" s="794"/>
      <c r="O1710" s="794"/>
      <c r="P1710" s="794"/>
      <c r="Q1710" s="794"/>
      <c r="R1710" s="794"/>
      <c r="S1710" s="794"/>
      <c r="T1710" s="794"/>
      <c r="U1710" s="794"/>
      <c r="V1710" s="794"/>
      <c r="W1710" s="794"/>
      <c r="X1710" s="794"/>
    </row>
    <row r="1711" spans="3:24">
      <c r="C1711" s="857" t="s">
        <v>1018</v>
      </c>
      <c r="D1711" s="835">
        <v>43647</v>
      </c>
      <c r="E1711" s="794">
        <f t="shared" si="36"/>
        <v>2019</v>
      </c>
      <c r="F1711" s="794" t="s">
        <v>1019</v>
      </c>
      <c r="G1711" s="823">
        <v>300</v>
      </c>
      <c r="H1711" s="794" t="s">
        <v>1043</v>
      </c>
      <c r="I1711" s="794">
        <v>134</v>
      </c>
      <c r="J1711" s="794">
        <v>166</v>
      </c>
      <c r="K1711" s="794">
        <v>697.2</v>
      </c>
      <c r="L1711" s="835" t="s">
        <v>1023</v>
      </c>
      <c r="M1711" s="794"/>
      <c r="N1711" s="794"/>
      <c r="O1711" s="794"/>
      <c r="P1711" s="794"/>
      <c r="Q1711" s="794"/>
      <c r="R1711" s="794"/>
      <c r="S1711" s="794"/>
      <c r="T1711" s="794"/>
      <c r="U1711" s="794"/>
      <c r="V1711" s="794"/>
      <c r="W1711" s="794"/>
      <c r="X1711" s="794"/>
    </row>
    <row r="1712" spans="3:24">
      <c r="C1712" s="857" t="s">
        <v>1018</v>
      </c>
      <c r="D1712" s="835">
        <v>43647</v>
      </c>
      <c r="E1712" s="794">
        <f t="shared" si="36"/>
        <v>2019</v>
      </c>
      <c r="F1712" s="794" t="s">
        <v>1019</v>
      </c>
      <c r="G1712" s="823">
        <v>300</v>
      </c>
      <c r="H1712" s="794" t="s">
        <v>1043</v>
      </c>
      <c r="I1712" s="794">
        <v>134</v>
      </c>
      <c r="J1712" s="794">
        <v>166</v>
      </c>
      <c r="K1712" s="794">
        <v>697.2</v>
      </c>
      <c r="L1712" s="835" t="s">
        <v>1023</v>
      </c>
      <c r="M1712" s="794"/>
      <c r="N1712" s="794"/>
      <c r="O1712" s="794"/>
      <c r="P1712" s="794"/>
      <c r="Q1712" s="794"/>
      <c r="R1712" s="794"/>
      <c r="S1712" s="794"/>
      <c r="T1712" s="794"/>
      <c r="U1712" s="794"/>
      <c r="V1712" s="794"/>
      <c r="W1712" s="794"/>
      <c r="X1712" s="794"/>
    </row>
    <row r="1713" spans="3:24">
      <c r="C1713" s="857" t="s">
        <v>1018</v>
      </c>
      <c r="D1713" s="835">
        <v>43647</v>
      </c>
      <c r="E1713" s="794">
        <f t="shared" si="36"/>
        <v>2019</v>
      </c>
      <c r="F1713" s="794" t="s">
        <v>1019</v>
      </c>
      <c r="G1713" s="823">
        <v>300</v>
      </c>
      <c r="H1713" s="794" t="s">
        <v>1043</v>
      </c>
      <c r="I1713" s="794">
        <v>134</v>
      </c>
      <c r="J1713" s="794">
        <v>166</v>
      </c>
      <c r="K1713" s="794">
        <v>697.2</v>
      </c>
      <c r="L1713" s="835" t="s">
        <v>1023</v>
      </c>
      <c r="M1713" s="794"/>
      <c r="N1713" s="794"/>
      <c r="O1713" s="794"/>
      <c r="P1713" s="794"/>
      <c r="Q1713" s="794"/>
      <c r="R1713" s="794"/>
      <c r="S1713" s="794"/>
      <c r="T1713" s="794"/>
      <c r="U1713" s="794"/>
      <c r="V1713" s="794"/>
      <c r="W1713" s="794"/>
      <c r="X1713" s="794"/>
    </row>
    <row r="1714" spans="3:24">
      <c r="C1714" s="857" t="s">
        <v>1018</v>
      </c>
      <c r="D1714" s="835">
        <v>43647</v>
      </c>
      <c r="E1714" s="794">
        <f t="shared" si="36"/>
        <v>2019</v>
      </c>
      <c r="F1714" s="794" t="s">
        <v>1019</v>
      </c>
      <c r="G1714" s="823">
        <v>300</v>
      </c>
      <c r="H1714" s="794" t="s">
        <v>1044</v>
      </c>
      <c r="I1714" s="794">
        <v>162</v>
      </c>
      <c r="J1714" s="794">
        <v>138</v>
      </c>
      <c r="K1714" s="794">
        <v>579.6</v>
      </c>
      <c r="L1714" s="835" t="s">
        <v>1023</v>
      </c>
      <c r="M1714" s="794"/>
      <c r="N1714" s="794"/>
      <c r="O1714" s="794"/>
      <c r="P1714" s="794"/>
      <c r="Q1714" s="794"/>
      <c r="R1714" s="794"/>
      <c r="S1714" s="794"/>
      <c r="T1714" s="794"/>
      <c r="U1714" s="794"/>
      <c r="V1714" s="794"/>
      <c r="W1714" s="794"/>
      <c r="X1714" s="794"/>
    </row>
    <row r="1715" spans="3:24">
      <c r="C1715" s="857" t="s">
        <v>1018</v>
      </c>
      <c r="D1715" s="835">
        <v>43647</v>
      </c>
      <c r="E1715" s="794">
        <f t="shared" si="36"/>
        <v>2019</v>
      </c>
      <c r="F1715" s="794" t="s">
        <v>1019</v>
      </c>
      <c r="G1715" s="823">
        <v>300</v>
      </c>
      <c r="H1715" s="794" t="s">
        <v>1044</v>
      </c>
      <c r="I1715" s="794">
        <v>162</v>
      </c>
      <c r="J1715" s="794">
        <v>138</v>
      </c>
      <c r="K1715" s="794">
        <v>579.6</v>
      </c>
      <c r="L1715" s="835" t="s">
        <v>1023</v>
      </c>
      <c r="M1715" s="794"/>
      <c r="N1715" s="794"/>
      <c r="O1715" s="794"/>
      <c r="P1715" s="794"/>
      <c r="Q1715" s="794"/>
      <c r="R1715" s="794"/>
      <c r="S1715" s="794"/>
      <c r="T1715" s="794"/>
      <c r="U1715" s="794"/>
      <c r="V1715" s="794"/>
      <c r="W1715" s="794"/>
      <c r="X1715" s="794"/>
    </row>
    <row r="1716" spans="3:24">
      <c r="C1716" s="857" t="s">
        <v>1018</v>
      </c>
      <c r="D1716" s="835">
        <v>43647</v>
      </c>
      <c r="E1716" s="794">
        <f t="shared" si="36"/>
        <v>2019</v>
      </c>
      <c r="F1716" s="794" t="s">
        <v>1019</v>
      </c>
      <c r="G1716" s="823">
        <v>300</v>
      </c>
      <c r="H1716" s="794" t="s">
        <v>1044</v>
      </c>
      <c r="I1716" s="794">
        <v>162</v>
      </c>
      <c r="J1716" s="794">
        <v>138</v>
      </c>
      <c r="K1716" s="794">
        <v>579.6</v>
      </c>
      <c r="L1716" s="835" t="s">
        <v>1023</v>
      </c>
      <c r="M1716" s="794"/>
      <c r="N1716" s="794"/>
      <c r="O1716" s="794"/>
      <c r="P1716" s="794"/>
      <c r="Q1716" s="794"/>
      <c r="R1716" s="794"/>
      <c r="S1716" s="794"/>
      <c r="T1716" s="794"/>
      <c r="U1716" s="794"/>
      <c r="V1716" s="794"/>
      <c r="W1716" s="794"/>
      <c r="X1716" s="794"/>
    </row>
    <row r="1717" spans="3:24">
      <c r="C1717" s="857" t="s">
        <v>1018</v>
      </c>
      <c r="D1717" s="835">
        <v>43647</v>
      </c>
      <c r="E1717" s="794">
        <f t="shared" si="36"/>
        <v>2019</v>
      </c>
      <c r="F1717" s="794" t="s">
        <v>1030</v>
      </c>
      <c r="G1717" s="823">
        <v>100</v>
      </c>
      <c r="H1717" s="794" t="s">
        <v>1033</v>
      </c>
      <c r="I1717" s="794">
        <v>26</v>
      </c>
      <c r="J1717" s="794">
        <v>74</v>
      </c>
      <c r="K1717" s="794">
        <v>310.8</v>
      </c>
      <c r="L1717" s="835" t="s">
        <v>1023</v>
      </c>
      <c r="M1717" s="794"/>
      <c r="N1717" s="794"/>
      <c r="O1717" s="794"/>
      <c r="P1717" s="794"/>
      <c r="Q1717" s="794"/>
      <c r="R1717" s="794"/>
      <c r="S1717" s="794"/>
      <c r="T1717" s="794"/>
      <c r="U1717" s="794"/>
      <c r="V1717" s="794"/>
      <c r="W1717" s="794"/>
      <c r="X1717" s="794"/>
    </row>
    <row r="1718" spans="3:24">
      <c r="C1718" s="857" t="s">
        <v>1018</v>
      </c>
      <c r="D1718" s="835">
        <v>43647</v>
      </c>
      <c r="E1718" s="794">
        <f t="shared" si="36"/>
        <v>2019</v>
      </c>
      <c r="F1718" s="794" t="s">
        <v>1030</v>
      </c>
      <c r="G1718" s="823">
        <v>100</v>
      </c>
      <c r="H1718" s="794" t="s">
        <v>1033</v>
      </c>
      <c r="I1718" s="794">
        <v>26</v>
      </c>
      <c r="J1718" s="794">
        <v>74</v>
      </c>
      <c r="K1718" s="794">
        <v>310.8</v>
      </c>
      <c r="L1718" s="835" t="s">
        <v>1023</v>
      </c>
      <c r="M1718" s="794"/>
      <c r="N1718" s="794"/>
      <c r="O1718" s="794"/>
      <c r="P1718" s="794"/>
      <c r="Q1718" s="794"/>
      <c r="R1718" s="794"/>
      <c r="S1718" s="794"/>
      <c r="T1718" s="794"/>
      <c r="U1718" s="794"/>
      <c r="V1718" s="794"/>
      <c r="W1718" s="794"/>
      <c r="X1718" s="794"/>
    </row>
    <row r="1719" spans="3:24">
      <c r="C1719" s="857" t="s">
        <v>1018</v>
      </c>
      <c r="D1719" s="835">
        <v>43647</v>
      </c>
      <c r="E1719" s="794">
        <f t="shared" si="36"/>
        <v>2019</v>
      </c>
      <c r="F1719" s="794" t="s">
        <v>1030</v>
      </c>
      <c r="G1719" s="823">
        <v>100</v>
      </c>
      <c r="H1719" s="794" t="s">
        <v>1033</v>
      </c>
      <c r="I1719" s="794">
        <v>26</v>
      </c>
      <c r="J1719" s="794">
        <v>74</v>
      </c>
      <c r="K1719" s="794">
        <v>310.8</v>
      </c>
      <c r="L1719" s="835" t="s">
        <v>1023</v>
      </c>
      <c r="M1719" s="794"/>
      <c r="N1719" s="794"/>
      <c r="O1719" s="794"/>
      <c r="P1719" s="794"/>
      <c r="Q1719" s="794"/>
      <c r="R1719" s="794"/>
      <c r="S1719" s="794"/>
      <c r="T1719" s="794"/>
      <c r="U1719" s="794"/>
      <c r="V1719" s="794"/>
      <c r="W1719" s="794"/>
      <c r="X1719" s="794"/>
    </row>
    <row r="1720" spans="3:24">
      <c r="C1720" s="857" t="s">
        <v>1018</v>
      </c>
      <c r="D1720" s="835">
        <v>43647</v>
      </c>
      <c r="E1720" s="794">
        <f t="shared" si="36"/>
        <v>2019</v>
      </c>
      <c r="F1720" s="794" t="s">
        <v>1030</v>
      </c>
      <c r="G1720" s="823">
        <v>100</v>
      </c>
      <c r="H1720" s="794" t="s">
        <v>1033</v>
      </c>
      <c r="I1720" s="794">
        <v>26</v>
      </c>
      <c r="J1720" s="794">
        <v>74</v>
      </c>
      <c r="K1720" s="794">
        <v>310.8</v>
      </c>
      <c r="L1720" s="835" t="s">
        <v>1023</v>
      </c>
      <c r="M1720" s="794"/>
      <c r="N1720" s="794"/>
      <c r="O1720" s="794"/>
      <c r="P1720" s="794"/>
      <c r="Q1720" s="794"/>
      <c r="R1720" s="794"/>
      <c r="S1720" s="794"/>
      <c r="T1720" s="794"/>
      <c r="U1720" s="794"/>
      <c r="V1720" s="794"/>
      <c r="W1720" s="794"/>
      <c r="X1720" s="794"/>
    </row>
    <row r="1721" spans="3:24">
      <c r="C1721" s="857" t="s">
        <v>1018</v>
      </c>
      <c r="D1721" s="835">
        <v>43647</v>
      </c>
      <c r="E1721" s="794">
        <f t="shared" si="36"/>
        <v>2019</v>
      </c>
      <c r="F1721" s="794" t="s">
        <v>1030</v>
      </c>
      <c r="G1721" s="823">
        <v>100</v>
      </c>
      <c r="H1721" s="794" t="s">
        <v>1033</v>
      </c>
      <c r="I1721" s="794">
        <v>26</v>
      </c>
      <c r="J1721" s="794">
        <v>74</v>
      </c>
      <c r="K1721" s="794">
        <v>310.8</v>
      </c>
      <c r="L1721" s="835" t="s">
        <v>1023</v>
      </c>
      <c r="M1721" s="794"/>
      <c r="N1721" s="794"/>
      <c r="O1721" s="794"/>
      <c r="P1721" s="794"/>
      <c r="Q1721" s="794"/>
      <c r="R1721" s="794"/>
      <c r="S1721" s="794"/>
      <c r="T1721" s="794"/>
      <c r="U1721" s="794"/>
      <c r="V1721" s="794"/>
      <c r="W1721" s="794"/>
      <c r="X1721" s="794"/>
    </row>
    <row r="1722" spans="3:24">
      <c r="C1722" s="857" t="s">
        <v>1018</v>
      </c>
      <c r="D1722" s="835">
        <v>43647</v>
      </c>
      <c r="E1722" s="794">
        <f t="shared" si="36"/>
        <v>2019</v>
      </c>
      <c r="F1722" s="794" t="s">
        <v>1030</v>
      </c>
      <c r="G1722" s="823">
        <v>100</v>
      </c>
      <c r="H1722" s="794" t="s">
        <v>1033</v>
      </c>
      <c r="I1722" s="794">
        <v>26</v>
      </c>
      <c r="J1722" s="794">
        <v>74</v>
      </c>
      <c r="K1722" s="794">
        <v>310.8</v>
      </c>
      <c r="L1722" s="835" t="s">
        <v>1023</v>
      </c>
      <c r="M1722" s="794"/>
      <c r="N1722" s="794"/>
      <c r="O1722" s="794"/>
      <c r="P1722" s="794"/>
      <c r="Q1722" s="794"/>
      <c r="R1722" s="794"/>
      <c r="S1722" s="794"/>
      <c r="T1722" s="794"/>
      <c r="U1722" s="794"/>
      <c r="V1722" s="794"/>
      <c r="W1722" s="794"/>
      <c r="X1722" s="794"/>
    </row>
    <row r="1723" spans="3:24">
      <c r="C1723" s="857" t="s">
        <v>1018</v>
      </c>
      <c r="D1723" s="835">
        <v>43647</v>
      </c>
      <c r="E1723" s="794">
        <f t="shared" si="36"/>
        <v>2019</v>
      </c>
      <c r="F1723" s="794" t="s">
        <v>1030</v>
      </c>
      <c r="G1723" s="823">
        <v>100</v>
      </c>
      <c r="H1723" s="794" t="s">
        <v>1033</v>
      </c>
      <c r="I1723" s="794">
        <v>26</v>
      </c>
      <c r="J1723" s="794">
        <v>74</v>
      </c>
      <c r="K1723" s="794">
        <v>310.8</v>
      </c>
      <c r="L1723" s="835" t="s">
        <v>1023</v>
      </c>
      <c r="M1723" s="794"/>
      <c r="N1723" s="794"/>
      <c r="O1723" s="794"/>
      <c r="P1723" s="794"/>
      <c r="Q1723" s="794"/>
      <c r="R1723" s="794"/>
      <c r="S1723" s="794"/>
      <c r="T1723" s="794"/>
      <c r="U1723" s="794"/>
      <c r="V1723" s="794"/>
      <c r="W1723" s="794"/>
      <c r="X1723" s="794"/>
    </row>
    <row r="1724" spans="3:24">
      <c r="C1724" s="857" t="s">
        <v>1018</v>
      </c>
      <c r="D1724" s="835">
        <v>43647</v>
      </c>
      <c r="E1724" s="794">
        <f t="shared" si="36"/>
        <v>2019</v>
      </c>
      <c r="F1724" s="794" t="s">
        <v>1030</v>
      </c>
      <c r="G1724" s="823">
        <v>100</v>
      </c>
      <c r="H1724" s="794" t="s">
        <v>1033</v>
      </c>
      <c r="I1724" s="794">
        <v>26</v>
      </c>
      <c r="J1724" s="794">
        <v>74</v>
      </c>
      <c r="K1724" s="794">
        <v>310.8</v>
      </c>
      <c r="L1724" s="835" t="s">
        <v>1023</v>
      </c>
      <c r="M1724" s="794"/>
      <c r="N1724" s="794"/>
      <c r="O1724" s="794"/>
      <c r="P1724" s="794"/>
      <c r="Q1724" s="794"/>
      <c r="R1724" s="794"/>
      <c r="S1724" s="794"/>
      <c r="T1724" s="794"/>
      <c r="U1724" s="794"/>
      <c r="V1724" s="794"/>
      <c r="W1724" s="794"/>
      <c r="X1724" s="794"/>
    </row>
    <row r="1725" spans="3:24">
      <c r="C1725" s="857" t="s">
        <v>1018</v>
      </c>
      <c r="D1725" s="835">
        <v>43647</v>
      </c>
      <c r="E1725" s="794">
        <f t="shared" si="36"/>
        <v>2019</v>
      </c>
      <c r="F1725" s="794" t="s">
        <v>1030</v>
      </c>
      <c r="G1725" s="823">
        <v>100</v>
      </c>
      <c r="H1725" s="794" t="s">
        <v>1033</v>
      </c>
      <c r="I1725" s="794">
        <v>26</v>
      </c>
      <c r="J1725" s="794">
        <v>74</v>
      </c>
      <c r="K1725" s="794">
        <v>310.8</v>
      </c>
      <c r="L1725" s="835" t="s">
        <v>1023</v>
      </c>
      <c r="M1725" s="794"/>
      <c r="N1725" s="794"/>
      <c r="O1725" s="794"/>
      <c r="P1725" s="794"/>
      <c r="Q1725" s="794"/>
      <c r="R1725" s="794"/>
      <c r="S1725" s="794"/>
      <c r="T1725" s="794"/>
      <c r="U1725" s="794"/>
      <c r="V1725" s="794"/>
      <c r="W1725" s="794"/>
      <c r="X1725" s="794"/>
    </row>
    <row r="1726" spans="3:24">
      <c r="C1726" s="857" t="s">
        <v>1018</v>
      </c>
      <c r="D1726" s="835">
        <v>43647</v>
      </c>
      <c r="E1726" s="794">
        <f t="shared" si="36"/>
        <v>2019</v>
      </c>
      <c r="F1726" s="794" t="s">
        <v>1030</v>
      </c>
      <c r="G1726" s="823">
        <v>100</v>
      </c>
      <c r="H1726" s="794" t="s">
        <v>1033</v>
      </c>
      <c r="I1726" s="794">
        <v>26</v>
      </c>
      <c r="J1726" s="794">
        <v>74</v>
      </c>
      <c r="K1726" s="794">
        <v>310.8</v>
      </c>
      <c r="L1726" s="835" t="s">
        <v>1023</v>
      </c>
      <c r="M1726" s="794"/>
      <c r="N1726" s="794"/>
      <c r="O1726" s="794"/>
      <c r="P1726" s="794"/>
      <c r="Q1726" s="794"/>
      <c r="R1726" s="794"/>
      <c r="S1726" s="794"/>
      <c r="T1726" s="794"/>
      <c r="U1726" s="794"/>
      <c r="V1726" s="794"/>
      <c r="W1726" s="794"/>
      <c r="X1726" s="794"/>
    </row>
    <row r="1727" spans="3:24">
      <c r="C1727" s="857" t="s">
        <v>1018</v>
      </c>
      <c r="D1727" s="835">
        <v>43647</v>
      </c>
      <c r="E1727" s="794">
        <f t="shared" si="36"/>
        <v>2019</v>
      </c>
      <c r="F1727" s="794" t="s">
        <v>1030</v>
      </c>
      <c r="G1727" s="823">
        <v>100</v>
      </c>
      <c r="H1727" s="794" t="s">
        <v>1033</v>
      </c>
      <c r="I1727" s="794">
        <v>26</v>
      </c>
      <c r="J1727" s="794">
        <v>74</v>
      </c>
      <c r="K1727" s="794">
        <v>310.8</v>
      </c>
      <c r="L1727" s="835" t="s">
        <v>1023</v>
      </c>
      <c r="M1727" s="794"/>
      <c r="N1727" s="794"/>
      <c r="O1727" s="794"/>
      <c r="P1727" s="794"/>
      <c r="Q1727" s="794"/>
      <c r="R1727" s="794"/>
      <c r="S1727" s="794"/>
      <c r="T1727" s="794"/>
      <c r="U1727" s="794"/>
      <c r="V1727" s="794"/>
      <c r="W1727" s="794"/>
      <c r="X1727" s="794"/>
    </row>
    <row r="1728" spans="3:24">
      <c r="C1728" s="857" t="s">
        <v>1018</v>
      </c>
      <c r="D1728" s="835">
        <v>43647</v>
      </c>
      <c r="E1728" s="794">
        <f t="shared" si="36"/>
        <v>2019</v>
      </c>
      <c r="F1728" s="794" t="s">
        <v>1030</v>
      </c>
      <c r="G1728" s="823">
        <v>100</v>
      </c>
      <c r="H1728" s="794" t="s">
        <v>1033</v>
      </c>
      <c r="I1728" s="794">
        <v>26</v>
      </c>
      <c r="J1728" s="794">
        <v>74</v>
      </c>
      <c r="K1728" s="794">
        <v>310.8</v>
      </c>
      <c r="L1728" s="835" t="s">
        <v>1023</v>
      </c>
      <c r="M1728" s="794"/>
      <c r="N1728" s="794"/>
      <c r="O1728" s="794"/>
      <c r="P1728" s="794"/>
      <c r="Q1728" s="794"/>
      <c r="R1728" s="794"/>
      <c r="S1728" s="794"/>
      <c r="T1728" s="794"/>
      <c r="U1728" s="794"/>
      <c r="V1728" s="794"/>
      <c r="W1728" s="794"/>
      <c r="X1728" s="794"/>
    </row>
    <row r="1729" spans="3:24">
      <c r="C1729" s="857" t="s">
        <v>1018</v>
      </c>
      <c r="D1729" s="835">
        <v>43647</v>
      </c>
      <c r="E1729" s="794">
        <f t="shared" si="36"/>
        <v>2019</v>
      </c>
      <c r="F1729" s="794" t="s">
        <v>1030</v>
      </c>
      <c r="G1729" s="823">
        <v>100</v>
      </c>
      <c r="H1729" s="794" t="s">
        <v>1033</v>
      </c>
      <c r="I1729" s="794">
        <v>26</v>
      </c>
      <c r="J1729" s="794">
        <v>74</v>
      </c>
      <c r="K1729" s="794">
        <v>310.8</v>
      </c>
      <c r="L1729" s="835" t="s">
        <v>1023</v>
      </c>
      <c r="M1729" s="794"/>
      <c r="N1729" s="794"/>
      <c r="O1729" s="794"/>
      <c r="P1729" s="794"/>
      <c r="Q1729" s="794"/>
      <c r="R1729" s="794"/>
      <c r="S1729" s="794"/>
      <c r="T1729" s="794"/>
      <c r="U1729" s="794"/>
      <c r="V1729" s="794"/>
      <c r="W1729" s="794"/>
      <c r="X1729" s="794"/>
    </row>
    <row r="1730" spans="3:24">
      <c r="C1730" s="857" t="s">
        <v>1018</v>
      </c>
      <c r="D1730" s="835">
        <v>43647</v>
      </c>
      <c r="E1730" s="794">
        <f t="shared" si="36"/>
        <v>2019</v>
      </c>
      <c r="F1730" s="794" t="s">
        <v>1030</v>
      </c>
      <c r="G1730" s="823">
        <v>100</v>
      </c>
      <c r="H1730" s="794" t="s">
        <v>1033</v>
      </c>
      <c r="I1730" s="794">
        <v>26</v>
      </c>
      <c r="J1730" s="794">
        <v>74</v>
      </c>
      <c r="K1730" s="794">
        <v>310.8</v>
      </c>
      <c r="L1730" s="835" t="s">
        <v>1023</v>
      </c>
      <c r="M1730" s="794"/>
      <c r="N1730" s="794"/>
      <c r="O1730" s="794"/>
      <c r="P1730" s="794"/>
      <c r="Q1730" s="794"/>
      <c r="R1730" s="794"/>
      <c r="S1730" s="794"/>
      <c r="T1730" s="794"/>
      <c r="U1730" s="794"/>
      <c r="V1730" s="794"/>
      <c r="W1730" s="794"/>
      <c r="X1730" s="794"/>
    </row>
    <row r="1731" spans="3:24">
      <c r="C1731" s="857" t="s">
        <v>1018</v>
      </c>
      <c r="D1731" s="835">
        <v>43647</v>
      </c>
      <c r="E1731" s="794">
        <f t="shared" si="36"/>
        <v>2019</v>
      </c>
      <c r="F1731" s="794" t="s">
        <v>1030</v>
      </c>
      <c r="G1731" s="823">
        <v>100</v>
      </c>
      <c r="H1731" s="794" t="s">
        <v>1033</v>
      </c>
      <c r="I1731" s="794">
        <v>26</v>
      </c>
      <c r="J1731" s="794">
        <v>74</v>
      </c>
      <c r="K1731" s="794">
        <v>310.8</v>
      </c>
      <c r="L1731" s="835" t="s">
        <v>1023</v>
      </c>
      <c r="M1731" s="794"/>
      <c r="N1731" s="794"/>
      <c r="O1731" s="794"/>
      <c r="P1731" s="794"/>
      <c r="Q1731" s="794"/>
      <c r="R1731" s="794"/>
      <c r="S1731" s="794"/>
      <c r="T1731" s="794"/>
      <c r="U1731" s="794"/>
      <c r="V1731" s="794"/>
      <c r="W1731" s="794"/>
      <c r="X1731" s="794"/>
    </row>
    <row r="1732" spans="3:24">
      <c r="C1732" s="857" t="s">
        <v>1018</v>
      </c>
      <c r="D1732" s="835">
        <v>43647</v>
      </c>
      <c r="E1732" s="794">
        <f t="shared" si="36"/>
        <v>2019</v>
      </c>
      <c r="F1732" s="794" t="s">
        <v>1030</v>
      </c>
      <c r="G1732" s="823">
        <v>100</v>
      </c>
      <c r="H1732" s="794" t="s">
        <v>1033</v>
      </c>
      <c r="I1732" s="794">
        <v>26</v>
      </c>
      <c r="J1732" s="794">
        <v>74</v>
      </c>
      <c r="K1732" s="794">
        <v>310.8</v>
      </c>
      <c r="L1732" s="835" t="s">
        <v>1023</v>
      </c>
      <c r="M1732" s="794"/>
      <c r="N1732" s="794"/>
      <c r="O1732" s="794"/>
      <c r="P1732" s="794"/>
      <c r="Q1732" s="794"/>
      <c r="R1732" s="794"/>
      <c r="S1732" s="794"/>
      <c r="T1732" s="794"/>
      <c r="U1732" s="794"/>
      <c r="V1732" s="794"/>
      <c r="W1732" s="794"/>
      <c r="X1732" s="794"/>
    </row>
    <row r="1733" spans="3:24">
      <c r="C1733" s="857" t="s">
        <v>1018</v>
      </c>
      <c r="D1733" s="835">
        <v>43647</v>
      </c>
      <c r="E1733" s="794">
        <f t="shared" si="36"/>
        <v>2019</v>
      </c>
      <c r="F1733" s="794" t="s">
        <v>1030</v>
      </c>
      <c r="G1733" s="823">
        <v>100</v>
      </c>
      <c r="H1733" s="794" t="s">
        <v>1033</v>
      </c>
      <c r="I1733" s="794">
        <v>26</v>
      </c>
      <c r="J1733" s="794">
        <v>74</v>
      </c>
      <c r="K1733" s="794">
        <v>310.8</v>
      </c>
      <c r="L1733" s="835" t="s">
        <v>1023</v>
      </c>
      <c r="M1733" s="794"/>
      <c r="N1733" s="794"/>
      <c r="O1733" s="794"/>
      <c r="P1733" s="794"/>
      <c r="Q1733" s="794"/>
      <c r="R1733" s="794"/>
      <c r="S1733" s="794"/>
      <c r="T1733" s="794"/>
      <c r="U1733" s="794"/>
      <c r="V1733" s="794"/>
      <c r="W1733" s="794"/>
      <c r="X1733" s="794"/>
    </row>
    <row r="1734" spans="3:24">
      <c r="C1734" s="857" t="s">
        <v>1018</v>
      </c>
      <c r="D1734" s="835">
        <v>43647</v>
      </c>
      <c r="E1734" s="794">
        <f t="shared" si="36"/>
        <v>2019</v>
      </c>
      <c r="F1734" s="794" t="s">
        <v>1030</v>
      </c>
      <c r="G1734" s="823">
        <v>100</v>
      </c>
      <c r="H1734" s="794" t="s">
        <v>1033</v>
      </c>
      <c r="I1734" s="794">
        <v>26</v>
      </c>
      <c r="J1734" s="794">
        <v>74</v>
      </c>
      <c r="K1734" s="794">
        <v>310.8</v>
      </c>
      <c r="L1734" s="835" t="s">
        <v>1023</v>
      </c>
      <c r="M1734" s="794"/>
      <c r="N1734" s="794"/>
      <c r="O1734" s="794"/>
      <c r="P1734" s="794"/>
      <c r="Q1734" s="794"/>
      <c r="R1734" s="794"/>
      <c r="S1734" s="794"/>
      <c r="T1734" s="794"/>
      <c r="U1734" s="794"/>
      <c r="V1734" s="794"/>
      <c r="W1734" s="794"/>
      <c r="X1734" s="794"/>
    </row>
    <row r="1735" spans="3:24">
      <c r="C1735" s="857" t="s">
        <v>1018</v>
      </c>
      <c r="D1735" s="835">
        <v>43647</v>
      </c>
      <c r="E1735" s="794">
        <f t="shared" si="36"/>
        <v>2019</v>
      </c>
      <c r="F1735" s="794" t="s">
        <v>1030</v>
      </c>
      <c r="G1735" s="823">
        <v>100</v>
      </c>
      <c r="H1735" s="794" t="s">
        <v>1033</v>
      </c>
      <c r="I1735" s="794">
        <v>26</v>
      </c>
      <c r="J1735" s="794">
        <v>74</v>
      </c>
      <c r="K1735" s="794">
        <v>310.8</v>
      </c>
      <c r="L1735" s="835" t="s">
        <v>1023</v>
      </c>
      <c r="M1735" s="794"/>
      <c r="N1735" s="794"/>
      <c r="O1735" s="794"/>
      <c r="P1735" s="794"/>
      <c r="Q1735" s="794"/>
      <c r="R1735" s="794"/>
      <c r="S1735" s="794"/>
      <c r="T1735" s="794"/>
      <c r="U1735" s="794"/>
      <c r="V1735" s="794"/>
      <c r="W1735" s="794"/>
      <c r="X1735" s="794"/>
    </row>
    <row r="1736" spans="3:24">
      <c r="C1736" s="857" t="s">
        <v>1018</v>
      </c>
      <c r="D1736" s="835">
        <v>43647</v>
      </c>
      <c r="E1736" s="794">
        <f t="shared" si="36"/>
        <v>2019</v>
      </c>
      <c r="F1736" s="794" t="s">
        <v>1030</v>
      </c>
      <c r="G1736" s="823">
        <v>100</v>
      </c>
      <c r="H1736" s="794" t="s">
        <v>1033</v>
      </c>
      <c r="I1736" s="794">
        <v>26</v>
      </c>
      <c r="J1736" s="794">
        <v>74</v>
      </c>
      <c r="K1736" s="794">
        <v>310.8</v>
      </c>
      <c r="L1736" s="835" t="s">
        <v>1023</v>
      </c>
      <c r="M1736" s="794"/>
      <c r="N1736" s="794"/>
      <c r="O1736" s="794"/>
      <c r="P1736" s="794"/>
      <c r="Q1736" s="794"/>
      <c r="R1736" s="794"/>
      <c r="S1736" s="794"/>
      <c r="T1736" s="794"/>
      <c r="U1736" s="794"/>
      <c r="V1736" s="794"/>
      <c r="W1736" s="794"/>
      <c r="X1736" s="794"/>
    </row>
    <row r="1737" spans="3:24">
      <c r="C1737" s="857" t="s">
        <v>1018</v>
      </c>
      <c r="D1737" s="835">
        <v>43647</v>
      </c>
      <c r="E1737" s="794">
        <f t="shared" si="36"/>
        <v>2019</v>
      </c>
      <c r="F1737" s="794" t="s">
        <v>1030</v>
      </c>
      <c r="G1737" s="823">
        <v>100</v>
      </c>
      <c r="H1737" s="794" t="s">
        <v>1033</v>
      </c>
      <c r="I1737" s="794">
        <v>26</v>
      </c>
      <c r="J1737" s="794">
        <v>74</v>
      </c>
      <c r="K1737" s="794">
        <v>310.8</v>
      </c>
      <c r="L1737" s="835" t="s">
        <v>1023</v>
      </c>
      <c r="M1737" s="794"/>
      <c r="N1737" s="794"/>
      <c r="O1737" s="794"/>
      <c r="P1737" s="794"/>
      <c r="Q1737" s="794"/>
      <c r="R1737" s="794"/>
      <c r="S1737" s="794"/>
      <c r="T1737" s="794"/>
      <c r="U1737" s="794"/>
      <c r="V1737" s="794"/>
      <c r="W1737" s="794"/>
      <c r="X1737" s="794"/>
    </row>
    <row r="1738" spans="3:24">
      <c r="C1738" s="857" t="s">
        <v>1018</v>
      </c>
      <c r="D1738" s="835">
        <v>43647</v>
      </c>
      <c r="E1738" s="794">
        <f t="shared" si="36"/>
        <v>2019</v>
      </c>
      <c r="F1738" s="794" t="s">
        <v>1030</v>
      </c>
      <c r="G1738" s="823">
        <v>100</v>
      </c>
      <c r="H1738" s="794" t="s">
        <v>1033</v>
      </c>
      <c r="I1738" s="794">
        <v>26</v>
      </c>
      <c r="J1738" s="794">
        <v>74</v>
      </c>
      <c r="K1738" s="794">
        <v>310.8</v>
      </c>
      <c r="L1738" s="835" t="s">
        <v>1023</v>
      </c>
      <c r="M1738" s="794"/>
      <c r="N1738" s="794"/>
      <c r="O1738" s="794"/>
      <c r="P1738" s="794"/>
      <c r="Q1738" s="794"/>
      <c r="R1738" s="794"/>
      <c r="S1738" s="794"/>
      <c r="T1738" s="794"/>
      <c r="U1738" s="794"/>
      <c r="V1738" s="794"/>
      <c r="W1738" s="794"/>
      <c r="X1738" s="794"/>
    </row>
    <row r="1739" spans="3:24">
      <c r="C1739" s="857" t="s">
        <v>1018</v>
      </c>
      <c r="D1739" s="835">
        <v>43647</v>
      </c>
      <c r="E1739" s="794">
        <f t="shared" si="36"/>
        <v>2019</v>
      </c>
      <c r="F1739" s="794" t="s">
        <v>1030</v>
      </c>
      <c r="G1739" s="823">
        <v>100</v>
      </c>
      <c r="H1739" s="794" t="s">
        <v>1033</v>
      </c>
      <c r="I1739" s="794">
        <v>26</v>
      </c>
      <c r="J1739" s="794">
        <v>74</v>
      </c>
      <c r="K1739" s="794">
        <v>310.8</v>
      </c>
      <c r="L1739" s="835" t="s">
        <v>1023</v>
      </c>
      <c r="M1739" s="794"/>
      <c r="N1739" s="794"/>
      <c r="O1739" s="794"/>
      <c r="P1739" s="794"/>
      <c r="Q1739" s="794"/>
      <c r="R1739" s="794"/>
      <c r="S1739" s="794"/>
      <c r="T1739" s="794"/>
      <c r="U1739" s="794"/>
      <c r="V1739" s="794"/>
      <c r="W1739" s="794"/>
      <c r="X1739" s="794"/>
    </row>
    <row r="1740" spans="3:24">
      <c r="C1740" s="857" t="s">
        <v>1018</v>
      </c>
      <c r="D1740" s="835">
        <v>43647</v>
      </c>
      <c r="E1740" s="794">
        <f t="shared" si="36"/>
        <v>2019</v>
      </c>
      <c r="F1740" s="794" t="s">
        <v>1030</v>
      </c>
      <c r="G1740" s="823">
        <v>100</v>
      </c>
      <c r="H1740" s="794" t="s">
        <v>1033</v>
      </c>
      <c r="I1740" s="794">
        <v>26</v>
      </c>
      <c r="J1740" s="794">
        <v>74</v>
      </c>
      <c r="K1740" s="794">
        <v>310.8</v>
      </c>
      <c r="L1740" s="835" t="s">
        <v>1023</v>
      </c>
      <c r="M1740" s="794"/>
      <c r="N1740" s="794"/>
      <c r="O1740" s="794"/>
      <c r="P1740" s="794"/>
      <c r="Q1740" s="794"/>
      <c r="R1740" s="794"/>
      <c r="S1740" s="794"/>
      <c r="T1740" s="794"/>
      <c r="U1740" s="794"/>
      <c r="V1740" s="794"/>
      <c r="W1740" s="794"/>
      <c r="X1740" s="794"/>
    </row>
    <row r="1741" spans="3:24">
      <c r="C1741" s="857" t="s">
        <v>1018</v>
      </c>
      <c r="D1741" s="835">
        <v>43647</v>
      </c>
      <c r="E1741" s="794">
        <f t="shared" si="36"/>
        <v>2019</v>
      </c>
      <c r="F1741" s="794" t="s">
        <v>1030</v>
      </c>
      <c r="G1741" s="823">
        <v>100</v>
      </c>
      <c r="H1741" s="794" t="s">
        <v>1033</v>
      </c>
      <c r="I1741" s="794">
        <v>26</v>
      </c>
      <c r="J1741" s="794">
        <v>74</v>
      </c>
      <c r="K1741" s="794">
        <v>310.8</v>
      </c>
      <c r="L1741" s="835" t="s">
        <v>1023</v>
      </c>
      <c r="M1741" s="794"/>
      <c r="N1741" s="794"/>
      <c r="O1741" s="794"/>
      <c r="P1741" s="794"/>
      <c r="Q1741" s="794"/>
      <c r="R1741" s="794"/>
      <c r="S1741" s="794"/>
      <c r="T1741" s="794"/>
      <c r="U1741" s="794"/>
      <c r="V1741" s="794"/>
      <c r="W1741" s="794"/>
      <c r="X1741" s="794"/>
    </row>
    <row r="1742" spans="3:24">
      <c r="C1742" s="857" t="s">
        <v>1018</v>
      </c>
      <c r="D1742" s="835">
        <v>43647</v>
      </c>
      <c r="E1742" s="794">
        <f t="shared" si="36"/>
        <v>2019</v>
      </c>
      <c r="F1742" s="794" t="s">
        <v>1030</v>
      </c>
      <c r="G1742" s="823">
        <v>100</v>
      </c>
      <c r="H1742" s="794" t="s">
        <v>1033</v>
      </c>
      <c r="I1742" s="794">
        <v>26</v>
      </c>
      <c r="J1742" s="794">
        <v>74</v>
      </c>
      <c r="K1742" s="794">
        <v>310.8</v>
      </c>
      <c r="L1742" s="835" t="s">
        <v>1023</v>
      </c>
      <c r="M1742" s="794"/>
      <c r="N1742" s="794"/>
      <c r="O1742" s="794"/>
      <c r="P1742" s="794"/>
      <c r="Q1742" s="794"/>
      <c r="R1742" s="794"/>
      <c r="S1742" s="794"/>
      <c r="T1742" s="794"/>
      <c r="U1742" s="794"/>
      <c r="V1742" s="794"/>
      <c r="W1742" s="794"/>
      <c r="X1742" s="794"/>
    </row>
    <row r="1743" spans="3:24">
      <c r="C1743" s="857" t="s">
        <v>1018</v>
      </c>
      <c r="D1743" s="835">
        <v>43647</v>
      </c>
      <c r="E1743" s="794">
        <f t="shared" si="36"/>
        <v>2019</v>
      </c>
      <c r="F1743" s="794" t="s">
        <v>1030</v>
      </c>
      <c r="G1743" s="823">
        <v>100</v>
      </c>
      <c r="H1743" s="794" t="s">
        <v>1033</v>
      </c>
      <c r="I1743" s="794">
        <v>26</v>
      </c>
      <c r="J1743" s="794">
        <v>74</v>
      </c>
      <c r="K1743" s="794">
        <v>310.8</v>
      </c>
      <c r="L1743" s="835" t="s">
        <v>1023</v>
      </c>
      <c r="M1743" s="794"/>
      <c r="N1743" s="794"/>
      <c r="O1743" s="794"/>
      <c r="P1743" s="794"/>
      <c r="Q1743" s="794"/>
      <c r="R1743" s="794"/>
      <c r="S1743" s="794"/>
      <c r="T1743" s="794"/>
      <c r="U1743" s="794"/>
      <c r="V1743" s="794"/>
      <c r="W1743" s="794"/>
      <c r="X1743" s="794"/>
    </row>
    <row r="1744" spans="3:24">
      <c r="C1744" s="857" t="s">
        <v>1018</v>
      </c>
      <c r="D1744" s="835">
        <v>43647</v>
      </c>
      <c r="E1744" s="794">
        <f t="shared" si="36"/>
        <v>2019</v>
      </c>
      <c r="F1744" s="794" t="s">
        <v>1030</v>
      </c>
      <c r="G1744" s="823">
        <v>100</v>
      </c>
      <c r="H1744" s="794" t="s">
        <v>1033</v>
      </c>
      <c r="I1744" s="794">
        <v>26</v>
      </c>
      <c r="J1744" s="794">
        <v>74</v>
      </c>
      <c r="K1744" s="794">
        <v>310.8</v>
      </c>
      <c r="L1744" s="835" t="s">
        <v>1023</v>
      </c>
      <c r="M1744" s="794"/>
      <c r="N1744" s="794"/>
      <c r="O1744" s="794"/>
      <c r="P1744" s="794"/>
      <c r="Q1744" s="794"/>
      <c r="R1744" s="794"/>
      <c r="S1744" s="794"/>
      <c r="T1744" s="794"/>
      <c r="U1744" s="794"/>
      <c r="V1744" s="794"/>
      <c r="W1744" s="794"/>
      <c r="X1744" s="794"/>
    </row>
    <row r="1745" spans="3:24">
      <c r="C1745" s="857" t="s">
        <v>1018</v>
      </c>
      <c r="D1745" s="835">
        <v>43647</v>
      </c>
      <c r="E1745" s="794">
        <f t="shared" si="36"/>
        <v>2019</v>
      </c>
      <c r="F1745" s="794" t="s">
        <v>1030</v>
      </c>
      <c r="G1745" s="823">
        <v>100</v>
      </c>
      <c r="H1745" s="794" t="s">
        <v>1033</v>
      </c>
      <c r="I1745" s="794">
        <v>26</v>
      </c>
      <c r="J1745" s="794">
        <v>74</v>
      </c>
      <c r="K1745" s="794">
        <v>310.8</v>
      </c>
      <c r="L1745" s="835" t="s">
        <v>1023</v>
      </c>
      <c r="M1745" s="794"/>
      <c r="N1745" s="794"/>
      <c r="O1745" s="794"/>
      <c r="P1745" s="794"/>
      <c r="Q1745" s="794"/>
      <c r="R1745" s="794"/>
      <c r="S1745" s="794"/>
      <c r="T1745" s="794"/>
      <c r="U1745" s="794"/>
      <c r="V1745" s="794"/>
      <c r="W1745" s="794"/>
      <c r="X1745" s="794"/>
    </row>
    <row r="1746" spans="3:24">
      <c r="C1746" s="857" t="s">
        <v>1018</v>
      </c>
      <c r="D1746" s="835">
        <v>43647</v>
      </c>
      <c r="E1746" s="794">
        <f t="shared" si="36"/>
        <v>2019</v>
      </c>
      <c r="F1746" s="794" t="s">
        <v>1030</v>
      </c>
      <c r="G1746" s="823">
        <v>100</v>
      </c>
      <c r="H1746" s="794" t="s">
        <v>1033</v>
      </c>
      <c r="I1746" s="794">
        <v>26</v>
      </c>
      <c r="J1746" s="794">
        <v>74</v>
      </c>
      <c r="K1746" s="794">
        <v>310.8</v>
      </c>
      <c r="L1746" s="835" t="s">
        <v>1023</v>
      </c>
      <c r="M1746" s="794"/>
      <c r="N1746" s="794"/>
      <c r="O1746" s="794"/>
      <c r="P1746" s="794"/>
      <c r="Q1746" s="794"/>
      <c r="R1746" s="794"/>
      <c r="S1746" s="794"/>
      <c r="T1746" s="794"/>
      <c r="U1746" s="794"/>
      <c r="V1746" s="794"/>
      <c r="W1746" s="794"/>
      <c r="X1746" s="794"/>
    </row>
    <row r="1747" spans="3:24">
      <c r="C1747" s="857" t="s">
        <v>1018</v>
      </c>
      <c r="D1747" s="835">
        <v>43647</v>
      </c>
      <c r="E1747" s="794">
        <f t="shared" si="36"/>
        <v>2019</v>
      </c>
      <c r="F1747" s="794" t="s">
        <v>1030</v>
      </c>
      <c r="G1747" s="823">
        <v>100</v>
      </c>
      <c r="H1747" s="794" t="s">
        <v>1033</v>
      </c>
      <c r="I1747" s="794">
        <v>26</v>
      </c>
      <c r="J1747" s="794">
        <v>74</v>
      </c>
      <c r="K1747" s="794">
        <v>310.8</v>
      </c>
      <c r="L1747" s="835" t="s">
        <v>1023</v>
      </c>
      <c r="M1747" s="794"/>
      <c r="N1747" s="794"/>
      <c r="O1747" s="794"/>
      <c r="P1747" s="794"/>
      <c r="Q1747" s="794"/>
      <c r="R1747" s="794"/>
      <c r="S1747" s="794"/>
      <c r="T1747" s="794"/>
      <c r="U1747" s="794"/>
      <c r="V1747" s="794"/>
      <c r="W1747" s="794"/>
      <c r="X1747" s="794"/>
    </row>
    <row r="1748" spans="3:24">
      <c r="C1748" s="857" t="s">
        <v>1018</v>
      </c>
      <c r="D1748" s="835">
        <v>43647</v>
      </c>
      <c r="E1748" s="794">
        <f t="shared" si="36"/>
        <v>2019</v>
      </c>
      <c r="F1748" s="794" t="s">
        <v>1030</v>
      </c>
      <c r="G1748" s="823">
        <v>100</v>
      </c>
      <c r="H1748" s="794" t="s">
        <v>1033</v>
      </c>
      <c r="I1748" s="794">
        <v>26</v>
      </c>
      <c r="J1748" s="794">
        <v>74</v>
      </c>
      <c r="K1748" s="794">
        <v>310.8</v>
      </c>
      <c r="L1748" s="835" t="s">
        <v>1023</v>
      </c>
      <c r="M1748" s="794"/>
      <c r="N1748" s="794"/>
      <c r="O1748" s="794"/>
      <c r="P1748" s="794"/>
      <c r="Q1748" s="794"/>
      <c r="R1748" s="794"/>
      <c r="S1748" s="794"/>
      <c r="T1748" s="794"/>
      <c r="U1748" s="794"/>
      <c r="V1748" s="794"/>
      <c r="W1748" s="794"/>
      <c r="X1748" s="794"/>
    </row>
    <row r="1749" spans="3:24">
      <c r="C1749" s="857" t="s">
        <v>1018</v>
      </c>
      <c r="D1749" s="835">
        <v>43647</v>
      </c>
      <c r="E1749" s="794">
        <f t="shared" si="36"/>
        <v>2019</v>
      </c>
      <c r="F1749" s="794" t="s">
        <v>1030</v>
      </c>
      <c r="G1749" s="823">
        <v>100</v>
      </c>
      <c r="H1749" s="794" t="s">
        <v>1033</v>
      </c>
      <c r="I1749" s="794">
        <v>26</v>
      </c>
      <c r="J1749" s="794">
        <v>74</v>
      </c>
      <c r="K1749" s="794">
        <v>310.8</v>
      </c>
      <c r="L1749" s="835" t="s">
        <v>1023</v>
      </c>
      <c r="M1749" s="794"/>
      <c r="N1749" s="794"/>
      <c r="O1749" s="794"/>
      <c r="P1749" s="794"/>
      <c r="Q1749" s="794"/>
      <c r="R1749" s="794"/>
      <c r="S1749" s="794"/>
      <c r="T1749" s="794"/>
      <c r="U1749" s="794"/>
      <c r="V1749" s="794"/>
      <c r="W1749" s="794"/>
      <c r="X1749" s="794"/>
    </row>
    <row r="1750" spans="3:24">
      <c r="C1750" s="857" t="s">
        <v>1018</v>
      </c>
      <c r="D1750" s="835">
        <v>43647</v>
      </c>
      <c r="E1750" s="794">
        <f t="shared" si="36"/>
        <v>2019</v>
      </c>
      <c r="F1750" s="794" t="s">
        <v>1030</v>
      </c>
      <c r="G1750" s="823">
        <v>100</v>
      </c>
      <c r="H1750" s="794" t="s">
        <v>1033</v>
      </c>
      <c r="I1750" s="794">
        <v>26</v>
      </c>
      <c r="J1750" s="794">
        <v>74</v>
      </c>
      <c r="K1750" s="794">
        <v>310.8</v>
      </c>
      <c r="L1750" s="835" t="s">
        <v>1023</v>
      </c>
      <c r="M1750" s="794"/>
      <c r="N1750" s="794"/>
      <c r="O1750" s="794"/>
      <c r="P1750" s="794"/>
      <c r="Q1750" s="794"/>
      <c r="R1750" s="794"/>
      <c r="S1750" s="794"/>
      <c r="T1750" s="794"/>
      <c r="U1750" s="794"/>
      <c r="V1750" s="794"/>
      <c r="W1750" s="794"/>
      <c r="X1750" s="794"/>
    </row>
    <row r="1751" spans="3:24">
      <c r="C1751" s="857" t="s">
        <v>1018</v>
      </c>
      <c r="D1751" s="835">
        <v>43647</v>
      </c>
      <c r="E1751" s="794">
        <f t="shared" si="36"/>
        <v>2019</v>
      </c>
      <c r="F1751" s="794" t="s">
        <v>1030</v>
      </c>
      <c r="G1751" s="823">
        <v>100</v>
      </c>
      <c r="H1751" s="794" t="s">
        <v>1033</v>
      </c>
      <c r="I1751" s="794">
        <v>26</v>
      </c>
      <c r="J1751" s="794">
        <v>74</v>
      </c>
      <c r="K1751" s="794">
        <v>310.8</v>
      </c>
      <c r="L1751" s="835" t="s">
        <v>1023</v>
      </c>
      <c r="M1751" s="794"/>
      <c r="N1751" s="794"/>
      <c r="O1751" s="794"/>
      <c r="P1751" s="794"/>
      <c r="Q1751" s="794"/>
      <c r="R1751" s="794"/>
      <c r="S1751" s="794"/>
      <c r="T1751" s="794"/>
      <c r="U1751" s="794"/>
      <c r="V1751" s="794"/>
      <c r="W1751" s="794"/>
      <c r="X1751" s="794"/>
    </row>
    <row r="1752" spans="3:24">
      <c r="C1752" s="857" t="s">
        <v>1018</v>
      </c>
      <c r="D1752" s="835">
        <v>43647</v>
      </c>
      <c r="E1752" s="794">
        <f t="shared" si="36"/>
        <v>2019</v>
      </c>
      <c r="F1752" s="794" t="s">
        <v>1032</v>
      </c>
      <c r="G1752" s="823">
        <v>135</v>
      </c>
      <c r="H1752" s="794" t="s">
        <v>1031</v>
      </c>
      <c r="I1752" s="794">
        <v>86</v>
      </c>
      <c r="J1752" s="794">
        <v>49</v>
      </c>
      <c r="K1752" s="794">
        <v>205.8</v>
      </c>
      <c r="L1752" s="835" t="s">
        <v>1023</v>
      </c>
      <c r="M1752" s="794"/>
      <c r="N1752" s="794"/>
      <c r="O1752" s="794"/>
      <c r="P1752" s="794"/>
      <c r="Q1752" s="794"/>
      <c r="R1752" s="794"/>
      <c r="S1752" s="794"/>
      <c r="T1752" s="794"/>
      <c r="U1752" s="794"/>
      <c r="V1752" s="794"/>
      <c r="W1752" s="794"/>
      <c r="X1752" s="794"/>
    </row>
    <row r="1753" spans="3:24">
      <c r="C1753" s="857" t="s">
        <v>1018</v>
      </c>
      <c r="D1753" s="835">
        <v>43647</v>
      </c>
      <c r="E1753" s="794">
        <f t="shared" si="36"/>
        <v>2019</v>
      </c>
      <c r="F1753" s="794" t="s">
        <v>1032</v>
      </c>
      <c r="G1753" s="823">
        <v>135</v>
      </c>
      <c r="H1753" s="794" t="s">
        <v>1031</v>
      </c>
      <c r="I1753" s="794">
        <v>86</v>
      </c>
      <c r="J1753" s="794">
        <v>49</v>
      </c>
      <c r="K1753" s="794">
        <v>205.8</v>
      </c>
      <c r="L1753" s="835" t="s">
        <v>1023</v>
      </c>
      <c r="M1753" s="794"/>
      <c r="N1753" s="794"/>
      <c r="O1753" s="794"/>
      <c r="P1753" s="794"/>
      <c r="Q1753" s="794"/>
      <c r="R1753" s="794"/>
      <c r="S1753" s="794"/>
      <c r="T1753" s="794"/>
      <c r="U1753" s="794"/>
      <c r="V1753" s="794"/>
      <c r="W1753" s="794"/>
      <c r="X1753" s="794"/>
    </row>
    <row r="1754" spans="3:24">
      <c r="C1754" s="857" t="s">
        <v>1018</v>
      </c>
      <c r="D1754" s="835">
        <v>43647</v>
      </c>
      <c r="E1754" s="794">
        <f t="shared" si="36"/>
        <v>2019</v>
      </c>
      <c r="F1754" s="794" t="s">
        <v>1032</v>
      </c>
      <c r="G1754" s="823">
        <v>135</v>
      </c>
      <c r="H1754" s="794" t="s">
        <v>1031</v>
      </c>
      <c r="I1754" s="794">
        <v>86</v>
      </c>
      <c r="J1754" s="794">
        <v>49</v>
      </c>
      <c r="K1754" s="794">
        <v>205.8</v>
      </c>
      <c r="L1754" s="835" t="s">
        <v>1023</v>
      </c>
      <c r="M1754" s="794"/>
      <c r="N1754" s="794"/>
      <c r="O1754" s="794"/>
      <c r="P1754" s="794"/>
      <c r="Q1754" s="794"/>
      <c r="R1754" s="794"/>
      <c r="S1754" s="794"/>
      <c r="T1754" s="794"/>
      <c r="U1754" s="794"/>
      <c r="V1754" s="794"/>
      <c r="W1754" s="794"/>
      <c r="X1754" s="794"/>
    </row>
    <row r="1755" spans="3:24">
      <c r="C1755" s="857" t="s">
        <v>1018</v>
      </c>
      <c r="D1755" s="835">
        <v>43647</v>
      </c>
      <c r="E1755" s="794">
        <f t="shared" si="36"/>
        <v>2019</v>
      </c>
      <c r="F1755" s="794" t="s">
        <v>1032</v>
      </c>
      <c r="G1755" s="823">
        <v>135</v>
      </c>
      <c r="H1755" s="794" t="s">
        <v>1031</v>
      </c>
      <c r="I1755" s="794">
        <v>86</v>
      </c>
      <c r="J1755" s="794">
        <v>49</v>
      </c>
      <c r="K1755" s="794">
        <v>205.8</v>
      </c>
      <c r="L1755" s="835" t="s">
        <v>1023</v>
      </c>
      <c r="M1755" s="794"/>
      <c r="N1755" s="794"/>
      <c r="O1755" s="794"/>
      <c r="P1755" s="794"/>
      <c r="Q1755" s="794"/>
      <c r="R1755" s="794"/>
      <c r="S1755" s="794"/>
      <c r="T1755" s="794"/>
      <c r="U1755" s="794"/>
      <c r="V1755" s="794"/>
      <c r="W1755" s="794"/>
      <c r="X1755" s="794"/>
    </row>
    <row r="1756" spans="3:24">
      <c r="C1756" s="857" t="s">
        <v>1018</v>
      </c>
      <c r="D1756" s="835">
        <v>43647</v>
      </c>
      <c r="E1756" s="794">
        <f t="shared" si="36"/>
        <v>2019</v>
      </c>
      <c r="F1756" s="794" t="s">
        <v>1032</v>
      </c>
      <c r="G1756" s="823">
        <v>135</v>
      </c>
      <c r="H1756" s="794" t="s">
        <v>1031</v>
      </c>
      <c r="I1756" s="794">
        <v>86</v>
      </c>
      <c r="J1756" s="794">
        <v>49</v>
      </c>
      <c r="K1756" s="794">
        <v>205.8</v>
      </c>
      <c r="L1756" s="835" t="s">
        <v>1023</v>
      </c>
      <c r="M1756" s="794"/>
      <c r="N1756" s="794"/>
      <c r="O1756" s="794"/>
      <c r="P1756" s="794"/>
      <c r="Q1756" s="794"/>
      <c r="R1756" s="794"/>
      <c r="S1756" s="794"/>
      <c r="T1756" s="794"/>
      <c r="U1756" s="794"/>
      <c r="V1756" s="794"/>
      <c r="W1756" s="794"/>
      <c r="X1756" s="794"/>
    </row>
    <row r="1757" spans="3:24">
      <c r="C1757" s="857" t="s">
        <v>1018</v>
      </c>
      <c r="D1757" s="835">
        <v>43647</v>
      </c>
      <c r="E1757" s="794">
        <f t="shared" si="36"/>
        <v>2019</v>
      </c>
      <c r="F1757" s="794" t="s">
        <v>1032</v>
      </c>
      <c r="G1757" s="823">
        <v>135</v>
      </c>
      <c r="H1757" s="794" t="s">
        <v>1031</v>
      </c>
      <c r="I1757" s="794">
        <v>86</v>
      </c>
      <c r="J1757" s="794">
        <v>49</v>
      </c>
      <c r="K1757" s="794">
        <v>205.8</v>
      </c>
      <c r="L1757" s="835" t="s">
        <v>1023</v>
      </c>
      <c r="M1757" s="794"/>
      <c r="N1757" s="794"/>
      <c r="O1757" s="794"/>
      <c r="P1757" s="794"/>
      <c r="Q1757" s="794"/>
      <c r="R1757" s="794"/>
      <c r="S1757" s="794"/>
      <c r="T1757" s="794"/>
      <c r="U1757" s="794"/>
      <c r="V1757" s="794"/>
      <c r="W1757" s="794"/>
      <c r="X1757" s="794"/>
    </row>
    <row r="1758" spans="3:24">
      <c r="C1758" s="857" t="s">
        <v>1018</v>
      </c>
      <c r="D1758" s="835">
        <v>43647</v>
      </c>
      <c r="E1758" s="794">
        <f t="shared" si="36"/>
        <v>2019</v>
      </c>
      <c r="F1758" s="794" t="s">
        <v>1032</v>
      </c>
      <c r="G1758" s="823">
        <v>135</v>
      </c>
      <c r="H1758" s="794" t="s">
        <v>1031</v>
      </c>
      <c r="I1758" s="794">
        <v>86</v>
      </c>
      <c r="J1758" s="794">
        <v>49</v>
      </c>
      <c r="K1758" s="794">
        <v>205.8</v>
      </c>
      <c r="L1758" s="835" t="s">
        <v>1023</v>
      </c>
      <c r="M1758" s="794"/>
      <c r="N1758" s="794"/>
      <c r="O1758" s="794"/>
      <c r="P1758" s="794"/>
      <c r="Q1758" s="794"/>
      <c r="R1758" s="794"/>
      <c r="S1758" s="794"/>
      <c r="T1758" s="794"/>
      <c r="U1758" s="794"/>
      <c r="V1758" s="794"/>
      <c r="W1758" s="794"/>
      <c r="X1758" s="794"/>
    </row>
    <row r="1759" spans="3:24">
      <c r="C1759" s="857" t="s">
        <v>1018</v>
      </c>
      <c r="D1759" s="835">
        <v>43647</v>
      </c>
      <c r="E1759" s="794">
        <f t="shared" si="36"/>
        <v>2019</v>
      </c>
      <c r="F1759" s="794" t="s">
        <v>1019</v>
      </c>
      <c r="G1759" s="823">
        <v>300</v>
      </c>
      <c r="H1759" s="794" t="s">
        <v>1043</v>
      </c>
      <c r="I1759" s="794">
        <v>134</v>
      </c>
      <c r="J1759" s="794">
        <v>166</v>
      </c>
      <c r="K1759" s="794">
        <v>697.2</v>
      </c>
      <c r="L1759" s="835">
        <v>44075</v>
      </c>
      <c r="M1759" s="794"/>
      <c r="N1759" s="794"/>
      <c r="O1759" s="794"/>
      <c r="P1759" s="794"/>
      <c r="Q1759" s="794"/>
      <c r="R1759" s="794"/>
      <c r="S1759" s="794"/>
      <c r="T1759" s="794"/>
      <c r="U1759" s="794"/>
      <c r="V1759" s="794"/>
      <c r="W1759" s="794"/>
      <c r="X1759" s="794"/>
    </row>
    <row r="1760" spans="3:24">
      <c r="C1760" s="857" t="s">
        <v>1018</v>
      </c>
      <c r="D1760" s="835">
        <v>43647</v>
      </c>
      <c r="E1760" s="794">
        <f t="shared" si="36"/>
        <v>2019</v>
      </c>
      <c r="F1760" s="794" t="s">
        <v>1019</v>
      </c>
      <c r="G1760" s="823">
        <v>300</v>
      </c>
      <c r="H1760" s="794" t="s">
        <v>1043</v>
      </c>
      <c r="I1760" s="794">
        <v>134</v>
      </c>
      <c r="J1760" s="794">
        <v>166</v>
      </c>
      <c r="K1760" s="794">
        <v>697.2</v>
      </c>
      <c r="L1760" s="835">
        <v>44075</v>
      </c>
      <c r="M1760" s="794"/>
      <c r="N1760" s="794"/>
      <c r="O1760" s="794"/>
      <c r="P1760" s="794"/>
      <c r="Q1760" s="794"/>
      <c r="R1760" s="794"/>
      <c r="S1760" s="794"/>
      <c r="T1760" s="794"/>
      <c r="U1760" s="794"/>
      <c r="V1760" s="794"/>
      <c r="W1760" s="794"/>
      <c r="X1760" s="794"/>
    </row>
    <row r="1761" spans="3:24">
      <c r="C1761" s="857" t="s">
        <v>1018</v>
      </c>
      <c r="D1761" s="835">
        <v>43647</v>
      </c>
      <c r="E1761" s="794">
        <f t="shared" si="36"/>
        <v>2019</v>
      </c>
      <c r="F1761" s="794" t="s">
        <v>1019</v>
      </c>
      <c r="G1761" s="823">
        <v>300</v>
      </c>
      <c r="H1761" s="794" t="s">
        <v>1029</v>
      </c>
      <c r="I1761" s="794">
        <v>86</v>
      </c>
      <c r="J1761" s="794">
        <v>214</v>
      </c>
      <c r="K1761" s="794">
        <v>898.80000000000007</v>
      </c>
      <c r="L1761" s="835" t="s">
        <v>1023</v>
      </c>
      <c r="M1761" s="794"/>
      <c r="N1761" s="794"/>
      <c r="O1761" s="794"/>
      <c r="P1761" s="794"/>
      <c r="Q1761" s="794"/>
      <c r="R1761" s="794"/>
      <c r="S1761" s="794"/>
      <c r="T1761" s="794"/>
      <c r="U1761" s="794"/>
      <c r="V1761" s="794"/>
      <c r="W1761" s="794"/>
      <c r="X1761" s="794"/>
    </row>
    <row r="1762" spans="3:24">
      <c r="C1762" s="857" t="s">
        <v>1018</v>
      </c>
      <c r="D1762" s="835">
        <v>43647</v>
      </c>
      <c r="E1762" s="794">
        <f t="shared" si="36"/>
        <v>2019</v>
      </c>
      <c r="F1762" s="794" t="s">
        <v>1019</v>
      </c>
      <c r="G1762" s="823">
        <v>300</v>
      </c>
      <c r="H1762" s="794" t="s">
        <v>1029</v>
      </c>
      <c r="I1762" s="794">
        <v>86</v>
      </c>
      <c r="J1762" s="794">
        <v>214</v>
      </c>
      <c r="K1762" s="794">
        <v>898.80000000000007</v>
      </c>
      <c r="L1762" s="835" t="s">
        <v>1023</v>
      </c>
      <c r="M1762" s="794"/>
      <c r="N1762" s="794"/>
      <c r="O1762" s="794"/>
      <c r="P1762" s="794"/>
      <c r="Q1762" s="794"/>
      <c r="R1762" s="794"/>
      <c r="S1762" s="794"/>
      <c r="T1762" s="794"/>
      <c r="U1762" s="794"/>
      <c r="V1762" s="794"/>
      <c r="W1762" s="794"/>
      <c r="X1762" s="794"/>
    </row>
    <row r="1763" spans="3:24">
      <c r="C1763" s="857" t="s">
        <v>1018</v>
      </c>
      <c r="D1763" s="835">
        <v>43647</v>
      </c>
      <c r="E1763" s="794">
        <f t="shared" si="36"/>
        <v>2019</v>
      </c>
      <c r="F1763" s="794" t="s">
        <v>1019</v>
      </c>
      <c r="G1763" s="823">
        <v>300</v>
      </c>
      <c r="H1763" s="794" t="s">
        <v>1043</v>
      </c>
      <c r="I1763" s="794">
        <v>134</v>
      </c>
      <c r="J1763" s="794">
        <v>166</v>
      </c>
      <c r="K1763" s="794">
        <v>697.2</v>
      </c>
      <c r="L1763" s="835">
        <v>44075</v>
      </c>
      <c r="M1763" s="794"/>
      <c r="N1763" s="794"/>
      <c r="O1763" s="794"/>
      <c r="P1763" s="794"/>
      <c r="Q1763" s="794"/>
      <c r="R1763" s="794"/>
      <c r="S1763" s="794"/>
      <c r="T1763" s="794"/>
      <c r="U1763" s="794"/>
      <c r="V1763" s="794"/>
      <c r="W1763" s="794"/>
      <c r="X1763" s="794"/>
    </row>
    <row r="1764" spans="3:24">
      <c r="C1764" s="857" t="s">
        <v>1018</v>
      </c>
      <c r="D1764" s="835">
        <v>43647</v>
      </c>
      <c r="E1764" s="794">
        <f t="shared" si="36"/>
        <v>2019</v>
      </c>
      <c r="F1764" s="794" t="s">
        <v>1019</v>
      </c>
      <c r="G1764" s="823">
        <v>300</v>
      </c>
      <c r="H1764" s="794" t="s">
        <v>1029</v>
      </c>
      <c r="I1764" s="794">
        <v>86</v>
      </c>
      <c r="J1764" s="794">
        <v>214</v>
      </c>
      <c r="K1764" s="794">
        <v>898.80000000000007</v>
      </c>
      <c r="L1764" s="835" t="s">
        <v>1023</v>
      </c>
      <c r="M1764" s="794"/>
      <c r="N1764" s="794"/>
      <c r="O1764" s="794"/>
      <c r="P1764" s="794"/>
      <c r="Q1764" s="794"/>
      <c r="R1764" s="794"/>
      <c r="S1764" s="794"/>
      <c r="T1764" s="794"/>
      <c r="U1764" s="794"/>
      <c r="V1764" s="794"/>
      <c r="W1764" s="794"/>
      <c r="X1764" s="794"/>
    </row>
    <row r="1765" spans="3:24">
      <c r="C1765" s="857" t="s">
        <v>1018</v>
      </c>
      <c r="D1765" s="835">
        <v>43647</v>
      </c>
      <c r="E1765" s="794">
        <f t="shared" si="36"/>
        <v>2019</v>
      </c>
      <c r="F1765" s="794" t="s">
        <v>1019</v>
      </c>
      <c r="G1765" s="823">
        <v>300</v>
      </c>
      <c r="H1765" s="794" t="s">
        <v>1029</v>
      </c>
      <c r="I1765" s="794">
        <v>86</v>
      </c>
      <c r="J1765" s="794">
        <v>214</v>
      </c>
      <c r="K1765" s="794">
        <v>898.80000000000007</v>
      </c>
      <c r="L1765" s="835" t="s">
        <v>1023</v>
      </c>
      <c r="M1765" s="794"/>
      <c r="N1765" s="794"/>
      <c r="O1765" s="794"/>
      <c r="P1765" s="794"/>
      <c r="Q1765" s="794"/>
      <c r="R1765" s="794"/>
      <c r="S1765" s="794"/>
      <c r="T1765" s="794"/>
      <c r="U1765" s="794"/>
      <c r="V1765" s="794"/>
      <c r="W1765" s="794"/>
      <c r="X1765" s="794"/>
    </row>
    <row r="1766" spans="3:24">
      <c r="C1766" s="857" t="s">
        <v>1018</v>
      </c>
      <c r="D1766" s="835">
        <v>43647</v>
      </c>
      <c r="E1766" s="794">
        <f t="shared" si="36"/>
        <v>2019</v>
      </c>
      <c r="F1766" s="794" t="s">
        <v>1019</v>
      </c>
      <c r="G1766" s="823">
        <v>300</v>
      </c>
      <c r="H1766" s="794" t="s">
        <v>1029</v>
      </c>
      <c r="I1766" s="794">
        <v>86</v>
      </c>
      <c r="J1766" s="794">
        <v>214</v>
      </c>
      <c r="K1766" s="794">
        <v>898.80000000000007</v>
      </c>
      <c r="L1766" s="835" t="s">
        <v>1023</v>
      </c>
      <c r="M1766" s="794"/>
      <c r="N1766" s="794"/>
      <c r="O1766" s="794"/>
      <c r="P1766" s="794"/>
      <c r="Q1766" s="794"/>
      <c r="R1766" s="794"/>
      <c r="S1766" s="794"/>
      <c r="T1766" s="794"/>
      <c r="U1766" s="794"/>
      <c r="V1766" s="794"/>
      <c r="W1766" s="794"/>
      <c r="X1766" s="794"/>
    </row>
    <row r="1767" spans="3:24">
      <c r="C1767" s="857" t="s">
        <v>1018</v>
      </c>
      <c r="D1767" s="835">
        <v>43647</v>
      </c>
      <c r="E1767" s="794">
        <f t="shared" si="36"/>
        <v>2019</v>
      </c>
      <c r="F1767" s="794" t="s">
        <v>1019</v>
      </c>
      <c r="G1767" s="823">
        <v>300</v>
      </c>
      <c r="H1767" s="794" t="s">
        <v>1029</v>
      </c>
      <c r="I1767" s="794">
        <v>86</v>
      </c>
      <c r="J1767" s="794">
        <v>214</v>
      </c>
      <c r="K1767" s="794">
        <v>898.80000000000007</v>
      </c>
      <c r="L1767" s="835" t="s">
        <v>1023</v>
      </c>
      <c r="M1767" s="794"/>
      <c r="N1767" s="794"/>
      <c r="O1767" s="794"/>
      <c r="P1767" s="794"/>
      <c r="Q1767" s="794"/>
      <c r="R1767" s="794"/>
      <c r="S1767" s="794"/>
      <c r="T1767" s="794"/>
      <c r="U1767" s="794"/>
      <c r="V1767" s="794"/>
      <c r="W1767" s="794"/>
      <c r="X1767" s="794"/>
    </row>
    <row r="1768" spans="3:24">
      <c r="C1768" s="857" t="s">
        <v>1018</v>
      </c>
      <c r="D1768" s="835">
        <v>43647</v>
      </c>
      <c r="E1768" s="794">
        <f t="shared" si="36"/>
        <v>2019</v>
      </c>
      <c r="F1768" s="794" t="s">
        <v>1019</v>
      </c>
      <c r="G1768" s="823">
        <v>300</v>
      </c>
      <c r="H1768" s="794" t="s">
        <v>1029</v>
      </c>
      <c r="I1768" s="794">
        <v>86</v>
      </c>
      <c r="J1768" s="794">
        <v>214</v>
      </c>
      <c r="K1768" s="794">
        <v>898.80000000000007</v>
      </c>
      <c r="L1768" s="835" t="s">
        <v>1023</v>
      </c>
      <c r="M1768" s="794"/>
      <c r="N1768" s="794"/>
      <c r="O1768" s="794"/>
      <c r="P1768" s="794"/>
      <c r="Q1768" s="794"/>
      <c r="R1768" s="794"/>
      <c r="S1768" s="794"/>
      <c r="T1768" s="794"/>
      <c r="U1768" s="794"/>
      <c r="V1768" s="794"/>
      <c r="W1768" s="794"/>
      <c r="X1768" s="794"/>
    </row>
    <row r="1769" spans="3:24">
      <c r="C1769" s="857" t="s">
        <v>1018</v>
      </c>
      <c r="D1769" s="835">
        <v>43647</v>
      </c>
      <c r="E1769" s="794">
        <f t="shared" si="36"/>
        <v>2019</v>
      </c>
      <c r="F1769" s="794" t="s">
        <v>1019</v>
      </c>
      <c r="G1769" s="823">
        <v>300</v>
      </c>
      <c r="H1769" s="794" t="s">
        <v>1029</v>
      </c>
      <c r="I1769" s="794">
        <v>86</v>
      </c>
      <c r="J1769" s="794">
        <v>214</v>
      </c>
      <c r="K1769" s="794">
        <v>898.80000000000007</v>
      </c>
      <c r="L1769" s="835" t="s">
        <v>1023</v>
      </c>
      <c r="M1769" s="794"/>
      <c r="N1769" s="794"/>
      <c r="O1769" s="794"/>
      <c r="P1769" s="794"/>
      <c r="Q1769" s="794"/>
      <c r="R1769" s="794"/>
      <c r="S1769" s="794"/>
      <c r="T1769" s="794"/>
      <c r="U1769" s="794"/>
      <c r="V1769" s="794"/>
      <c r="W1769" s="794"/>
      <c r="X1769" s="794"/>
    </row>
    <row r="1770" spans="3:24">
      <c r="C1770" s="857" t="s">
        <v>1018</v>
      </c>
      <c r="D1770" s="835">
        <v>43647</v>
      </c>
      <c r="E1770" s="794">
        <f t="shared" ref="E1770:E1833" si="37">YEAR(D1770)</f>
        <v>2019</v>
      </c>
      <c r="F1770" s="794" t="s">
        <v>1019</v>
      </c>
      <c r="G1770" s="823">
        <v>300</v>
      </c>
      <c r="H1770" s="794" t="s">
        <v>1029</v>
      </c>
      <c r="I1770" s="794">
        <v>86</v>
      </c>
      <c r="J1770" s="794">
        <v>214</v>
      </c>
      <c r="K1770" s="794">
        <v>898.80000000000007</v>
      </c>
      <c r="L1770" s="835" t="s">
        <v>1023</v>
      </c>
      <c r="M1770" s="794"/>
      <c r="N1770" s="794"/>
      <c r="O1770" s="794"/>
      <c r="P1770" s="794"/>
      <c r="Q1770" s="794"/>
      <c r="R1770" s="794"/>
      <c r="S1770" s="794"/>
      <c r="T1770" s="794"/>
      <c r="U1770" s="794"/>
      <c r="V1770" s="794"/>
      <c r="W1770" s="794"/>
      <c r="X1770" s="794"/>
    </row>
    <row r="1771" spans="3:24">
      <c r="C1771" s="857" t="s">
        <v>1018</v>
      </c>
      <c r="D1771" s="835">
        <v>43647</v>
      </c>
      <c r="E1771" s="794">
        <f t="shared" si="37"/>
        <v>2019</v>
      </c>
      <c r="F1771" s="794" t="s">
        <v>1019</v>
      </c>
      <c r="G1771" s="823">
        <v>300</v>
      </c>
      <c r="H1771" s="794" t="s">
        <v>1029</v>
      </c>
      <c r="I1771" s="794">
        <v>86</v>
      </c>
      <c r="J1771" s="794">
        <v>214</v>
      </c>
      <c r="K1771" s="794">
        <v>898.80000000000007</v>
      </c>
      <c r="L1771" s="835" t="s">
        <v>1023</v>
      </c>
      <c r="M1771" s="794"/>
      <c r="N1771" s="794"/>
      <c r="O1771" s="794"/>
      <c r="P1771" s="794"/>
      <c r="Q1771" s="794"/>
      <c r="R1771" s="794"/>
      <c r="S1771" s="794"/>
      <c r="T1771" s="794"/>
      <c r="U1771" s="794"/>
      <c r="V1771" s="794"/>
      <c r="W1771" s="794"/>
      <c r="X1771" s="794"/>
    </row>
    <row r="1772" spans="3:24">
      <c r="C1772" s="857" t="s">
        <v>1018</v>
      </c>
      <c r="D1772" s="835">
        <v>43647</v>
      </c>
      <c r="E1772" s="794">
        <f t="shared" si="37"/>
        <v>2019</v>
      </c>
      <c r="F1772" s="794" t="s">
        <v>1019</v>
      </c>
      <c r="G1772" s="823">
        <v>300</v>
      </c>
      <c r="H1772" s="794" t="s">
        <v>1029</v>
      </c>
      <c r="I1772" s="794">
        <v>86</v>
      </c>
      <c r="J1772" s="794">
        <v>214</v>
      </c>
      <c r="K1772" s="794">
        <v>898.80000000000007</v>
      </c>
      <c r="L1772" s="835" t="s">
        <v>1023</v>
      </c>
      <c r="M1772" s="794"/>
      <c r="N1772" s="794"/>
      <c r="O1772" s="794"/>
      <c r="P1772" s="794"/>
      <c r="Q1772" s="794"/>
      <c r="R1772" s="794"/>
      <c r="S1772" s="794"/>
      <c r="T1772" s="794"/>
      <c r="U1772" s="794"/>
      <c r="V1772" s="794"/>
      <c r="W1772" s="794"/>
      <c r="X1772" s="794"/>
    </row>
    <row r="1773" spans="3:24">
      <c r="C1773" s="857" t="s">
        <v>1018</v>
      </c>
      <c r="D1773" s="835">
        <v>43647</v>
      </c>
      <c r="E1773" s="794">
        <f t="shared" si="37"/>
        <v>2019</v>
      </c>
      <c r="F1773" s="794" t="s">
        <v>1032</v>
      </c>
      <c r="G1773" s="823">
        <v>135</v>
      </c>
      <c r="H1773" s="794" t="s">
        <v>1029</v>
      </c>
      <c r="I1773" s="794">
        <v>86</v>
      </c>
      <c r="J1773" s="794">
        <v>49</v>
      </c>
      <c r="K1773" s="794">
        <v>205.8</v>
      </c>
      <c r="L1773" s="835" t="s">
        <v>1023</v>
      </c>
      <c r="M1773" s="794"/>
      <c r="N1773" s="794"/>
      <c r="O1773" s="794"/>
      <c r="P1773" s="794"/>
      <c r="Q1773" s="794"/>
      <c r="R1773" s="794"/>
      <c r="S1773" s="794"/>
      <c r="T1773" s="794"/>
      <c r="U1773" s="794"/>
      <c r="V1773" s="794"/>
      <c r="W1773" s="794"/>
      <c r="X1773" s="794"/>
    </row>
    <row r="1774" spans="3:24">
      <c r="C1774" s="857" t="s">
        <v>1018</v>
      </c>
      <c r="D1774" s="835">
        <v>43647</v>
      </c>
      <c r="E1774" s="794">
        <f t="shared" si="37"/>
        <v>2019</v>
      </c>
      <c r="F1774" s="794" t="s">
        <v>1032</v>
      </c>
      <c r="G1774" s="823">
        <v>135</v>
      </c>
      <c r="H1774" s="794" t="s">
        <v>1029</v>
      </c>
      <c r="I1774" s="794">
        <v>86</v>
      </c>
      <c r="J1774" s="794">
        <v>49</v>
      </c>
      <c r="K1774" s="794">
        <v>205.8</v>
      </c>
      <c r="L1774" s="835" t="s">
        <v>1023</v>
      </c>
      <c r="M1774" s="794"/>
      <c r="N1774" s="794"/>
      <c r="O1774" s="794"/>
      <c r="P1774" s="794"/>
      <c r="Q1774" s="794"/>
      <c r="R1774" s="794"/>
      <c r="S1774" s="794"/>
      <c r="T1774" s="794"/>
      <c r="U1774" s="794"/>
      <c r="V1774" s="794"/>
      <c r="W1774" s="794"/>
      <c r="X1774" s="794"/>
    </row>
    <row r="1775" spans="3:24">
      <c r="C1775" s="857" t="s">
        <v>1018</v>
      </c>
      <c r="D1775" s="835">
        <v>43647</v>
      </c>
      <c r="E1775" s="794">
        <f t="shared" si="37"/>
        <v>2019</v>
      </c>
      <c r="F1775" s="794" t="s">
        <v>1032</v>
      </c>
      <c r="G1775" s="823">
        <v>135</v>
      </c>
      <c r="H1775" s="794" t="s">
        <v>1029</v>
      </c>
      <c r="I1775" s="794">
        <v>86</v>
      </c>
      <c r="J1775" s="794">
        <v>49</v>
      </c>
      <c r="K1775" s="794">
        <v>205.8</v>
      </c>
      <c r="L1775" s="835" t="s">
        <v>1023</v>
      </c>
      <c r="M1775" s="794"/>
      <c r="N1775" s="794"/>
      <c r="O1775" s="794"/>
      <c r="P1775" s="794"/>
      <c r="Q1775" s="794"/>
      <c r="R1775" s="794"/>
      <c r="S1775" s="794"/>
      <c r="T1775" s="794"/>
      <c r="U1775" s="794"/>
      <c r="V1775" s="794"/>
      <c r="W1775" s="794"/>
      <c r="X1775" s="794"/>
    </row>
    <row r="1776" spans="3:24">
      <c r="C1776" s="857" t="s">
        <v>1018</v>
      </c>
      <c r="D1776" s="835">
        <v>43647</v>
      </c>
      <c r="E1776" s="794">
        <f t="shared" si="37"/>
        <v>2019</v>
      </c>
      <c r="F1776" s="794" t="s">
        <v>1032</v>
      </c>
      <c r="G1776" s="823">
        <v>135</v>
      </c>
      <c r="H1776" s="794" t="s">
        <v>1029</v>
      </c>
      <c r="I1776" s="794">
        <v>86</v>
      </c>
      <c r="J1776" s="794">
        <v>49</v>
      </c>
      <c r="K1776" s="794">
        <v>205.8</v>
      </c>
      <c r="L1776" s="835" t="s">
        <v>1023</v>
      </c>
      <c r="M1776" s="794"/>
      <c r="N1776" s="794"/>
      <c r="O1776" s="794"/>
      <c r="P1776" s="794"/>
      <c r="Q1776" s="794"/>
      <c r="R1776" s="794"/>
      <c r="S1776" s="794"/>
      <c r="T1776" s="794"/>
      <c r="U1776" s="794"/>
      <c r="V1776" s="794"/>
      <c r="W1776" s="794"/>
      <c r="X1776" s="794"/>
    </row>
    <row r="1777" spans="3:24">
      <c r="C1777" s="857" t="s">
        <v>1018</v>
      </c>
      <c r="D1777" s="835">
        <v>43647</v>
      </c>
      <c r="E1777" s="794">
        <f t="shared" si="37"/>
        <v>2019</v>
      </c>
      <c r="F1777" s="794" t="s">
        <v>1032</v>
      </c>
      <c r="G1777" s="823">
        <v>135</v>
      </c>
      <c r="H1777" s="794" t="s">
        <v>1029</v>
      </c>
      <c r="I1777" s="794">
        <v>86</v>
      </c>
      <c r="J1777" s="794">
        <v>49</v>
      </c>
      <c r="K1777" s="794">
        <v>205.8</v>
      </c>
      <c r="L1777" s="835" t="s">
        <v>1023</v>
      </c>
      <c r="M1777" s="794"/>
      <c r="N1777" s="794"/>
      <c r="O1777" s="794"/>
      <c r="P1777" s="794"/>
      <c r="Q1777" s="794"/>
      <c r="R1777" s="794"/>
      <c r="S1777" s="794"/>
      <c r="T1777" s="794"/>
      <c r="U1777" s="794"/>
      <c r="V1777" s="794"/>
      <c r="W1777" s="794"/>
      <c r="X1777" s="794"/>
    </row>
    <row r="1778" spans="3:24">
      <c r="C1778" s="857" t="s">
        <v>1018</v>
      </c>
      <c r="D1778" s="835">
        <v>43647</v>
      </c>
      <c r="E1778" s="794">
        <f t="shared" si="37"/>
        <v>2019</v>
      </c>
      <c r="F1778" s="794" t="s">
        <v>1019</v>
      </c>
      <c r="G1778" s="823">
        <v>300</v>
      </c>
      <c r="H1778" s="794" t="s">
        <v>1043</v>
      </c>
      <c r="I1778" s="794">
        <v>134</v>
      </c>
      <c r="J1778" s="794">
        <v>166</v>
      </c>
      <c r="K1778" s="794">
        <v>697.2</v>
      </c>
      <c r="L1778" s="835">
        <v>44075</v>
      </c>
      <c r="M1778" s="794"/>
      <c r="N1778" s="794"/>
      <c r="O1778" s="794"/>
      <c r="P1778" s="794"/>
      <c r="Q1778" s="794"/>
      <c r="R1778" s="794"/>
      <c r="S1778" s="794"/>
      <c r="T1778" s="794"/>
      <c r="U1778" s="794"/>
      <c r="V1778" s="794"/>
      <c r="W1778" s="794"/>
      <c r="X1778" s="794"/>
    </row>
    <row r="1779" spans="3:24">
      <c r="C1779" s="857" t="s">
        <v>1018</v>
      </c>
      <c r="D1779" s="835">
        <v>43647</v>
      </c>
      <c r="E1779" s="794">
        <f t="shared" si="37"/>
        <v>2019</v>
      </c>
      <c r="F1779" s="794" t="s">
        <v>1019</v>
      </c>
      <c r="G1779" s="823">
        <v>300</v>
      </c>
      <c r="H1779" s="794" t="s">
        <v>1043</v>
      </c>
      <c r="I1779" s="794">
        <v>134</v>
      </c>
      <c r="J1779" s="794">
        <v>166</v>
      </c>
      <c r="K1779" s="794">
        <v>697.2</v>
      </c>
      <c r="L1779" s="835">
        <v>44075</v>
      </c>
      <c r="M1779" s="794"/>
      <c r="N1779" s="794"/>
      <c r="O1779" s="794"/>
      <c r="P1779" s="794"/>
      <c r="Q1779" s="794"/>
      <c r="R1779" s="794"/>
      <c r="S1779" s="794"/>
      <c r="T1779" s="794"/>
      <c r="U1779" s="794"/>
      <c r="V1779" s="794"/>
      <c r="W1779" s="794"/>
      <c r="X1779" s="794"/>
    </row>
    <row r="1780" spans="3:24">
      <c r="C1780" s="857" t="s">
        <v>1018</v>
      </c>
      <c r="D1780" s="835">
        <v>43647</v>
      </c>
      <c r="E1780" s="794">
        <f t="shared" si="37"/>
        <v>2019</v>
      </c>
      <c r="F1780" s="794" t="s">
        <v>1019</v>
      </c>
      <c r="G1780" s="823">
        <v>300</v>
      </c>
      <c r="H1780" s="794" t="s">
        <v>1043</v>
      </c>
      <c r="I1780" s="794">
        <v>134</v>
      </c>
      <c r="J1780" s="794">
        <v>166</v>
      </c>
      <c r="K1780" s="794">
        <v>697.2</v>
      </c>
      <c r="L1780" s="835" t="s">
        <v>1023</v>
      </c>
      <c r="M1780" s="794"/>
      <c r="N1780" s="794"/>
      <c r="O1780" s="794"/>
      <c r="P1780" s="794"/>
      <c r="Q1780" s="794"/>
      <c r="R1780" s="794"/>
      <c r="S1780" s="794"/>
      <c r="T1780" s="794"/>
      <c r="U1780" s="794"/>
      <c r="V1780" s="794"/>
      <c r="W1780" s="794"/>
      <c r="X1780" s="794"/>
    </row>
    <row r="1781" spans="3:24">
      <c r="C1781" s="857" t="s">
        <v>1018</v>
      </c>
      <c r="D1781" s="835">
        <v>43647</v>
      </c>
      <c r="E1781" s="794">
        <f t="shared" si="37"/>
        <v>2019</v>
      </c>
      <c r="F1781" s="794" t="s">
        <v>1019</v>
      </c>
      <c r="G1781" s="823">
        <v>300</v>
      </c>
      <c r="H1781" s="794" t="s">
        <v>1043</v>
      </c>
      <c r="I1781" s="794">
        <v>134</v>
      </c>
      <c r="J1781" s="794">
        <v>166</v>
      </c>
      <c r="K1781" s="794">
        <v>697.2</v>
      </c>
      <c r="L1781" s="835">
        <v>44075</v>
      </c>
      <c r="M1781" s="794"/>
      <c r="N1781" s="794"/>
      <c r="O1781" s="794"/>
      <c r="P1781" s="794"/>
      <c r="Q1781" s="794"/>
      <c r="R1781" s="794"/>
      <c r="S1781" s="794"/>
      <c r="T1781" s="794"/>
      <c r="U1781" s="794"/>
      <c r="V1781" s="794"/>
      <c r="W1781" s="794"/>
      <c r="X1781" s="794"/>
    </row>
    <row r="1782" spans="3:24">
      <c r="C1782" s="857" t="s">
        <v>1018</v>
      </c>
      <c r="D1782" s="835">
        <v>43647</v>
      </c>
      <c r="E1782" s="794">
        <f t="shared" si="37"/>
        <v>2019</v>
      </c>
      <c r="F1782" s="794" t="s">
        <v>1019</v>
      </c>
      <c r="G1782" s="823">
        <v>300</v>
      </c>
      <c r="H1782" s="794" t="s">
        <v>1043</v>
      </c>
      <c r="I1782" s="794">
        <v>134</v>
      </c>
      <c r="J1782" s="794">
        <v>166</v>
      </c>
      <c r="K1782" s="794">
        <v>697.2</v>
      </c>
      <c r="L1782" s="835">
        <v>44075</v>
      </c>
      <c r="M1782" s="794"/>
      <c r="N1782" s="794"/>
      <c r="O1782" s="794"/>
      <c r="P1782" s="794"/>
      <c r="Q1782" s="794"/>
      <c r="R1782" s="794"/>
      <c r="S1782" s="794"/>
      <c r="T1782" s="794"/>
      <c r="U1782" s="794"/>
      <c r="V1782" s="794"/>
      <c r="W1782" s="794"/>
      <c r="X1782" s="794"/>
    </row>
    <row r="1783" spans="3:24">
      <c r="C1783" s="857" t="s">
        <v>1018</v>
      </c>
      <c r="D1783" s="835">
        <v>43647</v>
      </c>
      <c r="E1783" s="794">
        <f t="shared" si="37"/>
        <v>2019</v>
      </c>
      <c r="F1783" s="794" t="s">
        <v>1019</v>
      </c>
      <c r="G1783" s="823">
        <v>300</v>
      </c>
      <c r="H1783" s="794" t="s">
        <v>1043</v>
      </c>
      <c r="I1783" s="794">
        <v>134</v>
      </c>
      <c r="J1783" s="794">
        <v>166</v>
      </c>
      <c r="K1783" s="794">
        <v>697.2</v>
      </c>
      <c r="L1783" s="835">
        <v>44075</v>
      </c>
      <c r="M1783" s="794"/>
      <c r="N1783" s="794"/>
      <c r="O1783" s="794"/>
      <c r="P1783" s="794"/>
      <c r="Q1783" s="794"/>
      <c r="R1783" s="794"/>
      <c r="S1783" s="794"/>
      <c r="T1783" s="794"/>
      <c r="U1783" s="794"/>
      <c r="V1783" s="794"/>
      <c r="W1783" s="794"/>
      <c r="X1783" s="794"/>
    </row>
    <row r="1784" spans="3:24">
      <c r="C1784" s="857" t="s">
        <v>1018</v>
      </c>
      <c r="D1784" s="835">
        <v>43647</v>
      </c>
      <c r="E1784" s="794">
        <f t="shared" si="37"/>
        <v>2019</v>
      </c>
      <c r="F1784" s="794" t="s">
        <v>1019</v>
      </c>
      <c r="G1784" s="823">
        <v>300</v>
      </c>
      <c r="H1784" s="794" t="s">
        <v>1043</v>
      </c>
      <c r="I1784" s="794">
        <v>134</v>
      </c>
      <c r="J1784" s="794">
        <v>166</v>
      </c>
      <c r="K1784" s="794">
        <v>697.2</v>
      </c>
      <c r="L1784" s="835">
        <v>44075</v>
      </c>
      <c r="M1784" s="794"/>
      <c r="N1784" s="794"/>
      <c r="O1784" s="794"/>
      <c r="P1784" s="794"/>
      <c r="Q1784" s="794"/>
      <c r="R1784" s="794"/>
      <c r="S1784" s="794"/>
      <c r="T1784" s="794"/>
      <c r="U1784" s="794"/>
      <c r="V1784" s="794"/>
      <c r="W1784" s="794"/>
      <c r="X1784" s="794"/>
    </row>
    <row r="1785" spans="3:24">
      <c r="C1785" s="857" t="s">
        <v>1018</v>
      </c>
      <c r="D1785" s="835">
        <v>43647</v>
      </c>
      <c r="E1785" s="794">
        <f t="shared" si="37"/>
        <v>2019</v>
      </c>
      <c r="F1785" s="794" t="s">
        <v>1019</v>
      </c>
      <c r="G1785" s="823">
        <v>300</v>
      </c>
      <c r="H1785" s="794" t="s">
        <v>1043</v>
      </c>
      <c r="I1785" s="794">
        <v>134</v>
      </c>
      <c r="J1785" s="794">
        <v>166</v>
      </c>
      <c r="K1785" s="794">
        <v>697.2</v>
      </c>
      <c r="L1785" s="835">
        <v>44075</v>
      </c>
      <c r="M1785" s="794"/>
      <c r="N1785" s="794"/>
      <c r="O1785" s="794"/>
      <c r="P1785" s="794"/>
      <c r="Q1785" s="794"/>
      <c r="R1785" s="794"/>
      <c r="S1785" s="794"/>
      <c r="T1785" s="794"/>
      <c r="U1785" s="794"/>
      <c r="V1785" s="794"/>
      <c r="W1785" s="794"/>
      <c r="X1785" s="794"/>
    </row>
    <row r="1786" spans="3:24">
      <c r="C1786" s="857" t="s">
        <v>1018</v>
      </c>
      <c r="D1786" s="835">
        <v>43647</v>
      </c>
      <c r="E1786" s="794">
        <f t="shared" si="37"/>
        <v>2019</v>
      </c>
      <c r="F1786" s="794" t="s">
        <v>1019</v>
      </c>
      <c r="G1786" s="823">
        <v>300</v>
      </c>
      <c r="H1786" s="794" t="s">
        <v>1043</v>
      </c>
      <c r="I1786" s="794">
        <v>134</v>
      </c>
      <c r="J1786" s="794">
        <v>166</v>
      </c>
      <c r="K1786" s="794">
        <v>697.2</v>
      </c>
      <c r="L1786" s="835">
        <v>44075</v>
      </c>
      <c r="M1786" s="794"/>
      <c r="N1786" s="794"/>
      <c r="O1786" s="794"/>
      <c r="P1786" s="794"/>
      <c r="Q1786" s="794"/>
      <c r="R1786" s="794"/>
      <c r="S1786" s="794"/>
      <c r="T1786" s="794"/>
      <c r="U1786" s="794"/>
      <c r="V1786" s="794"/>
      <c r="W1786" s="794"/>
      <c r="X1786" s="794"/>
    </row>
    <row r="1787" spans="3:24">
      <c r="C1787" s="857" t="s">
        <v>1018</v>
      </c>
      <c r="D1787" s="835">
        <v>43647</v>
      </c>
      <c r="E1787" s="794">
        <f t="shared" si="37"/>
        <v>2019</v>
      </c>
      <c r="F1787" s="794" t="s">
        <v>1019</v>
      </c>
      <c r="G1787" s="823">
        <v>300</v>
      </c>
      <c r="H1787" s="794" t="s">
        <v>1043</v>
      </c>
      <c r="I1787" s="794">
        <v>134</v>
      </c>
      <c r="J1787" s="794">
        <v>166</v>
      </c>
      <c r="K1787" s="794">
        <v>697.2</v>
      </c>
      <c r="L1787" s="835">
        <v>44075</v>
      </c>
      <c r="M1787" s="794"/>
      <c r="N1787" s="794"/>
      <c r="O1787" s="794"/>
      <c r="P1787" s="794"/>
      <c r="Q1787" s="794"/>
      <c r="R1787" s="794"/>
      <c r="S1787" s="794"/>
      <c r="T1787" s="794"/>
      <c r="U1787" s="794"/>
      <c r="V1787" s="794"/>
      <c r="W1787" s="794"/>
      <c r="X1787" s="794"/>
    </row>
    <row r="1788" spans="3:24">
      <c r="C1788" s="857" t="s">
        <v>1018</v>
      </c>
      <c r="D1788" s="835">
        <v>43647</v>
      </c>
      <c r="E1788" s="794">
        <f t="shared" si="37"/>
        <v>2019</v>
      </c>
      <c r="F1788" s="794" t="s">
        <v>1019</v>
      </c>
      <c r="G1788" s="823">
        <v>300</v>
      </c>
      <c r="H1788" s="794" t="s">
        <v>1043</v>
      </c>
      <c r="I1788" s="794">
        <v>134</v>
      </c>
      <c r="J1788" s="794">
        <v>166</v>
      </c>
      <c r="K1788" s="794">
        <v>697.2</v>
      </c>
      <c r="L1788" s="835">
        <v>44075</v>
      </c>
      <c r="M1788" s="794"/>
      <c r="N1788" s="794"/>
      <c r="O1788" s="794"/>
      <c r="P1788" s="794"/>
      <c r="Q1788" s="794"/>
      <c r="R1788" s="794"/>
      <c r="S1788" s="794"/>
      <c r="T1788" s="794"/>
      <c r="U1788" s="794"/>
      <c r="V1788" s="794"/>
      <c r="W1788" s="794"/>
      <c r="X1788" s="794"/>
    </row>
    <row r="1789" spans="3:24">
      <c r="C1789" s="857" t="s">
        <v>1018</v>
      </c>
      <c r="D1789" s="835">
        <v>43647</v>
      </c>
      <c r="E1789" s="794">
        <f t="shared" si="37"/>
        <v>2019</v>
      </c>
      <c r="F1789" s="794" t="s">
        <v>1019</v>
      </c>
      <c r="G1789" s="823">
        <v>300</v>
      </c>
      <c r="H1789" s="794" t="s">
        <v>1043</v>
      </c>
      <c r="I1789" s="794">
        <v>134</v>
      </c>
      <c r="J1789" s="794">
        <v>166</v>
      </c>
      <c r="K1789" s="794">
        <v>697.2</v>
      </c>
      <c r="L1789" s="835">
        <v>44075</v>
      </c>
      <c r="M1789" s="794"/>
      <c r="N1789" s="794"/>
      <c r="O1789" s="794"/>
      <c r="P1789" s="794"/>
      <c r="Q1789" s="794"/>
      <c r="R1789" s="794"/>
      <c r="S1789" s="794"/>
      <c r="T1789" s="794"/>
      <c r="U1789" s="794"/>
      <c r="V1789" s="794"/>
      <c r="W1789" s="794"/>
      <c r="X1789" s="794"/>
    </row>
    <row r="1790" spans="3:24">
      <c r="C1790" s="857" t="s">
        <v>1018</v>
      </c>
      <c r="D1790" s="835">
        <v>43647</v>
      </c>
      <c r="E1790" s="794">
        <f t="shared" si="37"/>
        <v>2019</v>
      </c>
      <c r="F1790" s="794" t="s">
        <v>1019</v>
      </c>
      <c r="G1790" s="823">
        <v>300</v>
      </c>
      <c r="H1790" s="794" t="s">
        <v>1043</v>
      </c>
      <c r="I1790" s="794">
        <v>134</v>
      </c>
      <c r="J1790" s="794">
        <v>166</v>
      </c>
      <c r="K1790" s="794">
        <v>697.2</v>
      </c>
      <c r="L1790" s="835">
        <v>44075</v>
      </c>
      <c r="M1790" s="794"/>
      <c r="N1790" s="794"/>
      <c r="O1790" s="794"/>
      <c r="P1790" s="794"/>
      <c r="Q1790" s="794"/>
      <c r="R1790" s="794"/>
      <c r="S1790" s="794"/>
      <c r="T1790" s="794"/>
      <c r="U1790" s="794"/>
      <c r="V1790" s="794"/>
      <c r="W1790" s="794"/>
      <c r="X1790" s="794"/>
    </row>
    <row r="1791" spans="3:24">
      <c r="C1791" s="857" t="s">
        <v>1018</v>
      </c>
      <c r="D1791" s="835">
        <v>43647</v>
      </c>
      <c r="E1791" s="794">
        <f t="shared" si="37"/>
        <v>2019</v>
      </c>
      <c r="F1791" s="794" t="s">
        <v>1019</v>
      </c>
      <c r="G1791" s="823">
        <v>300</v>
      </c>
      <c r="H1791" s="794" t="s">
        <v>1043</v>
      </c>
      <c r="I1791" s="794">
        <v>134</v>
      </c>
      <c r="J1791" s="794">
        <v>166</v>
      </c>
      <c r="K1791" s="794">
        <v>697.2</v>
      </c>
      <c r="L1791" s="835">
        <v>44075</v>
      </c>
      <c r="M1791" s="794"/>
      <c r="N1791" s="794"/>
      <c r="O1791" s="794"/>
      <c r="P1791" s="794"/>
      <c r="Q1791" s="794"/>
      <c r="R1791" s="794"/>
      <c r="S1791" s="794"/>
      <c r="T1791" s="794"/>
      <c r="U1791" s="794"/>
      <c r="V1791" s="794"/>
      <c r="W1791" s="794"/>
      <c r="X1791" s="794"/>
    </row>
    <row r="1792" spans="3:24">
      <c r="C1792" s="857" t="s">
        <v>1018</v>
      </c>
      <c r="D1792" s="835">
        <v>43647</v>
      </c>
      <c r="E1792" s="794">
        <f t="shared" si="37"/>
        <v>2019</v>
      </c>
      <c r="F1792" s="794" t="s">
        <v>1019</v>
      </c>
      <c r="G1792" s="823">
        <v>300</v>
      </c>
      <c r="H1792" s="794" t="s">
        <v>1043</v>
      </c>
      <c r="I1792" s="794">
        <v>134</v>
      </c>
      <c r="J1792" s="794">
        <v>166</v>
      </c>
      <c r="K1792" s="794">
        <v>697.2</v>
      </c>
      <c r="L1792" s="835">
        <v>44075</v>
      </c>
      <c r="M1792" s="794"/>
      <c r="N1792" s="794"/>
      <c r="O1792" s="794"/>
      <c r="P1792" s="794"/>
      <c r="Q1792" s="794"/>
      <c r="R1792" s="794"/>
      <c r="S1792" s="794"/>
      <c r="T1792" s="794"/>
      <c r="U1792" s="794"/>
      <c r="V1792" s="794"/>
      <c r="W1792" s="794"/>
      <c r="X1792" s="794"/>
    </row>
    <row r="1793" spans="3:24">
      <c r="C1793" s="857" t="s">
        <v>1018</v>
      </c>
      <c r="D1793" s="835">
        <v>43647</v>
      </c>
      <c r="E1793" s="794">
        <f t="shared" si="37"/>
        <v>2019</v>
      </c>
      <c r="F1793" s="794" t="s">
        <v>1019</v>
      </c>
      <c r="G1793" s="823">
        <v>300</v>
      </c>
      <c r="H1793" s="794" t="s">
        <v>1043</v>
      </c>
      <c r="I1793" s="794">
        <v>134</v>
      </c>
      <c r="J1793" s="794">
        <v>166</v>
      </c>
      <c r="K1793" s="794">
        <v>697.2</v>
      </c>
      <c r="L1793" s="835">
        <v>44075</v>
      </c>
      <c r="M1793" s="794"/>
      <c r="N1793" s="794"/>
      <c r="O1793" s="794"/>
      <c r="P1793" s="794"/>
      <c r="Q1793" s="794"/>
      <c r="R1793" s="794"/>
      <c r="S1793" s="794"/>
      <c r="T1793" s="794"/>
      <c r="U1793" s="794"/>
      <c r="V1793" s="794"/>
      <c r="W1793" s="794"/>
      <c r="X1793" s="794"/>
    </row>
    <row r="1794" spans="3:24">
      <c r="C1794" s="857" t="s">
        <v>1018</v>
      </c>
      <c r="D1794" s="835">
        <v>43647</v>
      </c>
      <c r="E1794" s="794">
        <f t="shared" si="37"/>
        <v>2019</v>
      </c>
      <c r="F1794" s="794" t="s">
        <v>1019</v>
      </c>
      <c r="G1794" s="823">
        <v>300</v>
      </c>
      <c r="H1794" s="794" t="s">
        <v>1043</v>
      </c>
      <c r="I1794" s="794">
        <v>134</v>
      </c>
      <c r="J1794" s="794">
        <v>166</v>
      </c>
      <c r="K1794" s="794">
        <v>697.2</v>
      </c>
      <c r="L1794" s="835">
        <v>44075</v>
      </c>
      <c r="M1794" s="794"/>
      <c r="N1794" s="794"/>
      <c r="O1794" s="794"/>
      <c r="P1794" s="794"/>
      <c r="Q1794" s="794"/>
      <c r="R1794" s="794"/>
      <c r="S1794" s="794"/>
      <c r="T1794" s="794"/>
      <c r="U1794" s="794"/>
      <c r="V1794" s="794"/>
      <c r="W1794" s="794"/>
      <c r="X1794" s="794"/>
    </row>
    <row r="1795" spans="3:24">
      <c r="C1795" s="857" t="s">
        <v>1018</v>
      </c>
      <c r="D1795" s="835">
        <v>43647</v>
      </c>
      <c r="E1795" s="794">
        <f t="shared" si="37"/>
        <v>2019</v>
      </c>
      <c r="F1795" s="794" t="s">
        <v>1019</v>
      </c>
      <c r="G1795" s="823">
        <v>300</v>
      </c>
      <c r="H1795" s="794" t="s">
        <v>1043</v>
      </c>
      <c r="I1795" s="794">
        <v>134</v>
      </c>
      <c r="J1795" s="794">
        <v>166</v>
      </c>
      <c r="K1795" s="794">
        <v>697.2</v>
      </c>
      <c r="L1795" s="835">
        <v>44136</v>
      </c>
      <c r="M1795" s="794"/>
      <c r="N1795" s="794"/>
      <c r="O1795" s="794"/>
      <c r="P1795" s="794"/>
      <c r="Q1795" s="794"/>
      <c r="R1795" s="794"/>
      <c r="S1795" s="794"/>
      <c r="T1795" s="794"/>
      <c r="U1795" s="794"/>
      <c r="V1795" s="794"/>
      <c r="W1795" s="794"/>
      <c r="X1795" s="794"/>
    </row>
    <row r="1796" spans="3:24">
      <c r="C1796" s="857" t="s">
        <v>1018</v>
      </c>
      <c r="D1796" s="835">
        <v>43647</v>
      </c>
      <c r="E1796" s="794">
        <f t="shared" si="37"/>
        <v>2019</v>
      </c>
      <c r="F1796" s="794" t="s">
        <v>1019</v>
      </c>
      <c r="G1796" s="823">
        <v>300</v>
      </c>
      <c r="H1796" s="794" t="s">
        <v>1043</v>
      </c>
      <c r="I1796" s="794">
        <v>134</v>
      </c>
      <c r="J1796" s="794">
        <v>166</v>
      </c>
      <c r="K1796" s="794">
        <v>697.2</v>
      </c>
      <c r="L1796" s="835">
        <v>44136</v>
      </c>
      <c r="M1796" s="794"/>
      <c r="N1796" s="794"/>
      <c r="O1796" s="794"/>
      <c r="P1796" s="794"/>
      <c r="Q1796" s="794"/>
      <c r="R1796" s="794"/>
      <c r="S1796" s="794"/>
      <c r="T1796" s="794"/>
      <c r="U1796" s="794"/>
      <c r="V1796" s="794"/>
      <c r="W1796" s="794"/>
      <c r="X1796" s="794"/>
    </row>
    <row r="1797" spans="3:24">
      <c r="C1797" s="857" t="s">
        <v>1018</v>
      </c>
      <c r="D1797" s="835">
        <v>43647</v>
      </c>
      <c r="E1797" s="794">
        <f t="shared" si="37"/>
        <v>2019</v>
      </c>
      <c r="F1797" s="794" t="s">
        <v>1019</v>
      </c>
      <c r="G1797" s="823">
        <v>300</v>
      </c>
      <c r="H1797" s="794" t="s">
        <v>1043</v>
      </c>
      <c r="I1797" s="794">
        <v>134</v>
      </c>
      <c r="J1797" s="794">
        <v>166</v>
      </c>
      <c r="K1797" s="794">
        <v>697.2</v>
      </c>
      <c r="L1797" s="835">
        <v>44136</v>
      </c>
      <c r="M1797" s="794"/>
      <c r="N1797" s="794"/>
      <c r="O1797" s="794"/>
      <c r="P1797" s="794"/>
      <c r="Q1797" s="794"/>
      <c r="R1797" s="794"/>
      <c r="S1797" s="794"/>
      <c r="T1797" s="794"/>
      <c r="U1797" s="794"/>
      <c r="V1797" s="794"/>
      <c r="W1797" s="794"/>
      <c r="X1797" s="794"/>
    </row>
    <row r="1798" spans="3:24">
      <c r="C1798" s="857" t="s">
        <v>1018</v>
      </c>
      <c r="D1798" s="835">
        <v>43647</v>
      </c>
      <c r="E1798" s="794">
        <f t="shared" si="37"/>
        <v>2019</v>
      </c>
      <c r="F1798" s="794" t="s">
        <v>1028</v>
      </c>
      <c r="G1798" s="823">
        <v>195</v>
      </c>
      <c r="H1798" s="794" t="s">
        <v>1043</v>
      </c>
      <c r="I1798" s="794">
        <v>134</v>
      </c>
      <c r="J1798" s="794">
        <v>61</v>
      </c>
      <c r="K1798" s="794">
        <v>256.2</v>
      </c>
      <c r="L1798" s="835">
        <v>44136</v>
      </c>
      <c r="M1798" s="794"/>
      <c r="N1798" s="794"/>
      <c r="O1798" s="794"/>
      <c r="P1798" s="794"/>
      <c r="Q1798" s="794"/>
      <c r="R1798" s="794"/>
      <c r="S1798" s="794"/>
      <c r="T1798" s="794"/>
      <c r="U1798" s="794"/>
      <c r="V1798" s="794"/>
      <c r="W1798" s="794"/>
      <c r="X1798" s="794"/>
    </row>
    <row r="1799" spans="3:24">
      <c r="C1799" s="857" t="s">
        <v>1018</v>
      </c>
      <c r="D1799" s="835">
        <v>43647</v>
      </c>
      <c r="E1799" s="794">
        <f t="shared" si="37"/>
        <v>2019</v>
      </c>
      <c r="F1799" s="794" t="s">
        <v>1019</v>
      </c>
      <c r="G1799" s="823">
        <v>300</v>
      </c>
      <c r="H1799" s="794" t="s">
        <v>1043</v>
      </c>
      <c r="I1799" s="794">
        <v>134</v>
      </c>
      <c r="J1799" s="794">
        <v>166</v>
      </c>
      <c r="K1799" s="794">
        <v>697.2</v>
      </c>
      <c r="L1799" s="835">
        <v>44136</v>
      </c>
      <c r="M1799" s="794"/>
      <c r="N1799" s="794"/>
      <c r="O1799" s="794"/>
      <c r="P1799" s="794"/>
      <c r="Q1799" s="794"/>
      <c r="R1799" s="794"/>
      <c r="S1799" s="794"/>
      <c r="T1799" s="794"/>
      <c r="U1799" s="794"/>
      <c r="V1799" s="794"/>
      <c r="W1799" s="794"/>
      <c r="X1799" s="794"/>
    </row>
    <row r="1800" spans="3:24">
      <c r="C1800" s="857" t="s">
        <v>1018</v>
      </c>
      <c r="D1800" s="835">
        <v>43647</v>
      </c>
      <c r="E1800" s="794">
        <f t="shared" si="37"/>
        <v>2019</v>
      </c>
      <c r="F1800" s="794" t="s">
        <v>1019</v>
      </c>
      <c r="G1800" s="823">
        <v>300</v>
      </c>
      <c r="H1800" s="794" t="s">
        <v>1043</v>
      </c>
      <c r="I1800" s="794">
        <v>134</v>
      </c>
      <c r="J1800" s="794">
        <v>166</v>
      </c>
      <c r="K1800" s="794">
        <v>697.2</v>
      </c>
      <c r="L1800" s="835">
        <v>44136</v>
      </c>
      <c r="M1800" s="794"/>
      <c r="N1800" s="794"/>
      <c r="O1800" s="794"/>
      <c r="P1800" s="794"/>
      <c r="Q1800" s="794"/>
      <c r="R1800" s="794"/>
      <c r="S1800" s="794"/>
      <c r="T1800" s="794"/>
      <c r="U1800" s="794"/>
      <c r="V1800" s="794"/>
      <c r="W1800" s="794"/>
      <c r="X1800" s="794"/>
    </row>
    <row r="1801" spans="3:24">
      <c r="C1801" s="857" t="s">
        <v>1018</v>
      </c>
      <c r="D1801" s="835">
        <v>43647</v>
      </c>
      <c r="E1801" s="794">
        <f t="shared" si="37"/>
        <v>2019</v>
      </c>
      <c r="F1801" s="794" t="s">
        <v>1028</v>
      </c>
      <c r="G1801" s="823">
        <v>195</v>
      </c>
      <c r="H1801" s="794" t="s">
        <v>1029</v>
      </c>
      <c r="I1801" s="794">
        <v>86</v>
      </c>
      <c r="J1801" s="794">
        <v>109</v>
      </c>
      <c r="K1801" s="794">
        <v>457.8</v>
      </c>
      <c r="L1801" s="835" t="s">
        <v>1023</v>
      </c>
      <c r="M1801" s="794"/>
      <c r="N1801" s="794"/>
      <c r="O1801" s="794"/>
      <c r="P1801" s="794"/>
      <c r="Q1801" s="794"/>
      <c r="R1801" s="794"/>
      <c r="S1801" s="794"/>
      <c r="T1801" s="794"/>
      <c r="U1801" s="794"/>
      <c r="V1801" s="794"/>
      <c r="W1801" s="794"/>
      <c r="X1801" s="794"/>
    </row>
    <row r="1802" spans="3:24">
      <c r="C1802" s="857" t="s">
        <v>1018</v>
      </c>
      <c r="D1802" s="835">
        <v>43647</v>
      </c>
      <c r="E1802" s="794">
        <f t="shared" si="37"/>
        <v>2019</v>
      </c>
      <c r="F1802" s="794" t="s">
        <v>1028</v>
      </c>
      <c r="G1802" s="823">
        <v>195</v>
      </c>
      <c r="H1802" s="794" t="s">
        <v>1029</v>
      </c>
      <c r="I1802" s="794">
        <v>86</v>
      </c>
      <c r="J1802" s="794">
        <v>109</v>
      </c>
      <c r="K1802" s="794">
        <v>457.8</v>
      </c>
      <c r="L1802" s="835" t="s">
        <v>1023</v>
      </c>
      <c r="M1802" s="794"/>
      <c r="N1802" s="794"/>
      <c r="O1802" s="794"/>
      <c r="P1802" s="794"/>
      <c r="Q1802" s="794"/>
      <c r="R1802" s="794"/>
      <c r="S1802" s="794"/>
      <c r="T1802" s="794"/>
      <c r="U1802" s="794"/>
      <c r="V1802" s="794"/>
      <c r="W1802" s="794"/>
      <c r="X1802" s="794"/>
    </row>
    <row r="1803" spans="3:24">
      <c r="C1803" s="857" t="s">
        <v>1018</v>
      </c>
      <c r="D1803" s="835">
        <v>43647</v>
      </c>
      <c r="E1803" s="794">
        <f t="shared" si="37"/>
        <v>2019</v>
      </c>
      <c r="F1803" s="794" t="s">
        <v>1028</v>
      </c>
      <c r="G1803" s="823">
        <v>195</v>
      </c>
      <c r="H1803" s="794" t="s">
        <v>1029</v>
      </c>
      <c r="I1803" s="794">
        <v>86</v>
      </c>
      <c r="J1803" s="794">
        <v>109</v>
      </c>
      <c r="K1803" s="794">
        <v>457.8</v>
      </c>
      <c r="L1803" s="835" t="s">
        <v>1023</v>
      </c>
      <c r="M1803" s="794"/>
      <c r="N1803" s="794"/>
      <c r="O1803" s="794"/>
      <c r="P1803" s="794"/>
      <c r="Q1803" s="794"/>
      <c r="R1803" s="794"/>
      <c r="S1803" s="794"/>
      <c r="T1803" s="794"/>
      <c r="U1803" s="794"/>
      <c r="V1803" s="794"/>
      <c r="W1803" s="794"/>
      <c r="X1803" s="794"/>
    </row>
    <row r="1804" spans="3:24">
      <c r="C1804" s="857" t="s">
        <v>1018</v>
      </c>
      <c r="D1804" s="835">
        <v>43647</v>
      </c>
      <c r="E1804" s="794">
        <f t="shared" si="37"/>
        <v>2019</v>
      </c>
      <c r="F1804" s="794" t="s">
        <v>1028</v>
      </c>
      <c r="G1804" s="823">
        <v>195</v>
      </c>
      <c r="H1804" s="794" t="s">
        <v>1029</v>
      </c>
      <c r="I1804" s="794">
        <v>86</v>
      </c>
      <c r="J1804" s="794">
        <v>109</v>
      </c>
      <c r="K1804" s="794">
        <v>457.8</v>
      </c>
      <c r="L1804" s="835" t="s">
        <v>1023</v>
      </c>
      <c r="M1804" s="794"/>
      <c r="N1804" s="794"/>
      <c r="O1804" s="794"/>
      <c r="P1804" s="794"/>
      <c r="Q1804" s="794"/>
      <c r="R1804" s="794"/>
      <c r="S1804" s="794"/>
      <c r="T1804" s="794"/>
      <c r="U1804" s="794"/>
      <c r="V1804" s="794"/>
      <c r="W1804" s="794"/>
      <c r="X1804" s="794"/>
    </row>
    <row r="1805" spans="3:24">
      <c r="C1805" s="857" t="s">
        <v>1018</v>
      </c>
      <c r="D1805" s="835">
        <v>43647</v>
      </c>
      <c r="E1805" s="794">
        <f t="shared" si="37"/>
        <v>2019</v>
      </c>
      <c r="F1805" s="794" t="s">
        <v>1028</v>
      </c>
      <c r="G1805" s="823">
        <v>195</v>
      </c>
      <c r="H1805" s="794" t="s">
        <v>1029</v>
      </c>
      <c r="I1805" s="794">
        <v>86</v>
      </c>
      <c r="J1805" s="794">
        <v>109</v>
      </c>
      <c r="K1805" s="794">
        <v>457.8</v>
      </c>
      <c r="L1805" s="835" t="s">
        <v>1023</v>
      </c>
      <c r="M1805" s="794"/>
      <c r="N1805" s="794"/>
      <c r="O1805" s="794"/>
      <c r="P1805" s="794"/>
      <c r="Q1805" s="794"/>
      <c r="R1805" s="794"/>
      <c r="S1805" s="794"/>
      <c r="T1805" s="794"/>
      <c r="U1805" s="794"/>
      <c r="V1805" s="794"/>
      <c r="W1805" s="794"/>
      <c r="X1805" s="794"/>
    </row>
    <row r="1806" spans="3:24">
      <c r="C1806" s="857" t="s">
        <v>1018</v>
      </c>
      <c r="D1806" s="835">
        <v>43647</v>
      </c>
      <c r="E1806" s="794">
        <f t="shared" si="37"/>
        <v>2019</v>
      </c>
      <c r="F1806" s="794" t="s">
        <v>1028</v>
      </c>
      <c r="G1806" s="823">
        <v>195</v>
      </c>
      <c r="H1806" s="794" t="s">
        <v>1029</v>
      </c>
      <c r="I1806" s="794">
        <v>86</v>
      </c>
      <c r="J1806" s="794">
        <v>109</v>
      </c>
      <c r="K1806" s="794">
        <v>457.8</v>
      </c>
      <c r="L1806" s="835" t="s">
        <v>1023</v>
      </c>
      <c r="M1806" s="794"/>
      <c r="N1806" s="794"/>
      <c r="O1806" s="794"/>
      <c r="P1806" s="794"/>
      <c r="Q1806" s="794"/>
      <c r="R1806" s="794"/>
      <c r="S1806" s="794"/>
      <c r="T1806" s="794"/>
      <c r="U1806" s="794"/>
      <c r="V1806" s="794"/>
      <c r="W1806" s="794"/>
      <c r="X1806" s="794"/>
    </row>
    <row r="1807" spans="3:24">
      <c r="C1807" s="857" t="s">
        <v>1018</v>
      </c>
      <c r="D1807" s="835">
        <v>43647</v>
      </c>
      <c r="E1807" s="794">
        <f t="shared" si="37"/>
        <v>2019</v>
      </c>
      <c r="F1807" s="794" t="s">
        <v>1019</v>
      </c>
      <c r="G1807" s="823">
        <v>300</v>
      </c>
      <c r="H1807" s="794" t="s">
        <v>1029</v>
      </c>
      <c r="I1807" s="794">
        <v>86</v>
      </c>
      <c r="J1807" s="794">
        <v>214</v>
      </c>
      <c r="K1807" s="794">
        <v>898.80000000000007</v>
      </c>
      <c r="L1807" s="835" t="s">
        <v>1023</v>
      </c>
      <c r="M1807" s="794"/>
      <c r="N1807" s="794"/>
      <c r="O1807" s="794"/>
      <c r="P1807" s="794"/>
      <c r="Q1807" s="794"/>
      <c r="R1807" s="794"/>
      <c r="S1807" s="794"/>
      <c r="T1807" s="794"/>
      <c r="U1807" s="794"/>
      <c r="V1807" s="794"/>
      <c r="W1807" s="794"/>
      <c r="X1807" s="794"/>
    </row>
    <row r="1808" spans="3:24">
      <c r="C1808" s="857" t="s">
        <v>1018</v>
      </c>
      <c r="D1808" s="835">
        <v>43647</v>
      </c>
      <c r="E1808" s="794">
        <f t="shared" si="37"/>
        <v>2019</v>
      </c>
      <c r="F1808" s="794" t="s">
        <v>1019</v>
      </c>
      <c r="G1808" s="823">
        <v>300</v>
      </c>
      <c r="H1808" s="794" t="s">
        <v>1029</v>
      </c>
      <c r="I1808" s="794">
        <v>86</v>
      </c>
      <c r="J1808" s="794">
        <v>214</v>
      </c>
      <c r="K1808" s="794">
        <v>898.80000000000007</v>
      </c>
      <c r="L1808" s="835" t="s">
        <v>1023</v>
      </c>
      <c r="M1808" s="794"/>
      <c r="N1808" s="794"/>
      <c r="O1808" s="794"/>
      <c r="P1808" s="794"/>
      <c r="Q1808" s="794"/>
      <c r="R1808" s="794"/>
      <c r="S1808" s="794"/>
      <c r="T1808" s="794"/>
      <c r="U1808" s="794"/>
      <c r="V1808" s="794"/>
      <c r="W1808" s="794"/>
      <c r="X1808" s="794"/>
    </row>
    <row r="1809" spans="3:24">
      <c r="C1809" s="857" t="s">
        <v>1018</v>
      </c>
      <c r="D1809" s="835">
        <v>43647</v>
      </c>
      <c r="E1809" s="794">
        <f t="shared" si="37"/>
        <v>2019</v>
      </c>
      <c r="F1809" s="794" t="s">
        <v>1019</v>
      </c>
      <c r="G1809" s="823">
        <v>300</v>
      </c>
      <c r="H1809" s="794" t="s">
        <v>1029</v>
      </c>
      <c r="I1809" s="794">
        <v>86</v>
      </c>
      <c r="J1809" s="794">
        <v>214</v>
      </c>
      <c r="K1809" s="794">
        <v>898.80000000000007</v>
      </c>
      <c r="L1809" s="835" t="s">
        <v>1023</v>
      </c>
      <c r="M1809" s="794"/>
      <c r="N1809" s="794"/>
      <c r="O1809" s="794"/>
      <c r="P1809" s="794"/>
      <c r="Q1809" s="794"/>
      <c r="R1809" s="794"/>
      <c r="S1809" s="794"/>
      <c r="T1809" s="794"/>
      <c r="U1809" s="794"/>
      <c r="V1809" s="794"/>
      <c r="W1809" s="794"/>
      <c r="X1809" s="794"/>
    </row>
    <row r="1810" spans="3:24">
      <c r="C1810" s="857" t="s">
        <v>1018</v>
      </c>
      <c r="D1810" s="835">
        <v>43647</v>
      </c>
      <c r="E1810" s="794">
        <f t="shared" si="37"/>
        <v>2019</v>
      </c>
      <c r="F1810" s="794" t="s">
        <v>1019</v>
      </c>
      <c r="G1810" s="823">
        <v>300</v>
      </c>
      <c r="H1810" s="794" t="s">
        <v>1029</v>
      </c>
      <c r="I1810" s="794">
        <v>86</v>
      </c>
      <c r="J1810" s="794">
        <v>214</v>
      </c>
      <c r="K1810" s="794">
        <v>898.80000000000007</v>
      </c>
      <c r="L1810" s="835" t="s">
        <v>1023</v>
      </c>
      <c r="M1810" s="794"/>
      <c r="N1810" s="794"/>
      <c r="O1810" s="794"/>
      <c r="P1810" s="794"/>
      <c r="Q1810" s="794"/>
      <c r="R1810" s="794"/>
      <c r="S1810" s="794"/>
      <c r="T1810" s="794"/>
      <c r="U1810" s="794"/>
      <c r="V1810" s="794"/>
      <c r="W1810" s="794"/>
      <c r="X1810" s="794"/>
    </row>
    <row r="1811" spans="3:24">
      <c r="C1811" s="857" t="s">
        <v>1018</v>
      </c>
      <c r="D1811" s="835">
        <v>43647</v>
      </c>
      <c r="E1811" s="794">
        <f t="shared" si="37"/>
        <v>2019</v>
      </c>
      <c r="F1811" s="794" t="s">
        <v>1019</v>
      </c>
      <c r="G1811" s="823">
        <v>300</v>
      </c>
      <c r="H1811" s="794" t="s">
        <v>1029</v>
      </c>
      <c r="I1811" s="794">
        <v>86</v>
      </c>
      <c r="J1811" s="794">
        <v>214</v>
      </c>
      <c r="K1811" s="794">
        <v>898.80000000000007</v>
      </c>
      <c r="L1811" s="835" t="s">
        <v>1023</v>
      </c>
      <c r="M1811" s="794"/>
      <c r="N1811" s="794"/>
      <c r="O1811" s="794"/>
      <c r="P1811" s="794"/>
      <c r="Q1811" s="794"/>
      <c r="R1811" s="794"/>
      <c r="S1811" s="794"/>
      <c r="T1811" s="794"/>
      <c r="U1811" s="794"/>
      <c r="V1811" s="794"/>
      <c r="W1811" s="794"/>
      <c r="X1811" s="794"/>
    </row>
    <row r="1812" spans="3:24">
      <c r="C1812" s="857" t="s">
        <v>1018</v>
      </c>
      <c r="D1812" s="835">
        <v>43647</v>
      </c>
      <c r="E1812" s="794">
        <f t="shared" si="37"/>
        <v>2019</v>
      </c>
      <c r="F1812" s="794" t="s">
        <v>1019</v>
      </c>
      <c r="G1812" s="823">
        <v>300</v>
      </c>
      <c r="H1812" s="794" t="s">
        <v>1029</v>
      </c>
      <c r="I1812" s="794">
        <v>86</v>
      </c>
      <c r="J1812" s="794">
        <v>214</v>
      </c>
      <c r="K1812" s="794">
        <v>898.80000000000007</v>
      </c>
      <c r="L1812" s="835" t="s">
        <v>1023</v>
      </c>
      <c r="M1812" s="794"/>
      <c r="N1812" s="794"/>
      <c r="O1812" s="794"/>
      <c r="P1812" s="794"/>
      <c r="Q1812" s="794"/>
      <c r="R1812" s="794"/>
      <c r="S1812" s="794"/>
      <c r="T1812" s="794"/>
      <c r="U1812" s="794"/>
      <c r="V1812" s="794"/>
      <c r="W1812" s="794"/>
      <c r="X1812" s="794"/>
    </row>
    <row r="1813" spans="3:24">
      <c r="C1813" s="857" t="s">
        <v>1018</v>
      </c>
      <c r="D1813" s="835">
        <v>43647</v>
      </c>
      <c r="E1813" s="794">
        <f t="shared" si="37"/>
        <v>2019</v>
      </c>
      <c r="F1813" s="794" t="s">
        <v>1019</v>
      </c>
      <c r="G1813" s="823">
        <v>300</v>
      </c>
      <c r="H1813" s="794" t="s">
        <v>1029</v>
      </c>
      <c r="I1813" s="794">
        <v>86</v>
      </c>
      <c r="J1813" s="794">
        <v>214</v>
      </c>
      <c r="K1813" s="794">
        <v>898.80000000000007</v>
      </c>
      <c r="L1813" s="835" t="s">
        <v>1023</v>
      </c>
      <c r="M1813" s="794"/>
      <c r="N1813" s="794"/>
      <c r="O1813" s="794"/>
      <c r="P1813" s="794"/>
      <c r="Q1813" s="794"/>
      <c r="R1813" s="794"/>
      <c r="S1813" s="794"/>
      <c r="T1813" s="794"/>
      <c r="U1813" s="794"/>
      <c r="V1813" s="794"/>
      <c r="W1813" s="794"/>
      <c r="X1813" s="794"/>
    </row>
    <row r="1814" spans="3:24">
      <c r="C1814" s="857" t="s">
        <v>1018</v>
      </c>
      <c r="D1814" s="835">
        <v>43647</v>
      </c>
      <c r="E1814" s="794">
        <f t="shared" si="37"/>
        <v>2019</v>
      </c>
      <c r="F1814" s="794" t="s">
        <v>1019</v>
      </c>
      <c r="G1814" s="823">
        <v>300</v>
      </c>
      <c r="H1814" s="794" t="s">
        <v>1029</v>
      </c>
      <c r="I1814" s="794">
        <v>86</v>
      </c>
      <c r="J1814" s="794">
        <v>214</v>
      </c>
      <c r="K1814" s="794">
        <v>898.80000000000007</v>
      </c>
      <c r="L1814" s="835" t="s">
        <v>1023</v>
      </c>
      <c r="M1814" s="794"/>
      <c r="N1814" s="794"/>
      <c r="O1814" s="794"/>
      <c r="P1814" s="794"/>
      <c r="Q1814" s="794"/>
      <c r="R1814" s="794"/>
      <c r="S1814" s="794"/>
      <c r="T1814" s="794"/>
      <c r="U1814" s="794"/>
      <c r="V1814" s="794"/>
      <c r="W1814" s="794"/>
      <c r="X1814" s="794"/>
    </row>
    <row r="1815" spans="3:24">
      <c r="C1815" s="857" t="s">
        <v>1018</v>
      </c>
      <c r="D1815" s="835">
        <v>43647</v>
      </c>
      <c r="E1815" s="794">
        <f t="shared" si="37"/>
        <v>2019</v>
      </c>
      <c r="F1815" s="794" t="s">
        <v>1019</v>
      </c>
      <c r="G1815" s="823">
        <v>300</v>
      </c>
      <c r="H1815" s="794" t="s">
        <v>1043</v>
      </c>
      <c r="I1815" s="794">
        <v>134</v>
      </c>
      <c r="J1815" s="794">
        <v>166</v>
      </c>
      <c r="K1815" s="794">
        <v>697.2</v>
      </c>
      <c r="L1815" s="835" t="s">
        <v>1023</v>
      </c>
      <c r="M1815" s="794"/>
      <c r="N1815" s="794"/>
      <c r="O1815" s="794"/>
      <c r="P1815" s="794"/>
      <c r="Q1815" s="794"/>
      <c r="R1815" s="794"/>
      <c r="S1815" s="794"/>
      <c r="T1815" s="794"/>
      <c r="U1815" s="794"/>
      <c r="V1815" s="794"/>
      <c r="W1815" s="794"/>
      <c r="X1815" s="794"/>
    </row>
    <row r="1816" spans="3:24">
      <c r="C1816" s="857" t="s">
        <v>1018</v>
      </c>
      <c r="D1816" s="835">
        <v>43647</v>
      </c>
      <c r="E1816" s="794">
        <f t="shared" si="37"/>
        <v>2019</v>
      </c>
      <c r="F1816" s="794" t="s">
        <v>1019</v>
      </c>
      <c r="G1816" s="823">
        <v>300</v>
      </c>
      <c r="H1816" s="794" t="s">
        <v>1029</v>
      </c>
      <c r="I1816" s="794">
        <v>86</v>
      </c>
      <c r="J1816" s="794">
        <v>214</v>
      </c>
      <c r="K1816" s="794">
        <v>898.80000000000007</v>
      </c>
      <c r="L1816" s="835" t="s">
        <v>1023</v>
      </c>
      <c r="M1816" s="794"/>
      <c r="N1816" s="794"/>
      <c r="O1816" s="794"/>
      <c r="P1816" s="794"/>
      <c r="Q1816" s="794"/>
      <c r="R1816" s="794"/>
      <c r="S1816" s="794"/>
      <c r="T1816" s="794"/>
      <c r="U1816" s="794"/>
      <c r="V1816" s="794"/>
      <c r="W1816" s="794"/>
      <c r="X1816" s="794"/>
    </row>
    <row r="1817" spans="3:24">
      <c r="C1817" s="857" t="s">
        <v>1018</v>
      </c>
      <c r="D1817" s="835">
        <v>43647</v>
      </c>
      <c r="E1817" s="794">
        <f t="shared" si="37"/>
        <v>2019</v>
      </c>
      <c r="F1817" s="794" t="s">
        <v>1019</v>
      </c>
      <c r="G1817" s="823">
        <v>300</v>
      </c>
      <c r="H1817" s="794" t="s">
        <v>1029</v>
      </c>
      <c r="I1817" s="794">
        <v>86</v>
      </c>
      <c r="J1817" s="794">
        <v>214</v>
      </c>
      <c r="K1817" s="794">
        <v>898.80000000000007</v>
      </c>
      <c r="L1817" s="835" t="s">
        <v>1023</v>
      </c>
      <c r="M1817" s="794"/>
      <c r="N1817" s="794"/>
      <c r="O1817" s="794"/>
      <c r="P1817" s="794"/>
      <c r="Q1817" s="794"/>
      <c r="R1817" s="794"/>
      <c r="S1817" s="794"/>
      <c r="T1817" s="794"/>
      <c r="U1817" s="794"/>
      <c r="V1817" s="794"/>
      <c r="W1817" s="794"/>
      <c r="X1817" s="794"/>
    </row>
    <row r="1818" spans="3:24">
      <c r="C1818" s="857" t="s">
        <v>1018</v>
      </c>
      <c r="D1818" s="835">
        <v>43647</v>
      </c>
      <c r="E1818" s="794">
        <f t="shared" si="37"/>
        <v>2019</v>
      </c>
      <c r="F1818" s="794" t="s">
        <v>1019</v>
      </c>
      <c r="G1818" s="823">
        <v>300</v>
      </c>
      <c r="H1818" s="794" t="s">
        <v>1029</v>
      </c>
      <c r="I1818" s="794">
        <v>86</v>
      </c>
      <c r="J1818" s="794">
        <v>214</v>
      </c>
      <c r="K1818" s="794">
        <v>898.80000000000007</v>
      </c>
      <c r="L1818" s="835" t="s">
        <v>1023</v>
      </c>
      <c r="M1818" s="794"/>
      <c r="N1818" s="794"/>
      <c r="O1818" s="794"/>
      <c r="P1818" s="794"/>
      <c r="Q1818" s="794"/>
      <c r="R1818" s="794"/>
      <c r="S1818" s="794"/>
      <c r="T1818" s="794"/>
      <c r="U1818" s="794"/>
      <c r="V1818" s="794"/>
      <c r="W1818" s="794"/>
      <c r="X1818" s="794"/>
    </row>
    <row r="1819" spans="3:24">
      <c r="C1819" s="857" t="s">
        <v>1018</v>
      </c>
      <c r="D1819" s="835">
        <v>43647</v>
      </c>
      <c r="E1819" s="794">
        <f t="shared" si="37"/>
        <v>2019</v>
      </c>
      <c r="F1819" s="794" t="s">
        <v>1019</v>
      </c>
      <c r="G1819" s="823">
        <v>300</v>
      </c>
      <c r="H1819" s="794" t="s">
        <v>1029</v>
      </c>
      <c r="I1819" s="794">
        <v>86</v>
      </c>
      <c r="J1819" s="794">
        <v>214</v>
      </c>
      <c r="K1819" s="794">
        <v>898.80000000000007</v>
      </c>
      <c r="L1819" s="835" t="s">
        <v>1023</v>
      </c>
      <c r="M1819" s="794"/>
      <c r="N1819" s="794"/>
      <c r="O1819" s="794"/>
      <c r="P1819" s="794"/>
      <c r="Q1819" s="794"/>
      <c r="R1819" s="794"/>
      <c r="S1819" s="794"/>
      <c r="T1819" s="794"/>
      <c r="U1819" s="794"/>
      <c r="V1819" s="794"/>
      <c r="W1819" s="794"/>
      <c r="X1819" s="794"/>
    </row>
    <row r="1820" spans="3:24">
      <c r="C1820" s="857" t="s">
        <v>1018</v>
      </c>
      <c r="D1820" s="835">
        <v>43647</v>
      </c>
      <c r="E1820" s="794">
        <f t="shared" si="37"/>
        <v>2019</v>
      </c>
      <c r="F1820" s="794" t="s">
        <v>1019</v>
      </c>
      <c r="G1820" s="823">
        <v>300</v>
      </c>
      <c r="H1820" s="794" t="s">
        <v>1029</v>
      </c>
      <c r="I1820" s="794">
        <v>86</v>
      </c>
      <c r="J1820" s="794">
        <v>214</v>
      </c>
      <c r="K1820" s="794">
        <v>898.80000000000007</v>
      </c>
      <c r="L1820" s="835" t="s">
        <v>1023</v>
      </c>
      <c r="M1820" s="794"/>
      <c r="N1820" s="794"/>
      <c r="O1820" s="794"/>
      <c r="P1820" s="794"/>
      <c r="Q1820" s="794"/>
      <c r="R1820" s="794"/>
      <c r="S1820" s="794"/>
      <c r="T1820" s="794"/>
      <c r="U1820" s="794"/>
      <c r="V1820" s="794"/>
      <c r="W1820" s="794"/>
      <c r="X1820" s="794"/>
    </row>
    <row r="1821" spans="3:24">
      <c r="C1821" s="857" t="s">
        <v>1018</v>
      </c>
      <c r="D1821" s="835">
        <v>43647</v>
      </c>
      <c r="E1821" s="794">
        <f t="shared" si="37"/>
        <v>2019</v>
      </c>
      <c r="F1821" s="794" t="s">
        <v>1019</v>
      </c>
      <c r="G1821" s="823">
        <v>300</v>
      </c>
      <c r="H1821" s="794" t="s">
        <v>1029</v>
      </c>
      <c r="I1821" s="794">
        <v>86</v>
      </c>
      <c r="J1821" s="794">
        <v>214</v>
      </c>
      <c r="K1821" s="794">
        <v>898.80000000000007</v>
      </c>
      <c r="L1821" s="835" t="s">
        <v>1023</v>
      </c>
      <c r="M1821" s="794"/>
      <c r="N1821" s="794"/>
      <c r="O1821" s="794"/>
      <c r="P1821" s="794"/>
      <c r="Q1821" s="794"/>
      <c r="R1821" s="794"/>
      <c r="S1821" s="794"/>
      <c r="T1821" s="794"/>
      <c r="U1821" s="794"/>
      <c r="V1821" s="794"/>
      <c r="W1821" s="794"/>
      <c r="X1821" s="794"/>
    </row>
    <row r="1822" spans="3:24">
      <c r="C1822" s="857" t="s">
        <v>1018</v>
      </c>
      <c r="D1822" s="835">
        <v>43647</v>
      </c>
      <c r="E1822" s="794">
        <f t="shared" si="37"/>
        <v>2019</v>
      </c>
      <c r="F1822" s="794" t="s">
        <v>1019</v>
      </c>
      <c r="G1822" s="823">
        <v>300</v>
      </c>
      <c r="H1822" s="794" t="s">
        <v>1029</v>
      </c>
      <c r="I1822" s="794">
        <v>86</v>
      </c>
      <c r="J1822" s="794">
        <v>214</v>
      </c>
      <c r="K1822" s="794">
        <v>898.80000000000007</v>
      </c>
      <c r="L1822" s="835" t="s">
        <v>1023</v>
      </c>
      <c r="M1822" s="794"/>
      <c r="N1822" s="794"/>
      <c r="O1822" s="794"/>
      <c r="P1822" s="794"/>
      <c r="Q1822" s="794"/>
      <c r="R1822" s="794"/>
      <c r="S1822" s="794"/>
      <c r="T1822" s="794"/>
      <c r="U1822" s="794"/>
      <c r="V1822" s="794"/>
      <c r="W1822" s="794"/>
      <c r="X1822" s="794"/>
    </row>
    <row r="1823" spans="3:24">
      <c r="C1823" s="857" t="s">
        <v>1018</v>
      </c>
      <c r="D1823" s="835">
        <v>43647</v>
      </c>
      <c r="E1823" s="794">
        <f t="shared" si="37"/>
        <v>2019</v>
      </c>
      <c r="F1823" s="794" t="s">
        <v>1019</v>
      </c>
      <c r="G1823" s="823">
        <v>300</v>
      </c>
      <c r="H1823" s="794" t="s">
        <v>1029</v>
      </c>
      <c r="I1823" s="794">
        <v>86</v>
      </c>
      <c r="J1823" s="794">
        <v>214</v>
      </c>
      <c r="K1823" s="794">
        <v>898.80000000000007</v>
      </c>
      <c r="L1823" s="835" t="s">
        <v>1023</v>
      </c>
      <c r="M1823" s="794"/>
      <c r="N1823" s="794"/>
      <c r="O1823" s="794"/>
      <c r="P1823" s="794"/>
      <c r="Q1823" s="794"/>
      <c r="R1823" s="794"/>
      <c r="S1823" s="794"/>
      <c r="T1823" s="794"/>
      <c r="U1823" s="794"/>
      <c r="V1823" s="794"/>
      <c r="W1823" s="794"/>
      <c r="X1823" s="794"/>
    </row>
    <row r="1824" spans="3:24">
      <c r="C1824" s="857" t="s">
        <v>1018</v>
      </c>
      <c r="D1824" s="835">
        <v>43647</v>
      </c>
      <c r="E1824" s="794">
        <f t="shared" si="37"/>
        <v>2019</v>
      </c>
      <c r="F1824" s="794" t="s">
        <v>1019</v>
      </c>
      <c r="G1824" s="823">
        <v>300</v>
      </c>
      <c r="H1824" s="794" t="s">
        <v>1029</v>
      </c>
      <c r="I1824" s="794">
        <v>86</v>
      </c>
      <c r="J1824" s="794">
        <v>214</v>
      </c>
      <c r="K1824" s="794">
        <v>898.80000000000007</v>
      </c>
      <c r="L1824" s="835" t="s">
        <v>1023</v>
      </c>
      <c r="M1824" s="794"/>
      <c r="N1824" s="794"/>
      <c r="O1824" s="794"/>
      <c r="P1824" s="794"/>
      <c r="Q1824" s="794"/>
      <c r="R1824" s="794"/>
      <c r="S1824" s="794"/>
      <c r="T1824" s="794"/>
      <c r="U1824" s="794"/>
      <c r="V1824" s="794"/>
      <c r="W1824" s="794"/>
      <c r="X1824" s="794"/>
    </row>
    <row r="1825" spans="3:24">
      <c r="C1825" s="857" t="s">
        <v>1018</v>
      </c>
      <c r="D1825" s="835">
        <v>43647</v>
      </c>
      <c r="E1825" s="794">
        <f t="shared" si="37"/>
        <v>2019</v>
      </c>
      <c r="F1825" s="794" t="s">
        <v>1019</v>
      </c>
      <c r="G1825" s="823">
        <v>300</v>
      </c>
      <c r="H1825" s="794" t="s">
        <v>1029</v>
      </c>
      <c r="I1825" s="794">
        <v>86</v>
      </c>
      <c r="J1825" s="794">
        <v>214</v>
      </c>
      <c r="K1825" s="794">
        <v>898.80000000000007</v>
      </c>
      <c r="L1825" s="835" t="s">
        <v>1023</v>
      </c>
      <c r="M1825" s="794"/>
      <c r="N1825" s="794"/>
      <c r="O1825" s="794"/>
      <c r="P1825" s="794"/>
      <c r="Q1825" s="794"/>
      <c r="R1825" s="794"/>
      <c r="S1825" s="794"/>
      <c r="T1825" s="794"/>
      <c r="U1825" s="794"/>
      <c r="V1825" s="794"/>
      <c r="W1825" s="794"/>
      <c r="X1825" s="794"/>
    </row>
    <row r="1826" spans="3:24">
      <c r="C1826" s="857" t="s">
        <v>1018</v>
      </c>
      <c r="D1826" s="835">
        <v>43647</v>
      </c>
      <c r="E1826" s="794">
        <f t="shared" si="37"/>
        <v>2019</v>
      </c>
      <c r="F1826" s="794" t="s">
        <v>1019</v>
      </c>
      <c r="G1826" s="823">
        <v>300</v>
      </c>
      <c r="H1826" s="794" t="s">
        <v>1029</v>
      </c>
      <c r="I1826" s="794">
        <v>86</v>
      </c>
      <c r="J1826" s="794">
        <v>214</v>
      </c>
      <c r="K1826" s="794">
        <v>898.80000000000007</v>
      </c>
      <c r="L1826" s="835" t="s">
        <v>1023</v>
      </c>
      <c r="M1826" s="794"/>
      <c r="N1826" s="794"/>
      <c r="O1826" s="794"/>
      <c r="P1826" s="794"/>
      <c r="Q1826" s="794"/>
      <c r="R1826" s="794"/>
      <c r="S1826" s="794"/>
      <c r="T1826" s="794"/>
      <c r="U1826" s="794"/>
      <c r="V1826" s="794"/>
      <c r="W1826" s="794"/>
      <c r="X1826" s="794"/>
    </row>
    <row r="1827" spans="3:24">
      <c r="C1827" s="857" t="s">
        <v>1018</v>
      </c>
      <c r="D1827" s="835">
        <v>43647</v>
      </c>
      <c r="E1827" s="794">
        <f t="shared" si="37"/>
        <v>2019</v>
      </c>
      <c r="F1827" s="794" t="s">
        <v>1019</v>
      </c>
      <c r="G1827" s="823">
        <v>300</v>
      </c>
      <c r="H1827" s="794" t="s">
        <v>1029</v>
      </c>
      <c r="I1827" s="794">
        <v>86</v>
      </c>
      <c r="J1827" s="794">
        <v>214</v>
      </c>
      <c r="K1827" s="794">
        <v>898.80000000000007</v>
      </c>
      <c r="L1827" s="835" t="s">
        <v>1023</v>
      </c>
      <c r="M1827" s="794"/>
      <c r="N1827" s="794"/>
      <c r="O1827" s="794"/>
      <c r="P1827" s="794"/>
      <c r="Q1827" s="794"/>
      <c r="R1827" s="794"/>
      <c r="S1827" s="794"/>
      <c r="T1827" s="794"/>
      <c r="U1827" s="794"/>
      <c r="V1827" s="794"/>
      <c r="W1827" s="794"/>
      <c r="X1827" s="794"/>
    </row>
    <row r="1828" spans="3:24">
      <c r="C1828" s="857" t="s">
        <v>1018</v>
      </c>
      <c r="D1828" s="835">
        <v>43647</v>
      </c>
      <c r="E1828" s="794">
        <f t="shared" si="37"/>
        <v>2019</v>
      </c>
      <c r="F1828" s="794" t="s">
        <v>1019</v>
      </c>
      <c r="G1828" s="823">
        <v>300</v>
      </c>
      <c r="H1828" s="794" t="s">
        <v>1043</v>
      </c>
      <c r="I1828" s="794">
        <v>134</v>
      </c>
      <c r="J1828" s="794">
        <v>166</v>
      </c>
      <c r="K1828" s="794">
        <v>697.2</v>
      </c>
      <c r="L1828" s="835" t="s">
        <v>1023</v>
      </c>
      <c r="M1828" s="794"/>
      <c r="N1828" s="794"/>
      <c r="O1828" s="794"/>
      <c r="P1828" s="794"/>
      <c r="Q1828" s="794"/>
      <c r="R1828" s="794"/>
      <c r="S1828" s="794"/>
      <c r="T1828" s="794"/>
      <c r="U1828" s="794"/>
      <c r="V1828" s="794"/>
      <c r="W1828" s="794"/>
      <c r="X1828" s="794"/>
    </row>
    <row r="1829" spans="3:24">
      <c r="C1829" s="857" t="s">
        <v>1018</v>
      </c>
      <c r="D1829" s="835">
        <v>43647</v>
      </c>
      <c r="E1829" s="794">
        <f t="shared" si="37"/>
        <v>2019</v>
      </c>
      <c r="F1829" s="794" t="s">
        <v>1019</v>
      </c>
      <c r="G1829" s="823">
        <v>300</v>
      </c>
      <c r="H1829" s="794" t="s">
        <v>1029</v>
      </c>
      <c r="I1829" s="794">
        <v>86</v>
      </c>
      <c r="J1829" s="794">
        <v>214</v>
      </c>
      <c r="K1829" s="794">
        <v>898.80000000000007</v>
      </c>
      <c r="L1829" s="835" t="s">
        <v>1023</v>
      </c>
      <c r="M1829" s="794"/>
      <c r="N1829" s="794"/>
      <c r="O1829" s="794"/>
      <c r="P1829" s="794"/>
      <c r="Q1829" s="794"/>
      <c r="R1829" s="794"/>
      <c r="S1829" s="794"/>
      <c r="T1829" s="794"/>
      <c r="U1829" s="794"/>
      <c r="V1829" s="794"/>
      <c r="W1829" s="794"/>
      <c r="X1829" s="794"/>
    </row>
    <row r="1830" spans="3:24">
      <c r="C1830" s="857" t="s">
        <v>1018</v>
      </c>
      <c r="D1830" s="835">
        <v>43647</v>
      </c>
      <c r="E1830" s="794">
        <f t="shared" si="37"/>
        <v>2019</v>
      </c>
      <c r="F1830" s="794" t="s">
        <v>1019</v>
      </c>
      <c r="G1830" s="823">
        <v>300</v>
      </c>
      <c r="H1830" s="794" t="s">
        <v>1029</v>
      </c>
      <c r="I1830" s="794">
        <v>86</v>
      </c>
      <c r="J1830" s="794">
        <v>214</v>
      </c>
      <c r="K1830" s="794">
        <v>898.80000000000007</v>
      </c>
      <c r="L1830" s="835" t="s">
        <v>1023</v>
      </c>
      <c r="M1830" s="794"/>
      <c r="N1830" s="794"/>
      <c r="O1830" s="794"/>
      <c r="P1830" s="794"/>
      <c r="Q1830" s="794"/>
      <c r="R1830" s="794"/>
      <c r="S1830" s="794"/>
      <c r="T1830" s="794"/>
      <c r="U1830" s="794"/>
      <c r="V1830" s="794"/>
      <c r="W1830" s="794"/>
      <c r="X1830" s="794"/>
    </row>
    <row r="1831" spans="3:24">
      <c r="C1831" s="857" t="s">
        <v>1018</v>
      </c>
      <c r="D1831" s="835">
        <v>43647</v>
      </c>
      <c r="E1831" s="794">
        <f t="shared" si="37"/>
        <v>2019</v>
      </c>
      <c r="F1831" s="794" t="s">
        <v>1019</v>
      </c>
      <c r="G1831" s="823">
        <v>300</v>
      </c>
      <c r="H1831" s="794" t="s">
        <v>1029</v>
      </c>
      <c r="I1831" s="794">
        <v>86</v>
      </c>
      <c r="J1831" s="794">
        <v>214</v>
      </c>
      <c r="K1831" s="794">
        <v>898.80000000000007</v>
      </c>
      <c r="L1831" s="835" t="s">
        <v>1023</v>
      </c>
      <c r="M1831" s="794"/>
      <c r="N1831" s="794"/>
      <c r="O1831" s="794"/>
      <c r="P1831" s="794"/>
      <c r="Q1831" s="794"/>
      <c r="R1831" s="794"/>
      <c r="S1831" s="794"/>
      <c r="T1831" s="794"/>
      <c r="U1831" s="794"/>
      <c r="V1831" s="794"/>
      <c r="W1831" s="794"/>
      <c r="X1831" s="794"/>
    </row>
    <row r="1832" spans="3:24">
      <c r="C1832" s="857" t="s">
        <v>1018</v>
      </c>
      <c r="D1832" s="835">
        <v>43647</v>
      </c>
      <c r="E1832" s="794">
        <f t="shared" si="37"/>
        <v>2019</v>
      </c>
      <c r="F1832" s="794" t="s">
        <v>1019</v>
      </c>
      <c r="G1832" s="823">
        <v>300</v>
      </c>
      <c r="H1832" s="794" t="s">
        <v>1029</v>
      </c>
      <c r="I1832" s="794">
        <v>86</v>
      </c>
      <c r="J1832" s="794">
        <v>214</v>
      </c>
      <c r="K1832" s="794">
        <v>898.80000000000007</v>
      </c>
      <c r="L1832" s="835" t="s">
        <v>1023</v>
      </c>
      <c r="M1832" s="794"/>
      <c r="N1832" s="794"/>
      <c r="O1832" s="794"/>
      <c r="P1832" s="794"/>
      <c r="Q1832" s="794"/>
      <c r="R1832" s="794"/>
      <c r="S1832" s="794"/>
      <c r="T1832" s="794"/>
      <c r="U1832" s="794"/>
      <c r="V1832" s="794"/>
      <c r="W1832" s="794"/>
      <c r="X1832" s="794"/>
    </row>
    <row r="1833" spans="3:24">
      <c r="C1833" s="857" t="s">
        <v>1018</v>
      </c>
      <c r="D1833" s="835">
        <v>43647</v>
      </c>
      <c r="E1833" s="794">
        <f t="shared" si="37"/>
        <v>2019</v>
      </c>
      <c r="F1833" s="794" t="s">
        <v>1019</v>
      </c>
      <c r="G1833" s="823">
        <v>300</v>
      </c>
      <c r="H1833" s="794" t="s">
        <v>1029</v>
      </c>
      <c r="I1833" s="794">
        <v>86</v>
      </c>
      <c r="J1833" s="794">
        <v>214</v>
      </c>
      <c r="K1833" s="794">
        <v>898.80000000000007</v>
      </c>
      <c r="L1833" s="835" t="s">
        <v>1023</v>
      </c>
      <c r="M1833" s="794"/>
      <c r="N1833" s="794"/>
      <c r="O1833" s="794"/>
      <c r="P1833" s="794"/>
      <c r="Q1833" s="794"/>
      <c r="R1833" s="794"/>
      <c r="S1833" s="794"/>
      <c r="T1833" s="794"/>
      <c r="U1833" s="794"/>
      <c r="V1833" s="794"/>
      <c r="W1833" s="794"/>
      <c r="X1833" s="794"/>
    </row>
    <row r="1834" spans="3:24">
      <c r="C1834" s="857" t="s">
        <v>1018</v>
      </c>
      <c r="D1834" s="835">
        <v>43647</v>
      </c>
      <c r="E1834" s="794">
        <f t="shared" ref="E1834:E1897" si="38">YEAR(D1834)</f>
        <v>2019</v>
      </c>
      <c r="F1834" s="794" t="s">
        <v>1019</v>
      </c>
      <c r="G1834" s="823">
        <v>300</v>
      </c>
      <c r="H1834" s="794" t="s">
        <v>1029</v>
      </c>
      <c r="I1834" s="794">
        <v>86</v>
      </c>
      <c r="J1834" s="794">
        <v>214</v>
      </c>
      <c r="K1834" s="794">
        <v>898.80000000000007</v>
      </c>
      <c r="L1834" s="835" t="s">
        <v>1023</v>
      </c>
      <c r="M1834" s="794"/>
      <c r="N1834" s="794"/>
      <c r="O1834" s="794"/>
      <c r="P1834" s="794"/>
      <c r="Q1834" s="794"/>
      <c r="R1834" s="794"/>
      <c r="S1834" s="794"/>
      <c r="T1834" s="794"/>
      <c r="U1834" s="794"/>
      <c r="V1834" s="794"/>
      <c r="W1834" s="794"/>
      <c r="X1834" s="794"/>
    </row>
    <row r="1835" spans="3:24">
      <c r="C1835" s="857" t="s">
        <v>1018</v>
      </c>
      <c r="D1835" s="835">
        <v>43647</v>
      </c>
      <c r="E1835" s="794">
        <f t="shared" si="38"/>
        <v>2019</v>
      </c>
      <c r="F1835" s="794" t="s">
        <v>1019</v>
      </c>
      <c r="G1835" s="823">
        <v>300</v>
      </c>
      <c r="H1835" s="794" t="s">
        <v>1029</v>
      </c>
      <c r="I1835" s="794">
        <v>86</v>
      </c>
      <c r="J1835" s="794">
        <v>214</v>
      </c>
      <c r="K1835" s="794">
        <v>898.80000000000007</v>
      </c>
      <c r="L1835" s="835" t="s">
        <v>1023</v>
      </c>
      <c r="M1835" s="794"/>
      <c r="N1835" s="794"/>
      <c r="O1835" s="794"/>
      <c r="P1835" s="794"/>
      <c r="Q1835" s="794"/>
      <c r="R1835" s="794"/>
      <c r="S1835" s="794"/>
      <c r="T1835" s="794"/>
      <c r="U1835" s="794"/>
      <c r="V1835" s="794"/>
      <c r="W1835" s="794"/>
      <c r="X1835" s="794"/>
    </row>
    <row r="1836" spans="3:24">
      <c r="C1836" s="857" t="s">
        <v>1018</v>
      </c>
      <c r="D1836" s="835">
        <v>43647</v>
      </c>
      <c r="E1836" s="794">
        <f t="shared" si="38"/>
        <v>2019</v>
      </c>
      <c r="F1836" s="794" t="s">
        <v>1019</v>
      </c>
      <c r="G1836" s="823">
        <v>300</v>
      </c>
      <c r="H1836" s="794" t="s">
        <v>1029</v>
      </c>
      <c r="I1836" s="794">
        <v>86</v>
      </c>
      <c r="J1836" s="794">
        <v>214</v>
      </c>
      <c r="K1836" s="794">
        <v>898.80000000000007</v>
      </c>
      <c r="L1836" s="835" t="s">
        <v>1023</v>
      </c>
      <c r="M1836" s="794"/>
      <c r="N1836" s="794"/>
      <c r="O1836" s="794"/>
      <c r="P1836" s="794"/>
      <c r="Q1836" s="794"/>
      <c r="R1836" s="794"/>
      <c r="S1836" s="794"/>
      <c r="T1836" s="794"/>
      <c r="U1836" s="794"/>
      <c r="V1836" s="794"/>
      <c r="W1836" s="794"/>
      <c r="X1836" s="794"/>
    </row>
    <row r="1837" spans="3:24">
      <c r="C1837" s="857" t="s">
        <v>1018</v>
      </c>
      <c r="D1837" s="835">
        <v>43647</v>
      </c>
      <c r="E1837" s="794">
        <f t="shared" si="38"/>
        <v>2019</v>
      </c>
      <c r="F1837" s="794" t="s">
        <v>1019</v>
      </c>
      <c r="G1837" s="823">
        <v>300</v>
      </c>
      <c r="H1837" s="794" t="s">
        <v>1029</v>
      </c>
      <c r="I1837" s="794">
        <v>86</v>
      </c>
      <c r="J1837" s="794">
        <v>214</v>
      </c>
      <c r="K1837" s="794">
        <v>898.80000000000007</v>
      </c>
      <c r="L1837" s="835" t="s">
        <v>1023</v>
      </c>
      <c r="M1837" s="794"/>
      <c r="N1837" s="794"/>
      <c r="O1837" s="794"/>
      <c r="P1837" s="794"/>
      <c r="Q1837" s="794"/>
      <c r="R1837" s="794"/>
      <c r="S1837" s="794"/>
      <c r="T1837" s="794"/>
      <c r="U1837" s="794"/>
      <c r="V1837" s="794"/>
      <c r="W1837" s="794"/>
      <c r="X1837" s="794"/>
    </row>
    <row r="1838" spans="3:24">
      <c r="C1838" s="857" t="s">
        <v>1018</v>
      </c>
      <c r="D1838" s="835">
        <v>43647</v>
      </c>
      <c r="E1838" s="794">
        <f t="shared" si="38"/>
        <v>2019</v>
      </c>
      <c r="F1838" s="794" t="s">
        <v>1019</v>
      </c>
      <c r="G1838" s="823">
        <v>300</v>
      </c>
      <c r="H1838" s="794" t="s">
        <v>1029</v>
      </c>
      <c r="I1838" s="794">
        <v>86</v>
      </c>
      <c r="J1838" s="794">
        <v>214</v>
      </c>
      <c r="K1838" s="794">
        <v>898.80000000000007</v>
      </c>
      <c r="L1838" s="835" t="s">
        <v>1023</v>
      </c>
      <c r="M1838" s="794"/>
      <c r="N1838" s="794"/>
      <c r="O1838" s="794"/>
      <c r="P1838" s="794"/>
      <c r="Q1838" s="794"/>
      <c r="R1838" s="794"/>
      <c r="S1838" s="794"/>
      <c r="T1838" s="794"/>
      <c r="U1838" s="794"/>
      <c r="V1838" s="794"/>
      <c r="W1838" s="794"/>
      <c r="X1838" s="794"/>
    </row>
    <row r="1839" spans="3:24">
      <c r="C1839" s="857" t="s">
        <v>1018</v>
      </c>
      <c r="D1839" s="835">
        <v>43647</v>
      </c>
      <c r="E1839" s="794">
        <f t="shared" si="38"/>
        <v>2019</v>
      </c>
      <c r="F1839" s="794" t="s">
        <v>1019</v>
      </c>
      <c r="G1839" s="823">
        <v>300</v>
      </c>
      <c r="H1839" s="794" t="s">
        <v>1029</v>
      </c>
      <c r="I1839" s="794">
        <v>86</v>
      </c>
      <c r="J1839" s="794">
        <v>214</v>
      </c>
      <c r="K1839" s="794">
        <v>898.80000000000007</v>
      </c>
      <c r="L1839" s="835" t="s">
        <v>1023</v>
      </c>
      <c r="M1839" s="794"/>
      <c r="N1839" s="794"/>
      <c r="O1839" s="794"/>
      <c r="P1839" s="794"/>
      <c r="Q1839" s="794"/>
      <c r="R1839" s="794"/>
      <c r="S1839" s="794"/>
      <c r="T1839" s="794"/>
      <c r="U1839" s="794"/>
      <c r="V1839" s="794"/>
      <c r="W1839" s="794"/>
      <c r="X1839" s="794"/>
    </row>
    <row r="1840" spans="3:24">
      <c r="C1840" s="857" t="s">
        <v>1018</v>
      </c>
      <c r="D1840" s="835">
        <v>43647</v>
      </c>
      <c r="E1840" s="794">
        <f t="shared" si="38"/>
        <v>2019</v>
      </c>
      <c r="F1840" s="794" t="s">
        <v>1019</v>
      </c>
      <c r="G1840" s="823">
        <v>300</v>
      </c>
      <c r="H1840" s="794" t="s">
        <v>1029</v>
      </c>
      <c r="I1840" s="794">
        <v>86</v>
      </c>
      <c r="J1840" s="794">
        <v>214</v>
      </c>
      <c r="K1840" s="794">
        <v>898.80000000000007</v>
      </c>
      <c r="L1840" s="835" t="s">
        <v>1023</v>
      </c>
      <c r="M1840" s="794"/>
      <c r="N1840" s="794"/>
      <c r="O1840" s="794"/>
      <c r="P1840" s="794"/>
      <c r="Q1840" s="794"/>
      <c r="R1840" s="794"/>
      <c r="S1840" s="794"/>
      <c r="T1840" s="794"/>
      <c r="U1840" s="794"/>
      <c r="V1840" s="794"/>
      <c r="W1840" s="794"/>
      <c r="X1840" s="794"/>
    </row>
    <row r="1841" spans="3:24">
      <c r="C1841" s="857" t="s">
        <v>1018</v>
      </c>
      <c r="D1841" s="835">
        <v>43647</v>
      </c>
      <c r="E1841" s="794">
        <f t="shared" si="38"/>
        <v>2019</v>
      </c>
      <c r="F1841" s="794" t="s">
        <v>1019</v>
      </c>
      <c r="G1841" s="823">
        <v>300</v>
      </c>
      <c r="H1841" s="794" t="s">
        <v>1029</v>
      </c>
      <c r="I1841" s="794">
        <v>86</v>
      </c>
      <c r="J1841" s="794">
        <v>214</v>
      </c>
      <c r="K1841" s="794">
        <v>898.80000000000007</v>
      </c>
      <c r="L1841" s="835" t="s">
        <v>1023</v>
      </c>
      <c r="M1841" s="794"/>
      <c r="N1841" s="794"/>
      <c r="O1841" s="794"/>
      <c r="P1841" s="794"/>
      <c r="Q1841" s="794"/>
      <c r="R1841" s="794"/>
      <c r="S1841" s="794"/>
      <c r="T1841" s="794"/>
      <c r="U1841" s="794"/>
      <c r="V1841" s="794"/>
      <c r="W1841" s="794"/>
      <c r="X1841" s="794"/>
    </row>
    <row r="1842" spans="3:24">
      <c r="C1842" s="857" t="s">
        <v>1018</v>
      </c>
      <c r="D1842" s="835">
        <v>43647</v>
      </c>
      <c r="E1842" s="794">
        <f t="shared" si="38"/>
        <v>2019</v>
      </c>
      <c r="F1842" s="794" t="s">
        <v>1019</v>
      </c>
      <c r="G1842" s="823">
        <v>300</v>
      </c>
      <c r="H1842" s="794" t="s">
        <v>1029</v>
      </c>
      <c r="I1842" s="794">
        <v>86</v>
      </c>
      <c r="J1842" s="794">
        <v>214</v>
      </c>
      <c r="K1842" s="794">
        <v>898.80000000000007</v>
      </c>
      <c r="L1842" s="835" t="s">
        <v>1023</v>
      </c>
      <c r="M1842" s="794"/>
      <c r="N1842" s="794"/>
      <c r="O1842" s="794"/>
      <c r="P1842" s="794"/>
      <c r="Q1842" s="794"/>
      <c r="R1842" s="794"/>
      <c r="S1842" s="794"/>
      <c r="T1842" s="794"/>
      <c r="U1842" s="794"/>
      <c r="V1842" s="794"/>
      <c r="W1842" s="794"/>
      <c r="X1842" s="794"/>
    </row>
    <row r="1843" spans="3:24">
      <c r="C1843" s="857" t="s">
        <v>1018</v>
      </c>
      <c r="D1843" s="835">
        <v>43647</v>
      </c>
      <c r="E1843" s="794">
        <f t="shared" si="38"/>
        <v>2019</v>
      </c>
      <c r="F1843" s="794" t="s">
        <v>1019</v>
      </c>
      <c r="G1843" s="823">
        <v>300</v>
      </c>
      <c r="H1843" s="794" t="s">
        <v>1029</v>
      </c>
      <c r="I1843" s="794">
        <v>86</v>
      </c>
      <c r="J1843" s="794">
        <v>214</v>
      </c>
      <c r="K1843" s="794">
        <v>898.80000000000007</v>
      </c>
      <c r="L1843" s="835" t="s">
        <v>1023</v>
      </c>
      <c r="M1843" s="794"/>
      <c r="N1843" s="794"/>
      <c r="O1843" s="794"/>
      <c r="P1843" s="794"/>
      <c r="Q1843" s="794"/>
      <c r="R1843" s="794"/>
      <c r="S1843" s="794"/>
      <c r="T1843" s="794"/>
      <c r="U1843" s="794"/>
      <c r="V1843" s="794"/>
      <c r="W1843" s="794"/>
      <c r="X1843" s="794"/>
    </row>
    <row r="1844" spans="3:24">
      <c r="C1844" s="857" t="s">
        <v>1018</v>
      </c>
      <c r="D1844" s="835">
        <v>43647</v>
      </c>
      <c r="E1844" s="794">
        <f t="shared" si="38"/>
        <v>2019</v>
      </c>
      <c r="F1844" s="794" t="s">
        <v>1019</v>
      </c>
      <c r="G1844" s="823">
        <v>300</v>
      </c>
      <c r="H1844" s="794" t="s">
        <v>1029</v>
      </c>
      <c r="I1844" s="794">
        <v>86</v>
      </c>
      <c r="J1844" s="794">
        <v>214</v>
      </c>
      <c r="K1844" s="794">
        <v>898.80000000000007</v>
      </c>
      <c r="L1844" s="835" t="s">
        <v>1023</v>
      </c>
      <c r="M1844" s="794"/>
      <c r="N1844" s="794"/>
      <c r="O1844" s="794"/>
      <c r="P1844" s="794"/>
      <c r="Q1844" s="794"/>
      <c r="R1844" s="794"/>
      <c r="S1844" s="794"/>
      <c r="T1844" s="794"/>
      <c r="U1844" s="794"/>
      <c r="V1844" s="794"/>
      <c r="W1844" s="794"/>
      <c r="X1844" s="794"/>
    </row>
    <row r="1845" spans="3:24">
      <c r="C1845" s="857" t="s">
        <v>1018</v>
      </c>
      <c r="D1845" s="835">
        <v>43647</v>
      </c>
      <c r="E1845" s="794">
        <f t="shared" si="38"/>
        <v>2019</v>
      </c>
      <c r="F1845" s="794" t="s">
        <v>1019</v>
      </c>
      <c r="G1845" s="823">
        <v>300</v>
      </c>
      <c r="H1845" s="794" t="s">
        <v>1029</v>
      </c>
      <c r="I1845" s="794">
        <v>86</v>
      </c>
      <c r="J1845" s="794">
        <v>214</v>
      </c>
      <c r="K1845" s="794">
        <v>898.80000000000007</v>
      </c>
      <c r="L1845" s="835" t="s">
        <v>1023</v>
      </c>
      <c r="M1845" s="794"/>
      <c r="N1845" s="794"/>
      <c r="O1845" s="794"/>
      <c r="P1845" s="794"/>
      <c r="Q1845" s="794"/>
      <c r="R1845" s="794"/>
      <c r="S1845" s="794"/>
      <c r="T1845" s="794"/>
      <c r="U1845" s="794"/>
      <c r="V1845" s="794"/>
      <c r="W1845" s="794"/>
      <c r="X1845" s="794"/>
    </row>
    <row r="1846" spans="3:24">
      <c r="C1846" s="857" t="s">
        <v>1018</v>
      </c>
      <c r="D1846" s="835">
        <v>43647</v>
      </c>
      <c r="E1846" s="794">
        <f t="shared" si="38"/>
        <v>2019</v>
      </c>
      <c r="F1846" s="794" t="s">
        <v>1019</v>
      </c>
      <c r="G1846" s="823">
        <v>300</v>
      </c>
      <c r="H1846" s="794" t="s">
        <v>1029</v>
      </c>
      <c r="I1846" s="794">
        <v>86</v>
      </c>
      <c r="J1846" s="794">
        <v>214</v>
      </c>
      <c r="K1846" s="794">
        <v>898.80000000000007</v>
      </c>
      <c r="L1846" s="835" t="s">
        <v>1023</v>
      </c>
      <c r="M1846" s="794"/>
      <c r="N1846" s="794"/>
      <c r="O1846" s="794"/>
      <c r="P1846" s="794"/>
      <c r="Q1846" s="794"/>
      <c r="R1846" s="794"/>
      <c r="S1846" s="794"/>
      <c r="T1846" s="794"/>
      <c r="U1846" s="794"/>
      <c r="V1846" s="794"/>
      <c r="W1846" s="794"/>
      <c r="X1846" s="794"/>
    </row>
    <row r="1847" spans="3:24">
      <c r="C1847" s="857" t="s">
        <v>1018</v>
      </c>
      <c r="D1847" s="835">
        <v>43647</v>
      </c>
      <c r="E1847" s="794">
        <f t="shared" si="38"/>
        <v>2019</v>
      </c>
      <c r="F1847" s="794" t="s">
        <v>1019</v>
      </c>
      <c r="G1847" s="823">
        <v>300</v>
      </c>
      <c r="H1847" s="794" t="s">
        <v>1029</v>
      </c>
      <c r="I1847" s="794">
        <v>86</v>
      </c>
      <c r="J1847" s="794">
        <v>214</v>
      </c>
      <c r="K1847" s="794">
        <v>898.80000000000007</v>
      </c>
      <c r="L1847" s="835" t="s">
        <v>1023</v>
      </c>
      <c r="M1847" s="794"/>
      <c r="N1847" s="794"/>
      <c r="O1847" s="794"/>
      <c r="P1847" s="794"/>
      <c r="Q1847" s="794"/>
      <c r="R1847" s="794"/>
      <c r="S1847" s="794"/>
      <c r="T1847" s="794"/>
      <c r="U1847" s="794"/>
      <c r="V1847" s="794"/>
      <c r="W1847" s="794"/>
      <c r="X1847" s="794"/>
    </row>
    <row r="1848" spans="3:24">
      <c r="C1848" s="857" t="s">
        <v>1018</v>
      </c>
      <c r="D1848" s="835">
        <v>43647</v>
      </c>
      <c r="E1848" s="794">
        <f t="shared" si="38"/>
        <v>2019</v>
      </c>
      <c r="F1848" s="794" t="s">
        <v>1019</v>
      </c>
      <c r="G1848" s="823">
        <v>300</v>
      </c>
      <c r="H1848" s="794" t="s">
        <v>1029</v>
      </c>
      <c r="I1848" s="794">
        <v>86</v>
      </c>
      <c r="J1848" s="794">
        <v>214</v>
      </c>
      <c r="K1848" s="794">
        <v>898.80000000000007</v>
      </c>
      <c r="L1848" s="835" t="s">
        <v>1023</v>
      </c>
      <c r="M1848" s="794"/>
      <c r="N1848" s="794"/>
      <c r="O1848" s="794"/>
      <c r="P1848" s="794"/>
      <c r="Q1848" s="794"/>
      <c r="R1848" s="794"/>
      <c r="S1848" s="794"/>
      <c r="T1848" s="794"/>
      <c r="U1848" s="794"/>
      <c r="V1848" s="794"/>
      <c r="W1848" s="794"/>
      <c r="X1848" s="794"/>
    </row>
    <row r="1849" spans="3:24">
      <c r="C1849" s="857" t="s">
        <v>1018</v>
      </c>
      <c r="D1849" s="835">
        <v>43647</v>
      </c>
      <c r="E1849" s="794">
        <f t="shared" si="38"/>
        <v>2019</v>
      </c>
      <c r="F1849" s="794" t="s">
        <v>1019</v>
      </c>
      <c r="G1849" s="823">
        <v>300</v>
      </c>
      <c r="H1849" s="794" t="s">
        <v>1029</v>
      </c>
      <c r="I1849" s="794">
        <v>86</v>
      </c>
      <c r="J1849" s="794">
        <v>214</v>
      </c>
      <c r="K1849" s="794">
        <v>898.80000000000007</v>
      </c>
      <c r="L1849" s="835" t="s">
        <v>1023</v>
      </c>
      <c r="M1849" s="794"/>
      <c r="N1849" s="794"/>
      <c r="O1849" s="794"/>
      <c r="P1849" s="794"/>
      <c r="Q1849" s="794"/>
      <c r="R1849" s="794"/>
      <c r="S1849" s="794"/>
      <c r="T1849" s="794"/>
      <c r="U1849" s="794"/>
      <c r="V1849" s="794"/>
      <c r="W1849" s="794"/>
      <c r="X1849" s="794"/>
    </row>
    <row r="1850" spans="3:24">
      <c r="C1850" s="857" t="s">
        <v>1018</v>
      </c>
      <c r="D1850" s="835">
        <v>43647</v>
      </c>
      <c r="E1850" s="794">
        <f t="shared" si="38"/>
        <v>2019</v>
      </c>
      <c r="F1850" s="794" t="s">
        <v>1019</v>
      </c>
      <c r="G1850" s="823">
        <v>300</v>
      </c>
      <c r="H1850" s="794" t="s">
        <v>1029</v>
      </c>
      <c r="I1850" s="794">
        <v>86</v>
      </c>
      <c r="J1850" s="794">
        <v>214</v>
      </c>
      <c r="K1850" s="794">
        <v>898.80000000000007</v>
      </c>
      <c r="L1850" s="835" t="s">
        <v>1023</v>
      </c>
      <c r="M1850" s="794"/>
      <c r="N1850" s="794"/>
      <c r="O1850" s="794"/>
      <c r="P1850" s="794"/>
      <c r="Q1850" s="794"/>
      <c r="R1850" s="794"/>
      <c r="S1850" s="794"/>
      <c r="T1850" s="794"/>
      <c r="U1850" s="794"/>
      <c r="V1850" s="794"/>
      <c r="W1850" s="794"/>
      <c r="X1850" s="794"/>
    </row>
    <row r="1851" spans="3:24">
      <c r="C1851" s="857" t="s">
        <v>1018</v>
      </c>
      <c r="D1851" s="835">
        <v>43647</v>
      </c>
      <c r="E1851" s="794">
        <f t="shared" si="38"/>
        <v>2019</v>
      </c>
      <c r="F1851" s="794" t="s">
        <v>1019</v>
      </c>
      <c r="G1851" s="823">
        <v>300</v>
      </c>
      <c r="H1851" s="794" t="s">
        <v>1029</v>
      </c>
      <c r="I1851" s="794">
        <v>86</v>
      </c>
      <c r="J1851" s="794">
        <v>214</v>
      </c>
      <c r="K1851" s="794">
        <v>898.80000000000007</v>
      </c>
      <c r="L1851" s="835" t="s">
        <v>1023</v>
      </c>
      <c r="M1851" s="794"/>
      <c r="N1851" s="794"/>
      <c r="O1851" s="794"/>
      <c r="P1851" s="794"/>
      <c r="Q1851" s="794"/>
      <c r="R1851" s="794"/>
      <c r="S1851" s="794"/>
      <c r="T1851" s="794"/>
      <c r="U1851" s="794"/>
      <c r="V1851" s="794"/>
      <c r="W1851" s="794"/>
      <c r="X1851" s="794"/>
    </row>
    <row r="1852" spans="3:24">
      <c r="C1852" s="857" t="s">
        <v>1018</v>
      </c>
      <c r="D1852" s="835">
        <v>43647</v>
      </c>
      <c r="E1852" s="794">
        <f t="shared" si="38"/>
        <v>2019</v>
      </c>
      <c r="F1852" s="794" t="s">
        <v>1019</v>
      </c>
      <c r="G1852" s="823">
        <v>300</v>
      </c>
      <c r="H1852" s="794" t="s">
        <v>1029</v>
      </c>
      <c r="I1852" s="794">
        <v>86</v>
      </c>
      <c r="J1852" s="794">
        <v>214</v>
      </c>
      <c r="K1852" s="794">
        <v>898.80000000000007</v>
      </c>
      <c r="L1852" s="835" t="s">
        <v>1023</v>
      </c>
      <c r="M1852" s="794"/>
      <c r="N1852" s="794"/>
      <c r="O1852" s="794"/>
      <c r="P1852" s="794"/>
      <c r="Q1852" s="794"/>
      <c r="R1852" s="794"/>
      <c r="S1852" s="794"/>
      <c r="T1852" s="794"/>
      <c r="U1852" s="794"/>
      <c r="V1852" s="794"/>
      <c r="W1852" s="794"/>
      <c r="X1852" s="794"/>
    </row>
    <row r="1853" spans="3:24">
      <c r="C1853" s="857" t="s">
        <v>1018</v>
      </c>
      <c r="D1853" s="835">
        <v>43647</v>
      </c>
      <c r="E1853" s="794">
        <f t="shared" si="38"/>
        <v>2019</v>
      </c>
      <c r="F1853" s="794" t="s">
        <v>1019</v>
      </c>
      <c r="G1853" s="823">
        <v>300</v>
      </c>
      <c r="H1853" s="794" t="s">
        <v>1029</v>
      </c>
      <c r="I1853" s="794">
        <v>86</v>
      </c>
      <c r="J1853" s="794">
        <v>214</v>
      </c>
      <c r="K1853" s="794">
        <v>898.80000000000007</v>
      </c>
      <c r="L1853" s="835" t="s">
        <v>1023</v>
      </c>
      <c r="M1853" s="794"/>
      <c r="N1853" s="794"/>
      <c r="O1853" s="794"/>
      <c r="P1853" s="794"/>
      <c r="Q1853" s="794"/>
      <c r="R1853" s="794"/>
      <c r="S1853" s="794"/>
      <c r="T1853" s="794"/>
      <c r="U1853" s="794"/>
      <c r="V1853" s="794"/>
      <c r="W1853" s="794"/>
      <c r="X1853" s="794"/>
    </row>
    <row r="1854" spans="3:24">
      <c r="C1854" s="857" t="s">
        <v>1018</v>
      </c>
      <c r="D1854" s="835">
        <v>43647</v>
      </c>
      <c r="E1854" s="794">
        <f t="shared" si="38"/>
        <v>2019</v>
      </c>
      <c r="F1854" s="794" t="s">
        <v>1019</v>
      </c>
      <c r="G1854" s="823">
        <v>300</v>
      </c>
      <c r="H1854" s="794" t="s">
        <v>1029</v>
      </c>
      <c r="I1854" s="794">
        <v>86</v>
      </c>
      <c r="J1854" s="794">
        <v>214</v>
      </c>
      <c r="K1854" s="794">
        <v>898.80000000000007</v>
      </c>
      <c r="L1854" s="835" t="s">
        <v>1023</v>
      </c>
      <c r="M1854" s="794"/>
      <c r="N1854" s="794"/>
      <c r="O1854" s="794"/>
      <c r="P1854" s="794"/>
      <c r="Q1854" s="794"/>
      <c r="R1854" s="794"/>
      <c r="S1854" s="794"/>
      <c r="T1854" s="794"/>
      <c r="U1854" s="794"/>
      <c r="V1854" s="794"/>
      <c r="W1854" s="794"/>
      <c r="X1854" s="794"/>
    </row>
    <row r="1855" spans="3:24">
      <c r="C1855" s="857" t="s">
        <v>1018</v>
      </c>
      <c r="D1855" s="835">
        <v>43647</v>
      </c>
      <c r="E1855" s="794">
        <f t="shared" si="38"/>
        <v>2019</v>
      </c>
      <c r="F1855" s="794" t="s">
        <v>1019</v>
      </c>
      <c r="G1855" s="823">
        <v>300</v>
      </c>
      <c r="H1855" s="794" t="s">
        <v>1029</v>
      </c>
      <c r="I1855" s="794">
        <v>86</v>
      </c>
      <c r="J1855" s="794">
        <v>214</v>
      </c>
      <c r="K1855" s="794">
        <v>898.80000000000007</v>
      </c>
      <c r="L1855" s="835" t="s">
        <v>1023</v>
      </c>
      <c r="M1855" s="794"/>
      <c r="N1855" s="794"/>
      <c r="O1855" s="794"/>
      <c r="P1855" s="794"/>
      <c r="Q1855" s="794"/>
      <c r="R1855" s="794"/>
      <c r="S1855" s="794"/>
      <c r="T1855" s="794"/>
      <c r="U1855" s="794"/>
      <c r="V1855" s="794"/>
      <c r="W1855" s="794"/>
      <c r="X1855" s="794"/>
    </row>
    <row r="1856" spans="3:24">
      <c r="C1856" s="857" t="s">
        <v>1018</v>
      </c>
      <c r="D1856" s="835">
        <v>43647</v>
      </c>
      <c r="E1856" s="794">
        <f t="shared" si="38"/>
        <v>2019</v>
      </c>
      <c r="F1856" s="794" t="s">
        <v>1019</v>
      </c>
      <c r="G1856" s="823">
        <v>300</v>
      </c>
      <c r="H1856" s="794" t="s">
        <v>1029</v>
      </c>
      <c r="I1856" s="794">
        <v>86</v>
      </c>
      <c r="J1856" s="794">
        <v>214</v>
      </c>
      <c r="K1856" s="794">
        <v>898.80000000000007</v>
      </c>
      <c r="L1856" s="835" t="s">
        <v>1023</v>
      </c>
      <c r="M1856" s="794"/>
      <c r="N1856" s="794"/>
      <c r="O1856" s="794"/>
      <c r="P1856" s="794"/>
      <c r="Q1856" s="794"/>
      <c r="R1856" s="794"/>
      <c r="S1856" s="794"/>
      <c r="T1856" s="794"/>
      <c r="U1856" s="794"/>
      <c r="V1856" s="794"/>
      <c r="W1856" s="794"/>
      <c r="X1856" s="794"/>
    </row>
    <row r="1857" spans="3:24">
      <c r="C1857" s="857" t="s">
        <v>1018</v>
      </c>
      <c r="D1857" s="835">
        <v>43647</v>
      </c>
      <c r="E1857" s="794">
        <f t="shared" si="38"/>
        <v>2019</v>
      </c>
      <c r="F1857" s="794" t="s">
        <v>1019</v>
      </c>
      <c r="G1857" s="823">
        <v>300</v>
      </c>
      <c r="H1857" s="794" t="s">
        <v>1029</v>
      </c>
      <c r="I1857" s="794">
        <v>86</v>
      </c>
      <c r="J1857" s="794">
        <v>214</v>
      </c>
      <c r="K1857" s="794">
        <v>898.80000000000007</v>
      </c>
      <c r="L1857" s="835" t="s">
        <v>1023</v>
      </c>
      <c r="M1857" s="794"/>
      <c r="N1857" s="794"/>
      <c r="O1857" s="794"/>
      <c r="P1857" s="794"/>
      <c r="Q1857" s="794"/>
      <c r="R1857" s="794"/>
      <c r="S1857" s="794"/>
      <c r="T1857" s="794"/>
      <c r="U1857" s="794"/>
      <c r="V1857" s="794"/>
      <c r="W1857" s="794"/>
      <c r="X1857" s="794"/>
    </row>
    <row r="1858" spans="3:24">
      <c r="C1858" s="857" t="s">
        <v>1018</v>
      </c>
      <c r="D1858" s="835">
        <v>43647</v>
      </c>
      <c r="E1858" s="794">
        <f t="shared" si="38"/>
        <v>2019</v>
      </c>
      <c r="F1858" s="794" t="s">
        <v>1019</v>
      </c>
      <c r="G1858" s="823">
        <v>300</v>
      </c>
      <c r="H1858" s="794" t="s">
        <v>1029</v>
      </c>
      <c r="I1858" s="794">
        <v>86</v>
      </c>
      <c r="J1858" s="794">
        <v>214</v>
      </c>
      <c r="K1858" s="794">
        <v>898.80000000000007</v>
      </c>
      <c r="L1858" s="835" t="s">
        <v>1023</v>
      </c>
      <c r="M1858" s="794"/>
      <c r="N1858" s="794"/>
      <c r="O1858" s="794"/>
      <c r="P1858" s="794"/>
      <c r="Q1858" s="794"/>
      <c r="R1858" s="794"/>
      <c r="S1858" s="794"/>
      <c r="T1858" s="794"/>
      <c r="U1858" s="794"/>
      <c r="V1858" s="794"/>
      <c r="W1858" s="794"/>
      <c r="X1858" s="794"/>
    </row>
    <row r="1859" spans="3:24">
      <c r="C1859" s="857" t="s">
        <v>1018</v>
      </c>
      <c r="D1859" s="835">
        <v>43647</v>
      </c>
      <c r="E1859" s="794">
        <f t="shared" si="38"/>
        <v>2019</v>
      </c>
      <c r="F1859" s="794" t="s">
        <v>1019</v>
      </c>
      <c r="G1859" s="823">
        <v>300</v>
      </c>
      <c r="H1859" s="794" t="s">
        <v>1029</v>
      </c>
      <c r="I1859" s="794">
        <v>86</v>
      </c>
      <c r="J1859" s="794">
        <v>214</v>
      </c>
      <c r="K1859" s="794">
        <v>898.80000000000007</v>
      </c>
      <c r="L1859" s="835" t="s">
        <v>1023</v>
      </c>
      <c r="M1859" s="794"/>
      <c r="N1859" s="794"/>
      <c r="O1859" s="794"/>
      <c r="P1859" s="794"/>
      <c r="Q1859" s="794"/>
      <c r="R1859" s="794"/>
      <c r="S1859" s="794"/>
      <c r="T1859" s="794"/>
      <c r="U1859" s="794"/>
      <c r="V1859" s="794"/>
      <c r="W1859" s="794"/>
      <c r="X1859" s="794"/>
    </row>
    <row r="1860" spans="3:24">
      <c r="C1860" s="857" t="s">
        <v>1018</v>
      </c>
      <c r="D1860" s="835">
        <v>43647</v>
      </c>
      <c r="E1860" s="794">
        <f t="shared" si="38"/>
        <v>2019</v>
      </c>
      <c r="F1860" s="794" t="s">
        <v>1019</v>
      </c>
      <c r="G1860" s="823">
        <v>300</v>
      </c>
      <c r="H1860" s="794" t="s">
        <v>1029</v>
      </c>
      <c r="I1860" s="794">
        <v>86</v>
      </c>
      <c r="J1860" s="794">
        <v>214</v>
      </c>
      <c r="K1860" s="794">
        <v>898.80000000000007</v>
      </c>
      <c r="L1860" s="835" t="s">
        <v>1023</v>
      </c>
      <c r="M1860" s="794"/>
      <c r="N1860" s="794"/>
      <c r="O1860" s="794"/>
      <c r="P1860" s="794"/>
      <c r="Q1860" s="794"/>
      <c r="R1860" s="794"/>
      <c r="S1860" s="794"/>
      <c r="T1860" s="794"/>
      <c r="U1860" s="794"/>
      <c r="V1860" s="794"/>
      <c r="W1860" s="794"/>
      <c r="X1860" s="794"/>
    </row>
    <row r="1861" spans="3:24">
      <c r="C1861" s="857" t="s">
        <v>1018</v>
      </c>
      <c r="D1861" s="835">
        <v>43647</v>
      </c>
      <c r="E1861" s="794">
        <f t="shared" si="38"/>
        <v>2019</v>
      </c>
      <c r="F1861" s="794" t="s">
        <v>1019</v>
      </c>
      <c r="G1861" s="823">
        <v>300</v>
      </c>
      <c r="H1861" s="794" t="s">
        <v>1029</v>
      </c>
      <c r="I1861" s="794">
        <v>86</v>
      </c>
      <c r="J1861" s="794">
        <v>214</v>
      </c>
      <c r="K1861" s="794">
        <v>898.80000000000007</v>
      </c>
      <c r="L1861" s="835" t="s">
        <v>1023</v>
      </c>
      <c r="M1861" s="794"/>
      <c r="N1861" s="794"/>
      <c r="O1861" s="794"/>
      <c r="P1861" s="794"/>
      <c r="Q1861" s="794"/>
      <c r="R1861" s="794"/>
      <c r="S1861" s="794"/>
      <c r="T1861" s="794"/>
      <c r="U1861" s="794"/>
      <c r="V1861" s="794"/>
      <c r="W1861" s="794"/>
      <c r="X1861" s="794"/>
    </row>
    <row r="1862" spans="3:24">
      <c r="C1862" s="857" t="s">
        <v>1018</v>
      </c>
      <c r="D1862" s="835">
        <v>43647</v>
      </c>
      <c r="E1862" s="794">
        <f t="shared" si="38"/>
        <v>2019</v>
      </c>
      <c r="F1862" s="794" t="s">
        <v>1019</v>
      </c>
      <c r="G1862" s="823">
        <v>300</v>
      </c>
      <c r="H1862" s="794" t="s">
        <v>1029</v>
      </c>
      <c r="I1862" s="794">
        <v>86</v>
      </c>
      <c r="J1862" s="794">
        <v>214</v>
      </c>
      <c r="K1862" s="794">
        <v>898.80000000000007</v>
      </c>
      <c r="L1862" s="835" t="s">
        <v>1023</v>
      </c>
      <c r="M1862" s="794"/>
      <c r="N1862" s="794"/>
      <c r="O1862" s="794"/>
      <c r="P1862" s="794"/>
      <c r="Q1862" s="794"/>
      <c r="R1862" s="794"/>
      <c r="S1862" s="794"/>
      <c r="T1862" s="794"/>
      <c r="U1862" s="794"/>
      <c r="V1862" s="794"/>
      <c r="W1862" s="794"/>
      <c r="X1862" s="794"/>
    </row>
    <row r="1863" spans="3:24">
      <c r="C1863" s="857" t="s">
        <v>1018</v>
      </c>
      <c r="D1863" s="835">
        <v>43647</v>
      </c>
      <c r="E1863" s="794">
        <f t="shared" si="38"/>
        <v>2019</v>
      </c>
      <c r="F1863" s="794" t="s">
        <v>1019</v>
      </c>
      <c r="G1863" s="823">
        <v>300</v>
      </c>
      <c r="H1863" s="794" t="s">
        <v>1029</v>
      </c>
      <c r="I1863" s="794">
        <v>86</v>
      </c>
      <c r="J1863" s="794">
        <v>214</v>
      </c>
      <c r="K1863" s="794">
        <v>898.80000000000007</v>
      </c>
      <c r="L1863" s="835" t="s">
        <v>1023</v>
      </c>
      <c r="M1863" s="794"/>
      <c r="N1863" s="794"/>
      <c r="O1863" s="794"/>
      <c r="P1863" s="794"/>
      <c r="Q1863" s="794"/>
      <c r="R1863" s="794"/>
      <c r="S1863" s="794"/>
      <c r="T1863" s="794"/>
      <c r="U1863" s="794"/>
      <c r="V1863" s="794"/>
      <c r="W1863" s="794"/>
      <c r="X1863" s="794"/>
    </row>
    <row r="1864" spans="3:24">
      <c r="C1864" s="857" t="s">
        <v>1018</v>
      </c>
      <c r="D1864" s="835">
        <v>43647</v>
      </c>
      <c r="E1864" s="794">
        <f t="shared" si="38"/>
        <v>2019</v>
      </c>
      <c r="F1864" s="794" t="s">
        <v>1019</v>
      </c>
      <c r="G1864" s="823">
        <v>300</v>
      </c>
      <c r="H1864" s="794" t="s">
        <v>1029</v>
      </c>
      <c r="I1864" s="794">
        <v>86</v>
      </c>
      <c r="J1864" s="794">
        <v>214</v>
      </c>
      <c r="K1864" s="794">
        <v>898.80000000000007</v>
      </c>
      <c r="L1864" s="835" t="s">
        <v>1023</v>
      </c>
      <c r="M1864" s="794"/>
      <c r="N1864" s="794"/>
      <c r="O1864" s="794"/>
      <c r="P1864" s="794"/>
      <c r="Q1864" s="794"/>
      <c r="R1864" s="794"/>
      <c r="S1864" s="794"/>
      <c r="T1864" s="794"/>
      <c r="U1864" s="794"/>
      <c r="V1864" s="794"/>
      <c r="W1864" s="794"/>
      <c r="X1864" s="794"/>
    </row>
    <row r="1865" spans="3:24">
      <c r="C1865" s="857" t="s">
        <v>1018</v>
      </c>
      <c r="D1865" s="835">
        <v>43647</v>
      </c>
      <c r="E1865" s="794">
        <f t="shared" si="38"/>
        <v>2019</v>
      </c>
      <c r="F1865" s="794" t="s">
        <v>1019</v>
      </c>
      <c r="G1865" s="823">
        <v>300</v>
      </c>
      <c r="H1865" s="794" t="s">
        <v>1029</v>
      </c>
      <c r="I1865" s="794">
        <v>86</v>
      </c>
      <c r="J1865" s="794">
        <v>214</v>
      </c>
      <c r="K1865" s="794">
        <v>898.80000000000007</v>
      </c>
      <c r="L1865" s="835" t="s">
        <v>1023</v>
      </c>
      <c r="M1865" s="794"/>
      <c r="N1865" s="794"/>
      <c r="O1865" s="794"/>
      <c r="P1865" s="794"/>
      <c r="Q1865" s="794"/>
      <c r="R1865" s="794"/>
      <c r="S1865" s="794"/>
      <c r="T1865" s="794"/>
      <c r="U1865" s="794"/>
      <c r="V1865" s="794"/>
      <c r="W1865" s="794"/>
      <c r="X1865" s="794"/>
    </row>
    <row r="1866" spans="3:24">
      <c r="C1866" s="857" t="s">
        <v>1018</v>
      </c>
      <c r="D1866" s="835">
        <v>43647</v>
      </c>
      <c r="E1866" s="794">
        <f t="shared" si="38"/>
        <v>2019</v>
      </c>
      <c r="F1866" s="794" t="s">
        <v>1019</v>
      </c>
      <c r="G1866" s="823">
        <v>300</v>
      </c>
      <c r="H1866" s="794" t="s">
        <v>1029</v>
      </c>
      <c r="I1866" s="794">
        <v>86</v>
      </c>
      <c r="J1866" s="794">
        <v>214</v>
      </c>
      <c r="K1866" s="794">
        <v>898.80000000000007</v>
      </c>
      <c r="L1866" s="835" t="s">
        <v>1023</v>
      </c>
      <c r="M1866" s="794"/>
      <c r="N1866" s="794"/>
      <c r="O1866" s="794"/>
      <c r="P1866" s="794"/>
      <c r="Q1866" s="794"/>
      <c r="R1866" s="794"/>
      <c r="S1866" s="794"/>
      <c r="T1866" s="794"/>
      <c r="U1866" s="794"/>
      <c r="V1866" s="794"/>
      <c r="W1866" s="794"/>
      <c r="X1866" s="794"/>
    </row>
    <row r="1867" spans="3:24">
      <c r="C1867" s="857" t="s">
        <v>1018</v>
      </c>
      <c r="D1867" s="835">
        <v>43647</v>
      </c>
      <c r="E1867" s="794">
        <f t="shared" si="38"/>
        <v>2019</v>
      </c>
      <c r="F1867" s="794" t="s">
        <v>1019</v>
      </c>
      <c r="G1867" s="823">
        <v>300</v>
      </c>
      <c r="H1867" s="794" t="s">
        <v>1029</v>
      </c>
      <c r="I1867" s="794">
        <v>86</v>
      </c>
      <c r="J1867" s="794">
        <v>214</v>
      </c>
      <c r="K1867" s="794">
        <v>898.80000000000007</v>
      </c>
      <c r="L1867" s="835" t="s">
        <v>1023</v>
      </c>
      <c r="M1867" s="794"/>
      <c r="N1867" s="794"/>
      <c r="O1867" s="794"/>
      <c r="P1867" s="794"/>
      <c r="Q1867" s="794"/>
      <c r="R1867" s="794"/>
      <c r="S1867" s="794"/>
      <c r="T1867" s="794"/>
      <c r="U1867" s="794"/>
      <c r="V1867" s="794"/>
      <c r="W1867" s="794"/>
      <c r="X1867" s="794"/>
    </row>
    <row r="1868" spans="3:24">
      <c r="C1868" s="857" t="s">
        <v>1018</v>
      </c>
      <c r="D1868" s="835">
        <v>43647</v>
      </c>
      <c r="E1868" s="794">
        <f t="shared" si="38"/>
        <v>2019</v>
      </c>
      <c r="F1868" s="794" t="s">
        <v>1019</v>
      </c>
      <c r="G1868" s="823">
        <v>300</v>
      </c>
      <c r="H1868" s="794" t="s">
        <v>1029</v>
      </c>
      <c r="I1868" s="794">
        <v>86</v>
      </c>
      <c r="J1868" s="794">
        <v>214</v>
      </c>
      <c r="K1868" s="794">
        <v>898.80000000000007</v>
      </c>
      <c r="L1868" s="835" t="s">
        <v>1023</v>
      </c>
      <c r="M1868" s="794"/>
      <c r="N1868" s="794"/>
      <c r="O1868" s="794"/>
      <c r="P1868" s="794"/>
      <c r="Q1868" s="794"/>
      <c r="R1868" s="794"/>
      <c r="S1868" s="794"/>
      <c r="T1868" s="794"/>
      <c r="U1868" s="794"/>
      <c r="V1868" s="794"/>
      <c r="W1868" s="794"/>
      <c r="X1868" s="794"/>
    </row>
    <row r="1869" spans="3:24">
      <c r="C1869" s="857" t="s">
        <v>1018</v>
      </c>
      <c r="D1869" s="835">
        <v>43647</v>
      </c>
      <c r="E1869" s="794">
        <f t="shared" si="38"/>
        <v>2019</v>
      </c>
      <c r="F1869" s="794" t="s">
        <v>1019</v>
      </c>
      <c r="G1869" s="823">
        <v>300</v>
      </c>
      <c r="H1869" s="794" t="s">
        <v>1029</v>
      </c>
      <c r="I1869" s="794">
        <v>86</v>
      </c>
      <c r="J1869" s="794">
        <v>214</v>
      </c>
      <c r="K1869" s="794">
        <v>898.80000000000007</v>
      </c>
      <c r="L1869" s="835" t="s">
        <v>1023</v>
      </c>
      <c r="M1869" s="794"/>
      <c r="N1869" s="794"/>
      <c r="O1869" s="794"/>
      <c r="P1869" s="794"/>
      <c r="Q1869" s="794"/>
      <c r="R1869" s="794"/>
      <c r="S1869" s="794"/>
      <c r="T1869" s="794"/>
      <c r="U1869" s="794"/>
      <c r="V1869" s="794"/>
      <c r="W1869" s="794"/>
      <c r="X1869" s="794"/>
    </row>
    <row r="1870" spans="3:24">
      <c r="C1870" s="857" t="s">
        <v>1018</v>
      </c>
      <c r="D1870" s="835">
        <v>43647</v>
      </c>
      <c r="E1870" s="794">
        <f t="shared" si="38"/>
        <v>2019</v>
      </c>
      <c r="F1870" s="794" t="s">
        <v>1019</v>
      </c>
      <c r="G1870" s="823">
        <v>300</v>
      </c>
      <c r="H1870" s="794" t="s">
        <v>1029</v>
      </c>
      <c r="I1870" s="794">
        <v>86</v>
      </c>
      <c r="J1870" s="794">
        <v>214</v>
      </c>
      <c r="K1870" s="794">
        <v>898.80000000000007</v>
      </c>
      <c r="L1870" s="835" t="s">
        <v>1023</v>
      </c>
      <c r="M1870" s="794"/>
      <c r="N1870" s="794"/>
      <c r="O1870" s="794"/>
      <c r="P1870" s="794"/>
      <c r="Q1870" s="794"/>
      <c r="R1870" s="794"/>
      <c r="S1870" s="794"/>
      <c r="T1870" s="794"/>
      <c r="U1870" s="794"/>
      <c r="V1870" s="794"/>
      <c r="W1870" s="794"/>
      <c r="X1870" s="794"/>
    </row>
    <row r="1871" spans="3:24">
      <c r="C1871" s="857" t="s">
        <v>1018</v>
      </c>
      <c r="D1871" s="835">
        <v>43647</v>
      </c>
      <c r="E1871" s="794">
        <f t="shared" si="38"/>
        <v>2019</v>
      </c>
      <c r="F1871" s="794" t="s">
        <v>1019</v>
      </c>
      <c r="G1871" s="823">
        <v>300</v>
      </c>
      <c r="H1871" s="794" t="s">
        <v>1029</v>
      </c>
      <c r="I1871" s="794">
        <v>86</v>
      </c>
      <c r="J1871" s="794">
        <v>214</v>
      </c>
      <c r="K1871" s="794">
        <v>898.80000000000007</v>
      </c>
      <c r="L1871" s="835" t="s">
        <v>1023</v>
      </c>
      <c r="M1871" s="794"/>
      <c r="N1871" s="794"/>
      <c r="O1871" s="794"/>
      <c r="P1871" s="794"/>
      <c r="Q1871" s="794"/>
      <c r="R1871" s="794"/>
      <c r="S1871" s="794"/>
      <c r="T1871" s="794"/>
      <c r="U1871" s="794"/>
      <c r="V1871" s="794"/>
      <c r="W1871" s="794"/>
      <c r="X1871" s="794"/>
    </row>
    <row r="1872" spans="3:24">
      <c r="C1872" s="857" t="s">
        <v>1018</v>
      </c>
      <c r="D1872" s="835">
        <v>43647</v>
      </c>
      <c r="E1872" s="794">
        <f t="shared" si="38"/>
        <v>2019</v>
      </c>
      <c r="F1872" s="794" t="s">
        <v>1019</v>
      </c>
      <c r="G1872" s="823">
        <v>300</v>
      </c>
      <c r="H1872" s="794" t="s">
        <v>1029</v>
      </c>
      <c r="I1872" s="794">
        <v>86</v>
      </c>
      <c r="J1872" s="794">
        <v>214</v>
      </c>
      <c r="K1872" s="794">
        <v>898.80000000000007</v>
      </c>
      <c r="L1872" s="835" t="s">
        <v>1023</v>
      </c>
      <c r="M1872" s="794"/>
      <c r="N1872" s="794"/>
      <c r="O1872" s="794"/>
      <c r="P1872" s="794"/>
      <c r="Q1872" s="794"/>
      <c r="R1872" s="794"/>
      <c r="S1872" s="794"/>
      <c r="T1872" s="794"/>
      <c r="U1872" s="794"/>
      <c r="V1872" s="794"/>
      <c r="W1872" s="794"/>
      <c r="X1872" s="794"/>
    </row>
    <row r="1873" spans="3:24">
      <c r="C1873" s="857" t="s">
        <v>1018</v>
      </c>
      <c r="D1873" s="835">
        <v>43647</v>
      </c>
      <c r="E1873" s="794">
        <f t="shared" si="38"/>
        <v>2019</v>
      </c>
      <c r="F1873" s="794" t="s">
        <v>1019</v>
      </c>
      <c r="G1873" s="823">
        <v>300</v>
      </c>
      <c r="H1873" s="794" t="s">
        <v>1029</v>
      </c>
      <c r="I1873" s="794">
        <v>86</v>
      </c>
      <c r="J1873" s="794">
        <v>214</v>
      </c>
      <c r="K1873" s="794">
        <v>898.80000000000007</v>
      </c>
      <c r="L1873" s="835" t="s">
        <v>1023</v>
      </c>
      <c r="M1873" s="794"/>
      <c r="N1873" s="794"/>
      <c r="O1873" s="794"/>
      <c r="P1873" s="794"/>
      <c r="Q1873" s="794"/>
      <c r="R1873" s="794"/>
      <c r="S1873" s="794"/>
      <c r="T1873" s="794"/>
      <c r="U1873" s="794"/>
      <c r="V1873" s="794"/>
      <c r="W1873" s="794"/>
      <c r="X1873" s="794"/>
    </row>
    <row r="1874" spans="3:24">
      <c r="C1874" s="857" t="s">
        <v>1018</v>
      </c>
      <c r="D1874" s="835">
        <v>43647</v>
      </c>
      <c r="E1874" s="794">
        <f t="shared" si="38"/>
        <v>2019</v>
      </c>
      <c r="F1874" s="794" t="s">
        <v>1019</v>
      </c>
      <c r="G1874" s="823">
        <v>300</v>
      </c>
      <c r="H1874" s="794" t="s">
        <v>1029</v>
      </c>
      <c r="I1874" s="794">
        <v>86</v>
      </c>
      <c r="J1874" s="794">
        <v>214</v>
      </c>
      <c r="K1874" s="794">
        <v>898.80000000000007</v>
      </c>
      <c r="L1874" s="835" t="s">
        <v>1023</v>
      </c>
      <c r="M1874" s="794"/>
      <c r="N1874" s="794"/>
      <c r="O1874" s="794"/>
      <c r="P1874" s="794"/>
      <c r="Q1874" s="794"/>
      <c r="R1874" s="794"/>
      <c r="S1874" s="794"/>
      <c r="T1874" s="794"/>
      <c r="U1874" s="794"/>
      <c r="V1874" s="794"/>
      <c r="W1874" s="794"/>
      <c r="X1874" s="794"/>
    </row>
    <row r="1875" spans="3:24">
      <c r="C1875" s="857" t="s">
        <v>1018</v>
      </c>
      <c r="D1875" s="835">
        <v>43647</v>
      </c>
      <c r="E1875" s="794">
        <f t="shared" si="38"/>
        <v>2019</v>
      </c>
      <c r="F1875" s="794" t="s">
        <v>1019</v>
      </c>
      <c r="G1875" s="823">
        <v>300</v>
      </c>
      <c r="H1875" s="794" t="s">
        <v>1029</v>
      </c>
      <c r="I1875" s="794">
        <v>86</v>
      </c>
      <c r="J1875" s="794">
        <v>214</v>
      </c>
      <c r="K1875" s="794">
        <v>898.80000000000007</v>
      </c>
      <c r="L1875" s="835" t="s">
        <v>1023</v>
      </c>
      <c r="M1875" s="794"/>
      <c r="N1875" s="794"/>
      <c r="O1875" s="794"/>
      <c r="P1875" s="794"/>
      <c r="Q1875" s="794"/>
      <c r="R1875" s="794"/>
      <c r="S1875" s="794"/>
      <c r="T1875" s="794"/>
      <c r="U1875" s="794"/>
      <c r="V1875" s="794"/>
      <c r="W1875" s="794"/>
      <c r="X1875" s="794"/>
    </row>
    <row r="1876" spans="3:24">
      <c r="C1876" s="857" t="s">
        <v>1018</v>
      </c>
      <c r="D1876" s="835">
        <v>43647</v>
      </c>
      <c r="E1876" s="794">
        <f t="shared" si="38"/>
        <v>2019</v>
      </c>
      <c r="F1876" s="794" t="s">
        <v>1028</v>
      </c>
      <c r="G1876" s="823">
        <v>195</v>
      </c>
      <c r="H1876" s="794" t="s">
        <v>1029</v>
      </c>
      <c r="I1876" s="794">
        <v>86</v>
      </c>
      <c r="J1876" s="794">
        <v>109</v>
      </c>
      <c r="K1876" s="794">
        <v>457.8</v>
      </c>
      <c r="L1876" s="835" t="s">
        <v>1023</v>
      </c>
      <c r="M1876" s="794"/>
      <c r="N1876" s="794"/>
      <c r="O1876" s="794"/>
      <c r="P1876" s="794"/>
      <c r="Q1876" s="794"/>
      <c r="R1876" s="794"/>
      <c r="S1876" s="794"/>
      <c r="T1876" s="794"/>
      <c r="U1876" s="794"/>
      <c r="V1876" s="794"/>
      <c r="W1876" s="794"/>
      <c r="X1876" s="794"/>
    </row>
    <row r="1877" spans="3:24">
      <c r="C1877" s="857" t="s">
        <v>1018</v>
      </c>
      <c r="D1877" s="835">
        <v>43647</v>
      </c>
      <c r="E1877" s="794">
        <f t="shared" si="38"/>
        <v>2019</v>
      </c>
      <c r="F1877" s="794" t="s">
        <v>1028</v>
      </c>
      <c r="G1877" s="823">
        <v>195</v>
      </c>
      <c r="H1877" s="794" t="s">
        <v>1029</v>
      </c>
      <c r="I1877" s="794">
        <v>86</v>
      </c>
      <c r="J1877" s="794">
        <v>109</v>
      </c>
      <c r="K1877" s="794">
        <v>457.8</v>
      </c>
      <c r="L1877" s="835" t="s">
        <v>1023</v>
      </c>
      <c r="M1877" s="794"/>
      <c r="N1877" s="794"/>
      <c r="O1877" s="794"/>
      <c r="P1877" s="794"/>
      <c r="Q1877" s="794"/>
      <c r="R1877" s="794"/>
      <c r="S1877" s="794"/>
      <c r="T1877" s="794"/>
      <c r="U1877" s="794"/>
      <c r="V1877" s="794"/>
      <c r="W1877" s="794"/>
      <c r="X1877" s="794"/>
    </row>
    <row r="1878" spans="3:24">
      <c r="C1878" s="857" t="s">
        <v>1018</v>
      </c>
      <c r="D1878" s="835">
        <v>43647</v>
      </c>
      <c r="E1878" s="794">
        <f t="shared" si="38"/>
        <v>2019</v>
      </c>
      <c r="F1878" s="794" t="s">
        <v>1028</v>
      </c>
      <c r="G1878" s="823">
        <v>195</v>
      </c>
      <c r="H1878" s="794" t="s">
        <v>1029</v>
      </c>
      <c r="I1878" s="794">
        <v>86</v>
      </c>
      <c r="J1878" s="794">
        <v>109</v>
      </c>
      <c r="K1878" s="794">
        <v>457.8</v>
      </c>
      <c r="L1878" s="835" t="s">
        <v>1023</v>
      </c>
      <c r="M1878" s="794"/>
      <c r="N1878" s="794"/>
      <c r="O1878" s="794"/>
      <c r="P1878" s="794"/>
      <c r="Q1878" s="794"/>
      <c r="R1878" s="794"/>
      <c r="S1878" s="794"/>
      <c r="T1878" s="794"/>
      <c r="U1878" s="794"/>
      <c r="V1878" s="794"/>
      <c r="W1878" s="794"/>
      <c r="X1878" s="794"/>
    </row>
    <row r="1879" spans="3:24">
      <c r="C1879" s="857" t="s">
        <v>1018</v>
      </c>
      <c r="D1879" s="835">
        <v>43647</v>
      </c>
      <c r="E1879" s="794">
        <f t="shared" si="38"/>
        <v>2019</v>
      </c>
      <c r="F1879" s="794" t="s">
        <v>1028</v>
      </c>
      <c r="G1879" s="823">
        <v>195</v>
      </c>
      <c r="H1879" s="794" t="s">
        <v>1029</v>
      </c>
      <c r="I1879" s="794">
        <v>86</v>
      </c>
      <c r="J1879" s="794">
        <v>109</v>
      </c>
      <c r="K1879" s="794">
        <v>457.8</v>
      </c>
      <c r="L1879" s="835" t="s">
        <v>1023</v>
      </c>
      <c r="M1879" s="794"/>
      <c r="N1879" s="794"/>
      <c r="O1879" s="794"/>
      <c r="P1879" s="794"/>
      <c r="Q1879" s="794"/>
      <c r="R1879" s="794"/>
      <c r="S1879" s="794"/>
      <c r="T1879" s="794"/>
      <c r="U1879" s="794"/>
      <c r="V1879" s="794"/>
      <c r="W1879" s="794"/>
      <c r="X1879" s="794"/>
    </row>
    <row r="1880" spans="3:24">
      <c r="C1880" s="857" t="s">
        <v>1018</v>
      </c>
      <c r="D1880" s="835">
        <v>43647</v>
      </c>
      <c r="E1880" s="794">
        <f t="shared" si="38"/>
        <v>2019</v>
      </c>
      <c r="F1880" s="794" t="s">
        <v>1028</v>
      </c>
      <c r="G1880" s="823">
        <v>195</v>
      </c>
      <c r="H1880" s="794" t="s">
        <v>1029</v>
      </c>
      <c r="I1880" s="794">
        <v>86</v>
      </c>
      <c r="J1880" s="794">
        <v>109</v>
      </c>
      <c r="K1880" s="794">
        <v>457.8</v>
      </c>
      <c r="L1880" s="835" t="s">
        <v>1023</v>
      </c>
      <c r="M1880" s="794"/>
      <c r="N1880" s="794"/>
      <c r="O1880" s="794"/>
      <c r="P1880" s="794"/>
      <c r="Q1880" s="794"/>
      <c r="R1880" s="794"/>
      <c r="S1880" s="794"/>
      <c r="T1880" s="794"/>
      <c r="U1880" s="794"/>
      <c r="V1880" s="794"/>
      <c r="W1880" s="794"/>
      <c r="X1880" s="794"/>
    </row>
    <row r="1881" spans="3:24">
      <c r="C1881" s="857" t="s">
        <v>1018</v>
      </c>
      <c r="D1881" s="835">
        <v>43647</v>
      </c>
      <c r="E1881" s="794">
        <f t="shared" si="38"/>
        <v>2019</v>
      </c>
      <c r="F1881" s="794" t="s">
        <v>1028</v>
      </c>
      <c r="G1881" s="823">
        <v>195</v>
      </c>
      <c r="H1881" s="794" t="s">
        <v>1029</v>
      </c>
      <c r="I1881" s="794">
        <v>86</v>
      </c>
      <c r="J1881" s="794">
        <v>109</v>
      </c>
      <c r="K1881" s="794">
        <v>457.8</v>
      </c>
      <c r="L1881" s="835" t="s">
        <v>1023</v>
      </c>
      <c r="M1881" s="794"/>
      <c r="N1881" s="794"/>
      <c r="O1881" s="794"/>
      <c r="P1881" s="794"/>
      <c r="Q1881" s="794"/>
      <c r="R1881" s="794"/>
      <c r="S1881" s="794"/>
      <c r="T1881" s="794"/>
      <c r="U1881" s="794"/>
      <c r="V1881" s="794"/>
      <c r="W1881" s="794"/>
      <c r="X1881" s="794"/>
    </row>
    <row r="1882" spans="3:24">
      <c r="C1882" s="857" t="s">
        <v>1018</v>
      </c>
      <c r="D1882" s="835">
        <v>43647</v>
      </c>
      <c r="E1882" s="794">
        <f t="shared" si="38"/>
        <v>2019</v>
      </c>
      <c r="F1882" s="794" t="s">
        <v>1028</v>
      </c>
      <c r="G1882" s="823">
        <v>195</v>
      </c>
      <c r="H1882" s="794" t="s">
        <v>1029</v>
      </c>
      <c r="I1882" s="794">
        <v>86</v>
      </c>
      <c r="J1882" s="794">
        <v>109</v>
      </c>
      <c r="K1882" s="794">
        <v>457.8</v>
      </c>
      <c r="L1882" s="835" t="s">
        <v>1023</v>
      </c>
      <c r="M1882" s="794"/>
      <c r="N1882" s="794"/>
      <c r="O1882" s="794"/>
      <c r="P1882" s="794"/>
      <c r="Q1882" s="794"/>
      <c r="R1882" s="794"/>
      <c r="S1882" s="794"/>
      <c r="T1882" s="794"/>
      <c r="U1882" s="794"/>
      <c r="V1882" s="794"/>
      <c r="W1882" s="794"/>
      <c r="X1882" s="794"/>
    </row>
    <row r="1883" spans="3:24">
      <c r="C1883" s="857" t="s">
        <v>1018</v>
      </c>
      <c r="D1883" s="835">
        <v>43647</v>
      </c>
      <c r="E1883" s="794">
        <f t="shared" si="38"/>
        <v>2019</v>
      </c>
      <c r="F1883" s="794" t="s">
        <v>1028</v>
      </c>
      <c r="G1883" s="823">
        <v>195</v>
      </c>
      <c r="H1883" s="794" t="s">
        <v>1029</v>
      </c>
      <c r="I1883" s="794">
        <v>86</v>
      </c>
      <c r="J1883" s="794">
        <v>109</v>
      </c>
      <c r="K1883" s="794">
        <v>457.8</v>
      </c>
      <c r="L1883" s="835" t="s">
        <v>1023</v>
      </c>
      <c r="M1883" s="794"/>
      <c r="N1883" s="794"/>
      <c r="O1883" s="794"/>
      <c r="P1883" s="794"/>
      <c r="Q1883" s="794"/>
      <c r="R1883" s="794"/>
      <c r="S1883" s="794"/>
      <c r="T1883" s="794"/>
      <c r="U1883" s="794"/>
      <c r="V1883" s="794"/>
      <c r="W1883" s="794"/>
      <c r="X1883" s="794"/>
    </row>
    <row r="1884" spans="3:24">
      <c r="C1884" s="857" t="s">
        <v>1018</v>
      </c>
      <c r="D1884" s="835">
        <v>43647</v>
      </c>
      <c r="E1884" s="794">
        <f t="shared" si="38"/>
        <v>2019</v>
      </c>
      <c r="F1884" s="794" t="s">
        <v>1028</v>
      </c>
      <c r="G1884" s="823">
        <v>195</v>
      </c>
      <c r="H1884" s="794" t="s">
        <v>1029</v>
      </c>
      <c r="I1884" s="794">
        <v>86</v>
      </c>
      <c r="J1884" s="794">
        <v>109</v>
      </c>
      <c r="K1884" s="794">
        <v>457.8</v>
      </c>
      <c r="L1884" s="835" t="s">
        <v>1023</v>
      </c>
      <c r="M1884" s="794"/>
      <c r="N1884" s="794"/>
      <c r="O1884" s="794"/>
      <c r="P1884" s="794"/>
      <c r="Q1884" s="794"/>
      <c r="R1884" s="794"/>
      <c r="S1884" s="794"/>
      <c r="T1884" s="794"/>
      <c r="U1884" s="794"/>
      <c r="V1884" s="794"/>
      <c r="W1884" s="794"/>
      <c r="X1884" s="794"/>
    </row>
    <row r="1885" spans="3:24">
      <c r="C1885" s="857" t="s">
        <v>1018</v>
      </c>
      <c r="D1885" s="835">
        <v>43647</v>
      </c>
      <c r="E1885" s="794">
        <f t="shared" si="38"/>
        <v>2019</v>
      </c>
      <c r="F1885" s="794" t="s">
        <v>1028</v>
      </c>
      <c r="G1885" s="823">
        <v>195</v>
      </c>
      <c r="H1885" s="794" t="s">
        <v>1029</v>
      </c>
      <c r="I1885" s="794">
        <v>86</v>
      </c>
      <c r="J1885" s="794">
        <v>109</v>
      </c>
      <c r="K1885" s="794">
        <v>457.8</v>
      </c>
      <c r="L1885" s="835" t="s">
        <v>1023</v>
      </c>
      <c r="M1885" s="794"/>
      <c r="N1885" s="794"/>
      <c r="O1885" s="794"/>
      <c r="P1885" s="794"/>
      <c r="Q1885" s="794"/>
      <c r="R1885" s="794"/>
      <c r="S1885" s="794"/>
      <c r="T1885" s="794"/>
      <c r="U1885" s="794"/>
      <c r="V1885" s="794"/>
      <c r="W1885" s="794"/>
      <c r="X1885" s="794"/>
    </row>
    <row r="1886" spans="3:24">
      <c r="C1886" s="857" t="s">
        <v>1018</v>
      </c>
      <c r="D1886" s="835">
        <v>43647</v>
      </c>
      <c r="E1886" s="794">
        <f t="shared" si="38"/>
        <v>2019</v>
      </c>
      <c r="F1886" s="794" t="s">
        <v>1028</v>
      </c>
      <c r="G1886" s="823">
        <v>195</v>
      </c>
      <c r="H1886" s="794" t="s">
        <v>1029</v>
      </c>
      <c r="I1886" s="794">
        <v>86</v>
      </c>
      <c r="J1886" s="794">
        <v>109</v>
      </c>
      <c r="K1886" s="794">
        <v>457.8</v>
      </c>
      <c r="L1886" s="835" t="s">
        <v>1023</v>
      </c>
      <c r="M1886" s="794"/>
      <c r="N1886" s="794"/>
      <c r="O1886" s="794"/>
      <c r="P1886" s="794"/>
      <c r="Q1886" s="794"/>
      <c r="R1886" s="794"/>
      <c r="S1886" s="794"/>
      <c r="T1886" s="794"/>
      <c r="U1886" s="794"/>
      <c r="V1886" s="794"/>
      <c r="W1886" s="794"/>
      <c r="X1886" s="794"/>
    </row>
    <row r="1887" spans="3:24">
      <c r="C1887" s="857" t="s">
        <v>1018</v>
      </c>
      <c r="D1887" s="835">
        <v>43647</v>
      </c>
      <c r="E1887" s="794">
        <f t="shared" si="38"/>
        <v>2019</v>
      </c>
      <c r="F1887" s="794" t="s">
        <v>1028</v>
      </c>
      <c r="G1887" s="823">
        <v>195</v>
      </c>
      <c r="H1887" s="794" t="s">
        <v>1029</v>
      </c>
      <c r="I1887" s="794">
        <v>86</v>
      </c>
      <c r="J1887" s="794">
        <v>109</v>
      </c>
      <c r="K1887" s="794">
        <v>457.8</v>
      </c>
      <c r="L1887" s="835" t="s">
        <v>1023</v>
      </c>
      <c r="M1887" s="794"/>
      <c r="N1887" s="794"/>
      <c r="O1887" s="794"/>
      <c r="P1887" s="794"/>
      <c r="Q1887" s="794"/>
      <c r="R1887" s="794"/>
      <c r="S1887" s="794"/>
      <c r="T1887" s="794"/>
      <c r="U1887" s="794"/>
      <c r="V1887" s="794"/>
      <c r="W1887" s="794"/>
      <c r="X1887" s="794"/>
    </row>
    <row r="1888" spans="3:24">
      <c r="C1888" s="857" t="s">
        <v>1018</v>
      </c>
      <c r="D1888" s="835">
        <v>43647</v>
      </c>
      <c r="E1888" s="794">
        <f t="shared" si="38"/>
        <v>2019</v>
      </c>
      <c r="F1888" s="794" t="s">
        <v>1028</v>
      </c>
      <c r="G1888" s="823">
        <v>195</v>
      </c>
      <c r="H1888" s="794" t="s">
        <v>1029</v>
      </c>
      <c r="I1888" s="794">
        <v>86</v>
      </c>
      <c r="J1888" s="794">
        <v>109</v>
      </c>
      <c r="K1888" s="794">
        <v>457.8</v>
      </c>
      <c r="L1888" s="835" t="s">
        <v>1023</v>
      </c>
      <c r="M1888" s="794"/>
      <c r="N1888" s="794"/>
      <c r="O1888" s="794"/>
      <c r="P1888" s="794"/>
      <c r="Q1888" s="794"/>
      <c r="R1888" s="794"/>
      <c r="S1888" s="794"/>
      <c r="T1888" s="794"/>
      <c r="U1888" s="794"/>
      <c r="V1888" s="794"/>
      <c r="W1888" s="794"/>
      <c r="X1888" s="794"/>
    </row>
    <row r="1889" spans="3:24">
      <c r="C1889" s="857" t="s">
        <v>1018</v>
      </c>
      <c r="D1889" s="835">
        <v>43647</v>
      </c>
      <c r="E1889" s="794">
        <f t="shared" si="38"/>
        <v>2019</v>
      </c>
      <c r="F1889" s="794" t="s">
        <v>1028</v>
      </c>
      <c r="G1889" s="823">
        <v>195</v>
      </c>
      <c r="H1889" s="794" t="s">
        <v>1029</v>
      </c>
      <c r="I1889" s="794">
        <v>86</v>
      </c>
      <c r="J1889" s="794">
        <v>109</v>
      </c>
      <c r="K1889" s="794">
        <v>457.8</v>
      </c>
      <c r="L1889" s="835" t="s">
        <v>1023</v>
      </c>
      <c r="M1889" s="794"/>
      <c r="N1889" s="794"/>
      <c r="O1889" s="794"/>
      <c r="P1889" s="794"/>
      <c r="Q1889" s="794"/>
      <c r="R1889" s="794"/>
      <c r="S1889" s="794"/>
      <c r="T1889" s="794"/>
      <c r="U1889" s="794"/>
      <c r="V1889" s="794"/>
      <c r="W1889" s="794"/>
      <c r="X1889" s="794"/>
    </row>
    <row r="1890" spans="3:24">
      <c r="C1890" s="857" t="s">
        <v>1018</v>
      </c>
      <c r="D1890" s="835">
        <v>43647</v>
      </c>
      <c r="E1890" s="794">
        <f t="shared" si="38"/>
        <v>2019</v>
      </c>
      <c r="F1890" s="794" t="s">
        <v>1028</v>
      </c>
      <c r="G1890" s="823">
        <v>195</v>
      </c>
      <c r="H1890" s="794" t="s">
        <v>1029</v>
      </c>
      <c r="I1890" s="794">
        <v>86</v>
      </c>
      <c r="J1890" s="794">
        <v>109</v>
      </c>
      <c r="K1890" s="794">
        <v>457.8</v>
      </c>
      <c r="L1890" s="835" t="s">
        <v>1023</v>
      </c>
      <c r="M1890" s="794"/>
      <c r="N1890" s="794"/>
      <c r="O1890" s="794"/>
      <c r="P1890" s="794"/>
      <c r="Q1890" s="794"/>
      <c r="R1890" s="794"/>
      <c r="S1890" s="794"/>
      <c r="T1890" s="794"/>
      <c r="U1890" s="794"/>
      <c r="V1890" s="794"/>
      <c r="W1890" s="794"/>
      <c r="X1890" s="794"/>
    </row>
    <row r="1891" spans="3:24">
      <c r="C1891" s="857" t="s">
        <v>1018</v>
      </c>
      <c r="D1891" s="835">
        <v>43647</v>
      </c>
      <c r="E1891" s="794">
        <f t="shared" si="38"/>
        <v>2019</v>
      </c>
      <c r="F1891" s="794" t="s">
        <v>1028</v>
      </c>
      <c r="G1891" s="823">
        <v>195</v>
      </c>
      <c r="H1891" s="794" t="s">
        <v>1029</v>
      </c>
      <c r="I1891" s="794">
        <v>86</v>
      </c>
      <c r="J1891" s="794">
        <v>109</v>
      </c>
      <c r="K1891" s="794">
        <v>457.8</v>
      </c>
      <c r="L1891" s="835" t="s">
        <v>1023</v>
      </c>
      <c r="M1891" s="794"/>
      <c r="N1891" s="794"/>
      <c r="O1891" s="794"/>
      <c r="P1891" s="794"/>
      <c r="Q1891" s="794"/>
      <c r="R1891" s="794"/>
      <c r="S1891" s="794"/>
      <c r="T1891" s="794"/>
      <c r="U1891" s="794"/>
      <c r="V1891" s="794"/>
      <c r="W1891" s="794"/>
      <c r="X1891" s="794"/>
    </row>
    <row r="1892" spans="3:24">
      <c r="C1892" s="857" t="s">
        <v>1018</v>
      </c>
      <c r="D1892" s="835">
        <v>43647</v>
      </c>
      <c r="E1892" s="794">
        <f t="shared" si="38"/>
        <v>2019</v>
      </c>
      <c r="F1892" s="794" t="s">
        <v>1028</v>
      </c>
      <c r="G1892" s="823">
        <v>195</v>
      </c>
      <c r="H1892" s="794" t="s">
        <v>1029</v>
      </c>
      <c r="I1892" s="794">
        <v>86</v>
      </c>
      <c r="J1892" s="794">
        <v>109</v>
      </c>
      <c r="K1892" s="794">
        <v>457.8</v>
      </c>
      <c r="L1892" s="835" t="s">
        <v>1023</v>
      </c>
      <c r="M1892" s="794"/>
      <c r="N1892" s="794"/>
      <c r="O1892" s="794"/>
      <c r="P1892" s="794"/>
      <c r="Q1892" s="794"/>
      <c r="R1892" s="794"/>
      <c r="S1892" s="794"/>
      <c r="T1892" s="794"/>
      <c r="U1892" s="794"/>
      <c r="V1892" s="794"/>
      <c r="W1892" s="794"/>
      <c r="X1892" s="794"/>
    </row>
    <row r="1893" spans="3:24">
      <c r="C1893" s="857" t="s">
        <v>1018</v>
      </c>
      <c r="D1893" s="835">
        <v>43647</v>
      </c>
      <c r="E1893" s="794">
        <f t="shared" si="38"/>
        <v>2019</v>
      </c>
      <c r="F1893" s="794" t="s">
        <v>1028</v>
      </c>
      <c r="G1893" s="823">
        <v>195</v>
      </c>
      <c r="H1893" s="794" t="s">
        <v>1029</v>
      </c>
      <c r="I1893" s="794">
        <v>86</v>
      </c>
      <c r="J1893" s="794">
        <v>109</v>
      </c>
      <c r="K1893" s="794">
        <v>457.8</v>
      </c>
      <c r="L1893" s="835" t="s">
        <v>1023</v>
      </c>
      <c r="M1893" s="794"/>
      <c r="N1893" s="794"/>
      <c r="O1893" s="794"/>
      <c r="P1893" s="794"/>
      <c r="Q1893" s="794"/>
      <c r="R1893" s="794"/>
      <c r="S1893" s="794"/>
      <c r="T1893" s="794"/>
      <c r="U1893" s="794"/>
      <c r="V1893" s="794"/>
      <c r="W1893" s="794"/>
      <c r="X1893" s="794"/>
    </row>
    <row r="1894" spans="3:24">
      <c r="C1894" s="857" t="s">
        <v>1018</v>
      </c>
      <c r="D1894" s="835">
        <v>43647</v>
      </c>
      <c r="E1894" s="794">
        <f t="shared" si="38"/>
        <v>2019</v>
      </c>
      <c r="F1894" s="794" t="s">
        <v>1028</v>
      </c>
      <c r="G1894" s="823">
        <v>195</v>
      </c>
      <c r="H1894" s="794" t="s">
        <v>1029</v>
      </c>
      <c r="I1894" s="794">
        <v>86</v>
      </c>
      <c r="J1894" s="794">
        <v>109</v>
      </c>
      <c r="K1894" s="794">
        <v>457.8</v>
      </c>
      <c r="L1894" s="835" t="s">
        <v>1023</v>
      </c>
      <c r="M1894" s="794"/>
      <c r="N1894" s="794"/>
      <c r="O1894" s="794"/>
      <c r="P1894" s="794"/>
      <c r="Q1894" s="794"/>
      <c r="R1894" s="794"/>
      <c r="S1894" s="794"/>
      <c r="T1894" s="794"/>
      <c r="U1894" s="794"/>
      <c r="V1894" s="794"/>
      <c r="W1894" s="794"/>
      <c r="X1894" s="794"/>
    </row>
    <row r="1895" spans="3:24">
      <c r="C1895" s="857" t="s">
        <v>1018</v>
      </c>
      <c r="D1895" s="835">
        <v>43647</v>
      </c>
      <c r="E1895" s="794">
        <f t="shared" si="38"/>
        <v>2019</v>
      </c>
      <c r="F1895" s="794" t="s">
        <v>1028</v>
      </c>
      <c r="G1895" s="823">
        <v>195</v>
      </c>
      <c r="H1895" s="794" t="s">
        <v>1029</v>
      </c>
      <c r="I1895" s="794">
        <v>86</v>
      </c>
      <c r="J1895" s="794">
        <v>109</v>
      </c>
      <c r="K1895" s="794">
        <v>457.8</v>
      </c>
      <c r="L1895" s="835" t="s">
        <v>1023</v>
      </c>
      <c r="M1895" s="794"/>
      <c r="N1895" s="794"/>
      <c r="O1895" s="794"/>
      <c r="P1895" s="794"/>
      <c r="Q1895" s="794"/>
      <c r="R1895" s="794"/>
      <c r="S1895" s="794"/>
      <c r="T1895" s="794"/>
      <c r="U1895" s="794"/>
      <c r="V1895" s="794"/>
      <c r="W1895" s="794"/>
      <c r="X1895" s="794"/>
    </row>
    <row r="1896" spans="3:24">
      <c r="C1896" s="857" t="s">
        <v>1018</v>
      </c>
      <c r="D1896" s="835">
        <v>43647</v>
      </c>
      <c r="E1896" s="794">
        <f t="shared" si="38"/>
        <v>2019</v>
      </c>
      <c r="F1896" s="794" t="s">
        <v>1028</v>
      </c>
      <c r="G1896" s="823">
        <v>195</v>
      </c>
      <c r="H1896" s="794" t="s">
        <v>1029</v>
      </c>
      <c r="I1896" s="794">
        <v>86</v>
      </c>
      <c r="J1896" s="794">
        <v>109</v>
      </c>
      <c r="K1896" s="794">
        <v>457.8</v>
      </c>
      <c r="L1896" s="835" t="s">
        <v>1023</v>
      </c>
      <c r="M1896" s="794"/>
      <c r="N1896" s="794"/>
      <c r="O1896" s="794"/>
      <c r="P1896" s="794"/>
      <c r="Q1896" s="794"/>
      <c r="R1896" s="794"/>
      <c r="S1896" s="794"/>
      <c r="T1896" s="794"/>
      <c r="U1896" s="794"/>
      <c r="V1896" s="794"/>
      <c r="W1896" s="794"/>
      <c r="X1896" s="794"/>
    </row>
    <row r="1897" spans="3:24">
      <c r="C1897" s="857" t="s">
        <v>1018</v>
      </c>
      <c r="D1897" s="835">
        <v>43647</v>
      </c>
      <c r="E1897" s="794">
        <f t="shared" si="38"/>
        <v>2019</v>
      </c>
      <c r="F1897" s="794" t="s">
        <v>1028</v>
      </c>
      <c r="G1897" s="823">
        <v>195</v>
      </c>
      <c r="H1897" s="794" t="s">
        <v>1029</v>
      </c>
      <c r="I1897" s="794">
        <v>86</v>
      </c>
      <c r="J1897" s="794">
        <v>109</v>
      </c>
      <c r="K1897" s="794">
        <v>457.8</v>
      </c>
      <c r="L1897" s="835" t="s">
        <v>1023</v>
      </c>
      <c r="M1897" s="794"/>
      <c r="N1897" s="794"/>
      <c r="O1897" s="794"/>
      <c r="P1897" s="794"/>
      <c r="Q1897" s="794"/>
      <c r="R1897" s="794"/>
      <c r="S1897" s="794"/>
      <c r="T1897" s="794"/>
      <c r="U1897" s="794"/>
      <c r="V1897" s="794"/>
      <c r="W1897" s="794"/>
      <c r="X1897" s="794"/>
    </row>
    <row r="1898" spans="3:24">
      <c r="C1898" s="857" t="s">
        <v>1018</v>
      </c>
      <c r="D1898" s="835">
        <v>43647</v>
      </c>
      <c r="E1898" s="794">
        <f t="shared" ref="E1898:E1961" si="39">YEAR(D1898)</f>
        <v>2019</v>
      </c>
      <c r="F1898" s="794" t="s">
        <v>1028</v>
      </c>
      <c r="G1898" s="823">
        <v>195</v>
      </c>
      <c r="H1898" s="794" t="s">
        <v>1029</v>
      </c>
      <c r="I1898" s="794">
        <v>86</v>
      </c>
      <c r="J1898" s="794">
        <v>109</v>
      </c>
      <c r="K1898" s="794">
        <v>457.8</v>
      </c>
      <c r="L1898" s="835" t="s">
        <v>1023</v>
      </c>
      <c r="M1898" s="794"/>
      <c r="N1898" s="794"/>
      <c r="O1898" s="794"/>
      <c r="P1898" s="794"/>
      <c r="Q1898" s="794"/>
      <c r="R1898" s="794"/>
      <c r="S1898" s="794"/>
      <c r="T1898" s="794"/>
      <c r="U1898" s="794"/>
      <c r="V1898" s="794"/>
      <c r="W1898" s="794"/>
      <c r="X1898" s="794"/>
    </row>
    <row r="1899" spans="3:24">
      <c r="C1899" s="857" t="s">
        <v>1018</v>
      </c>
      <c r="D1899" s="835">
        <v>43647</v>
      </c>
      <c r="E1899" s="794">
        <f t="shared" si="39"/>
        <v>2019</v>
      </c>
      <c r="F1899" s="794" t="s">
        <v>1028</v>
      </c>
      <c r="G1899" s="823">
        <v>195</v>
      </c>
      <c r="H1899" s="794" t="s">
        <v>1029</v>
      </c>
      <c r="I1899" s="794">
        <v>86</v>
      </c>
      <c r="J1899" s="794">
        <v>109</v>
      </c>
      <c r="K1899" s="794">
        <v>457.8</v>
      </c>
      <c r="L1899" s="835" t="s">
        <v>1023</v>
      </c>
      <c r="M1899" s="794"/>
      <c r="N1899" s="794"/>
      <c r="O1899" s="794"/>
      <c r="P1899" s="794"/>
      <c r="Q1899" s="794"/>
      <c r="R1899" s="794"/>
      <c r="S1899" s="794"/>
      <c r="T1899" s="794"/>
      <c r="U1899" s="794"/>
      <c r="V1899" s="794"/>
      <c r="W1899" s="794"/>
      <c r="X1899" s="794"/>
    </row>
    <row r="1900" spans="3:24">
      <c r="C1900" s="857" t="s">
        <v>1018</v>
      </c>
      <c r="D1900" s="835">
        <v>43647</v>
      </c>
      <c r="E1900" s="794">
        <f t="shared" si="39"/>
        <v>2019</v>
      </c>
      <c r="F1900" s="794" t="s">
        <v>1028</v>
      </c>
      <c r="G1900" s="823">
        <v>195</v>
      </c>
      <c r="H1900" s="794" t="s">
        <v>1029</v>
      </c>
      <c r="I1900" s="794">
        <v>86</v>
      </c>
      <c r="J1900" s="794">
        <v>109</v>
      </c>
      <c r="K1900" s="794">
        <v>457.8</v>
      </c>
      <c r="L1900" s="835" t="s">
        <v>1023</v>
      </c>
      <c r="M1900" s="794"/>
      <c r="N1900" s="794"/>
      <c r="O1900" s="794"/>
      <c r="P1900" s="794"/>
      <c r="Q1900" s="794"/>
      <c r="R1900" s="794"/>
      <c r="S1900" s="794"/>
      <c r="T1900" s="794"/>
      <c r="U1900" s="794"/>
      <c r="V1900" s="794"/>
      <c r="W1900" s="794"/>
      <c r="X1900" s="794"/>
    </row>
    <row r="1901" spans="3:24">
      <c r="C1901" s="857" t="s">
        <v>1018</v>
      </c>
      <c r="D1901" s="835">
        <v>43647</v>
      </c>
      <c r="E1901" s="794">
        <f t="shared" si="39"/>
        <v>2019</v>
      </c>
      <c r="F1901" s="794" t="s">
        <v>1028</v>
      </c>
      <c r="G1901" s="823">
        <v>195</v>
      </c>
      <c r="H1901" s="794" t="s">
        <v>1029</v>
      </c>
      <c r="I1901" s="794">
        <v>86</v>
      </c>
      <c r="J1901" s="794">
        <v>109</v>
      </c>
      <c r="K1901" s="794">
        <v>457.8</v>
      </c>
      <c r="L1901" s="835" t="s">
        <v>1023</v>
      </c>
      <c r="M1901" s="794"/>
      <c r="N1901" s="794"/>
      <c r="O1901" s="794"/>
      <c r="P1901" s="794"/>
      <c r="Q1901" s="794"/>
      <c r="R1901" s="794"/>
      <c r="S1901" s="794"/>
      <c r="T1901" s="794"/>
      <c r="U1901" s="794"/>
      <c r="V1901" s="794"/>
      <c r="W1901" s="794"/>
      <c r="X1901" s="794"/>
    </row>
    <row r="1902" spans="3:24">
      <c r="C1902" s="857" t="s">
        <v>1018</v>
      </c>
      <c r="D1902" s="835">
        <v>43647</v>
      </c>
      <c r="E1902" s="794">
        <f t="shared" si="39"/>
        <v>2019</v>
      </c>
      <c r="F1902" s="794" t="s">
        <v>1028</v>
      </c>
      <c r="G1902" s="823">
        <v>195</v>
      </c>
      <c r="H1902" s="794" t="s">
        <v>1029</v>
      </c>
      <c r="I1902" s="794">
        <v>86</v>
      </c>
      <c r="J1902" s="794">
        <v>109</v>
      </c>
      <c r="K1902" s="794">
        <v>457.8</v>
      </c>
      <c r="L1902" s="835" t="s">
        <v>1023</v>
      </c>
      <c r="M1902" s="794"/>
      <c r="N1902" s="794"/>
      <c r="O1902" s="794"/>
      <c r="P1902" s="794"/>
      <c r="Q1902" s="794"/>
      <c r="R1902" s="794"/>
      <c r="S1902" s="794"/>
      <c r="T1902" s="794"/>
      <c r="U1902" s="794"/>
      <c r="V1902" s="794"/>
      <c r="W1902" s="794"/>
      <c r="X1902" s="794"/>
    </row>
    <row r="1903" spans="3:24">
      <c r="C1903" s="857" t="s">
        <v>1018</v>
      </c>
      <c r="D1903" s="835">
        <v>43647</v>
      </c>
      <c r="E1903" s="794">
        <f t="shared" si="39"/>
        <v>2019</v>
      </c>
      <c r="F1903" s="794" t="s">
        <v>1028</v>
      </c>
      <c r="G1903" s="823">
        <v>195</v>
      </c>
      <c r="H1903" s="794" t="s">
        <v>1031</v>
      </c>
      <c r="I1903" s="794">
        <v>86</v>
      </c>
      <c r="J1903" s="794">
        <v>109</v>
      </c>
      <c r="K1903" s="794">
        <v>457.8</v>
      </c>
      <c r="L1903" s="835" t="s">
        <v>1023</v>
      </c>
      <c r="M1903" s="794"/>
      <c r="N1903" s="794"/>
      <c r="O1903" s="794"/>
      <c r="P1903" s="794"/>
      <c r="Q1903" s="794"/>
      <c r="R1903" s="794"/>
      <c r="S1903" s="794"/>
      <c r="T1903" s="794"/>
      <c r="U1903" s="794"/>
      <c r="V1903" s="794"/>
      <c r="W1903" s="794"/>
      <c r="X1903" s="794"/>
    </row>
    <row r="1904" spans="3:24">
      <c r="C1904" s="857" t="s">
        <v>1018</v>
      </c>
      <c r="D1904" s="835">
        <v>43647</v>
      </c>
      <c r="E1904" s="794">
        <f t="shared" si="39"/>
        <v>2019</v>
      </c>
      <c r="F1904" s="794" t="s">
        <v>1028</v>
      </c>
      <c r="G1904" s="823">
        <v>195</v>
      </c>
      <c r="H1904" s="794" t="s">
        <v>1029</v>
      </c>
      <c r="I1904" s="794">
        <v>86</v>
      </c>
      <c r="J1904" s="794">
        <v>109</v>
      </c>
      <c r="K1904" s="794">
        <v>457.8</v>
      </c>
      <c r="L1904" s="835" t="s">
        <v>1023</v>
      </c>
      <c r="M1904" s="794"/>
      <c r="N1904" s="794"/>
      <c r="O1904" s="794"/>
      <c r="P1904" s="794"/>
      <c r="Q1904" s="794"/>
      <c r="R1904" s="794"/>
      <c r="S1904" s="794"/>
      <c r="T1904" s="794"/>
      <c r="U1904" s="794"/>
      <c r="V1904" s="794"/>
      <c r="W1904" s="794"/>
      <c r="X1904" s="794"/>
    </row>
    <row r="1905" spans="3:24">
      <c r="C1905" s="857" t="s">
        <v>1018</v>
      </c>
      <c r="D1905" s="835">
        <v>43647</v>
      </c>
      <c r="E1905" s="794">
        <f t="shared" si="39"/>
        <v>2019</v>
      </c>
      <c r="F1905" s="794" t="s">
        <v>1028</v>
      </c>
      <c r="G1905" s="823">
        <v>195</v>
      </c>
      <c r="H1905" s="794" t="s">
        <v>1029</v>
      </c>
      <c r="I1905" s="794">
        <v>86</v>
      </c>
      <c r="J1905" s="794">
        <v>109</v>
      </c>
      <c r="K1905" s="794">
        <v>457.8</v>
      </c>
      <c r="L1905" s="835" t="s">
        <v>1023</v>
      </c>
      <c r="M1905" s="794"/>
      <c r="N1905" s="794"/>
      <c r="O1905" s="794"/>
      <c r="P1905" s="794"/>
      <c r="Q1905" s="794"/>
      <c r="R1905" s="794"/>
      <c r="S1905" s="794"/>
      <c r="T1905" s="794"/>
      <c r="U1905" s="794"/>
      <c r="V1905" s="794"/>
      <c r="W1905" s="794"/>
      <c r="X1905" s="794"/>
    </row>
    <row r="1906" spans="3:24">
      <c r="C1906" s="857" t="s">
        <v>1018</v>
      </c>
      <c r="D1906" s="835">
        <v>43647</v>
      </c>
      <c r="E1906" s="794">
        <f t="shared" si="39"/>
        <v>2019</v>
      </c>
      <c r="F1906" s="794" t="s">
        <v>1028</v>
      </c>
      <c r="G1906" s="823">
        <v>195</v>
      </c>
      <c r="H1906" s="794" t="s">
        <v>1029</v>
      </c>
      <c r="I1906" s="794">
        <v>86</v>
      </c>
      <c r="J1906" s="794">
        <v>109</v>
      </c>
      <c r="K1906" s="794">
        <v>457.8</v>
      </c>
      <c r="L1906" s="835" t="s">
        <v>1023</v>
      </c>
      <c r="M1906" s="794"/>
      <c r="N1906" s="794"/>
      <c r="O1906" s="794"/>
      <c r="P1906" s="794"/>
      <c r="Q1906" s="794"/>
      <c r="R1906" s="794"/>
      <c r="S1906" s="794"/>
      <c r="T1906" s="794"/>
      <c r="U1906" s="794"/>
      <c r="V1906" s="794"/>
      <c r="W1906" s="794"/>
      <c r="X1906" s="794"/>
    </row>
    <row r="1907" spans="3:24">
      <c r="C1907" s="857" t="s">
        <v>1018</v>
      </c>
      <c r="D1907" s="835">
        <v>43647</v>
      </c>
      <c r="E1907" s="794">
        <f t="shared" si="39"/>
        <v>2019</v>
      </c>
      <c r="F1907" s="794" t="s">
        <v>1028</v>
      </c>
      <c r="G1907" s="823">
        <v>195</v>
      </c>
      <c r="H1907" s="794" t="s">
        <v>1029</v>
      </c>
      <c r="I1907" s="794">
        <v>86</v>
      </c>
      <c r="J1907" s="794">
        <v>109</v>
      </c>
      <c r="K1907" s="794">
        <v>457.8</v>
      </c>
      <c r="L1907" s="835" t="s">
        <v>1023</v>
      </c>
      <c r="M1907" s="794"/>
      <c r="N1907" s="794"/>
      <c r="O1907" s="794"/>
      <c r="P1907" s="794"/>
      <c r="Q1907" s="794"/>
      <c r="R1907" s="794"/>
      <c r="S1907" s="794"/>
      <c r="T1907" s="794"/>
      <c r="U1907" s="794"/>
      <c r="V1907" s="794"/>
      <c r="W1907" s="794"/>
      <c r="X1907" s="794"/>
    </row>
    <row r="1908" spans="3:24">
      <c r="C1908" s="857" t="s">
        <v>1018</v>
      </c>
      <c r="D1908" s="835">
        <v>43647</v>
      </c>
      <c r="E1908" s="794">
        <f t="shared" si="39"/>
        <v>2019</v>
      </c>
      <c r="F1908" s="794" t="s">
        <v>1028</v>
      </c>
      <c r="G1908" s="823">
        <v>195</v>
      </c>
      <c r="H1908" s="794" t="s">
        <v>1029</v>
      </c>
      <c r="I1908" s="794">
        <v>86</v>
      </c>
      <c r="J1908" s="794">
        <v>109</v>
      </c>
      <c r="K1908" s="794">
        <v>457.8</v>
      </c>
      <c r="L1908" s="835" t="s">
        <v>1023</v>
      </c>
      <c r="M1908" s="794"/>
      <c r="N1908" s="794"/>
      <c r="O1908" s="794"/>
      <c r="P1908" s="794"/>
      <c r="Q1908" s="794"/>
      <c r="R1908" s="794"/>
      <c r="S1908" s="794"/>
      <c r="T1908" s="794"/>
      <c r="U1908" s="794"/>
      <c r="V1908" s="794"/>
      <c r="W1908" s="794"/>
      <c r="X1908" s="794"/>
    </row>
    <row r="1909" spans="3:24">
      <c r="C1909" s="857" t="s">
        <v>1018</v>
      </c>
      <c r="D1909" s="835">
        <v>43647</v>
      </c>
      <c r="E1909" s="794">
        <f t="shared" si="39"/>
        <v>2019</v>
      </c>
      <c r="F1909" s="794" t="s">
        <v>1028</v>
      </c>
      <c r="G1909" s="823">
        <v>195</v>
      </c>
      <c r="H1909" s="794" t="s">
        <v>1029</v>
      </c>
      <c r="I1909" s="794">
        <v>86</v>
      </c>
      <c r="J1909" s="794">
        <v>109</v>
      </c>
      <c r="K1909" s="794">
        <v>457.8</v>
      </c>
      <c r="L1909" s="835" t="s">
        <v>1023</v>
      </c>
      <c r="M1909" s="794"/>
      <c r="N1909" s="794"/>
      <c r="O1909" s="794"/>
      <c r="P1909" s="794"/>
      <c r="Q1909" s="794"/>
      <c r="R1909" s="794"/>
      <c r="S1909" s="794"/>
      <c r="T1909" s="794"/>
      <c r="U1909" s="794"/>
      <c r="V1909" s="794"/>
      <c r="W1909" s="794"/>
      <c r="X1909" s="794"/>
    </row>
    <row r="1910" spans="3:24">
      <c r="C1910" s="857" t="s">
        <v>1018</v>
      </c>
      <c r="D1910" s="835">
        <v>43647</v>
      </c>
      <c r="E1910" s="794">
        <f t="shared" si="39"/>
        <v>2019</v>
      </c>
      <c r="F1910" s="794" t="s">
        <v>1028</v>
      </c>
      <c r="G1910" s="823">
        <v>195</v>
      </c>
      <c r="H1910" s="794" t="s">
        <v>1029</v>
      </c>
      <c r="I1910" s="794">
        <v>86</v>
      </c>
      <c r="J1910" s="794">
        <v>109</v>
      </c>
      <c r="K1910" s="794">
        <v>457.8</v>
      </c>
      <c r="L1910" s="835" t="s">
        <v>1023</v>
      </c>
      <c r="M1910" s="794"/>
      <c r="N1910" s="794"/>
      <c r="O1910" s="794"/>
      <c r="P1910" s="794"/>
      <c r="Q1910" s="794"/>
      <c r="R1910" s="794"/>
      <c r="S1910" s="794"/>
      <c r="T1910" s="794"/>
      <c r="U1910" s="794"/>
      <c r="V1910" s="794"/>
      <c r="W1910" s="794"/>
      <c r="X1910" s="794"/>
    </row>
    <row r="1911" spans="3:24">
      <c r="C1911" s="857" t="s">
        <v>1018</v>
      </c>
      <c r="D1911" s="835">
        <v>43647</v>
      </c>
      <c r="E1911" s="794">
        <f t="shared" si="39"/>
        <v>2019</v>
      </c>
      <c r="F1911" s="794" t="s">
        <v>1028</v>
      </c>
      <c r="G1911" s="823">
        <v>195</v>
      </c>
      <c r="H1911" s="794" t="s">
        <v>1029</v>
      </c>
      <c r="I1911" s="794">
        <v>86</v>
      </c>
      <c r="J1911" s="794">
        <v>109</v>
      </c>
      <c r="K1911" s="794">
        <v>457.8</v>
      </c>
      <c r="L1911" s="835" t="s">
        <v>1023</v>
      </c>
      <c r="M1911" s="794"/>
      <c r="N1911" s="794"/>
      <c r="O1911" s="794"/>
      <c r="P1911" s="794"/>
      <c r="Q1911" s="794"/>
      <c r="R1911" s="794"/>
      <c r="S1911" s="794"/>
      <c r="T1911" s="794"/>
      <c r="U1911" s="794"/>
      <c r="V1911" s="794"/>
      <c r="W1911" s="794"/>
      <c r="X1911" s="794"/>
    </row>
    <row r="1912" spans="3:24">
      <c r="C1912" s="857" t="s">
        <v>1018</v>
      </c>
      <c r="D1912" s="835">
        <v>43647</v>
      </c>
      <c r="E1912" s="794">
        <f t="shared" si="39"/>
        <v>2019</v>
      </c>
      <c r="F1912" s="794" t="s">
        <v>1028</v>
      </c>
      <c r="G1912" s="823">
        <v>195</v>
      </c>
      <c r="H1912" s="794" t="s">
        <v>1029</v>
      </c>
      <c r="I1912" s="794">
        <v>86</v>
      </c>
      <c r="J1912" s="794">
        <v>109</v>
      </c>
      <c r="K1912" s="794">
        <v>457.8</v>
      </c>
      <c r="L1912" s="835" t="s">
        <v>1023</v>
      </c>
      <c r="M1912" s="794"/>
      <c r="N1912" s="794"/>
      <c r="O1912" s="794"/>
      <c r="P1912" s="794"/>
      <c r="Q1912" s="794"/>
      <c r="R1912" s="794"/>
      <c r="S1912" s="794"/>
      <c r="T1912" s="794"/>
      <c r="U1912" s="794"/>
      <c r="V1912" s="794"/>
      <c r="W1912" s="794"/>
      <c r="X1912" s="794"/>
    </row>
    <row r="1913" spans="3:24">
      <c r="C1913" s="857" t="s">
        <v>1018</v>
      </c>
      <c r="D1913" s="835">
        <v>43647</v>
      </c>
      <c r="E1913" s="794">
        <f t="shared" si="39"/>
        <v>2019</v>
      </c>
      <c r="F1913" s="794" t="s">
        <v>1028</v>
      </c>
      <c r="G1913" s="823">
        <v>195</v>
      </c>
      <c r="H1913" s="794" t="s">
        <v>1029</v>
      </c>
      <c r="I1913" s="794">
        <v>86</v>
      </c>
      <c r="J1913" s="794">
        <v>109</v>
      </c>
      <c r="K1913" s="794">
        <v>457.8</v>
      </c>
      <c r="L1913" s="835" t="s">
        <v>1023</v>
      </c>
      <c r="M1913" s="794"/>
      <c r="N1913" s="794"/>
      <c r="O1913" s="794"/>
      <c r="P1913" s="794"/>
      <c r="Q1913" s="794"/>
      <c r="R1913" s="794"/>
      <c r="S1913" s="794"/>
      <c r="T1913" s="794"/>
      <c r="U1913" s="794"/>
      <c r="V1913" s="794"/>
      <c r="W1913" s="794"/>
      <c r="X1913" s="794"/>
    </row>
    <row r="1914" spans="3:24">
      <c r="C1914" s="857" t="s">
        <v>1018</v>
      </c>
      <c r="D1914" s="835">
        <v>43647</v>
      </c>
      <c r="E1914" s="794">
        <f t="shared" si="39"/>
        <v>2019</v>
      </c>
      <c r="F1914" s="794" t="s">
        <v>1028</v>
      </c>
      <c r="G1914" s="823">
        <v>195</v>
      </c>
      <c r="H1914" s="794" t="s">
        <v>1029</v>
      </c>
      <c r="I1914" s="794">
        <v>86</v>
      </c>
      <c r="J1914" s="794">
        <v>109</v>
      </c>
      <c r="K1914" s="794">
        <v>457.8</v>
      </c>
      <c r="L1914" s="835" t="s">
        <v>1023</v>
      </c>
      <c r="M1914" s="794"/>
      <c r="N1914" s="794"/>
      <c r="O1914" s="794"/>
      <c r="P1914" s="794"/>
      <c r="Q1914" s="794"/>
      <c r="R1914" s="794"/>
      <c r="S1914" s="794"/>
      <c r="T1914" s="794"/>
      <c r="U1914" s="794"/>
      <c r="V1914" s="794"/>
      <c r="W1914" s="794"/>
      <c r="X1914" s="794"/>
    </row>
    <row r="1915" spans="3:24">
      <c r="C1915" s="857" t="s">
        <v>1018</v>
      </c>
      <c r="D1915" s="835">
        <v>43647</v>
      </c>
      <c r="E1915" s="794">
        <f t="shared" si="39"/>
        <v>2019</v>
      </c>
      <c r="F1915" s="794" t="s">
        <v>1028</v>
      </c>
      <c r="G1915" s="823">
        <v>195</v>
      </c>
      <c r="H1915" s="794" t="s">
        <v>1029</v>
      </c>
      <c r="I1915" s="794">
        <v>86</v>
      </c>
      <c r="J1915" s="794">
        <v>109</v>
      </c>
      <c r="K1915" s="794">
        <v>457.8</v>
      </c>
      <c r="L1915" s="835" t="s">
        <v>1023</v>
      </c>
      <c r="M1915" s="794"/>
      <c r="N1915" s="794"/>
      <c r="O1915" s="794"/>
      <c r="P1915" s="794"/>
      <c r="Q1915" s="794"/>
      <c r="R1915" s="794"/>
      <c r="S1915" s="794"/>
      <c r="T1915" s="794"/>
      <c r="U1915" s="794"/>
      <c r="V1915" s="794"/>
      <c r="W1915" s="794"/>
      <c r="X1915" s="794"/>
    </row>
    <row r="1916" spans="3:24">
      <c r="C1916" s="857" t="s">
        <v>1018</v>
      </c>
      <c r="D1916" s="835">
        <v>43647</v>
      </c>
      <c r="E1916" s="794">
        <f t="shared" si="39"/>
        <v>2019</v>
      </c>
      <c r="F1916" s="794" t="s">
        <v>1028</v>
      </c>
      <c r="G1916" s="823">
        <v>195</v>
      </c>
      <c r="H1916" s="794" t="s">
        <v>1029</v>
      </c>
      <c r="I1916" s="794">
        <v>86</v>
      </c>
      <c r="J1916" s="794">
        <v>109</v>
      </c>
      <c r="K1916" s="794">
        <v>457.8</v>
      </c>
      <c r="L1916" s="835" t="s">
        <v>1023</v>
      </c>
      <c r="M1916" s="794"/>
      <c r="N1916" s="794"/>
      <c r="O1916" s="794"/>
      <c r="P1916" s="794"/>
      <c r="Q1916" s="794"/>
      <c r="R1916" s="794"/>
      <c r="S1916" s="794"/>
      <c r="T1916" s="794"/>
      <c r="U1916" s="794"/>
      <c r="V1916" s="794"/>
      <c r="W1916" s="794"/>
      <c r="X1916" s="794"/>
    </row>
    <row r="1917" spans="3:24">
      <c r="C1917" s="857" t="s">
        <v>1018</v>
      </c>
      <c r="D1917" s="835">
        <v>43647</v>
      </c>
      <c r="E1917" s="794">
        <f t="shared" si="39"/>
        <v>2019</v>
      </c>
      <c r="F1917" s="794" t="s">
        <v>1028</v>
      </c>
      <c r="G1917" s="823">
        <v>195</v>
      </c>
      <c r="H1917" s="794" t="s">
        <v>1029</v>
      </c>
      <c r="I1917" s="794">
        <v>86</v>
      </c>
      <c r="J1917" s="794">
        <v>109</v>
      </c>
      <c r="K1917" s="794">
        <v>457.8</v>
      </c>
      <c r="L1917" s="835" t="s">
        <v>1023</v>
      </c>
      <c r="M1917" s="794"/>
      <c r="N1917" s="794"/>
      <c r="O1917" s="794"/>
      <c r="P1917" s="794"/>
      <c r="Q1917" s="794"/>
      <c r="R1917" s="794"/>
      <c r="S1917" s="794"/>
      <c r="T1917" s="794"/>
      <c r="U1917" s="794"/>
      <c r="V1917" s="794"/>
      <c r="W1917" s="794"/>
      <c r="X1917" s="794"/>
    </row>
    <row r="1918" spans="3:24">
      <c r="C1918" s="857" t="s">
        <v>1018</v>
      </c>
      <c r="D1918" s="835">
        <v>43647</v>
      </c>
      <c r="E1918" s="794">
        <f t="shared" si="39"/>
        <v>2019</v>
      </c>
      <c r="F1918" s="794" t="s">
        <v>1028</v>
      </c>
      <c r="G1918" s="823">
        <v>195</v>
      </c>
      <c r="H1918" s="794" t="s">
        <v>1029</v>
      </c>
      <c r="I1918" s="794">
        <v>86</v>
      </c>
      <c r="J1918" s="794">
        <v>109</v>
      </c>
      <c r="K1918" s="794">
        <v>457.8</v>
      </c>
      <c r="L1918" s="835" t="s">
        <v>1023</v>
      </c>
      <c r="M1918" s="794"/>
      <c r="N1918" s="794"/>
      <c r="O1918" s="794"/>
      <c r="P1918" s="794"/>
      <c r="Q1918" s="794"/>
      <c r="R1918" s="794"/>
      <c r="S1918" s="794"/>
      <c r="T1918" s="794"/>
      <c r="U1918" s="794"/>
      <c r="V1918" s="794"/>
      <c r="W1918" s="794"/>
      <c r="X1918" s="794"/>
    </row>
    <row r="1919" spans="3:24">
      <c r="C1919" s="857" t="s">
        <v>1018</v>
      </c>
      <c r="D1919" s="835">
        <v>43647</v>
      </c>
      <c r="E1919" s="794">
        <f t="shared" si="39"/>
        <v>2019</v>
      </c>
      <c r="F1919" s="794" t="s">
        <v>1028</v>
      </c>
      <c r="G1919" s="823">
        <v>195</v>
      </c>
      <c r="H1919" s="794" t="s">
        <v>1029</v>
      </c>
      <c r="I1919" s="794">
        <v>86</v>
      </c>
      <c r="J1919" s="794">
        <v>109</v>
      </c>
      <c r="K1919" s="794">
        <v>457.8</v>
      </c>
      <c r="L1919" s="835" t="s">
        <v>1023</v>
      </c>
      <c r="M1919" s="794"/>
      <c r="N1919" s="794"/>
      <c r="O1919" s="794"/>
      <c r="P1919" s="794"/>
      <c r="Q1919" s="794"/>
      <c r="R1919" s="794"/>
      <c r="S1919" s="794"/>
      <c r="T1919" s="794"/>
      <c r="U1919" s="794"/>
      <c r="V1919" s="794"/>
      <c r="W1919" s="794"/>
      <c r="X1919" s="794"/>
    </row>
    <row r="1920" spans="3:24">
      <c r="C1920" s="857" t="s">
        <v>1018</v>
      </c>
      <c r="D1920" s="835">
        <v>43647</v>
      </c>
      <c r="E1920" s="794">
        <f t="shared" si="39"/>
        <v>2019</v>
      </c>
      <c r="F1920" s="794" t="s">
        <v>1028</v>
      </c>
      <c r="G1920" s="823">
        <v>195</v>
      </c>
      <c r="H1920" s="794" t="s">
        <v>1029</v>
      </c>
      <c r="I1920" s="794">
        <v>86</v>
      </c>
      <c r="J1920" s="794">
        <v>109</v>
      </c>
      <c r="K1920" s="794">
        <v>457.8</v>
      </c>
      <c r="L1920" s="835" t="s">
        <v>1023</v>
      </c>
      <c r="M1920" s="794"/>
      <c r="N1920" s="794"/>
      <c r="O1920" s="794"/>
      <c r="P1920" s="794"/>
      <c r="Q1920" s="794"/>
      <c r="R1920" s="794"/>
      <c r="S1920" s="794"/>
      <c r="T1920" s="794"/>
      <c r="U1920" s="794"/>
      <c r="V1920" s="794"/>
      <c r="W1920" s="794"/>
      <c r="X1920" s="794"/>
    </row>
    <row r="1921" spans="3:24">
      <c r="C1921" s="857" t="s">
        <v>1018</v>
      </c>
      <c r="D1921" s="835">
        <v>43647</v>
      </c>
      <c r="E1921" s="794">
        <f t="shared" si="39"/>
        <v>2019</v>
      </c>
      <c r="F1921" s="794" t="s">
        <v>1028</v>
      </c>
      <c r="G1921" s="823">
        <v>195</v>
      </c>
      <c r="H1921" s="794" t="s">
        <v>1029</v>
      </c>
      <c r="I1921" s="794">
        <v>86</v>
      </c>
      <c r="J1921" s="794">
        <v>109</v>
      </c>
      <c r="K1921" s="794">
        <v>457.8</v>
      </c>
      <c r="L1921" s="835" t="s">
        <v>1023</v>
      </c>
      <c r="M1921" s="794"/>
      <c r="N1921" s="794"/>
      <c r="O1921" s="794"/>
      <c r="P1921" s="794"/>
      <c r="Q1921" s="794"/>
      <c r="R1921" s="794"/>
      <c r="S1921" s="794"/>
      <c r="T1921" s="794"/>
      <c r="U1921" s="794"/>
      <c r="V1921" s="794"/>
      <c r="W1921" s="794"/>
      <c r="X1921" s="794"/>
    </row>
    <row r="1922" spans="3:24">
      <c r="C1922" s="857" t="s">
        <v>1018</v>
      </c>
      <c r="D1922" s="835">
        <v>43647</v>
      </c>
      <c r="E1922" s="794">
        <f t="shared" si="39"/>
        <v>2019</v>
      </c>
      <c r="F1922" s="794" t="s">
        <v>1028</v>
      </c>
      <c r="G1922" s="823">
        <v>195</v>
      </c>
      <c r="H1922" s="794" t="s">
        <v>1029</v>
      </c>
      <c r="I1922" s="794">
        <v>86</v>
      </c>
      <c r="J1922" s="794">
        <v>109</v>
      </c>
      <c r="K1922" s="794">
        <v>457.8</v>
      </c>
      <c r="L1922" s="835" t="s">
        <v>1023</v>
      </c>
      <c r="M1922" s="794"/>
      <c r="N1922" s="794"/>
      <c r="O1922" s="794"/>
      <c r="P1922" s="794"/>
      <c r="Q1922" s="794"/>
      <c r="R1922" s="794"/>
      <c r="S1922" s="794"/>
      <c r="T1922" s="794"/>
      <c r="U1922" s="794"/>
      <c r="V1922" s="794"/>
      <c r="W1922" s="794"/>
      <c r="X1922" s="794"/>
    </row>
    <row r="1923" spans="3:24">
      <c r="C1923" s="857" t="s">
        <v>1018</v>
      </c>
      <c r="D1923" s="835">
        <v>43647</v>
      </c>
      <c r="E1923" s="794">
        <f t="shared" si="39"/>
        <v>2019</v>
      </c>
      <c r="F1923" s="794" t="s">
        <v>1028</v>
      </c>
      <c r="G1923" s="823">
        <v>195</v>
      </c>
      <c r="H1923" s="794" t="s">
        <v>1029</v>
      </c>
      <c r="I1923" s="794">
        <v>86</v>
      </c>
      <c r="J1923" s="794">
        <v>109</v>
      </c>
      <c r="K1923" s="794">
        <v>457.8</v>
      </c>
      <c r="L1923" s="835" t="s">
        <v>1023</v>
      </c>
      <c r="M1923" s="794"/>
      <c r="N1923" s="794"/>
      <c r="O1923" s="794"/>
      <c r="P1923" s="794"/>
      <c r="Q1923" s="794"/>
      <c r="R1923" s="794"/>
      <c r="S1923" s="794"/>
      <c r="T1923" s="794"/>
      <c r="U1923" s="794"/>
      <c r="V1923" s="794"/>
      <c r="W1923" s="794"/>
      <c r="X1923" s="794"/>
    </row>
    <row r="1924" spans="3:24">
      <c r="C1924" s="857" t="s">
        <v>1018</v>
      </c>
      <c r="D1924" s="835">
        <v>43647</v>
      </c>
      <c r="E1924" s="794">
        <f t="shared" si="39"/>
        <v>2019</v>
      </c>
      <c r="F1924" s="794" t="s">
        <v>1028</v>
      </c>
      <c r="G1924" s="823">
        <v>195</v>
      </c>
      <c r="H1924" s="794" t="s">
        <v>1029</v>
      </c>
      <c r="I1924" s="794">
        <v>86</v>
      </c>
      <c r="J1924" s="794">
        <v>109</v>
      </c>
      <c r="K1924" s="794">
        <v>457.8</v>
      </c>
      <c r="L1924" s="835" t="s">
        <v>1023</v>
      </c>
      <c r="M1924" s="794"/>
      <c r="N1924" s="794"/>
      <c r="O1924" s="794"/>
      <c r="P1924" s="794"/>
      <c r="Q1924" s="794"/>
      <c r="R1924" s="794"/>
      <c r="S1924" s="794"/>
      <c r="T1924" s="794"/>
      <c r="U1924" s="794"/>
      <c r="V1924" s="794"/>
      <c r="W1924" s="794"/>
      <c r="X1924" s="794"/>
    </row>
    <row r="1925" spans="3:24">
      <c r="C1925" s="857" t="s">
        <v>1018</v>
      </c>
      <c r="D1925" s="835">
        <v>43647</v>
      </c>
      <c r="E1925" s="794">
        <f t="shared" si="39"/>
        <v>2019</v>
      </c>
      <c r="F1925" s="794" t="s">
        <v>1028</v>
      </c>
      <c r="G1925" s="823">
        <v>195</v>
      </c>
      <c r="H1925" s="794" t="s">
        <v>1029</v>
      </c>
      <c r="I1925" s="794">
        <v>86</v>
      </c>
      <c r="J1925" s="794">
        <v>109</v>
      </c>
      <c r="K1925" s="794">
        <v>457.8</v>
      </c>
      <c r="L1925" s="835" t="e">
        <v>#VALUE!</v>
      </c>
      <c r="M1925" s="794"/>
      <c r="N1925" s="794"/>
      <c r="O1925" s="794"/>
      <c r="P1925" s="794"/>
      <c r="Q1925" s="794"/>
      <c r="R1925" s="794"/>
      <c r="S1925" s="794"/>
      <c r="T1925" s="794"/>
      <c r="U1925" s="794"/>
      <c r="V1925" s="794"/>
      <c r="W1925" s="794"/>
      <c r="X1925" s="794"/>
    </row>
    <row r="1926" spans="3:24">
      <c r="C1926" s="857" t="s">
        <v>1024</v>
      </c>
      <c r="D1926" s="835">
        <v>43647</v>
      </c>
      <c r="E1926" s="794">
        <f t="shared" si="39"/>
        <v>2019</v>
      </c>
      <c r="F1926" s="794" t="s">
        <v>1019</v>
      </c>
      <c r="G1926" s="823">
        <v>300</v>
      </c>
      <c r="H1926" s="794" t="s">
        <v>1034</v>
      </c>
      <c r="I1926" s="794">
        <v>58</v>
      </c>
      <c r="J1926" s="794">
        <v>242</v>
      </c>
      <c r="K1926" s="794">
        <v>1016.4000000000001</v>
      </c>
      <c r="L1926" s="835" t="s">
        <v>1023</v>
      </c>
      <c r="M1926" s="794"/>
      <c r="N1926" s="794"/>
      <c r="O1926" s="794"/>
      <c r="P1926" s="794"/>
      <c r="Q1926" s="794"/>
      <c r="R1926" s="794"/>
      <c r="S1926" s="794"/>
      <c r="T1926" s="794"/>
      <c r="U1926" s="794"/>
      <c r="V1926" s="794"/>
      <c r="W1926" s="794"/>
      <c r="X1926" s="794"/>
    </row>
    <row r="1927" spans="3:24">
      <c r="C1927" s="857" t="s">
        <v>1018</v>
      </c>
      <c r="D1927" s="835">
        <v>43647</v>
      </c>
      <c r="E1927" s="794">
        <f t="shared" si="39"/>
        <v>2019</v>
      </c>
      <c r="F1927" s="794" t="s">
        <v>1019</v>
      </c>
      <c r="G1927" s="823">
        <v>300</v>
      </c>
      <c r="H1927" s="794" t="s">
        <v>1034</v>
      </c>
      <c r="I1927" s="794">
        <v>58</v>
      </c>
      <c r="J1927" s="794">
        <v>242</v>
      </c>
      <c r="K1927" s="794">
        <v>1016.4000000000001</v>
      </c>
      <c r="L1927" s="835" t="s">
        <v>1023</v>
      </c>
      <c r="M1927" s="794"/>
      <c r="N1927" s="794"/>
      <c r="O1927" s="794"/>
      <c r="P1927" s="794"/>
      <c r="Q1927" s="794"/>
      <c r="R1927" s="794"/>
      <c r="S1927" s="794"/>
      <c r="T1927" s="794"/>
      <c r="U1927" s="794"/>
      <c r="V1927" s="794"/>
      <c r="W1927" s="794"/>
      <c r="X1927" s="794"/>
    </row>
    <row r="1928" spans="3:24">
      <c r="C1928" s="857" t="s">
        <v>1018</v>
      </c>
      <c r="D1928" s="835">
        <v>43647</v>
      </c>
      <c r="E1928" s="794">
        <f t="shared" si="39"/>
        <v>2019</v>
      </c>
      <c r="F1928" s="794" t="s">
        <v>1019</v>
      </c>
      <c r="G1928" s="823">
        <v>300</v>
      </c>
      <c r="H1928" s="794" t="s">
        <v>1034</v>
      </c>
      <c r="I1928" s="794">
        <v>58</v>
      </c>
      <c r="J1928" s="794">
        <v>242</v>
      </c>
      <c r="K1928" s="794">
        <v>1016.4000000000001</v>
      </c>
      <c r="L1928" s="835" t="s">
        <v>1023</v>
      </c>
      <c r="M1928" s="794"/>
      <c r="N1928" s="794"/>
      <c r="O1928" s="794"/>
      <c r="P1928" s="794"/>
      <c r="Q1928" s="794"/>
      <c r="R1928" s="794"/>
      <c r="S1928" s="794"/>
      <c r="T1928" s="794"/>
      <c r="U1928" s="794"/>
      <c r="V1928" s="794"/>
      <c r="W1928" s="794"/>
      <c r="X1928" s="794"/>
    </row>
    <row r="1929" spans="3:24">
      <c r="C1929" s="857" t="s">
        <v>1018</v>
      </c>
      <c r="D1929" s="835">
        <v>43647</v>
      </c>
      <c r="E1929" s="794">
        <f t="shared" si="39"/>
        <v>2019</v>
      </c>
      <c r="F1929" s="794" t="s">
        <v>1019</v>
      </c>
      <c r="G1929" s="823">
        <v>300</v>
      </c>
      <c r="H1929" s="794" t="s">
        <v>1034</v>
      </c>
      <c r="I1929" s="794">
        <v>58</v>
      </c>
      <c r="J1929" s="794">
        <v>242</v>
      </c>
      <c r="K1929" s="794">
        <v>1016.4000000000001</v>
      </c>
      <c r="L1929" s="835" t="s">
        <v>1023</v>
      </c>
      <c r="M1929" s="794"/>
      <c r="N1929" s="794"/>
      <c r="O1929" s="794"/>
      <c r="P1929" s="794"/>
      <c r="Q1929" s="794"/>
      <c r="R1929" s="794"/>
      <c r="S1929" s="794"/>
      <c r="T1929" s="794"/>
      <c r="U1929" s="794"/>
      <c r="V1929" s="794"/>
      <c r="W1929" s="794"/>
      <c r="X1929" s="794"/>
    </row>
    <row r="1930" spans="3:24">
      <c r="C1930" s="857" t="s">
        <v>1018</v>
      </c>
      <c r="D1930" s="835">
        <v>43647</v>
      </c>
      <c r="E1930" s="794">
        <f t="shared" si="39"/>
        <v>2019</v>
      </c>
      <c r="F1930" s="794" t="s">
        <v>1019</v>
      </c>
      <c r="G1930" s="823">
        <v>300</v>
      </c>
      <c r="H1930" s="794" t="s">
        <v>1034</v>
      </c>
      <c r="I1930" s="794">
        <v>58</v>
      </c>
      <c r="J1930" s="794">
        <v>242</v>
      </c>
      <c r="K1930" s="794">
        <v>1016.4000000000001</v>
      </c>
      <c r="L1930" s="835" t="s">
        <v>1023</v>
      </c>
      <c r="M1930" s="794"/>
      <c r="N1930" s="794"/>
      <c r="O1930" s="794"/>
      <c r="P1930" s="794"/>
      <c r="Q1930" s="794"/>
      <c r="R1930" s="794"/>
      <c r="S1930" s="794"/>
      <c r="T1930" s="794"/>
      <c r="U1930" s="794"/>
      <c r="V1930" s="794"/>
      <c r="W1930" s="794"/>
      <c r="X1930" s="794"/>
    </row>
    <row r="1931" spans="3:24">
      <c r="C1931" s="857" t="s">
        <v>1018</v>
      </c>
      <c r="D1931" s="835">
        <v>43647</v>
      </c>
      <c r="E1931" s="794">
        <f t="shared" si="39"/>
        <v>2019</v>
      </c>
      <c r="F1931" s="794" t="s">
        <v>1019</v>
      </c>
      <c r="G1931" s="823">
        <v>300</v>
      </c>
      <c r="H1931" s="794" t="s">
        <v>1034</v>
      </c>
      <c r="I1931" s="794">
        <v>58</v>
      </c>
      <c r="J1931" s="794">
        <v>242</v>
      </c>
      <c r="K1931" s="794">
        <v>1016.4000000000001</v>
      </c>
      <c r="L1931" s="835" t="s">
        <v>1023</v>
      </c>
      <c r="M1931" s="794"/>
      <c r="N1931" s="794"/>
      <c r="O1931" s="794"/>
      <c r="P1931" s="794"/>
      <c r="Q1931" s="794"/>
      <c r="R1931" s="794"/>
      <c r="S1931" s="794"/>
      <c r="T1931" s="794"/>
      <c r="U1931" s="794"/>
      <c r="V1931" s="794"/>
      <c r="W1931" s="794"/>
      <c r="X1931" s="794"/>
    </row>
    <row r="1932" spans="3:24">
      <c r="C1932" s="857" t="s">
        <v>1018</v>
      </c>
      <c r="D1932" s="835">
        <v>43647</v>
      </c>
      <c r="E1932" s="794">
        <f t="shared" si="39"/>
        <v>2019</v>
      </c>
      <c r="F1932" s="794" t="s">
        <v>1019</v>
      </c>
      <c r="G1932" s="823">
        <v>300</v>
      </c>
      <c r="H1932" s="794" t="s">
        <v>1034</v>
      </c>
      <c r="I1932" s="794">
        <v>58</v>
      </c>
      <c r="J1932" s="794">
        <v>242</v>
      </c>
      <c r="K1932" s="794">
        <v>1016.4000000000001</v>
      </c>
      <c r="L1932" s="835" t="s">
        <v>1023</v>
      </c>
      <c r="M1932" s="794"/>
      <c r="N1932" s="794"/>
      <c r="O1932" s="794"/>
      <c r="P1932" s="794"/>
      <c r="Q1932" s="794"/>
      <c r="R1932" s="794"/>
      <c r="S1932" s="794"/>
      <c r="T1932" s="794"/>
      <c r="U1932" s="794"/>
      <c r="V1932" s="794"/>
      <c r="W1932" s="794"/>
      <c r="X1932" s="794"/>
    </row>
    <row r="1933" spans="3:24">
      <c r="C1933" s="857" t="s">
        <v>1018</v>
      </c>
      <c r="D1933" s="835">
        <v>43647</v>
      </c>
      <c r="E1933" s="794">
        <f t="shared" si="39"/>
        <v>2019</v>
      </c>
      <c r="F1933" s="794" t="s">
        <v>1019</v>
      </c>
      <c r="G1933" s="823">
        <v>300</v>
      </c>
      <c r="H1933" s="794" t="s">
        <v>1034</v>
      </c>
      <c r="I1933" s="794">
        <v>58</v>
      </c>
      <c r="J1933" s="794">
        <v>242</v>
      </c>
      <c r="K1933" s="794">
        <v>1016.4000000000001</v>
      </c>
      <c r="L1933" s="835" t="s">
        <v>1023</v>
      </c>
      <c r="M1933" s="794"/>
      <c r="N1933" s="794"/>
      <c r="O1933" s="794"/>
      <c r="P1933" s="794"/>
      <c r="Q1933" s="794"/>
      <c r="R1933" s="794"/>
      <c r="S1933" s="794"/>
      <c r="T1933" s="794"/>
      <c r="U1933" s="794"/>
      <c r="V1933" s="794"/>
      <c r="W1933" s="794"/>
      <c r="X1933" s="794"/>
    </row>
    <row r="1934" spans="3:24">
      <c r="C1934" s="857" t="s">
        <v>1018</v>
      </c>
      <c r="D1934" s="835">
        <v>43647</v>
      </c>
      <c r="E1934" s="794">
        <f t="shared" si="39"/>
        <v>2019</v>
      </c>
      <c r="F1934" s="794" t="s">
        <v>1019</v>
      </c>
      <c r="G1934" s="823">
        <v>300</v>
      </c>
      <c r="H1934" s="794" t="s">
        <v>1034</v>
      </c>
      <c r="I1934" s="794">
        <v>58</v>
      </c>
      <c r="J1934" s="794">
        <v>242</v>
      </c>
      <c r="K1934" s="794">
        <v>1016.4000000000001</v>
      </c>
      <c r="L1934" s="835" t="s">
        <v>1023</v>
      </c>
      <c r="M1934" s="794"/>
      <c r="N1934" s="794"/>
      <c r="O1934" s="794"/>
      <c r="P1934" s="794"/>
      <c r="Q1934" s="794"/>
      <c r="R1934" s="794"/>
      <c r="S1934" s="794"/>
      <c r="T1934" s="794"/>
      <c r="U1934" s="794"/>
      <c r="V1934" s="794"/>
      <c r="W1934" s="794"/>
      <c r="X1934" s="794"/>
    </row>
    <row r="1935" spans="3:24">
      <c r="C1935" s="857" t="s">
        <v>1018</v>
      </c>
      <c r="D1935" s="835">
        <v>43647</v>
      </c>
      <c r="E1935" s="794">
        <f t="shared" si="39"/>
        <v>2019</v>
      </c>
      <c r="F1935" s="794" t="s">
        <v>1019</v>
      </c>
      <c r="G1935" s="823">
        <v>300</v>
      </c>
      <c r="H1935" s="794" t="s">
        <v>1034</v>
      </c>
      <c r="I1935" s="794">
        <v>58</v>
      </c>
      <c r="J1935" s="794">
        <v>242</v>
      </c>
      <c r="K1935" s="794">
        <v>1016.4000000000001</v>
      </c>
      <c r="L1935" s="835" t="s">
        <v>1023</v>
      </c>
      <c r="M1935" s="794"/>
      <c r="N1935" s="794"/>
      <c r="O1935" s="794"/>
      <c r="P1935" s="794"/>
      <c r="Q1935" s="794"/>
      <c r="R1935" s="794"/>
      <c r="S1935" s="794"/>
      <c r="T1935" s="794"/>
      <c r="U1935" s="794"/>
      <c r="V1935" s="794"/>
      <c r="W1935" s="794"/>
      <c r="X1935" s="794"/>
    </row>
    <row r="1936" spans="3:24">
      <c r="C1936" s="857" t="s">
        <v>1018</v>
      </c>
      <c r="D1936" s="835">
        <v>43647</v>
      </c>
      <c r="E1936" s="794">
        <f t="shared" si="39"/>
        <v>2019</v>
      </c>
      <c r="F1936" s="794" t="s">
        <v>1019</v>
      </c>
      <c r="G1936" s="823">
        <v>300</v>
      </c>
      <c r="H1936" s="794" t="s">
        <v>1034</v>
      </c>
      <c r="I1936" s="794">
        <v>58</v>
      </c>
      <c r="J1936" s="794">
        <v>242</v>
      </c>
      <c r="K1936" s="794">
        <v>1016.4000000000001</v>
      </c>
      <c r="L1936" s="835" t="s">
        <v>1023</v>
      </c>
      <c r="M1936" s="794"/>
      <c r="N1936" s="794"/>
      <c r="O1936" s="794"/>
      <c r="P1936" s="794"/>
      <c r="Q1936" s="794"/>
      <c r="R1936" s="794"/>
      <c r="S1936" s="794"/>
      <c r="T1936" s="794"/>
      <c r="U1936" s="794"/>
      <c r="V1936" s="794"/>
      <c r="W1936" s="794"/>
      <c r="X1936" s="794"/>
    </row>
    <row r="1937" spans="3:24">
      <c r="C1937" s="857" t="s">
        <v>1018</v>
      </c>
      <c r="D1937" s="835">
        <v>43647</v>
      </c>
      <c r="E1937" s="794">
        <f t="shared" si="39"/>
        <v>2019</v>
      </c>
      <c r="F1937" s="794" t="s">
        <v>1019</v>
      </c>
      <c r="G1937" s="823">
        <v>300</v>
      </c>
      <c r="H1937" s="794" t="s">
        <v>1034</v>
      </c>
      <c r="I1937" s="794">
        <v>58</v>
      </c>
      <c r="J1937" s="794">
        <v>242</v>
      </c>
      <c r="K1937" s="794">
        <v>1016.4000000000001</v>
      </c>
      <c r="L1937" s="835" t="s">
        <v>1023</v>
      </c>
      <c r="M1937" s="794"/>
      <c r="N1937" s="794"/>
      <c r="O1937" s="794"/>
      <c r="P1937" s="794"/>
      <c r="Q1937" s="794"/>
      <c r="R1937" s="794"/>
      <c r="S1937" s="794"/>
      <c r="T1937" s="794"/>
      <c r="U1937" s="794"/>
      <c r="V1937" s="794"/>
      <c r="W1937" s="794"/>
      <c r="X1937" s="794"/>
    </row>
    <row r="1938" spans="3:24">
      <c r="C1938" s="857" t="s">
        <v>1018</v>
      </c>
      <c r="D1938" s="835">
        <v>43647</v>
      </c>
      <c r="E1938" s="794">
        <f t="shared" si="39"/>
        <v>2019</v>
      </c>
      <c r="F1938" s="794" t="s">
        <v>1019</v>
      </c>
      <c r="G1938" s="823">
        <v>300</v>
      </c>
      <c r="H1938" s="794" t="s">
        <v>1034</v>
      </c>
      <c r="I1938" s="794">
        <v>58</v>
      </c>
      <c r="J1938" s="794">
        <v>242</v>
      </c>
      <c r="K1938" s="794">
        <v>1016.4000000000001</v>
      </c>
      <c r="L1938" s="835" t="s">
        <v>1023</v>
      </c>
      <c r="M1938" s="794"/>
      <c r="N1938" s="794"/>
      <c r="O1938" s="794"/>
      <c r="P1938" s="794"/>
      <c r="Q1938" s="794"/>
      <c r="R1938" s="794"/>
      <c r="S1938" s="794"/>
      <c r="T1938" s="794"/>
      <c r="U1938" s="794"/>
      <c r="V1938" s="794"/>
      <c r="W1938" s="794"/>
      <c r="X1938" s="794"/>
    </row>
    <row r="1939" spans="3:24">
      <c r="C1939" s="857" t="s">
        <v>1018</v>
      </c>
      <c r="D1939" s="835">
        <v>43647</v>
      </c>
      <c r="E1939" s="794">
        <f t="shared" si="39"/>
        <v>2019</v>
      </c>
      <c r="F1939" s="794" t="s">
        <v>1019</v>
      </c>
      <c r="G1939" s="823">
        <v>300</v>
      </c>
      <c r="H1939" s="794" t="s">
        <v>1034</v>
      </c>
      <c r="I1939" s="794">
        <v>58</v>
      </c>
      <c r="J1939" s="794">
        <v>242</v>
      </c>
      <c r="K1939" s="794">
        <v>1016.4000000000001</v>
      </c>
      <c r="L1939" s="835" t="s">
        <v>1023</v>
      </c>
      <c r="M1939" s="794"/>
      <c r="N1939" s="794"/>
      <c r="O1939" s="794"/>
      <c r="P1939" s="794"/>
      <c r="Q1939" s="794"/>
      <c r="R1939" s="794"/>
      <c r="S1939" s="794"/>
      <c r="T1939" s="794"/>
      <c r="U1939" s="794"/>
      <c r="V1939" s="794"/>
      <c r="W1939" s="794"/>
      <c r="X1939" s="794"/>
    </row>
    <row r="1940" spans="3:24">
      <c r="C1940" s="857" t="s">
        <v>1018</v>
      </c>
      <c r="D1940" s="835">
        <v>43647</v>
      </c>
      <c r="E1940" s="794">
        <f t="shared" si="39"/>
        <v>2019</v>
      </c>
      <c r="F1940" s="794" t="s">
        <v>1019</v>
      </c>
      <c r="G1940" s="823">
        <v>300</v>
      </c>
      <c r="H1940" s="794" t="s">
        <v>1034</v>
      </c>
      <c r="I1940" s="794">
        <v>58</v>
      </c>
      <c r="J1940" s="794">
        <v>242</v>
      </c>
      <c r="K1940" s="794">
        <v>1016.4000000000001</v>
      </c>
      <c r="L1940" s="835" t="s">
        <v>1023</v>
      </c>
      <c r="M1940" s="794"/>
      <c r="N1940" s="794"/>
      <c r="O1940" s="794"/>
      <c r="P1940" s="794"/>
      <c r="Q1940" s="794"/>
      <c r="R1940" s="794"/>
      <c r="S1940" s="794"/>
      <c r="T1940" s="794"/>
      <c r="U1940" s="794"/>
      <c r="V1940" s="794"/>
      <c r="W1940" s="794"/>
      <c r="X1940" s="794"/>
    </row>
    <row r="1941" spans="3:24">
      <c r="C1941" s="857" t="s">
        <v>1018</v>
      </c>
      <c r="D1941" s="835">
        <v>43647</v>
      </c>
      <c r="E1941" s="794">
        <f t="shared" si="39"/>
        <v>2019</v>
      </c>
      <c r="F1941" s="794" t="s">
        <v>1019</v>
      </c>
      <c r="G1941" s="823">
        <v>300</v>
      </c>
      <c r="H1941" s="794" t="s">
        <v>1034</v>
      </c>
      <c r="I1941" s="794">
        <v>58</v>
      </c>
      <c r="J1941" s="794">
        <v>242</v>
      </c>
      <c r="K1941" s="794">
        <v>1016.4000000000001</v>
      </c>
      <c r="L1941" s="835" t="s">
        <v>1023</v>
      </c>
      <c r="M1941" s="794"/>
      <c r="N1941" s="794"/>
      <c r="O1941" s="794"/>
      <c r="P1941" s="794"/>
      <c r="Q1941" s="794"/>
      <c r="R1941" s="794"/>
      <c r="S1941" s="794"/>
      <c r="T1941" s="794"/>
      <c r="U1941" s="794"/>
      <c r="V1941" s="794"/>
      <c r="W1941" s="794"/>
      <c r="X1941" s="794"/>
    </row>
    <row r="1942" spans="3:24">
      <c r="C1942" s="857" t="s">
        <v>1018</v>
      </c>
      <c r="D1942" s="835">
        <v>43647</v>
      </c>
      <c r="E1942" s="794">
        <f t="shared" si="39"/>
        <v>2019</v>
      </c>
      <c r="F1942" s="794" t="s">
        <v>1019</v>
      </c>
      <c r="G1942" s="823">
        <v>300</v>
      </c>
      <c r="H1942" s="794" t="s">
        <v>1034</v>
      </c>
      <c r="I1942" s="794">
        <v>58</v>
      </c>
      <c r="J1942" s="794">
        <v>242</v>
      </c>
      <c r="K1942" s="794">
        <v>1016.4000000000001</v>
      </c>
      <c r="L1942" s="835" t="s">
        <v>1023</v>
      </c>
      <c r="M1942" s="794"/>
      <c r="N1942" s="794"/>
      <c r="O1942" s="794"/>
      <c r="P1942" s="794"/>
      <c r="Q1942" s="794"/>
      <c r="R1942" s="794"/>
      <c r="S1942" s="794"/>
      <c r="T1942" s="794"/>
      <c r="U1942" s="794"/>
      <c r="V1942" s="794"/>
      <c r="W1942" s="794"/>
      <c r="X1942" s="794"/>
    </row>
    <row r="1943" spans="3:24">
      <c r="C1943" s="857" t="s">
        <v>1018</v>
      </c>
      <c r="D1943" s="835">
        <v>43647</v>
      </c>
      <c r="E1943" s="794">
        <f t="shared" si="39"/>
        <v>2019</v>
      </c>
      <c r="F1943" s="794" t="s">
        <v>1019</v>
      </c>
      <c r="G1943" s="823">
        <v>300</v>
      </c>
      <c r="H1943" s="794" t="s">
        <v>1034</v>
      </c>
      <c r="I1943" s="794">
        <v>58</v>
      </c>
      <c r="J1943" s="794">
        <v>242</v>
      </c>
      <c r="K1943" s="794">
        <v>1016.4000000000001</v>
      </c>
      <c r="L1943" s="835" t="s">
        <v>1023</v>
      </c>
      <c r="M1943" s="794"/>
      <c r="N1943" s="794"/>
      <c r="O1943" s="794"/>
      <c r="P1943" s="794"/>
      <c r="Q1943" s="794"/>
      <c r="R1943" s="794"/>
      <c r="S1943" s="794"/>
      <c r="T1943" s="794"/>
      <c r="U1943" s="794"/>
      <c r="V1943" s="794"/>
      <c r="W1943" s="794"/>
      <c r="X1943" s="794"/>
    </row>
    <row r="1944" spans="3:24">
      <c r="C1944" s="857" t="s">
        <v>1018</v>
      </c>
      <c r="D1944" s="835">
        <v>43647</v>
      </c>
      <c r="E1944" s="794">
        <f t="shared" si="39"/>
        <v>2019</v>
      </c>
      <c r="F1944" s="794" t="s">
        <v>1019</v>
      </c>
      <c r="G1944" s="823">
        <v>300</v>
      </c>
      <c r="H1944" s="794" t="s">
        <v>1034</v>
      </c>
      <c r="I1944" s="794">
        <v>58</v>
      </c>
      <c r="J1944" s="794">
        <v>242</v>
      </c>
      <c r="K1944" s="794">
        <v>1016.4000000000001</v>
      </c>
      <c r="L1944" s="835" t="s">
        <v>1023</v>
      </c>
      <c r="M1944" s="794"/>
      <c r="N1944" s="794"/>
      <c r="O1944" s="794"/>
      <c r="P1944" s="794"/>
      <c r="Q1944" s="794"/>
      <c r="R1944" s="794"/>
      <c r="S1944" s="794"/>
      <c r="T1944" s="794"/>
      <c r="U1944" s="794"/>
      <c r="V1944" s="794"/>
      <c r="W1944" s="794"/>
      <c r="X1944" s="794"/>
    </row>
    <row r="1945" spans="3:24">
      <c r="C1945" s="857" t="s">
        <v>1018</v>
      </c>
      <c r="D1945" s="835">
        <v>43647</v>
      </c>
      <c r="E1945" s="794">
        <f t="shared" si="39"/>
        <v>2019</v>
      </c>
      <c r="F1945" s="794" t="s">
        <v>1019</v>
      </c>
      <c r="G1945" s="823">
        <v>300</v>
      </c>
      <c r="H1945" s="794" t="s">
        <v>1034</v>
      </c>
      <c r="I1945" s="794">
        <v>58</v>
      </c>
      <c r="J1945" s="794">
        <v>242</v>
      </c>
      <c r="K1945" s="794">
        <v>1016.4000000000001</v>
      </c>
      <c r="L1945" s="835" t="s">
        <v>1023</v>
      </c>
      <c r="M1945" s="794"/>
      <c r="N1945" s="794"/>
      <c r="O1945" s="794"/>
      <c r="P1945" s="794"/>
      <c r="Q1945" s="794"/>
      <c r="R1945" s="794"/>
      <c r="S1945" s="794"/>
      <c r="T1945" s="794"/>
      <c r="U1945" s="794"/>
      <c r="V1945" s="794"/>
      <c r="W1945" s="794"/>
      <c r="X1945" s="794"/>
    </row>
    <row r="1946" spans="3:24">
      <c r="C1946" s="857" t="s">
        <v>1018</v>
      </c>
      <c r="D1946" s="835">
        <v>43647</v>
      </c>
      <c r="E1946" s="794">
        <f t="shared" si="39"/>
        <v>2019</v>
      </c>
      <c r="F1946" s="794" t="s">
        <v>1019</v>
      </c>
      <c r="G1946" s="823">
        <v>300</v>
      </c>
      <c r="H1946" s="794" t="s">
        <v>1034</v>
      </c>
      <c r="I1946" s="794">
        <v>58</v>
      </c>
      <c r="J1946" s="794">
        <v>242</v>
      </c>
      <c r="K1946" s="794">
        <v>1016.4000000000001</v>
      </c>
      <c r="L1946" s="835" t="s">
        <v>1023</v>
      </c>
      <c r="M1946" s="794"/>
      <c r="N1946" s="794"/>
      <c r="O1946" s="794"/>
      <c r="P1946" s="794"/>
      <c r="Q1946" s="794"/>
      <c r="R1946" s="794"/>
      <c r="S1946" s="794"/>
      <c r="T1946" s="794"/>
      <c r="U1946" s="794"/>
      <c r="V1946" s="794"/>
      <c r="W1946" s="794"/>
      <c r="X1946" s="794"/>
    </row>
    <row r="1947" spans="3:24">
      <c r="C1947" s="857" t="s">
        <v>1018</v>
      </c>
      <c r="D1947" s="835">
        <v>43647</v>
      </c>
      <c r="E1947" s="794">
        <f t="shared" si="39"/>
        <v>2019</v>
      </c>
      <c r="F1947" s="794" t="s">
        <v>1019</v>
      </c>
      <c r="G1947" s="823">
        <v>300</v>
      </c>
      <c r="H1947" s="794" t="s">
        <v>1034</v>
      </c>
      <c r="I1947" s="794">
        <v>58</v>
      </c>
      <c r="J1947" s="794">
        <v>242</v>
      </c>
      <c r="K1947" s="794">
        <v>1016.4000000000001</v>
      </c>
      <c r="L1947" s="835" t="s">
        <v>1023</v>
      </c>
      <c r="M1947" s="794"/>
      <c r="N1947" s="794"/>
      <c r="O1947" s="794"/>
      <c r="P1947" s="794"/>
      <c r="Q1947" s="794"/>
      <c r="R1947" s="794"/>
      <c r="S1947" s="794"/>
      <c r="T1947" s="794"/>
      <c r="U1947" s="794"/>
      <c r="V1947" s="794"/>
      <c r="W1947" s="794"/>
      <c r="X1947" s="794"/>
    </row>
    <row r="1948" spans="3:24">
      <c r="C1948" s="857" t="s">
        <v>1018</v>
      </c>
      <c r="D1948" s="835">
        <v>43647</v>
      </c>
      <c r="E1948" s="794">
        <f t="shared" si="39"/>
        <v>2019</v>
      </c>
      <c r="F1948" s="794" t="s">
        <v>1019</v>
      </c>
      <c r="G1948" s="823">
        <v>300</v>
      </c>
      <c r="H1948" s="794" t="s">
        <v>1034</v>
      </c>
      <c r="I1948" s="794">
        <v>58</v>
      </c>
      <c r="J1948" s="794">
        <v>242</v>
      </c>
      <c r="K1948" s="794">
        <v>1016.4000000000001</v>
      </c>
      <c r="L1948" s="835" t="s">
        <v>1023</v>
      </c>
      <c r="M1948" s="794"/>
      <c r="N1948" s="794"/>
      <c r="O1948" s="794"/>
      <c r="P1948" s="794"/>
      <c r="Q1948" s="794"/>
      <c r="R1948" s="794"/>
      <c r="S1948" s="794"/>
      <c r="T1948" s="794"/>
      <c r="U1948" s="794"/>
      <c r="V1948" s="794"/>
      <c r="W1948" s="794"/>
      <c r="X1948" s="794"/>
    </row>
    <row r="1949" spans="3:24">
      <c r="C1949" s="857" t="s">
        <v>1018</v>
      </c>
      <c r="D1949" s="835">
        <v>43647</v>
      </c>
      <c r="E1949" s="794">
        <f t="shared" si="39"/>
        <v>2019</v>
      </c>
      <c r="F1949" s="794" t="s">
        <v>1019</v>
      </c>
      <c r="G1949" s="823">
        <v>300</v>
      </c>
      <c r="H1949" s="794" t="s">
        <v>1034</v>
      </c>
      <c r="I1949" s="794">
        <v>58</v>
      </c>
      <c r="J1949" s="794">
        <v>242</v>
      </c>
      <c r="K1949" s="794">
        <v>1016.4000000000001</v>
      </c>
      <c r="L1949" s="835" t="s">
        <v>1023</v>
      </c>
      <c r="M1949" s="794"/>
      <c r="N1949" s="794"/>
      <c r="O1949" s="794"/>
      <c r="P1949" s="794"/>
      <c r="Q1949" s="794"/>
      <c r="R1949" s="794"/>
      <c r="S1949" s="794"/>
      <c r="T1949" s="794"/>
      <c r="U1949" s="794"/>
      <c r="V1949" s="794"/>
      <c r="W1949" s="794"/>
      <c r="X1949" s="794"/>
    </row>
    <row r="1950" spans="3:24">
      <c r="C1950" s="857" t="s">
        <v>1018</v>
      </c>
      <c r="D1950" s="835">
        <v>43647</v>
      </c>
      <c r="E1950" s="794">
        <f t="shared" si="39"/>
        <v>2019</v>
      </c>
      <c r="F1950" s="794" t="s">
        <v>1019</v>
      </c>
      <c r="G1950" s="823">
        <v>300</v>
      </c>
      <c r="H1950" s="794" t="s">
        <v>1034</v>
      </c>
      <c r="I1950" s="794">
        <v>58</v>
      </c>
      <c r="J1950" s="794">
        <v>242</v>
      </c>
      <c r="K1950" s="794">
        <v>1016.4000000000001</v>
      </c>
      <c r="L1950" s="835" t="s">
        <v>1023</v>
      </c>
      <c r="M1950" s="794"/>
      <c r="N1950" s="794"/>
      <c r="O1950" s="794"/>
      <c r="P1950" s="794"/>
      <c r="Q1950" s="794"/>
      <c r="R1950" s="794"/>
      <c r="S1950" s="794"/>
      <c r="T1950" s="794"/>
      <c r="U1950" s="794"/>
      <c r="V1950" s="794"/>
      <c r="W1950" s="794"/>
      <c r="X1950" s="794"/>
    </row>
    <row r="1951" spans="3:24">
      <c r="C1951" s="857" t="s">
        <v>1018</v>
      </c>
      <c r="D1951" s="835">
        <v>43647</v>
      </c>
      <c r="E1951" s="794">
        <f t="shared" si="39"/>
        <v>2019</v>
      </c>
      <c r="F1951" s="794" t="s">
        <v>1019</v>
      </c>
      <c r="G1951" s="823">
        <v>300</v>
      </c>
      <c r="H1951" s="794" t="s">
        <v>1034</v>
      </c>
      <c r="I1951" s="794">
        <v>58</v>
      </c>
      <c r="J1951" s="794">
        <v>242</v>
      </c>
      <c r="K1951" s="794">
        <v>1016.4000000000001</v>
      </c>
      <c r="L1951" s="835">
        <v>43983</v>
      </c>
      <c r="M1951" s="794"/>
      <c r="N1951" s="794"/>
      <c r="O1951" s="794"/>
      <c r="P1951" s="794"/>
      <c r="Q1951" s="794"/>
      <c r="R1951" s="794"/>
      <c r="S1951" s="794"/>
      <c r="T1951" s="794"/>
      <c r="U1951" s="794"/>
      <c r="V1951" s="794"/>
      <c r="W1951" s="794"/>
      <c r="X1951" s="794"/>
    </row>
    <row r="1952" spans="3:24">
      <c r="C1952" s="857" t="s">
        <v>1018</v>
      </c>
      <c r="D1952" s="835">
        <v>43647</v>
      </c>
      <c r="E1952" s="794">
        <f t="shared" si="39"/>
        <v>2019</v>
      </c>
      <c r="F1952" s="794" t="s">
        <v>1019</v>
      </c>
      <c r="G1952" s="823">
        <v>300</v>
      </c>
      <c r="H1952" s="794" t="s">
        <v>1034</v>
      </c>
      <c r="I1952" s="794">
        <v>58</v>
      </c>
      <c r="J1952" s="794">
        <v>242</v>
      </c>
      <c r="K1952" s="794">
        <v>1016.4000000000001</v>
      </c>
      <c r="L1952" s="835">
        <v>43983</v>
      </c>
      <c r="M1952" s="794"/>
      <c r="N1952" s="794"/>
      <c r="O1952" s="794"/>
      <c r="P1952" s="794"/>
      <c r="Q1952" s="794"/>
      <c r="R1952" s="794"/>
      <c r="S1952" s="794"/>
      <c r="T1952" s="794"/>
      <c r="U1952" s="794"/>
      <c r="V1952" s="794"/>
      <c r="W1952" s="794"/>
      <c r="X1952" s="794"/>
    </row>
    <row r="1953" spans="3:24">
      <c r="C1953" s="857" t="s">
        <v>1018</v>
      </c>
      <c r="D1953" s="835">
        <v>43647</v>
      </c>
      <c r="E1953" s="794">
        <f t="shared" si="39"/>
        <v>2019</v>
      </c>
      <c r="F1953" s="794" t="s">
        <v>1019</v>
      </c>
      <c r="G1953" s="823">
        <v>300</v>
      </c>
      <c r="H1953" s="794" t="s">
        <v>1034</v>
      </c>
      <c r="I1953" s="794">
        <v>58</v>
      </c>
      <c r="J1953" s="794">
        <v>242</v>
      </c>
      <c r="K1953" s="794">
        <v>1016.4000000000001</v>
      </c>
      <c r="L1953" s="835">
        <v>43983</v>
      </c>
      <c r="M1953" s="794"/>
      <c r="N1953" s="794"/>
      <c r="O1953" s="794"/>
      <c r="P1953" s="794"/>
      <c r="Q1953" s="794"/>
      <c r="R1953" s="794"/>
      <c r="S1953" s="794"/>
      <c r="T1953" s="794"/>
      <c r="U1953" s="794"/>
      <c r="V1953" s="794"/>
      <c r="W1953" s="794"/>
      <c r="X1953" s="794"/>
    </row>
    <row r="1954" spans="3:24">
      <c r="C1954" s="857" t="s">
        <v>1018</v>
      </c>
      <c r="D1954" s="835">
        <v>43647</v>
      </c>
      <c r="E1954" s="794">
        <f t="shared" si="39"/>
        <v>2019</v>
      </c>
      <c r="F1954" s="794" t="s">
        <v>1019</v>
      </c>
      <c r="G1954" s="823">
        <v>300</v>
      </c>
      <c r="H1954" s="794" t="s">
        <v>1034</v>
      </c>
      <c r="I1954" s="794">
        <v>58</v>
      </c>
      <c r="J1954" s="794">
        <v>242</v>
      </c>
      <c r="K1954" s="794">
        <v>1016.4000000000001</v>
      </c>
      <c r="L1954" s="835" t="s">
        <v>1023</v>
      </c>
      <c r="M1954" s="794"/>
      <c r="N1954" s="794"/>
      <c r="O1954" s="794"/>
      <c r="P1954" s="794"/>
      <c r="Q1954" s="794"/>
      <c r="R1954" s="794"/>
      <c r="S1954" s="794"/>
      <c r="T1954" s="794"/>
      <c r="U1954" s="794"/>
      <c r="V1954" s="794"/>
      <c r="W1954" s="794"/>
      <c r="X1954" s="794"/>
    </row>
    <row r="1955" spans="3:24">
      <c r="C1955" s="857" t="s">
        <v>1018</v>
      </c>
      <c r="D1955" s="835">
        <v>43647</v>
      </c>
      <c r="E1955" s="794">
        <f t="shared" si="39"/>
        <v>2019</v>
      </c>
      <c r="F1955" s="794" t="s">
        <v>1019</v>
      </c>
      <c r="G1955" s="823">
        <v>300</v>
      </c>
      <c r="H1955" s="794" t="s">
        <v>1034</v>
      </c>
      <c r="I1955" s="794">
        <v>58</v>
      </c>
      <c r="J1955" s="794">
        <v>242</v>
      </c>
      <c r="K1955" s="794">
        <v>1016.4000000000001</v>
      </c>
      <c r="L1955" s="835" t="s">
        <v>1023</v>
      </c>
      <c r="M1955" s="794"/>
      <c r="N1955" s="794"/>
      <c r="O1955" s="794"/>
      <c r="P1955" s="794"/>
      <c r="Q1955" s="794"/>
      <c r="R1955" s="794"/>
      <c r="S1955" s="794"/>
      <c r="T1955" s="794"/>
      <c r="U1955" s="794"/>
      <c r="V1955" s="794"/>
      <c r="W1955" s="794"/>
      <c r="X1955" s="794"/>
    </row>
    <row r="1956" spans="3:24">
      <c r="C1956" s="857" t="s">
        <v>1018</v>
      </c>
      <c r="D1956" s="835">
        <v>43647</v>
      </c>
      <c r="E1956" s="794">
        <f t="shared" si="39"/>
        <v>2019</v>
      </c>
      <c r="F1956" s="794" t="s">
        <v>1019</v>
      </c>
      <c r="G1956" s="823">
        <v>300</v>
      </c>
      <c r="H1956" s="794" t="s">
        <v>1034</v>
      </c>
      <c r="I1956" s="794">
        <v>58</v>
      </c>
      <c r="J1956" s="794">
        <v>242</v>
      </c>
      <c r="K1956" s="794">
        <v>1016.4000000000001</v>
      </c>
      <c r="L1956" s="835" t="s">
        <v>1023</v>
      </c>
      <c r="M1956" s="794"/>
      <c r="N1956" s="794"/>
      <c r="O1956" s="794"/>
      <c r="P1956" s="794"/>
      <c r="Q1956" s="794"/>
      <c r="R1956" s="794"/>
      <c r="S1956" s="794"/>
      <c r="T1956" s="794"/>
      <c r="U1956" s="794"/>
      <c r="V1956" s="794"/>
      <c r="W1956" s="794"/>
      <c r="X1956" s="794"/>
    </row>
    <row r="1957" spans="3:24">
      <c r="C1957" s="857" t="s">
        <v>1018</v>
      </c>
      <c r="D1957" s="835">
        <v>43647</v>
      </c>
      <c r="E1957" s="794">
        <f t="shared" si="39"/>
        <v>2019</v>
      </c>
      <c r="F1957" s="794" t="s">
        <v>1019</v>
      </c>
      <c r="G1957" s="823">
        <v>300</v>
      </c>
      <c r="H1957" s="794" t="s">
        <v>1039</v>
      </c>
      <c r="I1957" s="794">
        <v>58</v>
      </c>
      <c r="J1957" s="794">
        <v>242</v>
      </c>
      <c r="K1957" s="794">
        <v>1016.4000000000001</v>
      </c>
      <c r="L1957" s="835" t="s">
        <v>1023</v>
      </c>
      <c r="M1957" s="794"/>
      <c r="N1957" s="794"/>
      <c r="O1957" s="794"/>
      <c r="P1957" s="794"/>
      <c r="Q1957" s="794"/>
      <c r="R1957" s="794"/>
      <c r="S1957" s="794"/>
      <c r="T1957" s="794"/>
      <c r="U1957" s="794"/>
      <c r="V1957" s="794"/>
      <c r="W1957" s="794"/>
      <c r="X1957" s="794"/>
    </row>
    <row r="1958" spans="3:24">
      <c r="C1958" s="857" t="s">
        <v>1018</v>
      </c>
      <c r="D1958" s="835">
        <v>43647</v>
      </c>
      <c r="E1958" s="794">
        <f t="shared" si="39"/>
        <v>2019</v>
      </c>
      <c r="F1958" s="794" t="s">
        <v>1019</v>
      </c>
      <c r="G1958" s="823">
        <v>300</v>
      </c>
      <c r="H1958" s="794" t="s">
        <v>1034</v>
      </c>
      <c r="I1958" s="794">
        <v>58</v>
      </c>
      <c r="J1958" s="794">
        <v>242</v>
      </c>
      <c r="K1958" s="794">
        <v>1016.4000000000001</v>
      </c>
      <c r="L1958" s="835">
        <v>44044</v>
      </c>
      <c r="M1958" s="794"/>
      <c r="N1958" s="794"/>
      <c r="O1958" s="794"/>
      <c r="P1958" s="794"/>
      <c r="Q1958" s="794"/>
      <c r="R1958" s="794"/>
      <c r="S1958" s="794"/>
      <c r="T1958" s="794"/>
      <c r="U1958" s="794"/>
      <c r="V1958" s="794"/>
      <c r="W1958" s="794"/>
      <c r="X1958" s="794"/>
    </row>
    <row r="1959" spans="3:24">
      <c r="C1959" s="857" t="s">
        <v>1018</v>
      </c>
      <c r="D1959" s="835">
        <v>43647</v>
      </c>
      <c r="E1959" s="794">
        <f t="shared" si="39"/>
        <v>2019</v>
      </c>
      <c r="F1959" s="794" t="s">
        <v>1019</v>
      </c>
      <c r="G1959" s="823">
        <v>300</v>
      </c>
      <c r="H1959" s="794" t="s">
        <v>1034</v>
      </c>
      <c r="I1959" s="794">
        <v>58</v>
      </c>
      <c r="J1959" s="794">
        <v>242</v>
      </c>
      <c r="K1959" s="794">
        <v>1016.4000000000001</v>
      </c>
      <c r="L1959" s="835" t="s">
        <v>1023</v>
      </c>
      <c r="M1959" s="794"/>
      <c r="N1959" s="794"/>
      <c r="O1959" s="794"/>
      <c r="P1959" s="794"/>
      <c r="Q1959" s="794"/>
      <c r="R1959" s="794"/>
      <c r="S1959" s="794"/>
      <c r="T1959" s="794"/>
      <c r="U1959" s="794"/>
      <c r="V1959" s="794"/>
      <c r="W1959" s="794"/>
      <c r="X1959" s="794"/>
    </row>
    <row r="1960" spans="3:24">
      <c r="C1960" s="857" t="s">
        <v>1018</v>
      </c>
      <c r="D1960" s="835">
        <v>43647</v>
      </c>
      <c r="E1960" s="794">
        <f t="shared" si="39"/>
        <v>2019</v>
      </c>
      <c r="F1960" s="794" t="s">
        <v>1019</v>
      </c>
      <c r="G1960" s="823">
        <v>300</v>
      </c>
      <c r="H1960" s="794" t="s">
        <v>1034</v>
      </c>
      <c r="I1960" s="794">
        <v>58</v>
      </c>
      <c r="J1960" s="794">
        <v>242</v>
      </c>
      <c r="K1960" s="794">
        <v>1016.4000000000001</v>
      </c>
      <c r="L1960" s="835" t="s">
        <v>1023</v>
      </c>
      <c r="M1960" s="794"/>
      <c r="N1960" s="794"/>
      <c r="O1960" s="794"/>
      <c r="P1960" s="794"/>
      <c r="Q1960" s="794"/>
      <c r="R1960" s="794"/>
      <c r="S1960" s="794"/>
      <c r="T1960" s="794"/>
      <c r="U1960" s="794"/>
      <c r="V1960" s="794"/>
      <c r="W1960" s="794"/>
      <c r="X1960" s="794"/>
    </row>
    <row r="1961" spans="3:24">
      <c r="C1961" s="857" t="s">
        <v>1018</v>
      </c>
      <c r="D1961" s="835">
        <v>43647</v>
      </c>
      <c r="E1961" s="794">
        <f t="shared" si="39"/>
        <v>2019</v>
      </c>
      <c r="F1961" s="794" t="s">
        <v>1019</v>
      </c>
      <c r="G1961" s="823">
        <v>300</v>
      </c>
      <c r="H1961" s="794" t="s">
        <v>1034</v>
      </c>
      <c r="I1961" s="794">
        <v>58</v>
      </c>
      <c r="J1961" s="794">
        <v>242</v>
      </c>
      <c r="K1961" s="794">
        <v>1016.4000000000001</v>
      </c>
      <c r="L1961" s="835" t="s">
        <v>1023</v>
      </c>
      <c r="M1961" s="794"/>
      <c r="N1961" s="794"/>
      <c r="O1961" s="794"/>
      <c r="P1961" s="794"/>
      <c r="Q1961" s="794"/>
      <c r="R1961" s="794"/>
      <c r="S1961" s="794"/>
      <c r="T1961" s="794"/>
      <c r="U1961" s="794"/>
      <c r="V1961" s="794"/>
      <c r="W1961" s="794"/>
      <c r="X1961" s="794"/>
    </row>
    <row r="1962" spans="3:24">
      <c r="C1962" s="857" t="s">
        <v>1018</v>
      </c>
      <c r="D1962" s="835">
        <v>43647</v>
      </c>
      <c r="E1962" s="794">
        <f t="shared" ref="E1962:E2025" si="40">YEAR(D1962)</f>
        <v>2019</v>
      </c>
      <c r="F1962" s="794" t="s">
        <v>1019</v>
      </c>
      <c r="G1962" s="823">
        <v>300</v>
      </c>
      <c r="H1962" s="794" t="s">
        <v>1034</v>
      </c>
      <c r="I1962" s="794">
        <v>58</v>
      </c>
      <c r="J1962" s="794">
        <v>242</v>
      </c>
      <c r="K1962" s="794">
        <v>1016.4000000000001</v>
      </c>
      <c r="L1962" s="835" t="s">
        <v>1023</v>
      </c>
      <c r="M1962" s="794"/>
      <c r="N1962" s="794"/>
      <c r="O1962" s="794"/>
      <c r="P1962" s="794"/>
      <c r="Q1962" s="794"/>
      <c r="R1962" s="794"/>
      <c r="S1962" s="794"/>
      <c r="T1962" s="794"/>
      <c r="U1962" s="794"/>
      <c r="V1962" s="794"/>
      <c r="W1962" s="794"/>
      <c r="X1962" s="794"/>
    </row>
    <row r="1963" spans="3:24">
      <c r="C1963" s="857" t="s">
        <v>1018</v>
      </c>
      <c r="D1963" s="835">
        <v>43647</v>
      </c>
      <c r="E1963" s="794">
        <f t="shared" si="40"/>
        <v>2019</v>
      </c>
      <c r="F1963" s="794" t="s">
        <v>1019</v>
      </c>
      <c r="G1963" s="823">
        <v>300</v>
      </c>
      <c r="H1963" s="794" t="s">
        <v>1034</v>
      </c>
      <c r="I1963" s="794">
        <v>58</v>
      </c>
      <c r="J1963" s="794">
        <v>242</v>
      </c>
      <c r="K1963" s="794">
        <v>1016.4000000000001</v>
      </c>
      <c r="L1963" s="835" t="s">
        <v>1023</v>
      </c>
      <c r="M1963" s="794"/>
      <c r="N1963" s="794"/>
      <c r="O1963" s="794"/>
      <c r="P1963" s="794"/>
      <c r="Q1963" s="794"/>
      <c r="R1963" s="794"/>
      <c r="S1963" s="794"/>
      <c r="T1963" s="794"/>
      <c r="U1963" s="794"/>
      <c r="V1963" s="794"/>
      <c r="W1963" s="794"/>
      <c r="X1963" s="794"/>
    </row>
    <row r="1964" spans="3:24">
      <c r="C1964" s="857" t="s">
        <v>1018</v>
      </c>
      <c r="D1964" s="835">
        <v>43647</v>
      </c>
      <c r="E1964" s="794">
        <f t="shared" si="40"/>
        <v>2019</v>
      </c>
      <c r="F1964" s="794" t="s">
        <v>1019</v>
      </c>
      <c r="G1964" s="823">
        <v>300</v>
      </c>
      <c r="H1964" s="794" t="s">
        <v>1034</v>
      </c>
      <c r="I1964" s="794">
        <v>58</v>
      </c>
      <c r="J1964" s="794">
        <v>242</v>
      </c>
      <c r="K1964" s="794">
        <v>1016.4000000000001</v>
      </c>
      <c r="L1964" s="835" t="s">
        <v>1023</v>
      </c>
      <c r="M1964" s="794"/>
      <c r="N1964" s="794"/>
      <c r="O1964" s="794"/>
      <c r="P1964" s="794"/>
      <c r="Q1964" s="794"/>
      <c r="R1964" s="794"/>
      <c r="S1964" s="794"/>
      <c r="T1964" s="794"/>
      <c r="U1964" s="794"/>
      <c r="V1964" s="794"/>
      <c r="W1964" s="794"/>
      <c r="X1964" s="794"/>
    </row>
    <row r="1965" spans="3:24">
      <c r="C1965" s="857" t="s">
        <v>1018</v>
      </c>
      <c r="D1965" s="835">
        <v>43647</v>
      </c>
      <c r="E1965" s="794">
        <f t="shared" si="40"/>
        <v>2019</v>
      </c>
      <c r="F1965" s="794" t="s">
        <v>1019</v>
      </c>
      <c r="G1965" s="823">
        <v>300</v>
      </c>
      <c r="H1965" s="794" t="s">
        <v>1034</v>
      </c>
      <c r="I1965" s="794">
        <v>58</v>
      </c>
      <c r="J1965" s="794">
        <v>242</v>
      </c>
      <c r="K1965" s="794">
        <v>1016.4000000000001</v>
      </c>
      <c r="L1965" s="835" t="s">
        <v>1023</v>
      </c>
      <c r="M1965" s="794"/>
      <c r="N1965" s="794"/>
      <c r="O1965" s="794"/>
      <c r="P1965" s="794"/>
      <c r="Q1965" s="794"/>
      <c r="R1965" s="794"/>
      <c r="S1965" s="794"/>
      <c r="T1965" s="794"/>
      <c r="U1965" s="794"/>
      <c r="V1965" s="794"/>
      <c r="W1965" s="794"/>
      <c r="X1965" s="794"/>
    </row>
    <row r="1966" spans="3:24">
      <c r="C1966" s="857" t="s">
        <v>1018</v>
      </c>
      <c r="D1966" s="835">
        <v>43647</v>
      </c>
      <c r="E1966" s="794">
        <f t="shared" si="40"/>
        <v>2019</v>
      </c>
      <c r="F1966" s="794" t="s">
        <v>1028</v>
      </c>
      <c r="G1966" s="823">
        <v>195</v>
      </c>
      <c r="H1966" s="794" t="s">
        <v>1029</v>
      </c>
      <c r="I1966" s="794">
        <v>86</v>
      </c>
      <c r="J1966" s="794">
        <v>109</v>
      </c>
      <c r="K1966" s="794">
        <v>457.8</v>
      </c>
      <c r="L1966" s="835" t="s">
        <v>1023</v>
      </c>
      <c r="M1966" s="794"/>
      <c r="N1966" s="794"/>
      <c r="O1966" s="794"/>
      <c r="P1966" s="794"/>
      <c r="Q1966" s="794"/>
      <c r="R1966" s="794"/>
      <c r="S1966" s="794"/>
      <c r="T1966" s="794"/>
      <c r="U1966" s="794"/>
      <c r="V1966" s="794"/>
      <c r="W1966" s="794"/>
      <c r="X1966" s="794"/>
    </row>
    <row r="1967" spans="3:24">
      <c r="C1967" s="857" t="s">
        <v>1018</v>
      </c>
      <c r="D1967" s="835">
        <v>43647</v>
      </c>
      <c r="E1967" s="794">
        <f t="shared" si="40"/>
        <v>2019</v>
      </c>
      <c r="F1967" s="794" t="s">
        <v>1032</v>
      </c>
      <c r="G1967" s="823">
        <v>135</v>
      </c>
      <c r="H1967" s="794" t="s">
        <v>1029</v>
      </c>
      <c r="I1967" s="794">
        <v>86</v>
      </c>
      <c r="J1967" s="794">
        <v>49</v>
      </c>
      <c r="K1967" s="794">
        <v>205.8</v>
      </c>
      <c r="L1967" s="835" t="s">
        <v>1023</v>
      </c>
      <c r="M1967" s="794"/>
      <c r="N1967" s="794"/>
      <c r="O1967" s="794"/>
      <c r="P1967" s="794"/>
      <c r="Q1967" s="794"/>
      <c r="R1967" s="794"/>
      <c r="S1967" s="794"/>
      <c r="T1967" s="794"/>
      <c r="U1967" s="794"/>
      <c r="V1967" s="794"/>
      <c r="W1967" s="794"/>
      <c r="X1967" s="794"/>
    </row>
    <row r="1968" spans="3:24">
      <c r="C1968" s="857" t="s">
        <v>1018</v>
      </c>
      <c r="D1968" s="835">
        <v>43647</v>
      </c>
      <c r="E1968" s="794">
        <f t="shared" si="40"/>
        <v>2019</v>
      </c>
      <c r="F1968" s="794" t="s">
        <v>1032</v>
      </c>
      <c r="G1968" s="823">
        <v>135</v>
      </c>
      <c r="H1968" s="794" t="s">
        <v>1029</v>
      </c>
      <c r="I1968" s="794">
        <v>86</v>
      </c>
      <c r="J1968" s="794">
        <v>49</v>
      </c>
      <c r="K1968" s="794">
        <v>205.8</v>
      </c>
      <c r="L1968" s="835" t="s">
        <v>1023</v>
      </c>
      <c r="M1968" s="794"/>
      <c r="N1968" s="794"/>
      <c r="O1968" s="794"/>
      <c r="P1968" s="794"/>
      <c r="Q1968" s="794"/>
      <c r="R1968" s="794"/>
      <c r="S1968" s="794"/>
      <c r="T1968" s="794"/>
      <c r="U1968" s="794"/>
      <c r="V1968" s="794"/>
      <c r="W1968" s="794"/>
      <c r="X1968" s="794"/>
    </row>
    <row r="1969" spans="3:24">
      <c r="C1969" s="857" t="s">
        <v>1018</v>
      </c>
      <c r="D1969" s="835">
        <v>43647</v>
      </c>
      <c r="E1969" s="794">
        <f t="shared" si="40"/>
        <v>2019</v>
      </c>
      <c r="F1969" s="794" t="s">
        <v>1032</v>
      </c>
      <c r="G1969" s="823">
        <v>135</v>
      </c>
      <c r="H1969" s="794" t="s">
        <v>1029</v>
      </c>
      <c r="I1969" s="794">
        <v>86</v>
      </c>
      <c r="J1969" s="794">
        <v>49</v>
      </c>
      <c r="K1969" s="794">
        <v>205.8</v>
      </c>
      <c r="L1969" s="835" t="s">
        <v>1023</v>
      </c>
      <c r="M1969" s="794"/>
      <c r="N1969" s="794"/>
      <c r="O1969" s="794"/>
      <c r="P1969" s="794"/>
      <c r="Q1969" s="794"/>
      <c r="R1969" s="794"/>
      <c r="S1969" s="794"/>
      <c r="T1969" s="794"/>
      <c r="U1969" s="794"/>
      <c r="V1969" s="794"/>
      <c r="W1969" s="794"/>
      <c r="X1969" s="794"/>
    </row>
    <row r="1970" spans="3:24">
      <c r="C1970" s="857" t="s">
        <v>1018</v>
      </c>
      <c r="D1970" s="835">
        <v>43647</v>
      </c>
      <c r="E1970" s="794">
        <f t="shared" si="40"/>
        <v>2019</v>
      </c>
      <c r="F1970" s="794" t="s">
        <v>1032</v>
      </c>
      <c r="G1970" s="823">
        <v>135</v>
      </c>
      <c r="H1970" s="794" t="s">
        <v>1029</v>
      </c>
      <c r="I1970" s="794">
        <v>86</v>
      </c>
      <c r="J1970" s="794">
        <v>49</v>
      </c>
      <c r="K1970" s="794">
        <v>205.8</v>
      </c>
      <c r="L1970" s="835" t="s">
        <v>1023</v>
      </c>
      <c r="M1970" s="794"/>
      <c r="N1970" s="794"/>
      <c r="O1970" s="794"/>
      <c r="P1970" s="794"/>
      <c r="Q1970" s="794"/>
      <c r="R1970" s="794"/>
      <c r="S1970" s="794"/>
      <c r="T1970" s="794"/>
      <c r="U1970" s="794"/>
      <c r="V1970" s="794"/>
      <c r="W1970" s="794"/>
      <c r="X1970" s="794"/>
    </row>
    <row r="1971" spans="3:24">
      <c r="C1971" s="857" t="s">
        <v>1018</v>
      </c>
      <c r="D1971" s="835">
        <v>43647</v>
      </c>
      <c r="E1971" s="794">
        <f t="shared" si="40"/>
        <v>2019</v>
      </c>
      <c r="F1971" s="794" t="s">
        <v>1032</v>
      </c>
      <c r="G1971" s="823">
        <v>135</v>
      </c>
      <c r="H1971" s="794" t="s">
        <v>1029</v>
      </c>
      <c r="I1971" s="794">
        <v>86</v>
      </c>
      <c r="J1971" s="794">
        <v>49</v>
      </c>
      <c r="K1971" s="794">
        <v>205.8</v>
      </c>
      <c r="L1971" s="835" t="s">
        <v>1023</v>
      </c>
      <c r="M1971" s="794"/>
      <c r="N1971" s="794"/>
      <c r="O1971" s="794"/>
      <c r="P1971" s="794"/>
      <c r="Q1971" s="794"/>
      <c r="R1971" s="794"/>
      <c r="S1971" s="794"/>
      <c r="T1971" s="794"/>
      <c r="U1971" s="794"/>
      <c r="V1971" s="794"/>
      <c r="W1971" s="794"/>
      <c r="X1971" s="794"/>
    </row>
    <row r="1972" spans="3:24">
      <c r="C1972" s="857" t="s">
        <v>1018</v>
      </c>
      <c r="D1972" s="835">
        <v>43647</v>
      </c>
      <c r="E1972" s="794">
        <f t="shared" si="40"/>
        <v>2019</v>
      </c>
      <c r="F1972" s="794" t="s">
        <v>1032</v>
      </c>
      <c r="G1972" s="823">
        <v>135</v>
      </c>
      <c r="H1972" s="794" t="s">
        <v>1029</v>
      </c>
      <c r="I1972" s="794">
        <v>86</v>
      </c>
      <c r="J1972" s="794">
        <v>49</v>
      </c>
      <c r="K1972" s="794">
        <v>205.8</v>
      </c>
      <c r="L1972" s="835" t="s">
        <v>1023</v>
      </c>
      <c r="M1972" s="794"/>
      <c r="N1972" s="794"/>
      <c r="O1972" s="794"/>
      <c r="P1972" s="794"/>
      <c r="Q1972" s="794"/>
      <c r="R1972" s="794"/>
      <c r="S1972" s="794"/>
      <c r="T1972" s="794"/>
      <c r="U1972" s="794"/>
      <c r="V1972" s="794"/>
      <c r="W1972" s="794"/>
      <c r="X1972" s="794"/>
    </row>
    <row r="1973" spans="3:24">
      <c r="C1973" s="857" t="s">
        <v>1018</v>
      </c>
      <c r="D1973" s="835">
        <v>43647</v>
      </c>
      <c r="E1973" s="794">
        <f t="shared" si="40"/>
        <v>2019</v>
      </c>
      <c r="F1973" s="794" t="s">
        <v>1032</v>
      </c>
      <c r="G1973" s="823">
        <v>135</v>
      </c>
      <c r="H1973" s="794" t="s">
        <v>1029</v>
      </c>
      <c r="I1973" s="794">
        <v>86</v>
      </c>
      <c r="J1973" s="794">
        <v>49</v>
      </c>
      <c r="K1973" s="794">
        <v>205.8</v>
      </c>
      <c r="L1973" s="835" t="s">
        <v>1023</v>
      </c>
      <c r="M1973" s="794"/>
      <c r="N1973" s="794"/>
      <c r="O1973" s="794"/>
      <c r="P1973" s="794"/>
      <c r="Q1973" s="794"/>
      <c r="R1973" s="794"/>
      <c r="S1973" s="794"/>
      <c r="T1973" s="794"/>
      <c r="U1973" s="794"/>
      <c r="V1973" s="794"/>
      <c r="W1973" s="794"/>
      <c r="X1973" s="794"/>
    </row>
    <row r="1974" spans="3:24">
      <c r="C1974" s="857" t="s">
        <v>1018</v>
      </c>
      <c r="D1974" s="835">
        <v>43647</v>
      </c>
      <c r="E1974" s="794">
        <f t="shared" si="40"/>
        <v>2019</v>
      </c>
      <c r="F1974" s="794" t="s">
        <v>1032</v>
      </c>
      <c r="G1974" s="823">
        <v>135</v>
      </c>
      <c r="H1974" s="794" t="s">
        <v>1029</v>
      </c>
      <c r="I1974" s="794">
        <v>86</v>
      </c>
      <c r="J1974" s="794">
        <v>49</v>
      </c>
      <c r="K1974" s="794">
        <v>205.8</v>
      </c>
      <c r="L1974" s="835" t="s">
        <v>1023</v>
      </c>
      <c r="M1974" s="794"/>
      <c r="N1974" s="794"/>
      <c r="O1974" s="794"/>
      <c r="P1974" s="794"/>
      <c r="Q1974" s="794"/>
      <c r="R1974" s="794"/>
      <c r="S1974" s="794"/>
      <c r="T1974" s="794"/>
      <c r="U1974" s="794"/>
      <c r="V1974" s="794"/>
      <c r="W1974" s="794"/>
      <c r="X1974" s="794"/>
    </row>
    <row r="1975" spans="3:24">
      <c r="C1975" s="857" t="s">
        <v>1018</v>
      </c>
      <c r="D1975" s="835">
        <v>43647</v>
      </c>
      <c r="E1975" s="794">
        <f t="shared" si="40"/>
        <v>2019</v>
      </c>
      <c r="F1975" s="794" t="s">
        <v>1032</v>
      </c>
      <c r="G1975" s="823">
        <v>135</v>
      </c>
      <c r="H1975" s="794" t="s">
        <v>1029</v>
      </c>
      <c r="I1975" s="794">
        <v>86</v>
      </c>
      <c r="J1975" s="794">
        <v>49</v>
      </c>
      <c r="K1975" s="794">
        <v>205.8</v>
      </c>
      <c r="L1975" s="835" t="s">
        <v>1023</v>
      </c>
      <c r="M1975" s="794"/>
      <c r="N1975" s="794"/>
      <c r="O1975" s="794"/>
      <c r="P1975" s="794"/>
      <c r="Q1975" s="794"/>
      <c r="R1975" s="794"/>
      <c r="S1975" s="794"/>
      <c r="T1975" s="794"/>
      <c r="U1975" s="794"/>
      <c r="V1975" s="794"/>
      <c r="W1975" s="794"/>
      <c r="X1975" s="794"/>
    </row>
    <row r="1976" spans="3:24">
      <c r="C1976" s="857" t="s">
        <v>1018</v>
      </c>
      <c r="D1976" s="835">
        <v>43647</v>
      </c>
      <c r="E1976" s="794">
        <f t="shared" si="40"/>
        <v>2019</v>
      </c>
      <c r="F1976" s="794" t="s">
        <v>1032</v>
      </c>
      <c r="G1976" s="823">
        <v>135</v>
      </c>
      <c r="H1976" s="794" t="s">
        <v>1029</v>
      </c>
      <c r="I1976" s="794">
        <v>86</v>
      </c>
      <c r="J1976" s="794">
        <v>49</v>
      </c>
      <c r="K1976" s="794">
        <v>205.8</v>
      </c>
      <c r="L1976" s="835" t="s">
        <v>1023</v>
      </c>
      <c r="M1976" s="794"/>
      <c r="N1976" s="794"/>
      <c r="O1976" s="794"/>
      <c r="P1976" s="794"/>
      <c r="Q1976" s="794"/>
      <c r="R1976" s="794"/>
      <c r="S1976" s="794"/>
      <c r="T1976" s="794"/>
      <c r="U1976" s="794"/>
      <c r="V1976" s="794"/>
      <c r="W1976" s="794"/>
      <c r="X1976" s="794"/>
    </row>
    <row r="1977" spans="3:24">
      <c r="C1977" s="857" t="s">
        <v>1018</v>
      </c>
      <c r="D1977" s="835">
        <v>43647</v>
      </c>
      <c r="E1977" s="794">
        <f t="shared" si="40"/>
        <v>2019</v>
      </c>
      <c r="F1977" s="794" t="s">
        <v>1032</v>
      </c>
      <c r="G1977" s="823">
        <v>135</v>
      </c>
      <c r="H1977" s="794" t="s">
        <v>1029</v>
      </c>
      <c r="I1977" s="794">
        <v>86</v>
      </c>
      <c r="J1977" s="794">
        <v>49</v>
      </c>
      <c r="K1977" s="794">
        <v>205.8</v>
      </c>
      <c r="L1977" s="835" t="s">
        <v>1023</v>
      </c>
      <c r="M1977" s="794"/>
      <c r="N1977" s="794"/>
      <c r="O1977" s="794"/>
      <c r="P1977" s="794"/>
      <c r="Q1977" s="794"/>
      <c r="R1977" s="794"/>
      <c r="S1977" s="794"/>
      <c r="T1977" s="794"/>
      <c r="U1977" s="794"/>
      <c r="V1977" s="794"/>
      <c r="W1977" s="794"/>
      <c r="X1977" s="794"/>
    </row>
    <row r="1978" spans="3:24">
      <c r="C1978" s="857" t="s">
        <v>1018</v>
      </c>
      <c r="D1978" s="835">
        <v>43647</v>
      </c>
      <c r="E1978" s="794">
        <f t="shared" si="40"/>
        <v>2019</v>
      </c>
      <c r="F1978" s="794" t="s">
        <v>1032</v>
      </c>
      <c r="G1978" s="823">
        <v>135</v>
      </c>
      <c r="H1978" s="794" t="s">
        <v>1029</v>
      </c>
      <c r="I1978" s="794">
        <v>86</v>
      </c>
      <c r="J1978" s="794">
        <v>49</v>
      </c>
      <c r="K1978" s="794">
        <v>205.8</v>
      </c>
      <c r="L1978" s="835" t="s">
        <v>1023</v>
      </c>
      <c r="M1978" s="794"/>
      <c r="N1978" s="794"/>
      <c r="O1978" s="794"/>
      <c r="P1978" s="794"/>
      <c r="Q1978" s="794"/>
      <c r="R1978" s="794"/>
      <c r="S1978" s="794"/>
      <c r="T1978" s="794"/>
      <c r="U1978" s="794"/>
      <c r="V1978" s="794"/>
      <c r="W1978" s="794"/>
      <c r="X1978" s="794"/>
    </row>
    <row r="1979" spans="3:24">
      <c r="C1979" s="857" t="s">
        <v>1018</v>
      </c>
      <c r="D1979" s="835">
        <v>43647</v>
      </c>
      <c r="E1979" s="794">
        <f t="shared" si="40"/>
        <v>2019</v>
      </c>
      <c r="F1979" s="794" t="s">
        <v>1032</v>
      </c>
      <c r="G1979" s="823">
        <v>135</v>
      </c>
      <c r="H1979" s="794" t="s">
        <v>1029</v>
      </c>
      <c r="I1979" s="794">
        <v>86</v>
      </c>
      <c r="J1979" s="794">
        <v>49</v>
      </c>
      <c r="K1979" s="794">
        <v>205.8</v>
      </c>
      <c r="L1979" s="835" t="s">
        <v>1023</v>
      </c>
      <c r="M1979" s="794"/>
      <c r="N1979" s="794"/>
      <c r="O1979" s="794"/>
      <c r="P1979" s="794"/>
      <c r="Q1979" s="794"/>
      <c r="R1979" s="794"/>
      <c r="S1979" s="794"/>
      <c r="T1979" s="794"/>
      <c r="U1979" s="794"/>
      <c r="V1979" s="794"/>
      <c r="W1979" s="794"/>
      <c r="X1979" s="794"/>
    </row>
    <row r="1980" spans="3:24">
      <c r="C1980" s="857" t="s">
        <v>1018</v>
      </c>
      <c r="D1980" s="835">
        <v>43647</v>
      </c>
      <c r="E1980" s="794">
        <f t="shared" si="40"/>
        <v>2019</v>
      </c>
      <c r="F1980" s="794" t="s">
        <v>1028</v>
      </c>
      <c r="G1980" s="823">
        <v>195</v>
      </c>
      <c r="H1980" s="794" t="s">
        <v>1029</v>
      </c>
      <c r="I1980" s="794">
        <v>86</v>
      </c>
      <c r="J1980" s="794">
        <v>109</v>
      </c>
      <c r="K1980" s="794">
        <v>457.8</v>
      </c>
      <c r="L1980" s="835" t="s">
        <v>1023</v>
      </c>
      <c r="M1980" s="794"/>
      <c r="N1980" s="794"/>
      <c r="O1980" s="794"/>
      <c r="P1980" s="794"/>
      <c r="Q1980" s="794"/>
      <c r="R1980" s="794"/>
      <c r="S1980" s="794"/>
      <c r="T1980" s="794"/>
      <c r="U1980" s="794"/>
      <c r="V1980" s="794"/>
      <c r="W1980" s="794"/>
      <c r="X1980" s="794"/>
    </row>
    <row r="1981" spans="3:24">
      <c r="C1981" s="857" t="s">
        <v>1018</v>
      </c>
      <c r="D1981" s="835">
        <v>43647</v>
      </c>
      <c r="E1981" s="794">
        <f t="shared" si="40"/>
        <v>2019</v>
      </c>
      <c r="F1981" s="794" t="s">
        <v>1028</v>
      </c>
      <c r="G1981" s="823">
        <v>195</v>
      </c>
      <c r="H1981" s="794" t="s">
        <v>1029</v>
      </c>
      <c r="I1981" s="794">
        <v>86</v>
      </c>
      <c r="J1981" s="794">
        <v>109</v>
      </c>
      <c r="K1981" s="794">
        <v>457.8</v>
      </c>
      <c r="L1981" s="835" t="s">
        <v>1023</v>
      </c>
      <c r="M1981" s="794"/>
      <c r="N1981" s="794"/>
      <c r="O1981" s="794"/>
      <c r="P1981" s="794"/>
      <c r="Q1981" s="794"/>
      <c r="R1981" s="794"/>
      <c r="S1981" s="794"/>
      <c r="T1981" s="794"/>
      <c r="U1981" s="794"/>
      <c r="V1981" s="794"/>
      <c r="W1981" s="794"/>
      <c r="X1981" s="794"/>
    </row>
    <row r="1982" spans="3:24">
      <c r="C1982" s="857" t="s">
        <v>1018</v>
      </c>
      <c r="D1982" s="835">
        <v>43647</v>
      </c>
      <c r="E1982" s="794">
        <f t="shared" si="40"/>
        <v>2019</v>
      </c>
      <c r="F1982" s="794" t="s">
        <v>1028</v>
      </c>
      <c r="G1982" s="823">
        <v>195</v>
      </c>
      <c r="H1982" s="794" t="s">
        <v>1029</v>
      </c>
      <c r="I1982" s="794">
        <v>86</v>
      </c>
      <c r="J1982" s="794">
        <v>109</v>
      </c>
      <c r="K1982" s="794">
        <v>457.8</v>
      </c>
      <c r="L1982" s="835" t="s">
        <v>1023</v>
      </c>
      <c r="M1982" s="794"/>
      <c r="N1982" s="794"/>
      <c r="O1982" s="794"/>
      <c r="P1982" s="794"/>
      <c r="Q1982" s="794"/>
      <c r="R1982" s="794"/>
      <c r="S1982" s="794"/>
      <c r="T1982" s="794"/>
      <c r="U1982" s="794"/>
      <c r="V1982" s="794"/>
      <c r="W1982" s="794"/>
      <c r="X1982" s="794"/>
    </row>
    <row r="1983" spans="3:24">
      <c r="C1983" s="857" t="s">
        <v>1018</v>
      </c>
      <c r="D1983" s="835">
        <v>43647</v>
      </c>
      <c r="E1983" s="794">
        <f t="shared" si="40"/>
        <v>2019</v>
      </c>
      <c r="F1983" s="794" t="s">
        <v>1028</v>
      </c>
      <c r="G1983" s="823">
        <v>195</v>
      </c>
      <c r="H1983" s="794" t="s">
        <v>1029</v>
      </c>
      <c r="I1983" s="794">
        <v>86</v>
      </c>
      <c r="J1983" s="794">
        <v>109</v>
      </c>
      <c r="K1983" s="794">
        <v>457.8</v>
      </c>
      <c r="L1983" s="835" t="s">
        <v>1023</v>
      </c>
      <c r="M1983" s="794"/>
      <c r="N1983" s="794"/>
      <c r="O1983" s="794"/>
      <c r="P1983" s="794"/>
      <c r="Q1983" s="794"/>
      <c r="R1983" s="794"/>
      <c r="S1983" s="794"/>
      <c r="T1983" s="794"/>
      <c r="U1983" s="794"/>
      <c r="V1983" s="794"/>
      <c r="W1983" s="794"/>
      <c r="X1983" s="794"/>
    </row>
    <row r="1984" spans="3:24">
      <c r="C1984" s="857" t="s">
        <v>1018</v>
      </c>
      <c r="D1984" s="835">
        <v>43647</v>
      </c>
      <c r="E1984" s="794">
        <f t="shared" si="40"/>
        <v>2019</v>
      </c>
      <c r="F1984" s="794" t="s">
        <v>1028</v>
      </c>
      <c r="G1984" s="823">
        <v>195</v>
      </c>
      <c r="H1984" s="794" t="s">
        <v>1029</v>
      </c>
      <c r="I1984" s="794">
        <v>86</v>
      </c>
      <c r="J1984" s="794">
        <v>109</v>
      </c>
      <c r="K1984" s="794">
        <v>457.8</v>
      </c>
      <c r="L1984" s="835" t="s">
        <v>1023</v>
      </c>
      <c r="M1984" s="794"/>
      <c r="N1984" s="794"/>
      <c r="O1984" s="794"/>
      <c r="P1984" s="794"/>
      <c r="Q1984" s="794"/>
      <c r="R1984" s="794"/>
      <c r="S1984" s="794"/>
      <c r="T1984" s="794"/>
      <c r="U1984" s="794"/>
      <c r="V1984" s="794"/>
      <c r="W1984" s="794"/>
      <c r="X1984" s="794"/>
    </row>
    <row r="1985" spans="3:24">
      <c r="C1985" s="857" t="s">
        <v>1018</v>
      </c>
      <c r="D1985" s="835">
        <v>43647</v>
      </c>
      <c r="E1985" s="794">
        <f t="shared" si="40"/>
        <v>2019</v>
      </c>
      <c r="F1985" s="794" t="s">
        <v>1028</v>
      </c>
      <c r="G1985" s="823">
        <v>195</v>
      </c>
      <c r="H1985" s="794" t="s">
        <v>1029</v>
      </c>
      <c r="I1985" s="794">
        <v>86</v>
      </c>
      <c r="J1985" s="794">
        <v>109</v>
      </c>
      <c r="K1985" s="794">
        <v>457.8</v>
      </c>
      <c r="L1985" s="835" t="s">
        <v>1023</v>
      </c>
      <c r="M1985" s="794"/>
      <c r="N1985" s="794"/>
      <c r="O1985" s="794"/>
      <c r="P1985" s="794"/>
      <c r="Q1985" s="794"/>
      <c r="R1985" s="794"/>
      <c r="S1985" s="794"/>
      <c r="T1985" s="794"/>
      <c r="U1985" s="794"/>
      <c r="V1985" s="794"/>
      <c r="W1985" s="794"/>
      <c r="X1985" s="794"/>
    </row>
    <row r="1986" spans="3:24">
      <c r="C1986" s="857" t="s">
        <v>1018</v>
      </c>
      <c r="D1986" s="835">
        <v>43647</v>
      </c>
      <c r="E1986" s="794">
        <f t="shared" si="40"/>
        <v>2019</v>
      </c>
      <c r="F1986" s="794" t="s">
        <v>1028</v>
      </c>
      <c r="G1986" s="823">
        <v>195</v>
      </c>
      <c r="H1986" s="794" t="s">
        <v>1029</v>
      </c>
      <c r="I1986" s="794">
        <v>86</v>
      </c>
      <c r="J1986" s="794">
        <v>109</v>
      </c>
      <c r="K1986" s="794">
        <v>457.8</v>
      </c>
      <c r="L1986" s="835" t="s">
        <v>1023</v>
      </c>
      <c r="M1986" s="794"/>
      <c r="N1986" s="794"/>
      <c r="O1986" s="794"/>
      <c r="P1986" s="794"/>
      <c r="Q1986" s="794"/>
      <c r="R1986" s="794"/>
      <c r="S1986" s="794"/>
      <c r="T1986" s="794"/>
      <c r="U1986" s="794"/>
      <c r="V1986" s="794"/>
      <c r="W1986" s="794"/>
      <c r="X1986" s="794"/>
    </row>
    <row r="1987" spans="3:24">
      <c r="C1987" s="857" t="s">
        <v>1018</v>
      </c>
      <c r="D1987" s="835">
        <v>43647</v>
      </c>
      <c r="E1987" s="794">
        <f t="shared" si="40"/>
        <v>2019</v>
      </c>
      <c r="F1987" s="794" t="s">
        <v>1019</v>
      </c>
      <c r="G1987" s="823">
        <v>300</v>
      </c>
      <c r="H1987" s="794" t="s">
        <v>1029</v>
      </c>
      <c r="I1987" s="794">
        <v>86</v>
      </c>
      <c r="J1987" s="794">
        <v>214</v>
      </c>
      <c r="K1987" s="794">
        <v>898.80000000000007</v>
      </c>
      <c r="L1987" s="835" t="s">
        <v>1023</v>
      </c>
      <c r="M1987" s="794"/>
      <c r="N1987" s="794"/>
      <c r="O1987" s="794"/>
      <c r="P1987" s="794"/>
      <c r="Q1987" s="794"/>
      <c r="R1987" s="794"/>
      <c r="S1987" s="794"/>
      <c r="T1987" s="794"/>
      <c r="U1987" s="794"/>
      <c r="V1987" s="794"/>
      <c r="W1987" s="794"/>
      <c r="X1987" s="794"/>
    </row>
    <row r="1988" spans="3:24">
      <c r="C1988" s="857" t="s">
        <v>1018</v>
      </c>
      <c r="D1988" s="835">
        <v>43647</v>
      </c>
      <c r="E1988" s="794">
        <f t="shared" si="40"/>
        <v>2019</v>
      </c>
      <c r="F1988" s="794" t="s">
        <v>1028</v>
      </c>
      <c r="G1988" s="823">
        <v>195</v>
      </c>
      <c r="H1988" s="794" t="s">
        <v>1029</v>
      </c>
      <c r="I1988" s="794">
        <v>86</v>
      </c>
      <c r="J1988" s="794">
        <v>109</v>
      </c>
      <c r="K1988" s="794">
        <v>457.8</v>
      </c>
      <c r="L1988" s="835" t="s">
        <v>1023</v>
      </c>
      <c r="M1988" s="794"/>
      <c r="N1988" s="794"/>
      <c r="O1988" s="794"/>
      <c r="P1988" s="794"/>
      <c r="Q1988" s="794"/>
      <c r="R1988" s="794"/>
      <c r="S1988" s="794"/>
      <c r="T1988" s="794"/>
      <c r="U1988" s="794"/>
      <c r="V1988" s="794"/>
      <c r="W1988" s="794"/>
      <c r="X1988" s="794"/>
    </row>
    <row r="1989" spans="3:24">
      <c r="C1989" s="857" t="s">
        <v>1018</v>
      </c>
      <c r="D1989" s="835">
        <v>43647</v>
      </c>
      <c r="E1989" s="794">
        <f t="shared" si="40"/>
        <v>2019</v>
      </c>
      <c r="F1989" s="794" t="s">
        <v>1028</v>
      </c>
      <c r="G1989" s="823">
        <v>195</v>
      </c>
      <c r="H1989" s="794" t="s">
        <v>1029</v>
      </c>
      <c r="I1989" s="794">
        <v>86</v>
      </c>
      <c r="J1989" s="794">
        <v>109</v>
      </c>
      <c r="K1989" s="794">
        <v>457.8</v>
      </c>
      <c r="L1989" s="835" t="s">
        <v>1023</v>
      </c>
      <c r="M1989" s="794"/>
      <c r="N1989" s="794"/>
      <c r="O1989" s="794"/>
      <c r="P1989" s="794"/>
      <c r="Q1989" s="794"/>
      <c r="R1989" s="794"/>
      <c r="S1989" s="794"/>
      <c r="T1989" s="794"/>
      <c r="U1989" s="794"/>
      <c r="V1989" s="794"/>
      <c r="W1989" s="794"/>
      <c r="X1989" s="794"/>
    </row>
    <row r="1990" spans="3:24">
      <c r="C1990" s="857" t="s">
        <v>1018</v>
      </c>
      <c r="D1990" s="835">
        <v>43647</v>
      </c>
      <c r="E1990" s="794">
        <f t="shared" si="40"/>
        <v>2019</v>
      </c>
      <c r="F1990" s="794" t="s">
        <v>1028</v>
      </c>
      <c r="G1990" s="823">
        <v>195</v>
      </c>
      <c r="H1990" s="794" t="s">
        <v>1029</v>
      </c>
      <c r="I1990" s="794">
        <v>86</v>
      </c>
      <c r="J1990" s="794">
        <v>109</v>
      </c>
      <c r="K1990" s="794">
        <v>457.8</v>
      </c>
      <c r="L1990" s="835" t="s">
        <v>1023</v>
      </c>
      <c r="M1990" s="794"/>
      <c r="N1990" s="794"/>
      <c r="O1990" s="794"/>
      <c r="P1990" s="794"/>
      <c r="Q1990" s="794"/>
      <c r="R1990" s="794"/>
      <c r="S1990" s="794"/>
      <c r="T1990" s="794"/>
      <c r="U1990" s="794"/>
      <c r="V1990" s="794"/>
      <c r="W1990" s="794"/>
      <c r="X1990" s="794"/>
    </row>
    <row r="1991" spans="3:24">
      <c r="C1991" s="857" t="s">
        <v>1018</v>
      </c>
      <c r="D1991" s="835">
        <v>43647</v>
      </c>
      <c r="E1991" s="794">
        <f t="shared" si="40"/>
        <v>2019</v>
      </c>
      <c r="F1991" s="794" t="s">
        <v>1028</v>
      </c>
      <c r="G1991" s="823">
        <v>195</v>
      </c>
      <c r="H1991" s="794" t="s">
        <v>1029</v>
      </c>
      <c r="I1991" s="794">
        <v>86</v>
      </c>
      <c r="J1991" s="794">
        <v>109</v>
      </c>
      <c r="K1991" s="794">
        <v>457.8</v>
      </c>
      <c r="L1991" s="835" t="s">
        <v>1023</v>
      </c>
      <c r="M1991" s="794"/>
      <c r="N1991" s="794"/>
      <c r="O1991" s="794"/>
      <c r="P1991" s="794"/>
      <c r="Q1991" s="794"/>
      <c r="R1991" s="794"/>
      <c r="S1991" s="794"/>
      <c r="T1991" s="794"/>
      <c r="U1991" s="794"/>
      <c r="V1991" s="794"/>
      <c r="W1991" s="794"/>
      <c r="X1991" s="794"/>
    </row>
    <row r="1992" spans="3:24">
      <c r="C1992" s="857" t="s">
        <v>1018</v>
      </c>
      <c r="D1992" s="835">
        <v>43647</v>
      </c>
      <c r="E1992" s="794">
        <f t="shared" si="40"/>
        <v>2019</v>
      </c>
      <c r="F1992" s="794" t="s">
        <v>1028</v>
      </c>
      <c r="G1992" s="823">
        <v>195</v>
      </c>
      <c r="H1992" s="794" t="s">
        <v>1029</v>
      </c>
      <c r="I1992" s="794">
        <v>86</v>
      </c>
      <c r="J1992" s="794">
        <v>109</v>
      </c>
      <c r="K1992" s="794">
        <v>457.8</v>
      </c>
      <c r="L1992" s="835" t="s">
        <v>1023</v>
      </c>
      <c r="M1992" s="794"/>
      <c r="N1992" s="794"/>
      <c r="O1992" s="794"/>
      <c r="P1992" s="794"/>
      <c r="Q1992" s="794"/>
      <c r="R1992" s="794"/>
      <c r="S1992" s="794"/>
      <c r="T1992" s="794"/>
      <c r="U1992" s="794"/>
      <c r="V1992" s="794"/>
      <c r="W1992" s="794"/>
      <c r="X1992" s="794"/>
    </row>
    <row r="1993" spans="3:24">
      <c r="C1993" s="857" t="s">
        <v>1018</v>
      </c>
      <c r="D1993" s="835">
        <v>43647</v>
      </c>
      <c r="E1993" s="794">
        <f t="shared" si="40"/>
        <v>2019</v>
      </c>
      <c r="F1993" s="794" t="s">
        <v>1028</v>
      </c>
      <c r="G1993" s="823">
        <v>195</v>
      </c>
      <c r="H1993" s="794" t="s">
        <v>1029</v>
      </c>
      <c r="I1993" s="794">
        <v>86</v>
      </c>
      <c r="J1993" s="794">
        <v>109</v>
      </c>
      <c r="K1993" s="794">
        <v>457.8</v>
      </c>
      <c r="L1993" s="835" t="s">
        <v>1023</v>
      </c>
      <c r="M1993" s="794"/>
      <c r="N1993" s="794"/>
      <c r="O1993" s="794"/>
      <c r="P1993" s="794"/>
      <c r="Q1993" s="794"/>
      <c r="R1993" s="794"/>
      <c r="S1993" s="794"/>
      <c r="T1993" s="794"/>
      <c r="U1993" s="794"/>
      <c r="V1993" s="794"/>
      <c r="W1993" s="794"/>
      <c r="X1993" s="794"/>
    </row>
    <row r="1994" spans="3:24">
      <c r="C1994" s="857" t="s">
        <v>1018</v>
      </c>
      <c r="D1994" s="835">
        <v>43647</v>
      </c>
      <c r="E1994" s="794">
        <f t="shared" si="40"/>
        <v>2019</v>
      </c>
      <c r="F1994" s="794" t="s">
        <v>1028</v>
      </c>
      <c r="G1994" s="823">
        <v>195</v>
      </c>
      <c r="H1994" s="794" t="s">
        <v>1029</v>
      </c>
      <c r="I1994" s="794">
        <v>86</v>
      </c>
      <c r="J1994" s="794">
        <v>109</v>
      </c>
      <c r="K1994" s="794">
        <v>457.8</v>
      </c>
      <c r="L1994" s="835" t="s">
        <v>1023</v>
      </c>
      <c r="M1994" s="794"/>
      <c r="N1994" s="794"/>
      <c r="O1994" s="794"/>
      <c r="P1994" s="794"/>
      <c r="Q1994" s="794"/>
      <c r="R1994" s="794"/>
      <c r="S1994" s="794"/>
      <c r="T1994" s="794"/>
      <c r="U1994" s="794"/>
      <c r="V1994" s="794"/>
      <c r="W1994" s="794"/>
      <c r="X1994" s="794"/>
    </row>
    <row r="1995" spans="3:24">
      <c r="C1995" s="857" t="s">
        <v>1018</v>
      </c>
      <c r="D1995" s="835">
        <v>43647</v>
      </c>
      <c r="E1995" s="794">
        <f t="shared" si="40"/>
        <v>2019</v>
      </c>
      <c r="F1995" s="794" t="s">
        <v>1028</v>
      </c>
      <c r="G1995" s="823">
        <v>195</v>
      </c>
      <c r="H1995" s="794" t="s">
        <v>1029</v>
      </c>
      <c r="I1995" s="794">
        <v>86</v>
      </c>
      <c r="J1995" s="794">
        <v>109</v>
      </c>
      <c r="K1995" s="794">
        <v>457.8</v>
      </c>
      <c r="L1995" s="835" t="s">
        <v>1023</v>
      </c>
      <c r="M1995" s="794"/>
      <c r="N1995" s="794"/>
      <c r="O1995" s="794"/>
      <c r="P1995" s="794"/>
      <c r="Q1995" s="794"/>
      <c r="R1995" s="794"/>
      <c r="S1995" s="794"/>
      <c r="T1995" s="794"/>
      <c r="U1995" s="794"/>
      <c r="V1995" s="794"/>
      <c r="W1995" s="794"/>
      <c r="X1995" s="794"/>
    </row>
    <row r="1996" spans="3:24">
      <c r="C1996" s="857" t="s">
        <v>1018</v>
      </c>
      <c r="D1996" s="835">
        <v>43647</v>
      </c>
      <c r="E1996" s="794">
        <f t="shared" si="40"/>
        <v>2019</v>
      </c>
      <c r="F1996" s="794" t="s">
        <v>1028</v>
      </c>
      <c r="G1996" s="823">
        <v>195</v>
      </c>
      <c r="H1996" s="794" t="s">
        <v>1029</v>
      </c>
      <c r="I1996" s="794">
        <v>86</v>
      </c>
      <c r="J1996" s="794">
        <v>109</v>
      </c>
      <c r="K1996" s="794">
        <v>457.8</v>
      </c>
      <c r="L1996" s="835" t="s">
        <v>1023</v>
      </c>
      <c r="M1996" s="794"/>
      <c r="N1996" s="794"/>
      <c r="O1996" s="794"/>
      <c r="P1996" s="794"/>
      <c r="Q1996" s="794"/>
      <c r="R1996" s="794"/>
      <c r="S1996" s="794"/>
      <c r="T1996" s="794"/>
      <c r="U1996" s="794"/>
      <c r="V1996" s="794"/>
      <c r="W1996" s="794"/>
      <c r="X1996" s="794"/>
    </row>
    <row r="1997" spans="3:24">
      <c r="C1997" s="857" t="s">
        <v>1018</v>
      </c>
      <c r="D1997" s="835">
        <v>43647</v>
      </c>
      <c r="E1997" s="794">
        <f t="shared" si="40"/>
        <v>2019</v>
      </c>
      <c r="F1997" s="794" t="s">
        <v>1028</v>
      </c>
      <c r="G1997" s="823">
        <v>195</v>
      </c>
      <c r="H1997" s="794" t="s">
        <v>1029</v>
      </c>
      <c r="I1997" s="794">
        <v>86</v>
      </c>
      <c r="J1997" s="794">
        <v>109</v>
      </c>
      <c r="K1997" s="794">
        <v>457.8</v>
      </c>
      <c r="L1997" s="835" t="s">
        <v>1023</v>
      </c>
      <c r="M1997" s="794"/>
      <c r="N1997" s="794"/>
      <c r="O1997" s="794"/>
      <c r="P1997" s="794"/>
      <c r="Q1997" s="794"/>
      <c r="R1997" s="794"/>
      <c r="S1997" s="794"/>
      <c r="T1997" s="794"/>
      <c r="U1997" s="794"/>
      <c r="V1997" s="794"/>
      <c r="W1997" s="794"/>
      <c r="X1997" s="794"/>
    </row>
    <row r="1998" spans="3:24">
      <c r="C1998" s="857" t="s">
        <v>1018</v>
      </c>
      <c r="D1998" s="835">
        <v>43647</v>
      </c>
      <c r="E1998" s="794">
        <f t="shared" si="40"/>
        <v>2019</v>
      </c>
      <c r="F1998" s="794" t="s">
        <v>1028</v>
      </c>
      <c r="G1998" s="823">
        <v>195</v>
      </c>
      <c r="H1998" s="794" t="s">
        <v>1029</v>
      </c>
      <c r="I1998" s="794">
        <v>86</v>
      </c>
      <c r="J1998" s="794">
        <v>109</v>
      </c>
      <c r="K1998" s="794">
        <v>457.8</v>
      </c>
      <c r="L1998" s="835" t="s">
        <v>1023</v>
      </c>
      <c r="M1998" s="794"/>
      <c r="N1998" s="794"/>
      <c r="O1998" s="794"/>
      <c r="P1998" s="794"/>
      <c r="Q1998" s="794"/>
      <c r="R1998" s="794"/>
      <c r="S1998" s="794"/>
      <c r="T1998" s="794"/>
      <c r="U1998" s="794"/>
      <c r="V1998" s="794"/>
      <c r="W1998" s="794"/>
      <c r="X1998" s="794"/>
    </row>
    <row r="1999" spans="3:24">
      <c r="C1999" s="857" t="s">
        <v>1018</v>
      </c>
      <c r="D1999" s="835">
        <v>43647</v>
      </c>
      <c r="E1999" s="794">
        <f t="shared" si="40"/>
        <v>2019</v>
      </c>
      <c r="F1999" s="794" t="s">
        <v>1028</v>
      </c>
      <c r="G1999" s="823">
        <v>195</v>
      </c>
      <c r="H1999" s="794" t="s">
        <v>1029</v>
      </c>
      <c r="I1999" s="794">
        <v>86</v>
      </c>
      <c r="J1999" s="794">
        <v>109</v>
      </c>
      <c r="K1999" s="794">
        <v>457.8</v>
      </c>
      <c r="L1999" s="835" t="s">
        <v>1023</v>
      </c>
      <c r="M1999" s="794"/>
      <c r="N1999" s="794"/>
      <c r="O1999" s="794"/>
      <c r="P1999" s="794"/>
      <c r="Q1999" s="794"/>
      <c r="R1999" s="794"/>
      <c r="S1999" s="794"/>
      <c r="T1999" s="794"/>
      <c r="U1999" s="794"/>
      <c r="V1999" s="794"/>
      <c r="W1999" s="794"/>
      <c r="X1999" s="794"/>
    </row>
    <row r="2000" spans="3:24">
      <c r="C2000" s="857" t="s">
        <v>1018</v>
      </c>
      <c r="D2000" s="835">
        <v>43647</v>
      </c>
      <c r="E2000" s="794">
        <f t="shared" si="40"/>
        <v>2019</v>
      </c>
      <c r="F2000" s="794" t="s">
        <v>1028</v>
      </c>
      <c r="G2000" s="823">
        <v>195</v>
      </c>
      <c r="H2000" s="794" t="s">
        <v>1029</v>
      </c>
      <c r="I2000" s="794">
        <v>86</v>
      </c>
      <c r="J2000" s="794">
        <v>109</v>
      </c>
      <c r="K2000" s="794">
        <v>457.8</v>
      </c>
      <c r="L2000" s="835" t="s">
        <v>1023</v>
      </c>
      <c r="M2000" s="794"/>
      <c r="N2000" s="794"/>
      <c r="O2000" s="794"/>
      <c r="P2000" s="794"/>
      <c r="Q2000" s="794"/>
      <c r="R2000" s="794"/>
      <c r="S2000" s="794"/>
      <c r="T2000" s="794"/>
      <c r="U2000" s="794"/>
      <c r="V2000" s="794"/>
      <c r="W2000" s="794"/>
      <c r="X2000" s="794"/>
    </row>
    <row r="2001" spans="3:24">
      <c r="C2001" s="857" t="s">
        <v>1018</v>
      </c>
      <c r="D2001" s="835">
        <v>43647</v>
      </c>
      <c r="E2001" s="794">
        <f t="shared" si="40"/>
        <v>2019</v>
      </c>
      <c r="F2001" s="794" t="s">
        <v>1028</v>
      </c>
      <c r="G2001" s="823">
        <v>195</v>
      </c>
      <c r="H2001" s="794" t="s">
        <v>1029</v>
      </c>
      <c r="I2001" s="794">
        <v>86</v>
      </c>
      <c r="J2001" s="794">
        <v>109</v>
      </c>
      <c r="K2001" s="794">
        <v>457.8</v>
      </c>
      <c r="L2001" s="835" t="s">
        <v>1023</v>
      </c>
      <c r="M2001" s="794"/>
      <c r="N2001" s="794"/>
      <c r="O2001" s="794"/>
      <c r="P2001" s="794"/>
      <c r="Q2001" s="794"/>
      <c r="R2001" s="794"/>
      <c r="S2001" s="794"/>
      <c r="T2001" s="794"/>
      <c r="U2001" s="794"/>
      <c r="V2001" s="794"/>
      <c r="W2001" s="794"/>
      <c r="X2001" s="794"/>
    </row>
    <row r="2002" spans="3:24">
      <c r="C2002" s="857" t="s">
        <v>1018</v>
      </c>
      <c r="D2002" s="835">
        <v>43647</v>
      </c>
      <c r="E2002" s="794">
        <f t="shared" si="40"/>
        <v>2019</v>
      </c>
      <c r="F2002" s="794" t="s">
        <v>1028</v>
      </c>
      <c r="G2002" s="823">
        <v>195</v>
      </c>
      <c r="H2002" s="794" t="s">
        <v>1031</v>
      </c>
      <c r="I2002" s="794">
        <v>86</v>
      </c>
      <c r="J2002" s="794">
        <v>109</v>
      </c>
      <c r="K2002" s="794">
        <v>457.8</v>
      </c>
      <c r="L2002" s="835" t="s">
        <v>1023</v>
      </c>
      <c r="M2002" s="794"/>
      <c r="N2002" s="794"/>
      <c r="O2002" s="794"/>
      <c r="P2002" s="794"/>
      <c r="Q2002" s="794"/>
      <c r="R2002" s="794"/>
      <c r="S2002" s="794"/>
      <c r="T2002" s="794"/>
      <c r="U2002" s="794"/>
      <c r="V2002" s="794"/>
      <c r="W2002" s="794"/>
      <c r="X2002" s="794"/>
    </row>
    <row r="2003" spans="3:24">
      <c r="C2003" s="857" t="s">
        <v>1018</v>
      </c>
      <c r="D2003" s="835">
        <v>43647</v>
      </c>
      <c r="E2003" s="794">
        <f t="shared" si="40"/>
        <v>2019</v>
      </c>
      <c r="F2003" s="794" t="s">
        <v>1028</v>
      </c>
      <c r="G2003" s="823">
        <v>195</v>
      </c>
      <c r="H2003" s="794" t="s">
        <v>1029</v>
      </c>
      <c r="I2003" s="794">
        <v>86</v>
      </c>
      <c r="J2003" s="794">
        <v>109</v>
      </c>
      <c r="K2003" s="794">
        <v>457.8</v>
      </c>
      <c r="L2003" s="835" t="s">
        <v>1023</v>
      </c>
      <c r="M2003" s="794"/>
      <c r="N2003" s="794"/>
      <c r="O2003" s="794"/>
      <c r="P2003" s="794"/>
      <c r="Q2003" s="794"/>
      <c r="R2003" s="794"/>
      <c r="S2003" s="794"/>
      <c r="T2003" s="794"/>
      <c r="U2003" s="794"/>
      <c r="V2003" s="794"/>
      <c r="W2003" s="794"/>
      <c r="X2003" s="794"/>
    </row>
    <row r="2004" spans="3:24">
      <c r="C2004" s="857" t="s">
        <v>1018</v>
      </c>
      <c r="D2004" s="835">
        <v>43647</v>
      </c>
      <c r="E2004" s="794">
        <f t="shared" si="40"/>
        <v>2019</v>
      </c>
      <c r="F2004" s="794" t="s">
        <v>1028</v>
      </c>
      <c r="G2004" s="823">
        <v>195</v>
      </c>
      <c r="H2004" s="794" t="s">
        <v>1029</v>
      </c>
      <c r="I2004" s="794">
        <v>86</v>
      </c>
      <c r="J2004" s="794">
        <v>109</v>
      </c>
      <c r="K2004" s="794">
        <v>457.8</v>
      </c>
      <c r="L2004" s="835" t="s">
        <v>1023</v>
      </c>
      <c r="M2004" s="794"/>
      <c r="N2004" s="794"/>
      <c r="O2004" s="794"/>
      <c r="P2004" s="794"/>
      <c r="Q2004" s="794"/>
      <c r="R2004" s="794"/>
      <c r="S2004" s="794"/>
      <c r="T2004" s="794"/>
      <c r="U2004" s="794"/>
      <c r="V2004" s="794"/>
      <c r="W2004" s="794"/>
      <c r="X2004" s="794"/>
    </row>
    <row r="2005" spans="3:24">
      <c r="C2005" s="857" t="s">
        <v>1018</v>
      </c>
      <c r="D2005" s="835">
        <v>43647</v>
      </c>
      <c r="E2005" s="794">
        <f t="shared" si="40"/>
        <v>2019</v>
      </c>
      <c r="F2005" s="794" t="s">
        <v>1028</v>
      </c>
      <c r="G2005" s="823">
        <v>195</v>
      </c>
      <c r="H2005" s="794" t="s">
        <v>1029</v>
      </c>
      <c r="I2005" s="794">
        <v>86</v>
      </c>
      <c r="J2005" s="794">
        <v>109</v>
      </c>
      <c r="K2005" s="794">
        <v>457.8</v>
      </c>
      <c r="L2005" s="835" t="s">
        <v>1023</v>
      </c>
      <c r="M2005" s="794"/>
      <c r="N2005" s="794"/>
      <c r="O2005" s="794"/>
      <c r="P2005" s="794"/>
      <c r="Q2005" s="794"/>
      <c r="R2005" s="794"/>
      <c r="S2005" s="794"/>
      <c r="T2005" s="794"/>
      <c r="U2005" s="794"/>
      <c r="V2005" s="794"/>
      <c r="W2005" s="794"/>
      <c r="X2005" s="794"/>
    </row>
    <row r="2006" spans="3:24">
      <c r="C2006" s="857" t="s">
        <v>1018</v>
      </c>
      <c r="D2006" s="835">
        <v>43647</v>
      </c>
      <c r="E2006" s="794">
        <f t="shared" si="40"/>
        <v>2019</v>
      </c>
      <c r="F2006" s="794" t="s">
        <v>1028</v>
      </c>
      <c r="G2006" s="823">
        <v>195</v>
      </c>
      <c r="H2006" s="794" t="s">
        <v>1029</v>
      </c>
      <c r="I2006" s="794">
        <v>86</v>
      </c>
      <c r="J2006" s="794">
        <v>109</v>
      </c>
      <c r="K2006" s="794">
        <v>457.8</v>
      </c>
      <c r="L2006" s="835" t="s">
        <v>1023</v>
      </c>
      <c r="M2006" s="794"/>
      <c r="N2006" s="794"/>
      <c r="O2006" s="794"/>
      <c r="P2006" s="794"/>
      <c r="Q2006" s="794"/>
      <c r="R2006" s="794"/>
      <c r="S2006" s="794"/>
      <c r="T2006" s="794"/>
      <c r="U2006" s="794"/>
      <c r="V2006" s="794"/>
      <c r="W2006" s="794"/>
      <c r="X2006" s="794"/>
    </row>
    <row r="2007" spans="3:24">
      <c r="C2007" s="857" t="s">
        <v>1018</v>
      </c>
      <c r="D2007" s="835">
        <v>43647</v>
      </c>
      <c r="E2007" s="794">
        <f t="shared" si="40"/>
        <v>2019</v>
      </c>
      <c r="F2007" s="794" t="s">
        <v>1019</v>
      </c>
      <c r="G2007" s="823">
        <v>300</v>
      </c>
      <c r="H2007" s="794" t="s">
        <v>1029</v>
      </c>
      <c r="I2007" s="794">
        <v>86</v>
      </c>
      <c r="J2007" s="794">
        <v>214</v>
      </c>
      <c r="K2007" s="794">
        <v>898.80000000000007</v>
      </c>
      <c r="L2007" s="835" t="s">
        <v>1023</v>
      </c>
      <c r="M2007" s="794"/>
      <c r="N2007" s="794"/>
      <c r="O2007" s="794"/>
      <c r="P2007" s="794"/>
      <c r="Q2007" s="794"/>
      <c r="R2007" s="794"/>
      <c r="S2007" s="794"/>
      <c r="T2007" s="794"/>
      <c r="U2007" s="794"/>
      <c r="V2007" s="794"/>
      <c r="W2007" s="794"/>
      <c r="X2007" s="794"/>
    </row>
    <row r="2008" spans="3:24">
      <c r="C2008" s="857" t="s">
        <v>1018</v>
      </c>
      <c r="D2008" s="835">
        <v>43647</v>
      </c>
      <c r="E2008" s="794">
        <f t="shared" si="40"/>
        <v>2019</v>
      </c>
      <c r="F2008" s="794" t="s">
        <v>1019</v>
      </c>
      <c r="G2008" s="823">
        <v>300</v>
      </c>
      <c r="H2008" s="794" t="s">
        <v>1029</v>
      </c>
      <c r="I2008" s="794">
        <v>86</v>
      </c>
      <c r="J2008" s="794">
        <v>214</v>
      </c>
      <c r="K2008" s="794">
        <v>898.80000000000007</v>
      </c>
      <c r="L2008" s="835" t="s">
        <v>1023</v>
      </c>
      <c r="M2008" s="794"/>
      <c r="N2008" s="794"/>
      <c r="O2008" s="794"/>
      <c r="P2008" s="794"/>
      <c r="Q2008" s="794"/>
      <c r="R2008" s="794"/>
      <c r="S2008" s="794"/>
      <c r="T2008" s="794"/>
      <c r="U2008" s="794"/>
      <c r="V2008" s="794"/>
      <c r="W2008" s="794"/>
      <c r="X2008" s="794"/>
    </row>
    <row r="2009" spans="3:24">
      <c r="C2009" s="857" t="s">
        <v>1018</v>
      </c>
      <c r="D2009" s="835">
        <v>43647</v>
      </c>
      <c r="E2009" s="794">
        <f t="shared" si="40"/>
        <v>2019</v>
      </c>
      <c r="F2009" s="794" t="s">
        <v>1019</v>
      </c>
      <c r="G2009" s="823">
        <v>300</v>
      </c>
      <c r="H2009" s="794" t="s">
        <v>1029</v>
      </c>
      <c r="I2009" s="794">
        <v>86</v>
      </c>
      <c r="J2009" s="794">
        <v>214</v>
      </c>
      <c r="K2009" s="794">
        <v>898.80000000000007</v>
      </c>
      <c r="L2009" s="835" t="s">
        <v>1023</v>
      </c>
      <c r="M2009" s="794"/>
      <c r="N2009" s="794"/>
      <c r="O2009" s="794"/>
      <c r="P2009" s="794"/>
      <c r="Q2009" s="794"/>
      <c r="R2009" s="794"/>
      <c r="S2009" s="794"/>
      <c r="T2009" s="794"/>
      <c r="U2009" s="794"/>
      <c r="V2009" s="794"/>
      <c r="W2009" s="794"/>
      <c r="X2009" s="794"/>
    </row>
    <row r="2010" spans="3:24">
      <c r="C2010" s="857" t="s">
        <v>1018</v>
      </c>
      <c r="D2010" s="835">
        <v>43647</v>
      </c>
      <c r="E2010" s="794">
        <f t="shared" si="40"/>
        <v>2019</v>
      </c>
      <c r="F2010" s="794" t="s">
        <v>1019</v>
      </c>
      <c r="G2010" s="823">
        <v>300</v>
      </c>
      <c r="H2010" s="794" t="s">
        <v>1029</v>
      </c>
      <c r="I2010" s="794">
        <v>86</v>
      </c>
      <c r="J2010" s="794">
        <v>214</v>
      </c>
      <c r="K2010" s="794">
        <v>898.80000000000007</v>
      </c>
      <c r="L2010" s="835" t="s">
        <v>1023</v>
      </c>
      <c r="M2010" s="794"/>
      <c r="N2010" s="794"/>
      <c r="O2010" s="794"/>
      <c r="P2010" s="794"/>
      <c r="Q2010" s="794"/>
      <c r="R2010" s="794"/>
      <c r="S2010" s="794"/>
      <c r="T2010" s="794"/>
      <c r="U2010" s="794"/>
      <c r="V2010" s="794"/>
      <c r="W2010" s="794"/>
      <c r="X2010" s="794"/>
    </row>
    <row r="2011" spans="3:24">
      <c r="C2011" s="857" t="s">
        <v>1018</v>
      </c>
      <c r="D2011" s="835">
        <v>43647</v>
      </c>
      <c r="E2011" s="794">
        <f t="shared" si="40"/>
        <v>2019</v>
      </c>
      <c r="F2011" s="794" t="s">
        <v>1019</v>
      </c>
      <c r="G2011" s="823">
        <v>300</v>
      </c>
      <c r="H2011" s="794" t="s">
        <v>1029</v>
      </c>
      <c r="I2011" s="794">
        <v>86</v>
      </c>
      <c r="J2011" s="794">
        <v>214</v>
      </c>
      <c r="K2011" s="794">
        <v>898.80000000000007</v>
      </c>
      <c r="L2011" s="835" t="s">
        <v>1023</v>
      </c>
      <c r="M2011" s="794"/>
      <c r="N2011" s="794"/>
      <c r="O2011" s="794"/>
      <c r="P2011" s="794"/>
      <c r="Q2011" s="794"/>
      <c r="R2011" s="794"/>
      <c r="S2011" s="794"/>
      <c r="T2011" s="794"/>
      <c r="U2011" s="794"/>
      <c r="V2011" s="794"/>
      <c r="W2011" s="794"/>
      <c r="X2011" s="794"/>
    </row>
    <row r="2012" spans="3:24">
      <c r="C2012" s="857" t="s">
        <v>1018</v>
      </c>
      <c r="D2012" s="835">
        <v>43647</v>
      </c>
      <c r="E2012" s="794">
        <f t="shared" si="40"/>
        <v>2019</v>
      </c>
      <c r="F2012" s="794" t="s">
        <v>1019</v>
      </c>
      <c r="G2012" s="823">
        <v>300</v>
      </c>
      <c r="H2012" s="794" t="s">
        <v>1029</v>
      </c>
      <c r="I2012" s="794">
        <v>86</v>
      </c>
      <c r="J2012" s="794">
        <v>214</v>
      </c>
      <c r="K2012" s="794">
        <v>898.80000000000007</v>
      </c>
      <c r="L2012" s="835" t="s">
        <v>1023</v>
      </c>
      <c r="M2012" s="794"/>
      <c r="N2012" s="794"/>
      <c r="O2012" s="794"/>
      <c r="P2012" s="794"/>
      <c r="Q2012" s="794"/>
      <c r="R2012" s="794"/>
      <c r="S2012" s="794"/>
      <c r="T2012" s="794"/>
      <c r="U2012" s="794"/>
      <c r="V2012" s="794"/>
      <c r="W2012" s="794"/>
      <c r="X2012" s="794"/>
    </row>
    <row r="2013" spans="3:24">
      <c r="C2013" s="857" t="s">
        <v>1018</v>
      </c>
      <c r="D2013" s="835">
        <v>43647</v>
      </c>
      <c r="E2013" s="794">
        <f t="shared" si="40"/>
        <v>2019</v>
      </c>
      <c r="F2013" s="794" t="s">
        <v>1019</v>
      </c>
      <c r="G2013" s="823">
        <v>300</v>
      </c>
      <c r="H2013" s="794" t="s">
        <v>1029</v>
      </c>
      <c r="I2013" s="794">
        <v>86</v>
      </c>
      <c r="J2013" s="794">
        <v>214</v>
      </c>
      <c r="K2013" s="794">
        <v>898.80000000000007</v>
      </c>
      <c r="L2013" s="835" t="s">
        <v>1023</v>
      </c>
      <c r="M2013" s="794"/>
      <c r="N2013" s="794"/>
      <c r="O2013" s="794"/>
      <c r="P2013" s="794"/>
      <c r="Q2013" s="794"/>
      <c r="R2013" s="794"/>
      <c r="S2013" s="794"/>
      <c r="T2013" s="794"/>
      <c r="U2013" s="794"/>
      <c r="V2013" s="794"/>
      <c r="W2013" s="794"/>
      <c r="X2013" s="794"/>
    </row>
    <row r="2014" spans="3:24">
      <c r="C2014" s="857" t="s">
        <v>1018</v>
      </c>
      <c r="D2014" s="835">
        <v>43647</v>
      </c>
      <c r="E2014" s="794">
        <f t="shared" si="40"/>
        <v>2019</v>
      </c>
      <c r="F2014" s="794" t="s">
        <v>1019</v>
      </c>
      <c r="G2014" s="823">
        <v>300</v>
      </c>
      <c r="H2014" s="794" t="s">
        <v>1029</v>
      </c>
      <c r="I2014" s="794">
        <v>86</v>
      </c>
      <c r="J2014" s="794">
        <v>214</v>
      </c>
      <c r="K2014" s="794">
        <v>898.80000000000007</v>
      </c>
      <c r="L2014" s="835" t="s">
        <v>1023</v>
      </c>
      <c r="M2014" s="794"/>
      <c r="N2014" s="794"/>
      <c r="O2014" s="794"/>
      <c r="P2014" s="794"/>
      <c r="Q2014" s="794"/>
      <c r="R2014" s="794"/>
      <c r="S2014" s="794"/>
      <c r="T2014" s="794"/>
      <c r="U2014" s="794"/>
      <c r="V2014" s="794"/>
      <c r="W2014" s="794"/>
      <c r="X2014" s="794"/>
    </row>
    <row r="2015" spans="3:24">
      <c r="C2015" s="857" t="s">
        <v>1018</v>
      </c>
      <c r="D2015" s="835">
        <v>43647</v>
      </c>
      <c r="E2015" s="794">
        <f t="shared" si="40"/>
        <v>2019</v>
      </c>
      <c r="F2015" s="794" t="s">
        <v>1019</v>
      </c>
      <c r="G2015" s="823">
        <v>300</v>
      </c>
      <c r="H2015" s="794" t="s">
        <v>1029</v>
      </c>
      <c r="I2015" s="794">
        <v>86</v>
      </c>
      <c r="J2015" s="794">
        <v>214</v>
      </c>
      <c r="K2015" s="794">
        <v>898.80000000000007</v>
      </c>
      <c r="L2015" s="835" t="s">
        <v>1023</v>
      </c>
      <c r="M2015" s="794"/>
      <c r="N2015" s="794"/>
      <c r="O2015" s="794"/>
      <c r="P2015" s="794"/>
      <c r="Q2015" s="794"/>
      <c r="R2015" s="794"/>
      <c r="S2015" s="794"/>
      <c r="T2015" s="794"/>
      <c r="U2015" s="794"/>
      <c r="V2015" s="794"/>
      <c r="W2015" s="794"/>
      <c r="X2015" s="794"/>
    </row>
    <row r="2016" spans="3:24">
      <c r="C2016" s="857" t="s">
        <v>1018</v>
      </c>
      <c r="D2016" s="835">
        <v>43647</v>
      </c>
      <c r="E2016" s="794">
        <f t="shared" si="40"/>
        <v>2019</v>
      </c>
      <c r="F2016" s="794" t="s">
        <v>1019</v>
      </c>
      <c r="G2016" s="823">
        <v>300</v>
      </c>
      <c r="H2016" s="794" t="s">
        <v>1029</v>
      </c>
      <c r="I2016" s="794">
        <v>86</v>
      </c>
      <c r="J2016" s="794">
        <v>214</v>
      </c>
      <c r="K2016" s="794">
        <v>898.80000000000007</v>
      </c>
      <c r="L2016" s="835" t="s">
        <v>1023</v>
      </c>
      <c r="M2016" s="794"/>
      <c r="N2016" s="794"/>
      <c r="O2016" s="794"/>
      <c r="P2016" s="794"/>
      <c r="Q2016" s="794"/>
      <c r="R2016" s="794"/>
      <c r="S2016" s="794"/>
      <c r="T2016" s="794"/>
      <c r="U2016" s="794"/>
      <c r="V2016" s="794"/>
      <c r="W2016" s="794"/>
      <c r="X2016" s="794"/>
    </row>
    <row r="2017" spans="3:24">
      <c r="C2017" s="857" t="s">
        <v>1018</v>
      </c>
      <c r="D2017" s="835">
        <v>43647</v>
      </c>
      <c r="E2017" s="794">
        <f t="shared" si="40"/>
        <v>2019</v>
      </c>
      <c r="F2017" s="794" t="s">
        <v>1019</v>
      </c>
      <c r="G2017" s="823">
        <v>300</v>
      </c>
      <c r="H2017" s="794" t="s">
        <v>1029</v>
      </c>
      <c r="I2017" s="794">
        <v>86</v>
      </c>
      <c r="J2017" s="794">
        <v>214</v>
      </c>
      <c r="K2017" s="794">
        <v>898.80000000000007</v>
      </c>
      <c r="L2017" s="835" t="s">
        <v>1023</v>
      </c>
      <c r="M2017" s="794"/>
      <c r="N2017" s="794"/>
      <c r="O2017" s="794"/>
      <c r="P2017" s="794"/>
      <c r="Q2017" s="794"/>
      <c r="R2017" s="794"/>
      <c r="S2017" s="794"/>
      <c r="T2017" s="794"/>
      <c r="U2017" s="794"/>
      <c r="V2017" s="794"/>
      <c r="W2017" s="794"/>
      <c r="X2017" s="794"/>
    </row>
    <row r="2018" spans="3:24">
      <c r="C2018" s="857" t="s">
        <v>1018</v>
      </c>
      <c r="D2018" s="835">
        <v>43647</v>
      </c>
      <c r="E2018" s="794">
        <f t="shared" si="40"/>
        <v>2019</v>
      </c>
      <c r="F2018" s="794" t="s">
        <v>1019</v>
      </c>
      <c r="G2018" s="823">
        <v>300</v>
      </c>
      <c r="H2018" s="794" t="s">
        <v>1029</v>
      </c>
      <c r="I2018" s="794">
        <v>86</v>
      </c>
      <c r="J2018" s="794">
        <v>214</v>
      </c>
      <c r="K2018" s="794">
        <v>898.80000000000007</v>
      </c>
      <c r="L2018" s="835" t="s">
        <v>1023</v>
      </c>
      <c r="M2018" s="794"/>
      <c r="N2018" s="794"/>
      <c r="O2018" s="794"/>
      <c r="P2018" s="794"/>
      <c r="Q2018" s="794"/>
      <c r="R2018" s="794"/>
      <c r="S2018" s="794"/>
      <c r="T2018" s="794"/>
      <c r="U2018" s="794"/>
      <c r="V2018" s="794"/>
      <c r="W2018" s="794"/>
      <c r="X2018" s="794"/>
    </row>
    <row r="2019" spans="3:24">
      <c r="C2019" s="857" t="s">
        <v>1018</v>
      </c>
      <c r="D2019" s="835">
        <v>43647</v>
      </c>
      <c r="E2019" s="794">
        <f t="shared" si="40"/>
        <v>2019</v>
      </c>
      <c r="F2019" s="794" t="s">
        <v>1019</v>
      </c>
      <c r="G2019" s="823">
        <v>300</v>
      </c>
      <c r="H2019" s="794" t="s">
        <v>1029</v>
      </c>
      <c r="I2019" s="794">
        <v>86</v>
      </c>
      <c r="J2019" s="794">
        <v>214</v>
      </c>
      <c r="K2019" s="794">
        <v>898.80000000000007</v>
      </c>
      <c r="L2019" s="835" t="s">
        <v>1023</v>
      </c>
      <c r="M2019" s="794"/>
      <c r="N2019" s="794"/>
      <c r="O2019" s="794"/>
      <c r="P2019" s="794"/>
      <c r="Q2019" s="794"/>
      <c r="R2019" s="794"/>
      <c r="S2019" s="794"/>
      <c r="T2019" s="794"/>
      <c r="U2019" s="794"/>
      <c r="V2019" s="794"/>
      <c r="W2019" s="794"/>
      <c r="X2019" s="794"/>
    </row>
    <row r="2020" spans="3:24">
      <c r="C2020" s="857" t="s">
        <v>1018</v>
      </c>
      <c r="D2020" s="835">
        <v>43647</v>
      </c>
      <c r="E2020" s="794">
        <f t="shared" si="40"/>
        <v>2019</v>
      </c>
      <c r="F2020" s="794" t="s">
        <v>1019</v>
      </c>
      <c r="G2020" s="823">
        <v>300</v>
      </c>
      <c r="H2020" s="794" t="s">
        <v>1029</v>
      </c>
      <c r="I2020" s="794">
        <v>86</v>
      </c>
      <c r="J2020" s="794">
        <v>214</v>
      </c>
      <c r="K2020" s="794">
        <v>898.80000000000007</v>
      </c>
      <c r="L2020" s="835" t="s">
        <v>1023</v>
      </c>
      <c r="M2020" s="794"/>
      <c r="N2020" s="794"/>
      <c r="O2020" s="794"/>
      <c r="P2020" s="794"/>
      <c r="Q2020" s="794"/>
      <c r="R2020" s="794"/>
      <c r="S2020" s="794"/>
      <c r="T2020" s="794"/>
      <c r="U2020" s="794"/>
      <c r="V2020" s="794"/>
      <c r="W2020" s="794"/>
      <c r="X2020" s="794"/>
    </row>
    <row r="2021" spans="3:24">
      <c r="C2021" s="857" t="s">
        <v>1018</v>
      </c>
      <c r="D2021" s="835">
        <v>43647</v>
      </c>
      <c r="E2021" s="794">
        <f t="shared" si="40"/>
        <v>2019</v>
      </c>
      <c r="F2021" s="794" t="s">
        <v>1019</v>
      </c>
      <c r="G2021" s="823">
        <v>300</v>
      </c>
      <c r="H2021" s="794" t="s">
        <v>1029</v>
      </c>
      <c r="I2021" s="794">
        <v>86</v>
      </c>
      <c r="J2021" s="794">
        <v>214</v>
      </c>
      <c r="K2021" s="794">
        <v>898.80000000000007</v>
      </c>
      <c r="L2021" s="835" t="s">
        <v>1023</v>
      </c>
      <c r="M2021" s="794"/>
      <c r="N2021" s="794"/>
      <c r="O2021" s="794"/>
      <c r="P2021" s="794"/>
      <c r="Q2021" s="794"/>
      <c r="R2021" s="794"/>
      <c r="S2021" s="794"/>
      <c r="T2021" s="794"/>
      <c r="U2021" s="794"/>
      <c r="V2021" s="794"/>
      <c r="W2021" s="794"/>
      <c r="X2021" s="794"/>
    </row>
    <row r="2022" spans="3:24">
      <c r="C2022" s="857" t="s">
        <v>1018</v>
      </c>
      <c r="D2022" s="835">
        <v>43647</v>
      </c>
      <c r="E2022" s="794">
        <f t="shared" si="40"/>
        <v>2019</v>
      </c>
      <c r="F2022" s="794" t="s">
        <v>1019</v>
      </c>
      <c r="G2022" s="823">
        <v>300</v>
      </c>
      <c r="H2022" s="794" t="s">
        <v>1029</v>
      </c>
      <c r="I2022" s="794">
        <v>86</v>
      </c>
      <c r="J2022" s="794">
        <v>214</v>
      </c>
      <c r="K2022" s="794">
        <v>898.80000000000007</v>
      </c>
      <c r="L2022" s="835" t="s">
        <v>1023</v>
      </c>
      <c r="M2022" s="794"/>
      <c r="N2022" s="794"/>
      <c r="O2022" s="794"/>
      <c r="P2022" s="794"/>
      <c r="Q2022" s="794"/>
      <c r="R2022" s="794"/>
      <c r="S2022" s="794"/>
      <c r="T2022" s="794"/>
      <c r="U2022" s="794"/>
      <c r="V2022" s="794"/>
      <c r="W2022" s="794"/>
      <c r="X2022" s="794"/>
    </row>
    <row r="2023" spans="3:24">
      <c r="C2023" s="857" t="s">
        <v>1018</v>
      </c>
      <c r="D2023" s="835">
        <v>43647</v>
      </c>
      <c r="E2023" s="794">
        <f t="shared" si="40"/>
        <v>2019</v>
      </c>
      <c r="F2023" s="794" t="s">
        <v>1019</v>
      </c>
      <c r="G2023" s="823">
        <v>300</v>
      </c>
      <c r="H2023" s="794" t="s">
        <v>1029</v>
      </c>
      <c r="I2023" s="794">
        <v>86</v>
      </c>
      <c r="J2023" s="794">
        <v>214</v>
      </c>
      <c r="K2023" s="794">
        <v>898.80000000000007</v>
      </c>
      <c r="L2023" s="835" t="s">
        <v>1023</v>
      </c>
      <c r="M2023" s="794"/>
      <c r="N2023" s="794"/>
      <c r="O2023" s="794"/>
      <c r="P2023" s="794"/>
      <c r="Q2023" s="794"/>
      <c r="R2023" s="794"/>
      <c r="S2023" s="794"/>
      <c r="T2023" s="794"/>
      <c r="U2023" s="794"/>
      <c r="V2023" s="794"/>
      <c r="W2023" s="794"/>
      <c r="X2023" s="794"/>
    </row>
    <row r="2024" spans="3:24">
      <c r="C2024" s="857" t="s">
        <v>1018</v>
      </c>
      <c r="D2024" s="835">
        <v>43647</v>
      </c>
      <c r="E2024" s="794">
        <f t="shared" si="40"/>
        <v>2019</v>
      </c>
      <c r="F2024" s="794" t="s">
        <v>1019</v>
      </c>
      <c r="G2024" s="823">
        <v>300</v>
      </c>
      <c r="H2024" s="794" t="s">
        <v>1029</v>
      </c>
      <c r="I2024" s="794">
        <v>86</v>
      </c>
      <c r="J2024" s="794">
        <v>214</v>
      </c>
      <c r="K2024" s="794">
        <v>898.80000000000007</v>
      </c>
      <c r="L2024" s="835" t="s">
        <v>1023</v>
      </c>
      <c r="M2024" s="794"/>
      <c r="N2024" s="794"/>
      <c r="O2024" s="794"/>
      <c r="P2024" s="794"/>
      <c r="Q2024" s="794"/>
      <c r="R2024" s="794"/>
      <c r="S2024" s="794"/>
      <c r="T2024" s="794"/>
      <c r="U2024" s="794"/>
      <c r="V2024" s="794"/>
      <c r="W2024" s="794"/>
      <c r="X2024" s="794"/>
    </row>
    <row r="2025" spans="3:24">
      <c r="C2025" s="857" t="s">
        <v>1018</v>
      </c>
      <c r="D2025" s="835">
        <v>43647</v>
      </c>
      <c r="E2025" s="794">
        <f t="shared" si="40"/>
        <v>2019</v>
      </c>
      <c r="F2025" s="794" t="s">
        <v>1019</v>
      </c>
      <c r="G2025" s="823">
        <v>300</v>
      </c>
      <c r="H2025" s="794" t="s">
        <v>1029</v>
      </c>
      <c r="I2025" s="794">
        <v>86</v>
      </c>
      <c r="J2025" s="794">
        <v>214</v>
      </c>
      <c r="K2025" s="794">
        <v>898.80000000000007</v>
      </c>
      <c r="L2025" s="835" t="s">
        <v>1023</v>
      </c>
      <c r="M2025" s="794"/>
      <c r="N2025" s="794"/>
      <c r="O2025" s="794"/>
      <c r="P2025" s="794"/>
      <c r="Q2025" s="794"/>
      <c r="R2025" s="794"/>
      <c r="S2025" s="794"/>
      <c r="T2025" s="794"/>
      <c r="U2025" s="794"/>
      <c r="V2025" s="794"/>
      <c r="W2025" s="794"/>
      <c r="X2025" s="794"/>
    </row>
    <row r="2026" spans="3:24">
      <c r="C2026" s="857" t="s">
        <v>1018</v>
      </c>
      <c r="D2026" s="835">
        <v>43647</v>
      </c>
      <c r="E2026" s="794">
        <f t="shared" ref="E2026:E2089" si="41">YEAR(D2026)</f>
        <v>2019</v>
      </c>
      <c r="F2026" s="794" t="s">
        <v>1019</v>
      </c>
      <c r="G2026" s="823">
        <v>300</v>
      </c>
      <c r="H2026" s="794" t="s">
        <v>1029</v>
      </c>
      <c r="I2026" s="794">
        <v>86</v>
      </c>
      <c r="J2026" s="794">
        <v>214</v>
      </c>
      <c r="K2026" s="794">
        <v>898.80000000000007</v>
      </c>
      <c r="L2026" s="835" t="s">
        <v>1023</v>
      </c>
      <c r="M2026" s="794"/>
      <c r="N2026" s="794"/>
      <c r="O2026" s="794"/>
      <c r="P2026" s="794"/>
      <c r="Q2026" s="794"/>
      <c r="R2026" s="794"/>
      <c r="S2026" s="794"/>
      <c r="T2026" s="794"/>
      <c r="U2026" s="794"/>
      <c r="V2026" s="794"/>
      <c r="W2026" s="794"/>
      <c r="X2026" s="794"/>
    </row>
    <row r="2027" spans="3:24">
      <c r="C2027" s="857" t="s">
        <v>1018</v>
      </c>
      <c r="D2027" s="835">
        <v>43647</v>
      </c>
      <c r="E2027" s="794">
        <f t="shared" si="41"/>
        <v>2019</v>
      </c>
      <c r="F2027" s="794" t="s">
        <v>1019</v>
      </c>
      <c r="G2027" s="823">
        <v>300</v>
      </c>
      <c r="H2027" s="794" t="s">
        <v>1029</v>
      </c>
      <c r="I2027" s="794">
        <v>86</v>
      </c>
      <c r="J2027" s="794">
        <v>214</v>
      </c>
      <c r="K2027" s="794">
        <v>898.80000000000007</v>
      </c>
      <c r="L2027" s="835" t="s">
        <v>1023</v>
      </c>
      <c r="M2027" s="794"/>
      <c r="N2027" s="794"/>
      <c r="O2027" s="794"/>
      <c r="P2027" s="794"/>
      <c r="Q2027" s="794"/>
      <c r="R2027" s="794"/>
      <c r="S2027" s="794"/>
      <c r="T2027" s="794"/>
      <c r="U2027" s="794"/>
      <c r="V2027" s="794"/>
      <c r="W2027" s="794"/>
      <c r="X2027" s="794"/>
    </row>
    <row r="2028" spans="3:24">
      <c r="C2028" s="857" t="s">
        <v>1018</v>
      </c>
      <c r="D2028" s="835">
        <v>43647</v>
      </c>
      <c r="E2028" s="794">
        <f t="shared" si="41"/>
        <v>2019</v>
      </c>
      <c r="F2028" s="794" t="s">
        <v>1019</v>
      </c>
      <c r="G2028" s="823">
        <v>300</v>
      </c>
      <c r="H2028" s="794" t="s">
        <v>1029</v>
      </c>
      <c r="I2028" s="794">
        <v>86</v>
      </c>
      <c r="J2028" s="794">
        <v>214</v>
      </c>
      <c r="K2028" s="794">
        <v>898.80000000000007</v>
      </c>
      <c r="L2028" s="835" t="s">
        <v>1023</v>
      </c>
      <c r="M2028" s="794"/>
      <c r="N2028" s="794"/>
      <c r="O2028" s="794"/>
      <c r="P2028" s="794"/>
      <c r="Q2028" s="794"/>
      <c r="R2028" s="794"/>
      <c r="S2028" s="794"/>
      <c r="T2028" s="794"/>
      <c r="U2028" s="794"/>
      <c r="V2028" s="794"/>
      <c r="W2028" s="794"/>
      <c r="X2028" s="794"/>
    </row>
    <row r="2029" spans="3:24">
      <c r="C2029" s="857" t="s">
        <v>1018</v>
      </c>
      <c r="D2029" s="835">
        <v>43647</v>
      </c>
      <c r="E2029" s="794">
        <f t="shared" si="41"/>
        <v>2019</v>
      </c>
      <c r="F2029" s="794" t="s">
        <v>1019</v>
      </c>
      <c r="G2029" s="823">
        <v>300</v>
      </c>
      <c r="H2029" s="794" t="s">
        <v>1029</v>
      </c>
      <c r="I2029" s="794">
        <v>86</v>
      </c>
      <c r="J2029" s="794">
        <v>214</v>
      </c>
      <c r="K2029" s="794">
        <v>898.80000000000007</v>
      </c>
      <c r="L2029" s="835" t="s">
        <v>1023</v>
      </c>
      <c r="M2029" s="794"/>
      <c r="N2029" s="794"/>
      <c r="O2029" s="794"/>
      <c r="P2029" s="794"/>
      <c r="Q2029" s="794"/>
      <c r="R2029" s="794"/>
      <c r="S2029" s="794"/>
      <c r="T2029" s="794"/>
      <c r="U2029" s="794"/>
      <c r="V2029" s="794"/>
      <c r="W2029" s="794"/>
      <c r="X2029" s="794"/>
    </row>
    <row r="2030" spans="3:24">
      <c r="C2030" s="857" t="s">
        <v>1018</v>
      </c>
      <c r="D2030" s="835">
        <v>43647</v>
      </c>
      <c r="E2030" s="794">
        <f t="shared" si="41"/>
        <v>2019</v>
      </c>
      <c r="F2030" s="794" t="s">
        <v>1019</v>
      </c>
      <c r="G2030" s="823">
        <v>300</v>
      </c>
      <c r="H2030" s="794" t="s">
        <v>1029</v>
      </c>
      <c r="I2030" s="794">
        <v>86</v>
      </c>
      <c r="J2030" s="794">
        <v>214</v>
      </c>
      <c r="K2030" s="794">
        <v>898.80000000000007</v>
      </c>
      <c r="L2030" s="835" t="s">
        <v>1023</v>
      </c>
      <c r="M2030" s="794"/>
      <c r="N2030" s="794"/>
      <c r="O2030" s="794"/>
      <c r="P2030" s="794"/>
      <c r="Q2030" s="794"/>
      <c r="R2030" s="794"/>
      <c r="S2030" s="794"/>
      <c r="T2030" s="794"/>
      <c r="U2030" s="794"/>
      <c r="V2030" s="794"/>
      <c r="W2030" s="794"/>
      <c r="X2030" s="794"/>
    </row>
    <row r="2031" spans="3:24">
      <c r="C2031" s="857" t="s">
        <v>1018</v>
      </c>
      <c r="D2031" s="835">
        <v>43647</v>
      </c>
      <c r="E2031" s="794">
        <f t="shared" si="41"/>
        <v>2019</v>
      </c>
      <c r="F2031" s="794" t="s">
        <v>1019</v>
      </c>
      <c r="G2031" s="823">
        <v>300</v>
      </c>
      <c r="H2031" s="794" t="s">
        <v>1029</v>
      </c>
      <c r="I2031" s="794">
        <v>86</v>
      </c>
      <c r="J2031" s="794">
        <v>214</v>
      </c>
      <c r="K2031" s="794">
        <v>898.80000000000007</v>
      </c>
      <c r="L2031" s="835" t="s">
        <v>1023</v>
      </c>
      <c r="M2031" s="794"/>
      <c r="N2031" s="794"/>
      <c r="O2031" s="794"/>
      <c r="P2031" s="794"/>
      <c r="Q2031" s="794"/>
      <c r="R2031" s="794"/>
      <c r="S2031" s="794"/>
      <c r="T2031" s="794"/>
      <c r="U2031" s="794"/>
      <c r="V2031" s="794"/>
      <c r="W2031" s="794"/>
      <c r="X2031" s="794"/>
    </row>
    <row r="2032" spans="3:24">
      <c r="C2032" s="857" t="s">
        <v>1018</v>
      </c>
      <c r="D2032" s="835">
        <v>43647</v>
      </c>
      <c r="E2032" s="794">
        <f t="shared" si="41"/>
        <v>2019</v>
      </c>
      <c r="F2032" s="794" t="s">
        <v>1019</v>
      </c>
      <c r="G2032" s="823">
        <v>300</v>
      </c>
      <c r="H2032" s="794" t="s">
        <v>1029</v>
      </c>
      <c r="I2032" s="794">
        <v>86</v>
      </c>
      <c r="J2032" s="794">
        <v>214</v>
      </c>
      <c r="K2032" s="794">
        <v>898.80000000000007</v>
      </c>
      <c r="L2032" s="835" t="s">
        <v>1023</v>
      </c>
      <c r="M2032" s="794"/>
      <c r="N2032" s="794"/>
      <c r="O2032" s="794"/>
      <c r="P2032" s="794"/>
      <c r="Q2032" s="794"/>
      <c r="R2032" s="794"/>
      <c r="S2032" s="794"/>
      <c r="T2032" s="794"/>
      <c r="U2032" s="794"/>
      <c r="V2032" s="794"/>
      <c r="W2032" s="794"/>
      <c r="X2032" s="794"/>
    </row>
    <row r="2033" spans="3:24">
      <c r="C2033" s="857" t="s">
        <v>1018</v>
      </c>
      <c r="D2033" s="835">
        <v>43647</v>
      </c>
      <c r="E2033" s="794">
        <f t="shared" si="41"/>
        <v>2019</v>
      </c>
      <c r="F2033" s="794" t="s">
        <v>1019</v>
      </c>
      <c r="G2033" s="823">
        <v>300</v>
      </c>
      <c r="H2033" s="794" t="s">
        <v>1029</v>
      </c>
      <c r="I2033" s="794">
        <v>86</v>
      </c>
      <c r="J2033" s="794">
        <v>214</v>
      </c>
      <c r="K2033" s="794">
        <v>898.80000000000007</v>
      </c>
      <c r="L2033" s="835" t="s">
        <v>1023</v>
      </c>
      <c r="M2033" s="794"/>
      <c r="N2033" s="794"/>
      <c r="O2033" s="794"/>
      <c r="P2033" s="794"/>
      <c r="Q2033" s="794"/>
      <c r="R2033" s="794"/>
      <c r="S2033" s="794"/>
      <c r="T2033" s="794"/>
      <c r="U2033" s="794"/>
      <c r="V2033" s="794"/>
      <c r="W2033" s="794"/>
      <c r="X2033" s="794"/>
    </row>
    <row r="2034" spans="3:24">
      <c r="C2034" s="857" t="s">
        <v>1018</v>
      </c>
      <c r="D2034" s="835">
        <v>43647</v>
      </c>
      <c r="E2034" s="794">
        <f t="shared" si="41"/>
        <v>2019</v>
      </c>
      <c r="F2034" s="794" t="s">
        <v>1019</v>
      </c>
      <c r="G2034" s="823">
        <v>300</v>
      </c>
      <c r="H2034" s="794" t="s">
        <v>1029</v>
      </c>
      <c r="I2034" s="794">
        <v>86</v>
      </c>
      <c r="J2034" s="794">
        <v>214</v>
      </c>
      <c r="K2034" s="794">
        <v>898.80000000000007</v>
      </c>
      <c r="L2034" s="835" t="s">
        <v>1023</v>
      </c>
      <c r="M2034" s="794"/>
      <c r="N2034" s="794"/>
      <c r="O2034" s="794"/>
      <c r="P2034" s="794"/>
      <c r="Q2034" s="794"/>
      <c r="R2034" s="794"/>
      <c r="S2034" s="794"/>
      <c r="T2034" s="794"/>
      <c r="U2034" s="794"/>
      <c r="V2034" s="794"/>
      <c r="W2034" s="794"/>
      <c r="X2034" s="794"/>
    </row>
    <row r="2035" spans="3:24">
      <c r="C2035" s="857" t="s">
        <v>1018</v>
      </c>
      <c r="D2035" s="835">
        <v>43647</v>
      </c>
      <c r="E2035" s="794">
        <f t="shared" si="41"/>
        <v>2019</v>
      </c>
      <c r="F2035" s="794" t="s">
        <v>1019</v>
      </c>
      <c r="G2035" s="823">
        <v>300</v>
      </c>
      <c r="H2035" s="794" t="s">
        <v>1029</v>
      </c>
      <c r="I2035" s="794">
        <v>86</v>
      </c>
      <c r="J2035" s="794">
        <v>214</v>
      </c>
      <c r="K2035" s="794">
        <v>898.80000000000007</v>
      </c>
      <c r="L2035" s="835" t="s">
        <v>1023</v>
      </c>
      <c r="M2035" s="794"/>
      <c r="N2035" s="794"/>
      <c r="O2035" s="794"/>
      <c r="P2035" s="794"/>
      <c r="Q2035" s="794"/>
      <c r="R2035" s="794"/>
      <c r="S2035" s="794"/>
      <c r="T2035" s="794"/>
      <c r="U2035" s="794"/>
      <c r="V2035" s="794"/>
      <c r="W2035" s="794"/>
      <c r="X2035" s="794"/>
    </row>
    <row r="2036" spans="3:24">
      <c r="C2036" s="857" t="s">
        <v>1018</v>
      </c>
      <c r="D2036" s="835">
        <v>43647</v>
      </c>
      <c r="E2036" s="794">
        <f t="shared" si="41"/>
        <v>2019</v>
      </c>
      <c r="F2036" s="794" t="s">
        <v>1019</v>
      </c>
      <c r="G2036" s="823">
        <v>300</v>
      </c>
      <c r="H2036" s="794" t="s">
        <v>1029</v>
      </c>
      <c r="I2036" s="794">
        <v>86</v>
      </c>
      <c r="J2036" s="794">
        <v>214</v>
      </c>
      <c r="K2036" s="794">
        <v>898.80000000000007</v>
      </c>
      <c r="L2036" s="835" t="s">
        <v>1023</v>
      </c>
      <c r="M2036" s="794"/>
      <c r="N2036" s="794"/>
      <c r="O2036" s="794"/>
      <c r="P2036" s="794"/>
      <c r="Q2036" s="794"/>
      <c r="R2036" s="794"/>
      <c r="S2036" s="794"/>
      <c r="T2036" s="794"/>
      <c r="U2036" s="794"/>
      <c r="V2036" s="794"/>
      <c r="W2036" s="794"/>
      <c r="X2036" s="794"/>
    </row>
    <row r="2037" spans="3:24">
      <c r="C2037" s="857" t="s">
        <v>1018</v>
      </c>
      <c r="D2037" s="835">
        <v>43647</v>
      </c>
      <c r="E2037" s="794">
        <f t="shared" si="41"/>
        <v>2019</v>
      </c>
      <c r="F2037" s="794" t="s">
        <v>1019</v>
      </c>
      <c r="G2037" s="823">
        <v>300</v>
      </c>
      <c r="H2037" s="794" t="s">
        <v>1029</v>
      </c>
      <c r="I2037" s="794">
        <v>86</v>
      </c>
      <c r="J2037" s="794">
        <v>214</v>
      </c>
      <c r="K2037" s="794">
        <v>898.80000000000007</v>
      </c>
      <c r="L2037" s="835" t="s">
        <v>1023</v>
      </c>
      <c r="M2037" s="794"/>
      <c r="N2037" s="794"/>
      <c r="O2037" s="794"/>
      <c r="P2037" s="794"/>
      <c r="Q2037" s="794"/>
      <c r="R2037" s="794"/>
      <c r="S2037" s="794"/>
      <c r="T2037" s="794"/>
      <c r="U2037" s="794"/>
      <c r="V2037" s="794"/>
      <c r="W2037" s="794"/>
      <c r="X2037" s="794"/>
    </row>
    <row r="2038" spans="3:24">
      <c r="C2038" s="857" t="s">
        <v>1018</v>
      </c>
      <c r="D2038" s="835">
        <v>43647</v>
      </c>
      <c r="E2038" s="794">
        <f t="shared" si="41"/>
        <v>2019</v>
      </c>
      <c r="F2038" s="794" t="s">
        <v>1019</v>
      </c>
      <c r="G2038" s="823">
        <v>300</v>
      </c>
      <c r="H2038" s="794" t="s">
        <v>1031</v>
      </c>
      <c r="I2038" s="794">
        <v>86</v>
      </c>
      <c r="J2038" s="794">
        <v>214</v>
      </c>
      <c r="K2038" s="794">
        <v>898.80000000000007</v>
      </c>
      <c r="L2038" s="835" t="s">
        <v>1023</v>
      </c>
      <c r="M2038" s="794"/>
      <c r="N2038" s="794"/>
      <c r="O2038" s="794"/>
      <c r="P2038" s="794"/>
      <c r="Q2038" s="794"/>
      <c r="R2038" s="794"/>
      <c r="S2038" s="794"/>
      <c r="T2038" s="794"/>
      <c r="U2038" s="794"/>
      <c r="V2038" s="794"/>
      <c r="W2038" s="794"/>
      <c r="X2038" s="794"/>
    </row>
    <row r="2039" spans="3:24">
      <c r="C2039" s="857" t="s">
        <v>1018</v>
      </c>
      <c r="D2039" s="835">
        <v>43647</v>
      </c>
      <c r="E2039" s="794">
        <f t="shared" si="41"/>
        <v>2019</v>
      </c>
      <c r="F2039" s="794" t="s">
        <v>1019</v>
      </c>
      <c r="G2039" s="823">
        <v>300</v>
      </c>
      <c r="H2039" s="794" t="s">
        <v>1029</v>
      </c>
      <c r="I2039" s="794">
        <v>86</v>
      </c>
      <c r="J2039" s="794">
        <v>214</v>
      </c>
      <c r="K2039" s="794">
        <v>898.80000000000007</v>
      </c>
      <c r="L2039" s="835" t="s">
        <v>1023</v>
      </c>
      <c r="M2039" s="794"/>
      <c r="N2039" s="794"/>
      <c r="O2039" s="794"/>
      <c r="P2039" s="794"/>
      <c r="Q2039" s="794"/>
      <c r="R2039" s="794"/>
      <c r="S2039" s="794"/>
      <c r="T2039" s="794"/>
      <c r="U2039" s="794"/>
      <c r="V2039" s="794"/>
      <c r="W2039" s="794"/>
      <c r="X2039" s="794"/>
    </row>
    <row r="2040" spans="3:24">
      <c r="C2040" s="857" t="s">
        <v>1018</v>
      </c>
      <c r="D2040" s="835">
        <v>43647</v>
      </c>
      <c r="E2040" s="794">
        <f t="shared" si="41"/>
        <v>2019</v>
      </c>
      <c r="F2040" s="794" t="s">
        <v>1019</v>
      </c>
      <c r="G2040" s="823">
        <v>300</v>
      </c>
      <c r="H2040" s="794" t="s">
        <v>1029</v>
      </c>
      <c r="I2040" s="794">
        <v>86</v>
      </c>
      <c r="J2040" s="794">
        <v>214</v>
      </c>
      <c r="K2040" s="794">
        <v>898.80000000000007</v>
      </c>
      <c r="L2040" s="835" t="s">
        <v>1023</v>
      </c>
      <c r="M2040" s="794"/>
      <c r="N2040" s="794"/>
      <c r="O2040" s="794"/>
      <c r="P2040" s="794"/>
      <c r="Q2040" s="794"/>
      <c r="R2040" s="794"/>
      <c r="S2040" s="794"/>
      <c r="T2040" s="794"/>
      <c r="U2040" s="794"/>
      <c r="V2040" s="794"/>
      <c r="W2040" s="794"/>
      <c r="X2040" s="794"/>
    </row>
    <row r="2041" spans="3:24">
      <c r="C2041" s="857" t="s">
        <v>1018</v>
      </c>
      <c r="D2041" s="835">
        <v>43647</v>
      </c>
      <c r="E2041" s="794">
        <f t="shared" si="41"/>
        <v>2019</v>
      </c>
      <c r="F2041" s="794" t="s">
        <v>1019</v>
      </c>
      <c r="G2041" s="823">
        <v>300</v>
      </c>
      <c r="H2041" s="794" t="s">
        <v>1029</v>
      </c>
      <c r="I2041" s="794">
        <v>86</v>
      </c>
      <c r="J2041" s="794">
        <v>214</v>
      </c>
      <c r="K2041" s="794">
        <v>898.80000000000007</v>
      </c>
      <c r="L2041" s="835" t="s">
        <v>1023</v>
      </c>
      <c r="M2041" s="794"/>
      <c r="N2041" s="794"/>
      <c r="O2041" s="794"/>
      <c r="P2041" s="794"/>
      <c r="Q2041" s="794"/>
      <c r="R2041" s="794"/>
      <c r="S2041" s="794"/>
      <c r="T2041" s="794"/>
      <c r="U2041" s="794"/>
      <c r="V2041" s="794"/>
      <c r="W2041" s="794"/>
      <c r="X2041" s="794"/>
    </row>
    <row r="2042" spans="3:24">
      <c r="C2042" s="857" t="s">
        <v>1018</v>
      </c>
      <c r="D2042" s="835">
        <v>43647</v>
      </c>
      <c r="E2042" s="794">
        <f t="shared" si="41"/>
        <v>2019</v>
      </c>
      <c r="F2042" s="794" t="s">
        <v>1019</v>
      </c>
      <c r="G2042" s="823">
        <v>300</v>
      </c>
      <c r="H2042" s="794" t="s">
        <v>1029</v>
      </c>
      <c r="I2042" s="794">
        <v>86</v>
      </c>
      <c r="J2042" s="794">
        <v>214</v>
      </c>
      <c r="K2042" s="794">
        <v>898.80000000000007</v>
      </c>
      <c r="L2042" s="835" t="s">
        <v>1023</v>
      </c>
      <c r="M2042" s="794"/>
      <c r="N2042" s="794"/>
      <c r="O2042" s="794"/>
      <c r="P2042" s="794"/>
      <c r="Q2042" s="794"/>
      <c r="R2042" s="794"/>
      <c r="S2042" s="794"/>
      <c r="T2042" s="794"/>
      <c r="U2042" s="794"/>
      <c r="V2042" s="794"/>
      <c r="W2042" s="794"/>
      <c r="X2042" s="794"/>
    </row>
    <row r="2043" spans="3:24">
      <c r="C2043" s="857" t="s">
        <v>1018</v>
      </c>
      <c r="D2043" s="835">
        <v>43647</v>
      </c>
      <c r="E2043" s="794">
        <f t="shared" si="41"/>
        <v>2019</v>
      </c>
      <c r="F2043" s="794" t="s">
        <v>1019</v>
      </c>
      <c r="G2043" s="823">
        <v>300</v>
      </c>
      <c r="H2043" s="794" t="s">
        <v>1029</v>
      </c>
      <c r="I2043" s="794">
        <v>86</v>
      </c>
      <c r="J2043" s="794">
        <v>214</v>
      </c>
      <c r="K2043" s="794">
        <v>898.80000000000007</v>
      </c>
      <c r="L2043" s="835" t="s">
        <v>1023</v>
      </c>
      <c r="M2043" s="794"/>
      <c r="N2043" s="794"/>
      <c r="O2043" s="794"/>
      <c r="P2043" s="794"/>
      <c r="Q2043" s="794"/>
      <c r="R2043" s="794"/>
      <c r="S2043" s="794"/>
      <c r="T2043" s="794"/>
      <c r="U2043" s="794"/>
      <c r="V2043" s="794"/>
      <c r="W2043" s="794"/>
      <c r="X2043" s="794"/>
    </row>
    <row r="2044" spans="3:24">
      <c r="C2044" s="857" t="s">
        <v>1018</v>
      </c>
      <c r="D2044" s="835">
        <v>43647</v>
      </c>
      <c r="E2044" s="794">
        <f t="shared" si="41"/>
        <v>2019</v>
      </c>
      <c r="F2044" s="794" t="s">
        <v>1019</v>
      </c>
      <c r="G2044" s="823">
        <v>300</v>
      </c>
      <c r="H2044" s="794" t="s">
        <v>1029</v>
      </c>
      <c r="I2044" s="794">
        <v>86</v>
      </c>
      <c r="J2044" s="794">
        <v>214</v>
      </c>
      <c r="K2044" s="794">
        <v>898.80000000000007</v>
      </c>
      <c r="L2044" s="835" t="s">
        <v>1023</v>
      </c>
      <c r="M2044" s="794"/>
      <c r="N2044" s="794"/>
      <c r="O2044" s="794"/>
      <c r="P2044" s="794"/>
      <c r="Q2044" s="794"/>
      <c r="R2044" s="794"/>
      <c r="S2044" s="794"/>
      <c r="T2044" s="794"/>
      <c r="U2044" s="794"/>
      <c r="V2044" s="794"/>
      <c r="W2044" s="794"/>
      <c r="X2044" s="794"/>
    </row>
    <row r="2045" spans="3:24">
      <c r="C2045" s="857" t="s">
        <v>1018</v>
      </c>
      <c r="D2045" s="835">
        <v>43647</v>
      </c>
      <c r="E2045" s="794">
        <f t="shared" si="41"/>
        <v>2019</v>
      </c>
      <c r="F2045" s="794" t="s">
        <v>1019</v>
      </c>
      <c r="G2045" s="823">
        <v>300</v>
      </c>
      <c r="H2045" s="794" t="s">
        <v>1029</v>
      </c>
      <c r="I2045" s="794">
        <v>86</v>
      </c>
      <c r="J2045" s="794">
        <v>214</v>
      </c>
      <c r="K2045" s="794">
        <v>898.80000000000007</v>
      </c>
      <c r="L2045" s="835" t="s">
        <v>1023</v>
      </c>
      <c r="M2045" s="794"/>
      <c r="N2045" s="794"/>
      <c r="O2045" s="794"/>
      <c r="P2045" s="794"/>
      <c r="Q2045" s="794"/>
      <c r="R2045" s="794"/>
      <c r="S2045" s="794"/>
      <c r="T2045" s="794"/>
      <c r="U2045" s="794"/>
      <c r="V2045" s="794"/>
      <c r="W2045" s="794"/>
      <c r="X2045" s="794"/>
    </row>
    <row r="2046" spans="3:24">
      <c r="C2046" s="857" t="s">
        <v>1018</v>
      </c>
      <c r="D2046" s="835">
        <v>43647</v>
      </c>
      <c r="E2046" s="794">
        <f t="shared" si="41"/>
        <v>2019</v>
      </c>
      <c r="F2046" s="794" t="s">
        <v>1019</v>
      </c>
      <c r="G2046" s="823">
        <v>300</v>
      </c>
      <c r="H2046" s="794" t="s">
        <v>1029</v>
      </c>
      <c r="I2046" s="794">
        <v>86</v>
      </c>
      <c r="J2046" s="794">
        <v>214</v>
      </c>
      <c r="K2046" s="794">
        <v>898.80000000000007</v>
      </c>
      <c r="L2046" s="835" t="s">
        <v>1023</v>
      </c>
      <c r="M2046" s="794"/>
      <c r="N2046" s="794"/>
      <c r="O2046" s="794"/>
      <c r="P2046" s="794"/>
      <c r="Q2046" s="794"/>
      <c r="R2046" s="794"/>
      <c r="S2046" s="794"/>
      <c r="T2046" s="794"/>
      <c r="U2046" s="794"/>
      <c r="V2046" s="794"/>
      <c r="W2046" s="794"/>
      <c r="X2046" s="794"/>
    </row>
    <row r="2047" spans="3:24">
      <c r="C2047" s="857" t="s">
        <v>1018</v>
      </c>
      <c r="D2047" s="835">
        <v>43647</v>
      </c>
      <c r="E2047" s="794">
        <f t="shared" si="41"/>
        <v>2019</v>
      </c>
      <c r="F2047" s="794" t="s">
        <v>1019</v>
      </c>
      <c r="G2047" s="823">
        <v>300</v>
      </c>
      <c r="H2047" s="794" t="s">
        <v>1029</v>
      </c>
      <c r="I2047" s="794">
        <v>86</v>
      </c>
      <c r="J2047" s="794">
        <v>214</v>
      </c>
      <c r="K2047" s="794">
        <v>898.80000000000007</v>
      </c>
      <c r="L2047" s="835" t="s">
        <v>1023</v>
      </c>
      <c r="M2047" s="794"/>
      <c r="N2047" s="794"/>
      <c r="O2047" s="794"/>
      <c r="P2047" s="794"/>
      <c r="Q2047" s="794"/>
      <c r="R2047" s="794"/>
      <c r="S2047" s="794"/>
      <c r="T2047" s="794"/>
      <c r="U2047" s="794"/>
      <c r="V2047" s="794"/>
      <c r="W2047" s="794"/>
      <c r="X2047" s="794"/>
    </row>
    <row r="2048" spans="3:24">
      <c r="C2048" s="857" t="s">
        <v>1018</v>
      </c>
      <c r="D2048" s="835">
        <v>43647</v>
      </c>
      <c r="E2048" s="794">
        <f t="shared" si="41"/>
        <v>2019</v>
      </c>
      <c r="F2048" s="794" t="s">
        <v>1019</v>
      </c>
      <c r="G2048" s="823">
        <v>300</v>
      </c>
      <c r="H2048" s="794" t="s">
        <v>1029</v>
      </c>
      <c r="I2048" s="794">
        <v>86</v>
      </c>
      <c r="J2048" s="794">
        <v>214</v>
      </c>
      <c r="K2048" s="794">
        <v>898.80000000000007</v>
      </c>
      <c r="L2048" s="835" t="s">
        <v>1023</v>
      </c>
      <c r="M2048" s="794"/>
      <c r="N2048" s="794"/>
      <c r="O2048" s="794"/>
      <c r="P2048" s="794"/>
      <c r="Q2048" s="794"/>
      <c r="R2048" s="794"/>
      <c r="S2048" s="794"/>
      <c r="T2048" s="794"/>
      <c r="U2048" s="794"/>
      <c r="V2048" s="794"/>
      <c r="W2048" s="794"/>
      <c r="X2048" s="794"/>
    </row>
    <row r="2049" spans="3:24">
      <c r="C2049" s="857" t="s">
        <v>1018</v>
      </c>
      <c r="D2049" s="835">
        <v>43647</v>
      </c>
      <c r="E2049" s="794">
        <f t="shared" si="41"/>
        <v>2019</v>
      </c>
      <c r="F2049" s="794" t="s">
        <v>1019</v>
      </c>
      <c r="G2049" s="823">
        <v>300</v>
      </c>
      <c r="H2049" s="794" t="s">
        <v>1029</v>
      </c>
      <c r="I2049" s="794">
        <v>86</v>
      </c>
      <c r="J2049" s="794">
        <v>214</v>
      </c>
      <c r="K2049" s="794">
        <v>898.80000000000007</v>
      </c>
      <c r="L2049" s="835" t="s">
        <v>1023</v>
      </c>
      <c r="M2049" s="794"/>
      <c r="N2049" s="794"/>
      <c r="O2049" s="794"/>
      <c r="P2049" s="794"/>
      <c r="Q2049" s="794"/>
      <c r="R2049" s="794"/>
      <c r="S2049" s="794"/>
      <c r="T2049" s="794"/>
      <c r="U2049" s="794"/>
      <c r="V2049" s="794"/>
      <c r="W2049" s="794"/>
      <c r="X2049" s="794"/>
    </row>
    <row r="2050" spans="3:24">
      <c r="C2050" s="857" t="s">
        <v>1018</v>
      </c>
      <c r="D2050" s="835">
        <v>43647</v>
      </c>
      <c r="E2050" s="794">
        <f t="shared" si="41"/>
        <v>2019</v>
      </c>
      <c r="F2050" s="794" t="s">
        <v>1019</v>
      </c>
      <c r="G2050" s="823">
        <v>300</v>
      </c>
      <c r="H2050" s="794" t="s">
        <v>1029</v>
      </c>
      <c r="I2050" s="794">
        <v>86</v>
      </c>
      <c r="J2050" s="794">
        <v>214</v>
      </c>
      <c r="K2050" s="794">
        <v>898.80000000000007</v>
      </c>
      <c r="L2050" s="835" t="s">
        <v>1023</v>
      </c>
      <c r="M2050" s="794"/>
      <c r="N2050" s="794"/>
      <c r="O2050" s="794"/>
      <c r="P2050" s="794"/>
      <c r="Q2050" s="794"/>
      <c r="R2050" s="794"/>
      <c r="S2050" s="794"/>
      <c r="T2050" s="794"/>
      <c r="U2050" s="794"/>
      <c r="V2050" s="794"/>
      <c r="W2050" s="794"/>
      <c r="X2050" s="794"/>
    </row>
    <row r="2051" spans="3:24">
      <c r="C2051" s="857" t="s">
        <v>1018</v>
      </c>
      <c r="D2051" s="835">
        <v>43647</v>
      </c>
      <c r="E2051" s="794">
        <f t="shared" si="41"/>
        <v>2019</v>
      </c>
      <c r="F2051" s="794" t="s">
        <v>1019</v>
      </c>
      <c r="G2051" s="823">
        <v>300</v>
      </c>
      <c r="H2051" s="794" t="s">
        <v>1029</v>
      </c>
      <c r="I2051" s="794">
        <v>86</v>
      </c>
      <c r="J2051" s="794">
        <v>214</v>
      </c>
      <c r="K2051" s="794">
        <v>898.80000000000007</v>
      </c>
      <c r="L2051" s="835" t="s">
        <v>1023</v>
      </c>
      <c r="M2051" s="794"/>
      <c r="N2051" s="794"/>
      <c r="O2051" s="794"/>
      <c r="P2051" s="794"/>
      <c r="Q2051" s="794"/>
      <c r="R2051" s="794"/>
      <c r="S2051" s="794"/>
      <c r="T2051" s="794"/>
      <c r="U2051" s="794"/>
      <c r="V2051" s="794"/>
      <c r="W2051" s="794"/>
      <c r="X2051" s="794"/>
    </row>
    <row r="2052" spans="3:24">
      <c r="C2052" s="857" t="s">
        <v>1018</v>
      </c>
      <c r="D2052" s="835">
        <v>43647</v>
      </c>
      <c r="E2052" s="794">
        <f t="shared" si="41"/>
        <v>2019</v>
      </c>
      <c r="F2052" s="794" t="s">
        <v>1019</v>
      </c>
      <c r="G2052" s="823">
        <v>300</v>
      </c>
      <c r="H2052" s="794" t="s">
        <v>1044</v>
      </c>
      <c r="I2052" s="794">
        <v>162</v>
      </c>
      <c r="J2052" s="794">
        <v>138</v>
      </c>
      <c r="K2052" s="794">
        <v>579.6</v>
      </c>
      <c r="L2052" s="835" t="s">
        <v>1023</v>
      </c>
      <c r="M2052" s="794"/>
      <c r="N2052" s="794"/>
      <c r="O2052" s="794"/>
      <c r="P2052" s="794"/>
      <c r="Q2052" s="794"/>
      <c r="R2052" s="794"/>
      <c r="S2052" s="794"/>
      <c r="T2052" s="794"/>
      <c r="U2052" s="794"/>
      <c r="V2052" s="794"/>
      <c r="W2052" s="794"/>
      <c r="X2052" s="794"/>
    </row>
    <row r="2053" spans="3:24">
      <c r="C2053" s="857" t="s">
        <v>1018</v>
      </c>
      <c r="D2053" s="835">
        <v>43647</v>
      </c>
      <c r="E2053" s="794">
        <f t="shared" si="41"/>
        <v>2019</v>
      </c>
      <c r="F2053" s="794" t="s">
        <v>1019</v>
      </c>
      <c r="G2053" s="823">
        <v>300</v>
      </c>
      <c r="H2053" s="794" t="s">
        <v>1044</v>
      </c>
      <c r="I2053" s="794">
        <v>162</v>
      </c>
      <c r="J2053" s="794">
        <v>138</v>
      </c>
      <c r="K2053" s="794">
        <v>579.6</v>
      </c>
      <c r="L2053" s="835" t="s">
        <v>1023</v>
      </c>
      <c r="M2053" s="794"/>
      <c r="N2053" s="794"/>
      <c r="O2053" s="794"/>
      <c r="P2053" s="794"/>
      <c r="Q2053" s="794"/>
      <c r="R2053" s="794"/>
      <c r="S2053" s="794"/>
      <c r="T2053" s="794"/>
      <c r="U2053" s="794"/>
      <c r="V2053" s="794"/>
      <c r="W2053" s="794"/>
      <c r="X2053" s="794"/>
    </row>
    <row r="2054" spans="3:24">
      <c r="C2054" s="857" t="s">
        <v>1018</v>
      </c>
      <c r="D2054" s="835">
        <v>43647</v>
      </c>
      <c r="E2054" s="794">
        <f t="shared" si="41"/>
        <v>2019</v>
      </c>
      <c r="F2054" s="794" t="s">
        <v>1019</v>
      </c>
      <c r="G2054" s="823">
        <v>300</v>
      </c>
      <c r="H2054" s="794" t="s">
        <v>1044</v>
      </c>
      <c r="I2054" s="794">
        <v>162</v>
      </c>
      <c r="J2054" s="794">
        <v>138</v>
      </c>
      <c r="K2054" s="794">
        <v>579.6</v>
      </c>
      <c r="L2054" s="835" t="s">
        <v>1023</v>
      </c>
      <c r="M2054" s="794"/>
      <c r="N2054" s="794"/>
      <c r="O2054" s="794"/>
      <c r="P2054" s="794"/>
      <c r="Q2054" s="794"/>
      <c r="R2054" s="794"/>
      <c r="S2054" s="794"/>
      <c r="T2054" s="794"/>
      <c r="U2054" s="794"/>
      <c r="V2054" s="794"/>
      <c r="W2054" s="794"/>
      <c r="X2054" s="794"/>
    </row>
    <row r="2055" spans="3:24">
      <c r="C2055" s="857" t="s">
        <v>1018</v>
      </c>
      <c r="D2055" s="835">
        <v>43647</v>
      </c>
      <c r="E2055" s="794">
        <f t="shared" si="41"/>
        <v>2019</v>
      </c>
      <c r="F2055" s="794" t="s">
        <v>1019</v>
      </c>
      <c r="G2055" s="823">
        <v>300</v>
      </c>
      <c r="H2055" s="794" t="s">
        <v>1044</v>
      </c>
      <c r="I2055" s="794">
        <v>162</v>
      </c>
      <c r="J2055" s="794">
        <v>138</v>
      </c>
      <c r="K2055" s="794">
        <v>579.6</v>
      </c>
      <c r="L2055" s="835" t="s">
        <v>1023</v>
      </c>
      <c r="M2055" s="794"/>
      <c r="N2055" s="794"/>
      <c r="O2055" s="794"/>
      <c r="P2055" s="794"/>
      <c r="Q2055" s="794"/>
      <c r="R2055" s="794"/>
      <c r="S2055" s="794"/>
      <c r="T2055" s="794"/>
      <c r="U2055" s="794"/>
      <c r="V2055" s="794"/>
      <c r="W2055" s="794"/>
      <c r="X2055" s="794"/>
    </row>
    <row r="2056" spans="3:24">
      <c r="C2056" s="857" t="s">
        <v>1018</v>
      </c>
      <c r="D2056" s="835">
        <v>43647</v>
      </c>
      <c r="E2056" s="794">
        <f t="shared" si="41"/>
        <v>2019</v>
      </c>
      <c r="F2056" s="794" t="s">
        <v>1019</v>
      </c>
      <c r="G2056" s="823">
        <v>300</v>
      </c>
      <c r="H2056" s="794" t="s">
        <v>1029</v>
      </c>
      <c r="I2056" s="794">
        <v>86</v>
      </c>
      <c r="J2056" s="794">
        <v>214</v>
      </c>
      <c r="K2056" s="794">
        <v>898.80000000000007</v>
      </c>
      <c r="L2056" s="835" t="s">
        <v>1023</v>
      </c>
      <c r="M2056" s="794"/>
      <c r="N2056" s="794"/>
      <c r="O2056" s="794"/>
      <c r="P2056" s="794"/>
      <c r="Q2056" s="794"/>
      <c r="R2056" s="794"/>
      <c r="S2056" s="794"/>
      <c r="T2056" s="794"/>
      <c r="U2056" s="794"/>
      <c r="V2056" s="794"/>
      <c r="W2056" s="794"/>
      <c r="X2056" s="794"/>
    </row>
    <row r="2057" spans="3:24">
      <c r="C2057" s="857" t="s">
        <v>1018</v>
      </c>
      <c r="D2057" s="835">
        <v>43647</v>
      </c>
      <c r="E2057" s="794">
        <f t="shared" si="41"/>
        <v>2019</v>
      </c>
      <c r="F2057" s="794" t="s">
        <v>1019</v>
      </c>
      <c r="G2057" s="823">
        <v>300</v>
      </c>
      <c r="H2057" s="794" t="s">
        <v>1029</v>
      </c>
      <c r="I2057" s="794">
        <v>86</v>
      </c>
      <c r="J2057" s="794">
        <v>214</v>
      </c>
      <c r="K2057" s="794">
        <v>898.80000000000007</v>
      </c>
      <c r="L2057" s="835" t="s">
        <v>1023</v>
      </c>
      <c r="M2057" s="794"/>
      <c r="N2057" s="794"/>
      <c r="O2057" s="794"/>
      <c r="P2057" s="794"/>
      <c r="Q2057" s="794"/>
      <c r="R2057" s="794"/>
      <c r="S2057" s="794"/>
      <c r="T2057" s="794"/>
      <c r="U2057" s="794"/>
      <c r="V2057" s="794"/>
      <c r="W2057" s="794"/>
      <c r="X2057" s="794"/>
    </row>
    <row r="2058" spans="3:24">
      <c r="C2058" s="857" t="s">
        <v>1018</v>
      </c>
      <c r="D2058" s="835">
        <v>43647</v>
      </c>
      <c r="E2058" s="794">
        <f t="shared" si="41"/>
        <v>2019</v>
      </c>
      <c r="F2058" s="794" t="s">
        <v>1019</v>
      </c>
      <c r="G2058" s="823">
        <v>300</v>
      </c>
      <c r="H2058" s="794" t="s">
        <v>1029</v>
      </c>
      <c r="I2058" s="794">
        <v>86</v>
      </c>
      <c r="J2058" s="794">
        <v>214</v>
      </c>
      <c r="K2058" s="794">
        <v>898.80000000000007</v>
      </c>
      <c r="L2058" s="835" t="s">
        <v>1023</v>
      </c>
      <c r="M2058" s="794"/>
      <c r="N2058" s="794"/>
      <c r="O2058" s="794"/>
      <c r="P2058" s="794"/>
      <c r="Q2058" s="794"/>
      <c r="R2058" s="794"/>
      <c r="S2058" s="794"/>
      <c r="T2058" s="794"/>
      <c r="U2058" s="794"/>
      <c r="V2058" s="794"/>
      <c r="W2058" s="794"/>
      <c r="X2058" s="794"/>
    </row>
    <row r="2059" spans="3:24">
      <c r="C2059" s="857" t="s">
        <v>1018</v>
      </c>
      <c r="D2059" s="835">
        <v>43647</v>
      </c>
      <c r="E2059" s="794">
        <f t="shared" si="41"/>
        <v>2019</v>
      </c>
      <c r="F2059" s="794" t="s">
        <v>1019</v>
      </c>
      <c r="G2059" s="823">
        <v>300</v>
      </c>
      <c r="H2059" s="794" t="s">
        <v>1029</v>
      </c>
      <c r="I2059" s="794">
        <v>86</v>
      </c>
      <c r="J2059" s="794">
        <v>214</v>
      </c>
      <c r="K2059" s="794">
        <v>898.80000000000007</v>
      </c>
      <c r="L2059" s="835" t="s">
        <v>1023</v>
      </c>
      <c r="M2059" s="794"/>
      <c r="N2059" s="794"/>
      <c r="O2059" s="794"/>
      <c r="P2059" s="794"/>
      <c r="Q2059" s="794"/>
      <c r="R2059" s="794"/>
      <c r="S2059" s="794"/>
      <c r="T2059" s="794"/>
      <c r="U2059" s="794"/>
      <c r="V2059" s="794"/>
      <c r="W2059" s="794"/>
      <c r="X2059" s="794"/>
    </row>
    <row r="2060" spans="3:24">
      <c r="C2060" s="857" t="s">
        <v>1018</v>
      </c>
      <c r="D2060" s="835">
        <v>43647</v>
      </c>
      <c r="E2060" s="794">
        <f t="shared" si="41"/>
        <v>2019</v>
      </c>
      <c r="F2060" s="794" t="s">
        <v>1019</v>
      </c>
      <c r="G2060" s="823">
        <v>300</v>
      </c>
      <c r="H2060" s="794" t="s">
        <v>1029</v>
      </c>
      <c r="I2060" s="794">
        <v>86</v>
      </c>
      <c r="J2060" s="794">
        <v>214</v>
      </c>
      <c r="K2060" s="794">
        <v>898.80000000000007</v>
      </c>
      <c r="L2060" s="835" t="s">
        <v>1023</v>
      </c>
      <c r="M2060" s="794"/>
      <c r="N2060" s="794"/>
      <c r="O2060" s="794"/>
      <c r="P2060" s="794"/>
      <c r="Q2060" s="794"/>
      <c r="R2060" s="794"/>
      <c r="S2060" s="794"/>
      <c r="T2060" s="794"/>
      <c r="U2060" s="794"/>
      <c r="V2060" s="794"/>
      <c r="W2060" s="794"/>
      <c r="X2060" s="794"/>
    </row>
    <row r="2061" spans="3:24">
      <c r="C2061" s="857" t="s">
        <v>1018</v>
      </c>
      <c r="D2061" s="835">
        <v>43647</v>
      </c>
      <c r="E2061" s="794">
        <f t="shared" si="41"/>
        <v>2019</v>
      </c>
      <c r="F2061" s="794" t="s">
        <v>1019</v>
      </c>
      <c r="G2061" s="823">
        <v>300</v>
      </c>
      <c r="H2061" s="794" t="s">
        <v>1029</v>
      </c>
      <c r="I2061" s="794">
        <v>86</v>
      </c>
      <c r="J2061" s="794">
        <v>214</v>
      </c>
      <c r="K2061" s="794">
        <v>898.80000000000007</v>
      </c>
      <c r="L2061" s="835" t="s">
        <v>1023</v>
      </c>
      <c r="M2061" s="794"/>
      <c r="N2061" s="794"/>
      <c r="O2061" s="794"/>
      <c r="P2061" s="794"/>
      <c r="Q2061" s="794"/>
      <c r="R2061" s="794"/>
      <c r="S2061" s="794"/>
      <c r="T2061" s="794"/>
      <c r="U2061" s="794"/>
      <c r="V2061" s="794"/>
      <c r="W2061" s="794"/>
      <c r="X2061" s="794"/>
    </row>
    <row r="2062" spans="3:24">
      <c r="C2062" s="857" t="s">
        <v>1018</v>
      </c>
      <c r="D2062" s="835">
        <v>43647</v>
      </c>
      <c r="E2062" s="794">
        <f t="shared" si="41"/>
        <v>2019</v>
      </c>
      <c r="F2062" s="794" t="s">
        <v>1019</v>
      </c>
      <c r="G2062" s="823">
        <v>300</v>
      </c>
      <c r="H2062" s="794" t="s">
        <v>1029</v>
      </c>
      <c r="I2062" s="794">
        <v>86</v>
      </c>
      <c r="J2062" s="794">
        <v>214</v>
      </c>
      <c r="K2062" s="794">
        <v>898.80000000000007</v>
      </c>
      <c r="L2062" s="835" t="s">
        <v>1023</v>
      </c>
      <c r="M2062" s="794"/>
      <c r="N2062" s="794"/>
      <c r="O2062" s="794"/>
      <c r="P2062" s="794"/>
      <c r="Q2062" s="794"/>
      <c r="R2062" s="794"/>
      <c r="S2062" s="794"/>
      <c r="T2062" s="794"/>
      <c r="U2062" s="794"/>
      <c r="V2062" s="794"/>
      <c r="W2062" s="794"/>
      <c r="X2062" s="794"/>
    </row>
    <row r="2063" spans="3:24">
      <c r="C2063" s="857" t="s">
        <v>1018</v>
      </c>
      <c r="D2063" s="835">
        <v>43647</v>
      </c>
      <c r="E2063" s="794">
        <f t="shared" si="41"/>
        <v>2019</v>
      </c>
      <c r="F2063" s="794" t="s">
        <v>1019</v>
      </c>
      <c r="G2063" s="823">
        <v>300</v>
      </c>
      <c r="H2063" s="794" t="s">
        <v>1029</v>
      </c>
      <c r="I2063" s="794">
        <v>86</v>
      </c>
      <c r="J2063" s="794">
        <v>214</v>
      </c>
      <c r="K2063" s="794">
        <v>898.80000000000007</v>
      </c>
      <c r="L2063" s="835" t="s">
        <v>1023</v>
      </c>
      <c r="M2063" s="794"/>
      <c r="N2063" s="794"/>
      <c r="O2063" s="794"/>
      <c r="P2063" s="794"/>
      <c r="Q2063" s="794"/>
      <c r="R2063" s="794"/>
      <c r="S2063" s="794"/>
      <c r="T2063" s="794"/>
      <c r="U2063" s="794"/>
      <c r="V2063" s="794"/>
      <c r="W2063" s="794"/>
      <c r="X2063" s="794"/>
    </row>
    <row r="2064" spans="3:24">
      <c r="C2064" s="857" t="s">
        <v>1018</v>
      </c>
      <c r="D2064" s="835">
        <v>43647</v>
      </c>
      <c r="E2064" s="794">
        <f t="shared" si="41"/>
        <v>2019</v>
      </c>
      <c r="F2064" s="794" t="s">
        <v>1019</v>
      </c>
      <c r="G2064" s="823">
        <v>300</v>
      </c>
      <c r="H2064" s="794" t="s">
        <v>1029</v>
      </c>
      <c r="I2064" s="794">
        <v>86</v>
      </c>
      <c r="J2064" s="794">
        <v>214</v>
      </c>
      <c r="K2064" s="794">
        <v>898.80000000000007</v>
      </c>
      <c r="L2064" s="835" t="s">
        <v>1023</v>
      </c>
      <c r="M2064" s="794"/>
      <c r="N2064" s="794"/>
      <c r="O2064" s="794"/>
      <c r="P2064" s="794"/>
      <c r="Q2064" s="794"/>
      <c r="R2064" s="794"/>
      <c r="S2064" s="794"/>
      <c r="T2064" s="794"/>
      <c r="U2064" s="794"/>
      <c r="V2064" s="794"/>
      <c r="W2064" s="794"/>
      <c r="X2064" s="794"/>
    </row>
    <row r="2065" spans="3:24">
      <c r="C2065" s="857" t="s">
        <v>1018</v>
      </c>
      <c r="D2065" s="835">
        <v>43647</v>
      </c>
      <c r="E2065" s="794">
        <f t="shared" si="41"/>
        <v>2019</v>
      </c>
      <c r="F2065" s="794" t="s">
        <v>1019</v>
      </c>
      <c r="G2065" s="823">
        <v>300</v>
      </c>
      <c r="H2065" s="794" t="s">
        <v>1029</v>
      </c>
      <c r="I2065" s="794">
        <v>86</v>
      </c>
      <c r="J2065" s="794">
        <v>214</v>
      </c>
      <c r="K2065" s="794">
        <v>898.80000000000007</v>
      </c>
      <c r="L2065" s="835" t="s">
        <v>1023</v>
      </c>
      <c r="M2065" s="794"/>
      <c r="N2065" s="794"/>
      <c r="O2065" s="794"/>
      <c r="P2065" s="794"/>
      <c r="Q2065" s="794"/>
      <c r="R2065" s="794"/>
      <c r="S2065" s="794"/>
      <c r="T2065" s="794"/>
      <c r="U2065" s="794"/>
      <c r="V2065" s="794"/>
      <c r="W2065" s="794"/>
      <c r="X2065" s="794"/>
    </row>
    <row r="2066" spans="3:24">
      <c r="C2066" s="857" t="s">
        <v>1018</v>
      </c>
      <c r="D2066" s="835">
        <v>43647</v>
      </c>
      <c r="E2066" s="794">
        <f t="shared" si="41"/>
        <v>2019</v>
      </c>
      <c r="F2066" s="794" t="s">
        <v>1019</v>
      </c>
      <c r="G2066" s="823">
        <v>300</v>
      </c>
      <c r="H2066" s="794" t="s">
        <v>1029</v>
      </c>
      <c r="I2066" s="794">
        <v>86</v>
      </c>
      <c r="J2066" s="794">
        <v>214</v>
      </c>
      <c r="K2066" s="794">
        <v>898.80000000000007</v>
      </c>
      <c r="L2066" s="835" t="s">
        <v>1023</v>
      </c>
      <c r="M2066" s="794"/>
      <c r="N2066" s="794"/>
      <c r="O2066" s="794"/>
      <c r="P2066" s="794"/>
      <c r="Q2066" s="794"/>
      <c r="R2066" s="794"/>
      <c r="S2066" s="794"/>
      <c r="T2066" s="794"/>
      <c r="U2066" s="794"/>
      <c r="V2066" s="794"/>
      <c r="W2066" s="794"/>
      <c r="X2066" s="794"/>
    </row>
    <row r="2067" spans="3:24">
      <c r="C2067" s="857" t="s">
        <v>1018</v>
      </c>
      <c r="D2067" s="835">
        <v>43647</v>
      </c>
      <c r="E2067" s="794">
        <f t="shared" si="41"/>
        <v>2019</v>
      </c>
      <c r="F2067" s="794" t="s">
        <v>1019</v>
      </c>
      <c r="G2067" s="823">
        <v>300</v>
      </c>
      <c r="H2067" s="794" t="s">
        <v>1029</v>
      </c>
      <c r="I2067" s="794">
        <v>86</v>
      </c>
      <c r="J2067" s="794">
        <v>214</v>
      </c>
      <c r="K2067" s="794">
        <v>898.80000000000007</v>
      </c>
      <c r="L2067" s="835" t="s">
        <v>1023</v>
      </c>
      <c r="M2067" s="794"/>
      <c r="N2067" s="794"/>
      <c r="O2067" s="794"/>
      <c r="P2067" s="794"/>
      <c r="Q2067" s="794"/>
      <c r="R2067" s="794"/>
      <c r="S2067" s="794"/>
      <c r="T2067" s="794"/>
      <c r="U2067" s="794"/>
      <c r="V2067" s="794"/>
      <c r="W2067" s="794"/>
      <c r="X2067" s="794"/>
    </row>
    <row r="2068" spans="3:24">
      <c r="C2068" s="857" t="s">
        <v>1018</v>
      </c>
      <c r="D2068" s="835">
        <v>43647</v>
      </c>
      <c r="E2068" s="794">
        <f t="shared" si="41"/>
        <v>2019</v>
      </c>
      <c r="F2068" s="794" t="s">
        <v>1019</v>
      </c>
      <c r="G2068" s="823">
        <v>300</v>
      </c>
      <c r="H2068" s="794" t="s">
        <v>1044</v>
      </c>
      <c r="I2068" s="794">
        <v>162</v>
      </c>
      <c r="J2068" s="794">
        <v>138</v>
      </c>
      <c r="K2068" s="794">
        <v>579.6</v>
      </c>
      <c r="L2068" s="835" t="s">
        <v>1023</v>
      </c>
      <c r="M2068" s="794"/>
      <c r="N2068" s="794"/>
      <c r="O2068" s="794"/>
      <c r="P2068" s="794"/>
      <c r="Q2068" s="794"/>
      <c r="R2068" s="794"/>
      <c r="S2068" s="794"/>
      <c r="T2068" s="794"/>
      <c r="U2068" s="794"/>
      <c r="V2068" s="794"/>
      <c r="W2068" s="794"/>
      <c r="X2068" s="794"/>
    </row>
    <row r="2069" spans="3:24">
      <c r="C2069" s="857" t="s">
        <v>1018</v>
      </c>
      <c r="D2069" s="835">
        <v>43647</v>
      </c>
      <c r="E2069" s="794">
        <f t="shared" si="41"/>
        <v>2019</v>
      </c>
      <c r="F2069" s="794" t="s">
        <v>1019</v>
      </c>
      <c r="G2069" s="823">
        <v>300</v>
      </c>
      <c r="H2069" s="794" t="s">
        <v>1044</v>
      </c>
      <c r="I2069" s="794">
        <v>162</v>
      </c>
      <c r="J2069" s="794">
        <v>138</v>
      </c>
      <c r="K2069" s="794">
        <v>579.6</v>
      </c>
      <c r="L2069" s="835" t="s">
        <v>1023</v>
      </c>
      <c r="M2069" s="794"/>
      <c r="N2069" s="794"/>
      <c r="O2069" s="794"/>
      <c r="P2069" s="794"/>
      <c r="Q2069" s="794"/>
      <c r="R2069" s="794"/>
      <c r="S2069" s="794"/>
      <c r="T2069" s="794"/>
      <c r="U2069" s="794"/>
      <c r="V2069" s="794"/>
      <c r="W2069" s="794"/>
      <c r="X2069" s="794"/>
    </row>
    <row r="2070" spans="3:24">
      <c r="C2070" s="857" t="s">
        <v>1018</v>
      </c>
      <c r="D2070" s="835">
        <v>43647</v>
      </c>
      <c r="E2070" s="794">
        <f t="shared" si="41"/>
        <v>2019</v>
      </c>
      <c r="F2070" s="794" t="s">
        <v>1019</v>
      </c>
      <c r="G2070" s="823">
        <v>300</v>
      </c>
      <c r="H2070" s="794" t="s">
        <v>1029</v>
      </c>
      <c r="I2070" s="794">
        <v>86</v>
      </c>
      <c r="J2070" s="794">
        <v>214</v>
      </c>
      <c r="K2070" s="794">
        <v>898.80000000000007</v>
      </c>
      <c r="L2070" s="835" t="s">
        <v>1023</v>
      </c>
      <c r="M2070" s="794"/>
      <c r="N2070" s="794"/>
      <c r="O2070" s="794"/>
      <c r="P2070" s="794"/>
      <c r="Q2070" s="794"/>
      <c r="R2070" s="794"/>
      <c r="S2070" s="794"/>
      <c r="T2070" s="794"/>
      <c r="U2070" s="794"/>
      <c r="V2070" s="794"/>
      <c r="W2070" s="794"/>
      <c r="X2070" s="794"/>
    </row>
    <row r="2071" spans="3:24">
      <c r="C2071" s="857" t="s">
        <v>1018</v>
      </c>
      <c r="D2071" s="835">
        <v>43647</v>
      </c>
      <c r="E2071" s="794">
        <f t="shared" si="41"/>
        <v>2019</v>
      </c>
      <c r="F2071" s="794" t="s">
        <v>1019</v>
      </c>
      <c r="G2071" s="823">
        <v>300</v>
      </c>
      <c r="H2071" s="794" t="s">
        <v>1029</v>
      </c>
      <c r="I2071" s="794">
        <v>86</v>
      </c>
      <c r="J2071" s="794">
        <v>214</v>
      </c>
      <c r="K2071" s="794">
        <v>898.80000000000007</v>
      </c>
      <c r="L2071" s="835" t="s">
        <v>1023</v>
      </c>
      <c r="M2071" s="794"/>
      <c r="N2071" s="794"/>
      <c r="O2071" s="794"/>
      <c r="P2071" s="794"/>
      <c r="Q2071" s="794"/>
      <c r="R2071" s="794"/>
      <c r="S2071" s="794"/>
      <c r="T2071" s="794"/>
      <c r="U2071" s="794"/>
      <c r="V2071" s="794"/>
      <c r="W2071" s="794"/>
      <c r="X2071" s="794"/>
    </row>
    <row r="2072" spans="3:24">
      <c r="C2072" s="857" t="s">
        <v>1018</v>
      </c>
      <c r="D2072" s="835">
        <v>43647</v>
      </c>
      <c r="E2072" s="794">
        <f t="shared" si="41"/>
        <v>2019</v>
      </c>
      <c r="F2072" s="794" t="s">
        <v>1019</v>
      </c>
      <c r="G2072" s="823">
        <v>300</v>
      </c>
      <c r="H2072" s="794" t="s">
        <v>1029</v>
      </c>
      <c r="I2072" s="794">
        <v>86</v>
      </c>
      <c r="J2072" s="794">
        <v>214</v>
      </c>
      <c r="K2072" s="794">
        <v>898.80000000000007</v>
      </c>
      <c r="L2072" s="835" t="s">
        <v>1023</v>
      </c>
      <c r="M2072" s="794"/>
      <c r="N2072" s="794"/>
      <c r="O2072" s="794"/>
      <c r="P2072" s="794"/>
      <c r="Q2072" s="794"/>
      <c r="R2072" s="794"/>
      <c r="S2072" s="794"/>
      <c r="T2072" s="794"/>
      <c r="U2072" s="794"/>
      <c r="V2072" s="794"/>
      <c r="W2072" s="794"/>
      <c r="X2072" s="794"/>
    </row>
    <row r="2073" spans="3:24">
      <c r="C2073" s="857" t="s">
        <v>1018</v>
      </c>
      <c r="D2073" s="835">
        <v>43647</v>
      </c>
      <c r="E2073" s="794">
        <f t="shared" si="41"/>
        <v>2019</v>
      </c>
      <c r="F2073" s="794" t="s">
        <v>1019</v>
      </c>
      <c r="G2073" s="823">
        <v>300</v>
      </c>
      <c r="H2073" s="794" t="s">
        <v>1029</v>
      </c>
      <c r="I2073" s="794">
        <v>86</v>
      </c>
      <c r="J2073" s="794">
        <v>214</v>
      </c>
      <c r="K2073" s="794">
        <v>898.80000000000007</v>
      </c>
      <c r="L2073" s="835" t="s">
        <v>1023</v>
      </c>
      <c r="M2073" s="794"/>
      <c r="N2073" s="794"/>
      <c r="O2073" s="794"/>
      <c r="P2073" s="794"/>
      <c r="Q2073" s="794"/>
      <c r="R2073" s="794"/>
      <c r="S2073" s="794"/>
      <c r="T2073" s="794"/>
      <c r="U2073" s="794"/>
      <c r="V2073" s="794"/>
      <c r="W2073" s="794"/>
      <c r="X2073" s="794"/>
    </row>
    <row r="2074" spans="3:24">
      <c r="C2074" s="857" t="s">
        <v>1018</v>
      </c>
      <c r="D2074" s="835">
        <v>43647</v>
      </c>
      <c r="E2074" s="794">
        <f t="shared" si="41"/>
        <v>2019</v>
      </c>
      <c r="F2074" s="794" t="s">
        <v>1019</v>
      </c>
      <c r="G2074" s="823">
        <v>300</v>
      </c>
      <c r="H2074" s="794" t="s">
        <v>1029</v>
      </c>
      <c r="I2074" s="794">
        <v>86</v>
      </c>
      <c r="J2074" s="794">
        <v>214</v>
      </c>
      <c r="K2074" s="794">
        <v>898.80000000000007</v>
      </c>
      <c r="L2074" s="835" t="s">
        <v>1023</v>
      </c>
      <c r="M2074" s="794"/>
      <c r="N2074" s="794"/>
      <c r="O2074" s="794"/>
      <c r="P2074" s="794"/>
      <c r="Q2074" s="794"/>
      <c r="R2074" s="794"/>
      <c r="S2074" s="794"/>
      <c r="T2074" s="794"/>
      <c r="U2074" s="794"/>
      <c r="V2074" s="794"/>
      <c r="W2074" s="794"/>
      <c r="X2074" s="794"/>
    </row>
    <row r="2075" spans="3:24">
      <c r="C2075" s="857" t="s">
        <v>1018</v>
      </c>
      <c r="D2075" s="835">
        <v>43647</v>
      </c>
      <c r="E2075" s="794">
        <f t="shared" si="41"/>
        <v>2019</v>
      </c>
      <c r="F2075" s="794" t="s">
        <v>1019</v>
      </c>
      <c r="G2075" s="823">
        <v>300</v>
      </c>
      <c r="H2075" s="794" t="s">
        <v>1029</v>
      </c>
      <c r="I2075" s="794">
        <v>86</v>
      </c>
      <c r="J2075" s="794">
        <v>214</v>
      </c>
      <c r="K2075" s="794">
        <v>898.80000000000007</v>
      </c>
      <c r="L2075" s="835" t="s">
        <v>1023</v>
      </c>
      <c r="M2075" s="794"/>
      <c r="N2075" s="794"/>
      <c r="O2075" s="794"/>
      <c r="P2075" s="794"/>
      <c r="Q2075" s="794"/>
      <c r="R2075" s="794"/>
      <c r="S2075" s="794"/>
      <c r="T2075" s="794"/>
      <c r="U2075" s="794"/>
      <c r="V2075" s="794"/>
      <c r="W2075" s="794"/>
      <c r="X2075" s="794"/>
    </row>
    <row r="2076" spans="3:24">
      <c r="C2076" s="857" t="s">
        <v>1018</v>
      </c>
      <c r="D2076" s="835">
        <v>43647</v>
      </c>
      <c r="E2076" s="794">
        <f t="shared" si="41"/>
        <v>2019</v>
      </c>
      <c r="F2076" s="794" t="s">
        <v>1019</v>
      </c>
      <c r="G2076" s="823">
        <v>300</v>
      </c>
      <c r="H2076" s="794" t="s">
        <v>1029</v>
      </c>
      <c r="I2076" s="794">
        <v>86</v>
      </c>
      <c r="J2076" s="794">
        <v>214</v>
      </c>
      <c r="K2076" s="794">
        <v>898.80000000000007</v>
      </c>
      <c r="L2076" s="835" t="s">
        <v>1023</v>
      </c>
      <c r="M2076" s="794"/>
      <c r="N2076" s="794"/>
      <c r="O2076" s="794"/>
      <c r="P2076" s="794"/>
      <c r="Q2076" s="794"/>
      <c r="R2076" s="794"/>
      <c r="S2076" s="794"/>
      <c r="T2076" s="794"/>
      <c r="U2076" s="794"/>
      <c r="V2076" s="794"/>
      <c r="W2076" s="794"/>
      <c r="X2076" s="794"/>
    </row>
    <row r="2077" spans="3:24">
      <c r="C2077" s="857" t="s">
        <v>1018</v>
      </c>
      <c r="D2077" s="835">
        <v>43647</v>
      </c>
      <c r="E2077" s="794">
        <f t="shared" si="41"/>
        <v>2019</v>
      </c>
      <c r="F2077" s="794" t="s">
        <v>1019</v>
      </c>
      <c r="G2077" s="823">
        <v>300</v>
      </c>
      <c r="H2077" s="794" t="s">
        <v>1029</v>
      </c>
      <c r="I2077" s="794">
        <v>86</v>
      </c>
      <c r="J2077" s="794">
        <v>214</v>
      </c>
      <c r="K2077" s="794">
        <v>898.80000000000007</v>
      </c>
      <c r="L2077" s="835" t="s">
        <v>1023</v>
      </c>
      <c r="M2077" s="794"/>
      <c r="N2077" s="794"/>
      <c r="O2077" s="794"/>
      <c r="P2077" s="794"/>
      <c r="Q2077" s="794"/>
      <c r="R2077" s="794"/>
      <c r="S2077" s="794"/>
      <c r="T2077" s="794"/>
      <c r="U2077" s="794"/>
      <c r="V2077" s="794"/>
      <c r="W2077" s="794"/>
      <c r="X2077" s="794"/>
    </row>
    <row r="2078" spans="3:24">
      <c r="C2078" s="857" t="s">
        <v>1018</v>
      </c>
      <c r="D2078" s="835">
        <v>43647</v>
      </c>
      <c r="E2078" s="794">
        <f t="shared" si="41"/>
        <v>2019</v>
      </c>
      <c r="F2078" s="794" t="s">
        <v>1019</v>
      </c>
      <c r="G2078" s="823">
        <v>300</v>
      </c>
      <c r="H2078" s="794" t="s">
        <v>1029</v>
      </c>
      <c r="I2078" s="794">
        <v>86</v>
      </c>
      <c r="J2078" s="794">
        <v>214</v>
      </c>
      <c r="K2078" s="794">
        <v>898.80000000000007</v>
      </c>
      <c r="L2078" s="835" t="s">
        <v>1023</v>
      </c>
      <c r="M2078" s="794"/>
      <c r="N2078" s="794"/>
      <c r="O2078" s="794"/>
      <c r="P2078" s="794"/>
      <c r="Q2078" s="794"/>
      <c r="R2078" s="794"/>
      <c r="S2078" s="794"/>
      <c r="T2078" s="794"/>
      <c r="U2078" s="794"/>
      <c r="V2078" s="794"/>
      <c r="W2078" s="794"/>
      <c r="X2078" s="794"/>
    </row>
    <row r="2079" spans="3:24">
      <c r="C2079" s="857" t="s">
        <v>1018</v>
      </c>
      <c r="D2079" s="835">
        <v>43647</v>
      </c>
      <c r="E2079" s="794">
        <f t="shared" si="41"/>
        <v>2019</v>
      </c>
      <c r="F2079" s="794" t="s">
        <v>1019</v>
      </c>
      <c r="G2079" s="823">
        <v>300</v>
      </c>
      <c r="H2079" s="794" t="s">
        <v>1029</v>
      </c>
      <c r="I2079" s="794">
        <v>86</v>
      </c>
      <c r="J2079" s="794">
        <v>214</v>
      </c>
      <c r="K2079" s="794">
        <v>898.80000000000007</v>
      </c>
      <c r="L2079" s="835" t="s">
        <v>1023</v>
      </c>
      <c r="M2079" s="794"/>
      <c r="N2079" s="794"/>
      <c r="O2079" s="794"/>
      <c r="P2079" s="794"/>
      <c r="Q2079" s="794"/>
      <c r="R2079" s="794"/>
      <c r="S2079" s="794"/>
      <c r="T2079" s="794"/>
      <c r="U2079" s="794"/>
      <c r="V2079" s="794"/>
      <c r="W2079" s="794"/>
      <c r="X2079" s="794"/>
    </row>
    <row r="2080" spans="3:24">
      <c r="C2080" s="857" t="s">
        <v>1018</v>
      </c>
      <c r="D2080" s="835">
        <v>43647</v>
      </c>
      <c r="E2080" s="794">
        <f t="shared" si="41"/>
        <v>2019</v>
      </c>
      <c r="F2080" s="794" t="s">
        <v>1019</v>
      </c>
      <c r="G2080" s="823">
        <v>300</v>
      </c>
      <c r="H2080" s="794" t="s">
        <v>1029</v>
      </c>
      <c r="I2080" s="794">
        <v>86</v>
      </c>
      <c r="J2080" s="794">
        <v>214</v>
      </c>
      <c r="K2080" s="794">
        <v>898.80000000000007</v>
      </c>
      <c r="L2080" s="835" t="s">
        <v>1023</v>
      </c>
      <c r="M2080" s="794"/>
      <c r="N2080" s="794"/>
      <c r="O2080" s="794"/>
      <c r="P2080" s="794"/>
      <c r="Q2080" s="794"/>
      <c r="R2080" s="794"/>
      <c r="S2080" s="794"/>
      <c r="T2080" s="794"/>
      <c r="U2080" s="794"/>
      <c r="V2080" s="794"/>
      <c r="W2080" s="794"/>
      <c r="X2080" s="794"/>
    </row>
    <row r="2081" spans="3:24">
      <c r="C2081" s="857" t="s">
        <v>1018</v>
      </c>
      <c r="D2081" s="835">
        <v>43647</v>
      </c>
      <c r="E2081" s="794">
        <f t="shared" si="41"/>
        <v>2019</v>
      </c>
      <c r="F2081" s="794" t="s">
        <v>1019</v>
      </c>
      <c r="G2081" s="823">
        <v>300</v>
      </c>
      <c r="H2081" s="794" t="s">
        <v>1029</v>
      </c>
      <c r="I2081" s="794">
        <v>86</v>
      </c>
      <c r="J2081" s="794">
        <v>214</v>
      </c>
      <c r="K2081" s="794">
        <v>898.80000000000007</v>
      </c>
      <c r="L2081" s="835" t="s">
        <v>1023</v>
      </c>
      <c r="M2081" s="794"/>
      <c r="N2081" s="794"/>
      <c r="O2081" s="794"/>
      <c r="P2081" s="794"/>
      <c r="Q2081" s="794"/>
      <c r="R2081" s="794"/>
      <c r="S2081" s="794"/>
      <c r="T2081" s="794"/>
      <c r="U2081" s="794"/>
      <c r="V2081" s="794"/>
      <c r="W2081" s="794"/>
      <c r="X2081" s="794"/>
    </row>
    <row r="2082" spans="3:24">
      <c r="C2082" s="857" t="s">
        <v>1018</v>
      </c>
      <c r="D2082" s="835">
        <v>43647</v>
      </c>
      <c r="E2082" s="794">
        <f t="shared" si="41"/>
        <v>2019</v>
      </c>
      <c r="F2082" s="794" t="s">
        <v>1019</v>
      </c>
      <c r="G2082" s="823">
        <v>300</v>
      </c>
      <c r="H2082" s="794" t="s">
        <v>1029</v>
      </c>
      <c r="I2082" s="794">
        <v>86</v>
      </c>
      <c r="J2082" s="794">
        <v>214</v>
      </c>
      <c r="K2082" s="794">
        <v>898.80000000000007</v>
      </c>
      <c r="L2082" s="835" t="s">
        <v>1023</v>
      </c>
      <c r="M2082" s="794"/>
      <c r="N2082" s="794"/>
      <c r="O2082" s="794"/>
      <c r="P2082" s="794"/>
      <c r="Q2082" s="794"/>
      <c r="R2082" s="794"/>
      <c r="S2082" s="794"/>
      <c r="T2082" s="794"/>
      <c r="U2082" s="794"/>
      <c r="V2082" s="794"/>
      <c r="W2082" s="794"/>
      <c r="X2082" s="794"/>
    </row>
    <row r="2083" spans="3:24">
      <c r="C2083" s="857" t="s">
        <v>1018</v>
      </c>
      <c r="D2083" s="835">
        <v>43647</v>
      </c>
      <c r="E2083" s="794">
        <f t="shared" si="41"/>
        <v>2019</v>
      </c>
      <c r="F2083" s="794" t="s">
        <v>1019</v>
      </c>
      <c r="G2083" s="823">
        <v>300</v>
      </c>
      <c r="H2083" s="794" t="s">
        <v>1029</v>
      </c>
      <c r="I2083" s="794">
        <v>86</v>
      </c>
      <c r="J2083" s="794">
        <v>214</v>
      </c>
      <c r="K2083" s="794">
        <v>898.80000000000007</v>
      </c>
      <c r="L2083" s="835" t="s">
        <v>1023</v>
      </c>
      <c r="M2083" s="794"/>
      <c r="N2083" s="794"/>
      <c r="O2083" s="794"/>
      <c r="P2083" s="794"/>
      <c r="Q2083" s="794"/>
      <c r="R2083" s="794"/>
      <c r="S2083" s="794"/>
      <c r="T2083" s="794"/>
      <c r="U2083" s="794"/>
      <c r="V2083" s="794"/>
      <c r="W2083" s="794"/>
      <c r="X2083" s="794"/>
    </row>
    <row r="2084" spans="3:24">
      <c r="C2084" s="857" t="s">
        <v>1018</v>
      </c>
      <c r="D2084" s="835">
        <v>43647</v>
      </c>
      <c r="E2084" s="794">
        <f t="shared" si="41"/>
        <v>2019</v>
      </c>
      <c r="F2084" s="794" t="s">
        <v>1019</v>
      </c>
      <c r="G2084" s="823">
        <v>300</v>
      </c>
      <c r="H2084" s="794" t="s">
        <v>1029</v>
      </c>
      <c r="I2084" s="794">
        <v>86</v>
      </c>
      <c r="J2084" s="794">
        <v>214</v>
      </c>
      <c r="K2084" s="794">
        <v>898.80000000000007</v>
      </c>
      <c r="L2084" s="835" t="s">
        <v>1023</v>
      </c>
      <c r="M2084" s="794"/>
      <c r="N2084" s="794"/>
      <c r="O2084" s="794"/>
      <c r="P2084" s="794"/>
      <c r="Q2084" s="794"/>
      <c r="R2084" s="794"/>
      <c r="S2084" s="794"/>
      <c r="T2084" s="794"/>
      <c r="U2084" s="794"/>
      <c r="V2084" s="794"/>
      <c r="W2084" s="794"/>
      <c r="X2084" s="794"/>
    </row>
    <row r="2085" spans="3:24">
      <c r="C2085" s="857" t="s">
        <v>1018</v>
      </c>
      <c r="D2085" s="835">
        <v>43647</v>
      </c>
      <c r="E2085" s="794">
        <f t="shared" si="41"/>
        <v>2019</v>
      </c>
      <c r="F2085" s="794" t="s">
        <v>1019</v>
      </c>
      <c r="G2085" s="823">
        <v>300</v>
      </c>
      <c r="H2085" s="794" t="s">
        <v>1029</v>
      </c>
      <c r="I2085" s="794">
        <v>86</v>
      </c>
      <c r="J2085" s="794">
        <v>214</v>
      </c>
      <c r="K2085" s="794">
        <v>898.80000000000007</v>
      </c>
      <c r="L2085" s="835" t="s">
        <v>1023</v>
      </c>
      <c r="M2085" s="794"/>
      <c r="N2085" s="794"/>
      <c r="O2085" s="794"/>
      <c r="P2085" s="794"/>
      <c r="Q2085" s="794"/>
      <c r="R2085" s="794"/>
      <c r="S2085" s="794"/>
      <c r="T2085" s="794"/>
      <c r="U2085" s="794"/>
      <c r="V2085" s="794"/>
      <c r="W2085" s="794"/>
      <c r="X2085" s="794"/>
    </row>
    <row r="2086" spans="3:24">
      <c r="C2086" s="857" t="s">
        <v>1018</v>
      </c>
      <c r="D2086" s="835">
        <v>43647</v>
      </c>
      <c r="E2086" s="794">
        <f t="shared" si="41"/>
        <v>2019</v>
      </c>
      <c r="F2086" s="794" t="s">
        <v>1019</v>
      </c>
      <c r="G2086" s="823">
        <v>300</v>
      </c>
      <c r="H2086" s="794" t="s">
        <v>1029</v>
      </c>
      <c r="I2086" s="794">
        <v>86</v>
      </c>
      <c r="J2086" s="794">
        <v>214</v>
      </c>
      <c r="K2086" s="794">
        <v>898.80000000000007</v>
      </c>
      <c r="L2086" s="835" t="s">
        <v>1023</v>
      </c>
      <c r="M2086" s="794"/>
      <c r="N2086" s="794"/>
      <c r="O2086" s="794"/>
      <c r="P2086" s="794"/>
      <c r="Q2086" s="794"/>
      <c r="R2086" s="794"/>
      <c r="S2086" s="794"/>
      <c r="T2086" s="794"/>
      <c r="U2086" s="794"/>
      <c r="V2086" s="794"/>
      <c r="W2086" s="794"/>
      <c r="X2086" s="794"/>
    </row>
    <row r="2087" spans="3:24">
      <c r="C2087" s="857" t="s">
        <v>1018</v>
      </c>
      <c r="D2087" s="835">
        <v>43647</v>
      </c>
      <c r="E2087" s="794">
        <f t="shared" si="41"/>
        <v>2019</v>
      </c>
      <c r="F2087" s="794" t="s">
        <v>1019</v>
      </c>
      <c r="G2087" s="823">
        <v>300</v>
      </c>
      <c r="H2087" s="794" t="s">
        <v>1029</v>
      </c>
      <c r="I2087" s="794">
        <v>86</v>
      </c>
      <c r="J2087" s="794">
        <v>214</v>
      </c>
      <c r="K2087" s="794">
        <v>898.80000000000007</v>
      </c>
      <c r="L2087" s="835" t="s">
        <v>1023</v>
      </c>
      <c r="M2087" s="794"/>
      <c r="N2087" s="794"/>
      <c r="O2087" s="794"/>
      <c r="P2087" s="794"/>
      <c r="Q2087" s="794"/>
      <c r="R2087" s="794"/>
      <c r="S2087" s="794"/>
      <c r="T2087" s="794"/>
      <c r="U2087" s="794"/>
      <c r="V2087" s="794"/>
      <c r="W2087" s="794"/>
      <c r="X2087" s="794"/>
    </row>
    <row r="2088" spans="3:24">
      <c r="C2088" s="857" t="s">
        <v>1018</v>
      </c>
      <c r="D2088" s="835">
        <v>43647</v>
      </c>
      <c r="E2088" s="794">
        <f t="shared" si="41"/>
        <v>2019</v>
      </c>
      <c r="F2088" s="794" t="s">
        <v>1032</v>
      </c>
      <c r="G2088" s="823">
        <v>135</v>
      </c>
      <c r="H2088" s="794" t="s">
        <v>1029</v>
      </c>
      <c r="I2088" s="794">
        <v>86</v>
      </c>
      <c r="J2088" s="794">
        <v>49</v>
      </c>
      <c r="K2088" s="794">
        <v>205.8</v>
      </c>
      <c r="L2088" s="835" t="s">
        <v>1023</v>
      </c>
      <c r="M2088" s="794"/>
      <c r="N2088" s="794"/>
      <c r="O2088" s="794"/>
      <c r="P2088" s="794"/>
      <c r="Q2088" s="794"/>
      <c r="R2088" s="794"/>
      <c r="S2088" s="794"/>
      <c r="T2088" s="794"/>
      <c r="U2088" s="794"/>
      <c r="V2088" s="794"/>
      <c r="W2088" s="794"/>
      <c r="X2088" s="794"/>
    </row>
    <row r="2089" spans="3:24">
      <c r="C2089" s="857" t="s">
        <v>1018</v>
      </c>
      <c r="D2089" s="835">
        <v>43647</v>
      </c>
      <c r="E2089" s="794">
        <f t="shared" si="41"/>
        <v>2019</v>
      </c>
      <c r="F2089" s="794" t="s">
        <v>1032</v>
      </c>
      <c r="G2089" s="823">
        <v>135</v>
      </c>
      <c r="H2089" s="794" t="s">
        <v>1029</v>
      </c>
      <c r="I2089" s="794">
        <v>86</v>
      </c>
      <c r="J2089" s="794">
        <v>49</v>
      </c>
      <c r="K2089" s="794">
        <v>205.8</v>
      </c>
      <c r="L2089" s="835" t="s">
        <v>1023</v>
      </c>
      <c r="M2089" s="794"/>
      <c r="N2089" s="794"/>
      <c r="O2089" s="794"/>
      <c r="P2089" s="794"/>
      <c r="Q2089" s="794"/>
      <c r="R2089" s="794"/>
      <c r="S2089" s="794"/>
      <c r="T2089" s="794"/>
      <c r="U2089" s="794"/>
      <c r="V2089" s="794"/>
      <c r="W2089" s="794"/>
      <c r="X2089" s="794"/>
    </row>
    <row r="2090" spans="3:24">
      <c r="C2090" s="857" t="s">
        <v>1018</v>
      </c>
      <c r="D2090" s="835">
        <v>43647</v>
      </c>
      <c r="E2090" s="794">
        <f t="shared" ref="E2090:E2153" si="42">YEAR(D2090)</f>
        <v>2019</v>
      </c>
      <c r="F2090" s="794" t="s">
        <v>1032</v>
      </c>
      <c r="G2090" s="823">
        <v>135</v>
      </c>
      <c r="H2090" s="794" t="s">
        <v>1029</v>
      </c>
      <c r="I2090" s="794">
        <v>86</v>
      </c>
      <c r="J2090" s="794">
        <v>49</v>
      </c>
      <c r="K2090" s="794">
        <v>205.8</v>
      </c>
      <c r="L2090" s="835" t="s">
        <v>1023</v>
      </c>
      <c r="M2090" s="794"/>
      <c r="N2090" s="794"/>
      <c r="O2090" s="794"/>
      <c r="P2090" s="794"/>
      <c r="Q2090" s="794"/>
      <c r="R2090" s="794"/>
      <c r="S2090" s="794"/>
      <c r="T2090" s="794"/>
      <c r="U2090" s="794"/>
      <c r="V2090" s="794"/>
      <c r="W2090" s="794"/>
      <c r="X2090" s="794"/>
    </row>
    <row r="2091" spans="3:24">
      <c r="C2091" s="857" t="s">
        <v>1018</v>
      </c>
      <c r="D2091" s="835">
        <v>43647</v>
      </c>
      <c r="E2091" s="794">
        <f t="shared" si="42"/>
        <v>2019</v>
      </c>
      <c r="F2091" s="794" t="s">
        <v>1032</v>
      </c>
      <c r="G2091" s="823">
        <v>135</v>
      </c>
      <c r="H2091" s="794" t="s">
        <v>1029</v>
      </c>
      <c r="I2091" s="794">
        <v>86</v>
      </c>
      <c r="J2091" s="794">
        <v>49</v>
      </c>
      <c r="K2091" s="794">
        <v>205.8</v>
      </c>
      <c r="L2091" s="835" t="s">
        <v>1023</v>
      </c>
      <c r="M2091" s="794"/>
      <c r="N2091" s="794"/>
      <c r="O2091" s="794"/>
      <c r="P2091" s="794"/>
      <c r="Q2091" s="794"/>
      <c r="R2091" s="794"/>
      <c r="S2091" s="794"/>
      <c r="T2091" s="794"/>
      <c r="U2091" s="794"/>
      <c r="V2091" s="794"/>
      <c r="W2091" s="794"/>
      <c r="X2091" s="794"/>
    </row>
    <row r="2092" spans="3:24">
      <c r="C2092" s="857" t="s">
        <v>1018</v>
      </c>
      <c r="D2092" s="835">
        <v>43647</v>
      </c>
      <c r="E2092" s="794">
        <f t="shared" si="42"/>
        <v>2019</v>
      </c>
      <c r="F2092" s="794" t="s">
        <v>1032</v>
      </c>
      <c r="G2092" s="823">
        <v>135</v>
      </c>
      <c r="H2092" s="794" t="s">
        <v>1029</v>
      </c>
      <c r="I2092" s="794">
        <v>86</v>
      </c>
      <c r="J2092" s="794">
        <v>49</v>
      </c>
      <c r="K2092" s="794">
        <v>205.8</v>
      </c>
      <c r="L2092" s="835" t="s">
        <v>1023</v>
      </c>
      <c r="M2092" s="794"/>
      <c r="N2092" s="794"/>
      <c r="O2092" s="794"/>
      <c r="P2092" s="794"/>
      <c r="Q2092" s="794"/>
      <c r="R2092" s="794"/>
      <c r="S2092" s="794"/>
      <c r="T2092" s="794"/>
      <c r="U2092" s="794"/>
      <c r="V2092" s="794"/>
      <c r="W2092" s="794"/>
      <c r="X2092" s="794"/>
    </row>
    <row r="2093" spans="3:24">
      <c r="C2093" s="857" t="s">
        <v>1018</v>
      </c>
      <c r="D2093" s="835">
        <v>43647</v>
      </c>
      <c r="E2093" s="794">
        <f t="shared" si="42"/>
        <v>2019</v>
      </c>
      <c r="F2093" s="794" t="s">
        <v>1019</v>
      </c>
      <c r="G2093" s="823">
        <v>300</v>
      </c>
      <c r="H2093" s="794" t="s">
        <v>1029</v>
      </c>
      <c r="I2093" s="794">
        <v>86</v>
      </c>
      <c r="J2093" s="794">
        <v>214</v>
      </c>
      <c r="K2093" s="794">
        <v>898.80000000000007</v>
      </c>
      <c r="L2093" s="835" t="s">
        <v>1023</v>
      </c>
      <c r="M2093" s="794"/>
      <c r="N2093" s="794"/>
      <c r="O2093" s="794"/>
      <c r="P2093" s="794"/>
      <c r="Q2093" s="794"/>
      <c r="R2093" s="794"/>
      <c r="S2093" s="794"/>
      <c r="T2093" s="794"/>
      <c r="U2093" s="794"/>
      <c r="V2093" s="794"/>
      <c r="W2093" s="794"/>
      <c r="X2093" s="794"/>
    </row>
    <row r="2094" spans="3:24">
      <c r="C2094" s="857" t="s">
        <v>1018</v>
      </c>
      <c r="D2094" s="835">
        <v>43647</v>
      </c>
      <c r="E2094" s="794">
        <f t="shared" si="42"/>
        <v>2019</v>
      </c>
      <c r="F2094" s="794" t="s">
        <v>1019</v>
      </c>
      <c r="G2094" s="823">
        <v>300</v>
      </c>
      <c r="H2094" s="794" t="s">
        <v>1029</v>
      </c>
      <c r="I2094" s="794">
        <v>86</v>
      </c>
      <c r="J2094" s="794">
        <v>214</v>
      </c>
      <c r="K2094" s="794">
        <v>898.80000000000007</v>
      </c>
      <c r="L2094" s="835" t="s">
        <v>1023</v>
      </c>
      <c r="M2094" s="794"/>
      <c r="N2094" s="794"/>
      <c r="O2094" s="794"/>
      <c r="P2094" s="794"/>
      <c r="Q2094" s="794"/>
      <c r="R2094" s="794"/>
      <c r="S2094" s="794"/>
      <c r="T2094" s="794"/>
      <c r="U2094" s="794"/>
      <c r="V2094" s="794"/>
      <c r="W2094" s="794"/>
      <c r="X2094" s="794"/>
    </row>
    <row r="2095" spans="3:24">
      <c r="C2095" s="857" t="s">
        <v>1018</v>
      </c>
      <c r="D2095" s="835">
        <v>43647</v>
      </c>
      <c r="E2095" s="794">
        <f t="shared" si="42"/>
        <v>2019</v>
      </c>
      <c r="F2095" s="794" t="s">
        <v>1019</v>
      </c>
      <c r="G2095" s="823">
        <v>300</v>
      </c>
      <c r="H2095" s="794" t="s">
        <v>1029</v>
      </c>
      <c r="I2095" s="794">
        <v>86</v>
      </c>
      <c r="J2095" s="794">
        <v>214</v>
      </c>
      <c r="K2095" s="794">
        <v>898.80000000000007</v>
      </c>
      <c r="L2095" s="835" t="s">
        <v>1023</v>
      </c>
      <c r="M2095" s="794"/>
      <c r="N2095" s="794"/>
      <c r="O2095" s="794"/>
      <c r="P2095" s="794"/>
      <c r="Q2095" s="794"/>
      <c r="R2095" s="794"/>
      <c r="S2095" s="794"/>
      <c r="T2095" s="794"/>
      <c r="U2095" s="794"/>
      <c r="V2095" s="794"/>
      <c r="W2095" s="794"/>
      <c r="X2095" s="794"/>
    </row>
    <row r="2096" spans="3:24">
      <c r="C2096" s="857" t="s">
        <v>1018</v>
      </c>
      <c r="D2096" s="835">
        <v>43647</v>
      </c>
      <c r="E2096" s="794">
        <f t="shared" si="42"/>
        <v>2019</v>
      </c>
      <c r="F2096" s="794" t="s">
        <v>1019</v>
      </c>
      <c r="G2096" s="823">
        <v>300</v>
      </c>
      <c r="H2096" s="794" t="s">
        <v>1029</v>
      </c>
      <c r="I2096" s="794">
        <v>86</v>
      </c>
      <c r="J2096" s="794">
        <v>214</v>
      </c>
      <c r="K2096" s="794">
        <v>898.80000000000007</v>
      </c>
      <c r="L2096" s="835" t="s">
        <v>1023</v>
      </c>
      <c r="M2096" s="794"/>
      <c r="N2096" s="794"/>
      <c r="O2096" s="794"/>
      <c r="P2096" s="794"/>
      <c r="Q2096" s="794"/>
      <c r="R2096" s="794"/>
      <c r="S2096" s="794"/>
      <c r="T2096" s="794"/>
      <c r="U2096" s="794"/>
      <c r="V2096" s="794"/>
      <c r="W2096" s="794"/>
      <c r="X2096" s="794"/>
    </row>
    <row r="2097" spans="3:24">
      <c r="C2097" s="857" t="s">
        <v>1018</v>
      </c>
      <c r="D2097" s="835">
        <v>43647</v>
      </c>
      <c r="E2097" s="794">
        <f t="shared" si="42"/>
        <v>2019</v>
      </c>
      <c r="F2097" s="794" t="s">
        <v>1019</v>
      </c>
      <c r="G2097" s="823">
        <v>300</v>
      </c>
      <c r="H2097" s="794" t="s">
        <v>1029</v>
      </c>
      <c r="I2097" s="794">
        <v>86</v>
      </c>
      <c r="J2097" s="794">
        <v>214</v>
      </c>
      <c r="K2097" s="794">
        <v>898.80000000000007</v>
      </c>
      <c r="L2097" s="835" t="s">
        <v>1023</v>
      </c>
      <c r="M2097" s="794"/>
      <c r="N2097" s="794"/>
      <c r="O2097" s="794"/>
      <c r="P2097" s="794"/>
      <c r="Q2097" s="794"/>
      <c r="R2097" s="794"/>
      <c r="S2097" s="794"/>
      <c r="T2097" s="794"/>
      <c r="U2097" s="794"/>
      <c r="V2097" s="794"/>
      <c r="W2097" s="794"/>
      <c r="X2097" s="794"/>
    </row>
    <row r="2098" spans="3:24">
      <c r="C2098" s="857" t="s">
        <v>1018</v>
      </c>
      <c r="D2098" s="835">
        <v>43647</v>
      </c>
      <c r="E2098" s="794">
        <f t="shared" si="42"/>
        <v>2019</v>
      </c>
      <c r="F2098" s="794" t="s">
        <v>1019</v>
      </c>
      <c r="G2098" s="823">
        <v>300</v>
      </c>
      <c r="H2098" s="794" t="s">
        <v>1029</v>
      </c>
      <c r="I2098" s="794">
        <v>86</v>
      </c>
      <c r="J2098" s="794">
        <v>214</v>
      </c>
      <c r="K2098" s="794">
        <v>898.80000000000007</v>
      </c>
      <c r="L2098" s="835" t="s">
        <v>1023</v>
      </c>
      <c r="M2098" s="794"/>
      <c r="N2098" s="794"/>
      <c r="O2098" s="794"/>
      <c r="P2098" s="794"/>
      <c r="Q2098" s="794"/>
      <c r="R2098" s="794"/>
      <c r="S2098" s="794"/>
      <c r="T2098" s="794"/>
      <c r="U2098" s="794"/>
      <c r="V2098" s="794"/>
      <c r="W2098" s="794"/>
      <c r="X2098" s="794"/>
    </row>
    <row r="2099" spans="3:24">
      <c r="C2099" s="857" t="s">
        <v>1018</v>
      </c>
      <c r="D2099" s="835">
        <v>43647</v>
      </c>
      <c r="E2099" s="794">
        <f t="shared" si="42"/>
        <v>2019</v>
      </c>
      <c r="F2099" s="794" t="s">
        <v>1019</v>
      </c>
      <c r="G2099" s="823">
        <v>300</v>
      </c>
      <c r="H2099" s="794" t="s">
        <v>1029</v>
      </c>
      <c r="I2099" s="794">
        <v>86</v>
      </c>
      <c r="J2099" s="794">
        <v>214</v>
      </c>
      <c r="K2099" s="794">
        <v>898.80000000000007</v>
      </c>
      <c r="L2099" s="835" t="s">
        <v>1023</v>
      </c>
      <c r="M2099" s="794"/>
      <c r="N2099" s="794"/>
      <c r="O2099" s="794"/>
      <c r="P2099" s="794"/>
      <c r="Q2099" s="794"/>
      <c r="R2099" s="794"/>
      <c r="S2099" s="794"/>
      <c r="T2099" s="794"/>
      <c r="U2099" s="794"/>
      <c r="V2099" s="794"/>
      <c r="W2099" s="794"/>
      <c r="X2099" s="794"/>
    </row>
    <row r="2100" spans="3:24">
      <c r="C2100" s="857" t="s">
        <v>1018</v>
      </c>
      <c r="D2100" s="835">
        <v>43647</v>
      </c>
      <c r="E2100" s="794">
        <f t="shared" si="42"/>
        <v>2019</v>
      </c>
      <c r="F2100" s="794" t="s">
        <v>1019</v>
      </c>
      <c r="G2100" s="823">
        <v>300</v>
      </c>
      <c r="H2100" s="794" t="s">
        <v>1029</v>
      </c>
      <c r="I2100" s="794">
        <v>86</v>
      </c>
      <c r="J2100" s="794">
        <v>214</v>
      </c>
      <c r="K2100" s="794">
        <v>898.80000000000007</v>
      </c>
      <c r="L2100" s="835" t="s">
        <v>1023</v>
      </c>
      <c r="M2100" s="794"/>
      <c r="N2100" s="794"/>
      <c r="O2100" s="794"/>
      <c r="P2100" s="794"/>
      <c r="Q2100" s="794"/>
      <c r="R2100" s="794"/>
      <c r="S2100" s="794"/>
      <c r="T2100" s="794"/>
      <c r="U2100" s="794"/>
      <c r="V2100" s="794"/>
      <c r="W2100" s="794"/>
      <c r="X2100" s="794"/>
    </row>
    <row r="2101" spans="3:24">
      <c r="C2101" s="857" t="s">
        <v>1018</v>
      </c>
      <c r="D2101" s="835">
        <v>43647</v>
      </c>
      <c r="E2101" s="794">
        <f t="shared" si="42"/>
        <v>2019</v>
      </c>
      <c r="F2101" s="794" t="s">
        <v>1019</v>
      </c>
      <c r="G2101" s="823">
        <v>300</v>
      </c>
      <c r="H2101" s="794" t="s">
        <v>1029</v>
      </c>
      <c r="I2101" s="794">
        <v>86</v>
      </c>
      <c r="J2101" s="794">
        <v>214</v>
      </c>
      <c r="K2101" s="794">
        <v>898.80000000000007</v>
      </c>
      <c r="L2101" s="835" t="s">
        <v>1023</v>
      </c>
      <c r="M2101" s="794"/>
      <c r="N2101" s="794"/>
      <c r="O2101" s="794"/>
      <c r="P2101" s="794"/>
      <c r="Q2101" s="794"/>
      <c r="R2101" s="794"/>
      <c r="S2101" s="794"/>
      <c r="T2101" s="794"/>
      <c r="U2101" s="794"/>
      <c r="V2101" s="794"/>
      <c r="W2101" s="794"/>
      <c r="X2101" s="794"/>
    </row>
    <row r="2102" spans="3:24">
      <c r="C2102" s="857" t="s">
        <v>1018</v>
      </c>
      <c r="D2102" s="835">
        <v>43647</v>
      </c>
      <c r="E2102" s="794">
        <f t="shared" si="42"/>
        <v>2019</v>
      </c>
      <c r="F2102" s="794" t="s">
        <v>1019</v>
      </c>
      <c r="G2102" s="823">
        <v>300</v>
      </c>
      <c r="H2102" s="794" t="s">
        <v>1029</v>
      </c>
      <c r="I2102" s="794">
        <v>86</v>
      </c>
      <c r="J2102" s="794">
        <v>214</v>
      </c>
      <c r="K2102" s="794">
        <v>898.80000000000007</v>
      </c>
      <c r="L2102" s="835" t="s">
        <v>1023</v>
      </c>
      <c r="M2102" s="794"/>
      <c r="N2102" s="794"/>
      <c r="O2102" s="794"/>
      <c r="P2102" s="794"/>
      <c r="Q2102" s="794"/>
      <c r="R2102" s="794"/>
      <c r="S2102" s="794"/>
      <c r="T2102" s="794"/>
      <c r="U2102" s="794"/>
      <c r="V2102" s="794"/>
      <c r="W2102" s="794"/>
      <c r="X2102" s="794"/>
    </row>
    <row r="2103" spans="3:24">
      <c r="C2103" s="857" t="s">
        <v>1018</v>
      </c>
      <c r="D2103" s="835">
        <v>43647</v>
      </c>
      <c r="E2103" s="794">
        <f t="shared" si="42"/>
        <v>2019</v>
      </c>
      <c r="F2103" s="794" t="s">
        <v>1019</v>
      </c>
      <c r="G2103" s="823">
        <v>300</v>
      </c>
      <c r="H2103" s="794" t="s">
        <v>1029</v>
      </c>
      <c r="I2103" s="794">
        <v>86</v>
      </c>
      <c r="J2103" s="794">
        <v>214</v>
      </c>
      <c r="K2103" s="794">
        <v>898.80000000000007</v>
      </c>
      <c r="L2103" s="835" t="s">
        <v>1023</v>
      </c>
      <c r="M2103" s="794"/>
      <c r="N2103" s="794"/>
      <c r="O2103" s="794"/>
      <c r="P2103" s="794"/>
      <c r="Q2103" s="794"/>
      <c r="R2103" s="794"/>
      <c r="S2103" s="794"/>
      <c r="T2103" s="794"/>
      <c r="U2103" s="794"/>
      <c r="V2103" s="794"/>
      <c r="W2103" s="794"/>
      <c r="X2103" s="794"/>
    </row>
    <row r="2104" spans="3:24">
      <c r="C2104" s="857" t="s">
        <v>1018</v>
      </c>
      <c r="D2104" s="835">
        <v>43647</v>
      </c>
      <c r="E2104" s="794">
        <f t="shared" si="42"/>
        <v>2019</v>
      </c>
      <c r="F2104" s="794" t="s">
        <v>1019</v>
      </c>
      <c r="G2104" s="823">
        <v>300</v>
      </c>
      <c r="H2104" s="794" t="s">
        <v>1029</v>
      </c>
      <c r="I2104" s="794">
        <v>86</v>
      </c>
      <c r="J2104" s="794">
        <v>214</v>
      </c>
      <c r="K2104" s="794">
        <v>898.80000000000007</v>
      </c>
      <c r="L2104" s="835" t="s">
        <v>1023</v>
      </c>
      <c r="M2104" s="794"/>
      <c r="N2104" s="794"/>
      <c r="O2104" s="794"/>
      <c r="P2104" s="794"/>
      <c r="Q2104" s="794"/>
      <c r="R2104" s="794"/>
      <c r="S2104" s="794"/>
      <c r="T2104" s="794"/>
      <c r="U2104" s="794"/>
      <c r="V2104" s="794"/>
      <c r="W2104" s="794"/>
      <c r="X2104" s="794"/>
    </row>
    <row r="2105" spans="3:24">
      <c r="C2105" s="857" t="s">
        <v>1018</v>
      </c>
      <c r="D2105" s="835">
        <v>43647</v>
      </c>
      <c r="E2105" s="794">
        <f t="shared" si="42"/>
        <v>2019</v>
      </c>
      <c r="F2105" s="794" t="s">
        <v>1019</v>
      </c>
      <c r="G2105" s="823">
        <v>300</v>
      </c>
      <c r="H2105" s="794" t="s">
        <v>1047</v>
      </c>
      <c r="I2105" s="794">
        <v>158</v>
      </c>
      <c r="J2105" s="794">
        <v>142</v>
      </c>
      <c r="K2105" s="794">
        <v>596.4</v>
      </c>
      <c r="L2105" s="835" t="s">
        <v>1023</v>
      </c>
      <c r="M2105" s="794"/>
      <c r="N2105" s="794"/>
      <c r="O2105" s="794"/>
      <c r="P2105" s="794"/>
      <c r="Q2105" s="794"/>
      <c r="R2105" s="794"/>
      <c r="S2105" s="794"/>
      <c r="T2105" s="794"/>
      <c r="U2105" s="794"/>
      <c r="V2105" s="794"/>
      <c r="W2105" s="794"/>
      <c r="X2105" s="794"/>
    </row>
    <row r="2106" spans="3:24">
      <c r="C2106" s="857" t="s">
        <v>1018</v>
      </c>
      <c r="D2106" s="835">
        <v>43647</v>
      </c>
      <c r="E2106" s="794">
        <f t="shared" si="42"/>
        <v>2019</v>
      </c>
      <c r="F2106" s="794" t="s">
        <v>1019</v>
      </c>
      <c r="G2106" s="823">
        <v>300</v>
      </c>
      <c r="H2106" s="794" t="s">
        <v>1047</v>
      </c>
      <c r="I2106" s="794">
        <v>158</v>
      </c>
      <c r="J2106" s="794">
        <v>142</v>
      </c>
      <c r="K2106" s="794">
        <v>596.4</v>
      </c>
      <c r="L2106" s="835" t="s">
        <v>1023</v>
      </c>
      <c r="M2106" s="794"/>
      <c r="N2106" s="794"/>
      <c r="O2106" s="794"/>
      <c r="P2106" s="794"/>
      <c r="Q2106" s="794"/>
      <c r="R2106" s="794"/>
      <c r="S2106" s="794"/>
      <c r="T2106" s="794"/>
      <c r="U2106" s="794"/>
      <c r="V2106" s="794"/>
      <c r="W2106" s="794"/>
      <c r="X2106" s="794"/>
    </row>
    <row r="2107" spans="3:24">
      <c r="C2107" s="857" t="s">
        <v>1018</v>
      </c>
      <c r="D2107" s="835">
        <v>43647</v>
      </c>
      <c r="E2107" s="794">
        <f t="shared" si="42"/>
        <v>2019</v>
      </c>
      <c r="F2107" s="794" t="s">
        <v>1019</v>
      </c>
      <c r="G2107" s="823">
        <v>300</v>
      </c>
      <c r="H2107" s="794" t="s">
        <v>1047</v>
      </c>
      <c r="I2107" s="794">
        <v>158</v>
      </c>
      <c r="J2107" s="794">
        <v>142</v>
      </c>
      <c r="K2107" s="794">
        <v>596.4</v>
      </c>
      <c r="L2107" s="835" t="s">
        <v>1023</v>
      </c>
      <c r="M2107" s="794"/>
      <c r="N2107" s="794"/>
      <c r="O2107" s="794"/>
      <c r="P2107" s="794"/>
      <c r="Q2107" s="794"/>
      <c r="R2107" s="794"/>
      <c r="S2107" s="794"/>
      <c r="T2107" s="794"/>
      <c r="U2107" s="794"/>
      <c r="V2107" s="794"/>
      <c r="W2107" s="794"/>
      <c r="X2107" s="794"/>
    </row>
    <row r="2108" spans="3:24">
      <c r="C2108" s="857" t="s">
        <v>1018</v>
      </c>
      <c r="D2108" s="835">
        <v>43647</v>
      </c>
      <c r="E2108" s="794">
        <f t="shared" si="42"/>
        <v>2019</v>
      </c>
      <c r="F2108" s="794" t="s">
        <v>1019</v>
      </c>
      <c r="G2108" s="823">
        <v>300</v>
      </c>
      <c r="H2108" s="794" t="s">
        <v>1047</v>
      </c>
      <c r="I2108" s="794">
        <v>158</v>
      </c>
      <c r="J2108" s="794">
        <v>142</v>
      </c>
      <c r="K2108" s="794">
        <v>596.4</v>
      </c>
      <c r="L2108" s="835" t="s">
        <v>1023</v>
      </c>
      <c r="M2108" s="794"/>
      <c r="N2108" s="794"/>
      <c r="O2108" s="794"/>
      <c r="P2108" s="794"/>
      <c r="Q2108" s="794"/>
      <c r="R2108" s="794"/>
      <c r="S2108" s="794"/>
      <c r="T2108" s="794"/>
      <c r="U2108" s="794"/>
      <c r="V2108" s="794"/>
      <c r="W2108" s="794"/>
      <c r="X2108" s="794"/>
    </row>
    <row r="2109" spans="3:24">
      <c r="C2109" s="857" t="s">
        <v>1018</v>
      </c>
      <c r="D2109" s="835">
        <v>43647</v>
      </c>
      <c r="E2109" s="794">
        <f t="shared" si="42"/>
        <v>2019</v>
      </c>
      <c r="F2109" s="794" t="s">
        <v>1019</v>
      </c>
      <c r="G2109" s="823">
        <v>300</v>
      </c>
      <c r="H2109" s="794" t="s">
        <v>1047</v>
      </c>
      <c r="I2109" s="794">
        <v>158</v>
      </c>
      <c r="J2109" s="794">
        <v>142</v>
      </c>
      <c r="K2109" s="794">
        <v>596.4</v>
      </c>
      <c r="L2109" s="835" t="s">
        <v>1023</v>
      </c>
      <c r="M2109" s="794"/>
      <c r="N2109" s="794"/>
      <c r="O2109" s="794"/>
      <c r="P2109" s="794"/>
      <c r="Q2109" s="794"/>
      <c r="R2109" s="794"/>
      <c r="S2109" s="794"/>
      <c r="T2109" s="794"/>
      <c r="U2109" s="794"/>
      <c r="V2109" s="794"/>
      <c r="W2109" s="794"/>
      <c r="X2109" s="794"/>
    </row>
    <row r="2110" spans="3:24">
      <c r="C2110" s="857" t="s">
        <v>1018</v>
      </c>
      <c r="D2110" s="835">
        <v>43647</v>
      </c>
      <c r="E2110" s="794">
        <f t="shared" si="42"/>
        <v>2019</v>
      </c>
      <c r="F2110" s="794" t="s">
        <v>1019</v>
      </c>
      <c r="G2110" s="823">
        <v>300</v>
      </c>
      <c r="H2110" s="794" t="s">
        <v>1047</v>
      </c>
      <c r="I2110" s="794">
        <v>158</v>
      </c>
      <c r="J2110" s="794">
        <v>142</v>
      </c>
      <c r="K2110" s="794">
        <v>596.4</v>
      </c>
      <c r="L2110" s="835" t="s">
        <v>1023</v>
      </c>
      <c r="M2110" s="794"/>
      <c r="N2110" s="794"/>
      <c r="O2110" s="794"/>
      <c r="P2110" s="794"/>
      <c r="Q2110" s="794"/>
      <c r="R2110" s="794"/>
      <c r="S2110" s="794"/>
      <c r="T2110" s="794"/>
      <c r="U2110" s="794"/>
      <c r="V2110" s="794"/>
      <c r="W2110" s="794"/>
      <c r="X2110" s="794"/>
    </row>
    <row r="2111" spans="3:24">
      <c r="C2111" s="857" t="s">
        <v>1018</v>
      </c>
      <c r="D2111" s="835">
        <v>43647</v>
      </c>
      <c r="E2111" s="794">
        <f t="shared" si="42"/>
        <v>2019</v>
      </c>
      <c r="F2111" s="794" t="s">
        <v>1019</v>
      </c>
      <c r="G2111" s="823">
        <v>300</v>
      </c>
      <c r="H2111" s="794" t="s">
        <v>1047</v>
      </c>
      <c r="I2111" s="794">
        <v>158</v>
      </c>
      <c r="J2111" s="794">
        <v>142</v>
      </c>
      <c r="K2111" s="794">
        <v>596.4</v>
      </c>
      <c r="L2111" s="835" t="s">
        <v>1023</v>
      </c>
      <c r="M2111" s="794"/>
      <c r="N2111" s="794"/>
      <c r="O2111" s="794"/>
      <c r="P2111" s="794"/>
      <c r="Q2111" s="794"/>
      <c r="R2111" s="794"/>
      <c r="S2111" s="794"/>
      <c r="T2111" s="794"/>
      <c r="U2111" s="794"/>
      <c r="V2111" s="794"/>
      <c r="W2111" s="794"/>
      <c r="X2111" s="794"/>
    </row>
    <row r="2112" spans="3:24">
      <c r="C2112" s="857" t="s">
        <v>1018</v>
      </c>
      <c r="D2112" s="835">
        <v>43647</v>
      </c>
      <c r="E2112" s="794">
        <f t="shared" si="42"/>
        <v>2019</v>
      </c>
      <c r="F2112" s="794" t="s">
        <v>1019</v>
      </c>
      <c r="G2112" s="823">
        <v>300</v>
      </c>
      <c r="H2112" s="794" t="s">
        <v>1047</v>
      </c>
      <c r="I2112" s="794">
        <v>158</v>
      </c>
      <c r="J2112" s="794">
        <v>142</v>
      </c>
      <c r="K2112" s="794">
        <v>596.4</v>
      </c>
      <c r="L2112" s="835" t="s">
        <v>1023</v>
      </c>
      <c r="M2112" s="794"/>
      <c r="N2112" s="794"/>
      <c r="O2112" s="794"/>
      <c r="P2112" s="794"/>
      <c r="Q2112" s="794"/>
      <c r="R2112" s="794"/>
      <c r="S2112" s="794"/>
      <c r="T2112" s="794"/>
      <c r="U2112" s="794"/>
      <c r="V2112" s="794"/>
      <c r="W2112" s="794"/>
      <c r="X2112" s="794"/>
    </row>
    <row r="2113" spans="3:24">
      <c r="C2113" s="857" t="s">
        <v>1018</v>
      </c>
      <c r="D2113" s="835">
        <v>43647</v>
      </c>
      <c r="E2113" s="794">
        <f t="shared" si="42"/>
        <v>2019</v>
      </c>
      <c r="F2113" s="794" t="s">
        <v>1019</v>
      </c>
      <c r="G2113" s="823">
        <v>300</v>
      </c>
      <c r="H2113" s="794" t="s">
        <v>1047</v>
      </c>
      <c r="I2113" s="794">
        <v>158</v>
      </c>
      <c r="J2113" s="794">
        <v>142</v>
      </c>
      <c r="K2113" s="794">
        <v>596.4</v>
      </c>
      <c r="L2113" s="835" t="s">
        <v>1023</v>
      </c>
      <c r="M2113" s="794"/>
      <c r="N2113" s="794"/>
      <c r="O2113" s="794"/>
      <c r="P2113" s="794"/>
      <c r="Q2113" s="794"/>
      <c r="R2113" s="794"/>
      <c r="S2113" s="794"/>
      <c r="T2113" s="794"/>
      <c r="U2113" s="794"/>
      <c r="V2113" s="794"/>
      <c r="W2113" s="794"/>
      <c r="X2113" s="794"/>
    </row>
    <row r="2114" spans="3:24">
      <c r="C2114" s="857" t="s">
        <v>1018</v>
      </c>
      <c r="D2114" s="835">
        <v>43647</v>
      </c>
      <c r="E2114" s="794">
        <f t="shared" si="42"/>
        <v>2019</v>
      </c>
      <c r="F2114" s="794" t="s">
        <v>1019</v>
      </c>
      <c r="G2114" s="823">
        <v>300</v>
      </c>
      <c r="H2114" s="794" t="s">
        <v>1029</v>
      </c>
      <c r="I2114" s="794">
        <v>86</v>
      </c>
      <c r="J2114" s="794">
        <v>214</v>
      </c>
      <c r="K2114" s="794">
        <v>898.80000000000007</v>
      </c>
      <c r="L2114" s="835" t="s">
        <v>1023</v>
      </c>
      <c r="M2114" s="794"/>
      <c r="N2114" s="794"/>
      <c r="O2114" s="794"/>
      <c r="P2114" s="794"/>
      <c r="Q2114" s="794"/>
      <c r="R2114" s="794"/>
      <c r="S2114" s="794"/>
      <c r="T2114" s="794"/>
      <c r="U2114" s="794"/>
      <c r="V2114" s="794"/>
      <c r="W2114" s="794"/>
      <c r="X2114" s="794"/>
    </row>
    <row r="2115" spans="3:24">
      <c r="C2115" s="857" t="s">
        <v>1018</v>
      </c>
      <c r="D2115" s="835">
        <v>43647</v>
      </c>
      <c r="E2115" s="794">
        <f t="shared" si="42"/>
        <v>2019</v>
      </c>
      <c r="F2115" s="794" t="s">
        <v>1019</v>
      </c>
      <c r="G2115" s="823">
        <v>300</v>
      </c>
      <c r="H2115" s="794" t="s">
        <v>1029</v>
      </c>
      <c r="I2115" s="794">
        <v>86</v>
      </c>
      <c r="J2115" s="794">
        <v>214</v>
      </c>
      <c r="K2115" s="794">
        <v>898.80000000000007</v>
      </c>
      <c r="L2115" s="835" t="s">
        <v>1023</v>
      </c>
      <c r="M2115" s="794"/>
      <c r="N2115" s="794"/>
      <c r="O2115" s="794"/>
      <c r="P2115" s="794"/>
      <c r="Q2115" s="794"/>
      <c r="R2115" s="794"/>
      <c r="S2115" s="794"/>
      <c r="T2115" s="794"/>
      <c r="U2115" s="794"/>
      <c r="V2115" s="794"/>
      <c r="W2115" s="794"/>
      <c r="X2115" s="794"/>
    </row>
    <row r="2116" spans="3:24">
      <c r="C2116" s="857" t="s">
        <v>1018</v>
      </c>
      <c r="D2116" s="835">
        <v>43647</v>
      </c>
      <c r="E2116" s="794">
        <f t="shared" si="42"/>
        <v>2019</v>
      </c>
      <c r="F2116" s="794" t="s">
        <v>1019</v>
      </c>
      <c r="G2116" s="823">
        <v>300</v>
      </c>
      <c r="H2116" s="794" t="s">
        <v>1029</v>
      </c>
      <c r="I2116" s="794">
        <v>86</v>
      </c>
      <c r="J2116" s="794">
        <v>214</v>
      </c>
      <c r="K2116" s="794">
        <v>898.80000000000007</v>
      </c>
      <c r="L2116" s="835" t="s">
        <v>1023</v>
      </c>
      <c r="M2116" s="794"/>
      <c r="N2116" s="794"/>
      <c r="O2116" s="794"/>
      <c r="P2116" s="794"/>
      <c r="Q2116" s="794"/>
      <c r="R2116" s="794"/>
      <c r="S2116" s="794"/>
      <c r="T2116" s="794"/>
      <c r="U2116" s="794"/>
      <c r="V2116" s="794"/>
      <c r="W2116" s="794"/>
      <c r="X2116" s="794"/>
    </row>
    <row r="2117" spans="3:24">
      <c r="C2117" s="857" t="s">
        <v>1018</v>
      </c>
      <c r="D2117" s="835">
        <v>43647</v>
      </c>
      <c r="E2117" s="794">
        <f t="shared" si="42"/>
        <v>2019</v>
      </c>
      <c r="F2117" s="794" t="s">
        <v>1019</v>
      </c>
      <c r="G2117" s="823">
        <v>300</v>
      </c>
      <c r="H2117" s="794" t="s">
        <v>1029</v>
      </c>
      <c r="I2117" s="794">
        <v>86</v>
      </c>
      <c r="J2117" s="794">
        <v>214</v>
      </c>
      <c r="K2117" s="794">
        <v>898.80000000000007</v>
      </c>
      <c r="L2117" s="835" t="s">
        <v>1023</v>
      </c>
      <c r="M2117" s="794"/>
      <c r="N2117" s="794"/>
      <c r="O2117" s="794"/>
      <c r="P2117" s="794"/>
      <c r="Q2117" s="794"/>
      <c r="R2117" s="794"/>
      <c r="S2117" s="794"/>
      <c r="T2117" s="794"/>
      <c r="U2117" s="794"/>
      <c r="V2117" s="794"/>
      <c r="W2117" s="794"/>
      <c r="X2117" s="794"/>
    </row>
    <row r="2118" spans="3:24">
      <c r="C2118" s="857" t="s">
        <v>1018</v>
      </c>
      <c r="D2118" s="835">
        <v>43647</v>
      </c>
      <c r="E2118" s="794">
        <f t="shared" si="42"/>
        <v>2019</v>
      </c>
      <c r="F2118" s="794" t="s">
        <v>1019</v>
      </c>
      <c r="G2118" s="823">
        <v>300</v>
      </c>
      <c r="H2118" s="794" t="s">
        <v>1029</v>
      </c>
      <c r="I2118" s="794">
        <v>86</v>
      </c>
      <c r="J2118" s="794">
        <v>214</v>
      </c>
      <c r="K2118" s="794">
        <v>898.80000000000007</v>
      </c>
      <c r="L2118" s="835" t="s">
        <v>1023</v>
      </c>
      <c r="M2118" s="794"/>
      <c r="N2118" s="794"/>
      <c r="O2118" s="794"/>
      <c r="P2118" s="794"/>
      <c r="Q2118" s="794"/>
      <c r="R2118" s="794"/>
      <c r="S2118" s="794"/>
      <c r="T2118" s="794"/>
      <c r="U2118" s="794"/>
      <c r="V2118" s="794"/>
      <c r="W2118" s="794"/>
      <c r="X2118" s="794"/>
    </row>
    <row r="2119" spans="3:24">
      <c r="C2119" s="857" t="s">
        <v>1018</v>
      </c>
      <c r="D2119" s="835">
        <v>43647</v>
      </c>
      <c r="E2119" s="794">
        <f t="shared" si="42"/>
        <v>2019</v>
      </c>
      <c r="F2119" s="794" t="s">
        <v>1032</v>
      </c>
      <c r="G2119" s="823">
        <v>135</v>
      </c>
      <c r="H2119" s="794" t="s">
        <v>1029</v>
      </c>
      <c r="I2119" s="794">
        <v>86</v>
      </c>
      <c r="J2119" s="794">
        <v>49</v>
      </c>
      <c r="K2119" s="794">
        <v>205.8</v>
      </c>
      <c r="L2119" s="835" t="s">
        <v>1023</v>
      </c>
      <c r="M2119" s="794"/>
      <c r="N2119" s="794"/>
      <c r="O2119" s="794"/>
      <c r="P2119" s="794"/>
      <c r="Q2119" s="794"/>
      <c r="R2119" s="794"/>
      <c r="S2119" s="794"/>
      <c r="T2119" s="794"/>
      <c r="U2119" s="794"/>
      <c r="V2119" s="794"/>
      <c r="W2119" s="794"/>
      <c r="X2119" s="794"/>
    </row>
    <row r="2120" spans="3:24">
      <c r="C2120" s="857" t="s">
        <v>1018</v>
      </c>
      <c r="D2120" s="835">
        <v>43647</v>
      </c>
      <c r="E2120" s="794">
        <f t="shared" si="42"/>
        <v>2019</v>
      </c>
      <c r="F2120" s="794" t="s">
        <v>1032</v>
      </c>
      <c r="G2120" s="823">
        <v>135</v>
      </c>
      <c r="H2120" s="794" t="s">
        <v>1029</v>
      </c>
      <c r="I2120" s="794">
        <v>86</v>
      </c>
      <c r="J2120" s="794">
        <v>49</v>
      </c>
      <c r="K2120" s="794">
        <v>205.8</v>
      </c>
      <c r="L2120" s="835" t="s">
        <v>1023</v>
      </c>
      <c r="M2120" s="794"/>
      <c r="N2120" s="794"/>
      <c r="O2120" s="794"/>
      <c r="P2120" s="794"/>
      <c r="Q2120" s="794"/>
      <c r="R2120" s="794"/>
      <c r="S2120" s="794"/>
      <c r="T2120" s="794"/>
      <c r="U2120" s="794"/>
      <c r="V2120" s="794"/>
      <c r="W2120" s="794"/>
      <c r="X2120" s="794"/>
    </row>
    <row r="2121" spans="3:24">
      <c r="C2121" s="857" t="s">
        <v>1018</v>
      </c>
      <c r="D2121" s="835">
        <v>43647</v>
      </c>
      <c r="E2121" s="794">
        <f t="shared" si="42"/>
        <v>2019</v>
      </c>
      <c r="F2121" s="794" t="s">
        <v>1019</v>
      </c>
      <c r="G2121" s="823">
        <v>300</v>
      </c>
      <c r="H2121" s="794" t="s">
        <v>1029</v>
      </c>
      <c r="I2121" s="794">
        <v>86</v>
      </c>
      <c r="J2121" s="794">
        <v>214</v>
      </c>
      <c r="K2121" s="794">
        <v>898.80000000000007</v>
      </c>
      <c r="L2121" s="835" t="s">
        <v>1023</v>
      </c>
      <c r="M2121" s="794"/>
      <c r="N2121" s="794"/>
      <c r="O2121" s="794"/>
      <c r="P2121" s="794"/>
      <c r="Q2121" s="794"/>
      <c r="R2121" s="794"/>
      <c r="S2121" s="794"/>
      <c r="T2121" s="794"/>
      <c r="U2121" s="794"/>
      <c r="V2121" s="794"/>
      <c r="W2121" s="794"/>
      <c r="X2121" s="794"/>
    </row>
    <row r="2122" spans="3:24">
      <c r="C2122" s="857" t="s">
        <v>1018</v>
      </c>
      <c r="D2122" s="835">
        <v>43647</v>
      </c>
      <c r="E2122" s="794">
        <f t="shared" si="42"/>
        <v>2019</v>
      </c>
      <c r="F2122" s="794" t="s">
        <v>1032</v>
      </c>
      <c r="G2122" s="823">
        <v>135</v>
      </c>
      <c r="H2122" s="794" t="s">
        <v>1029</v>
      </c>
      <c r="I2122" s="794">
        <v>86</v>
      </c>
      <c r="J2122" s="794">
        <v>49</v>
      </c>
      <c r="K2122" s="794">
        <v>205.8</v>
      </c>
      <c r="L2122" s="835" t="s">
        <v>1023</v>
      </c>
      <c r="M2122" s="794"/>
      <c r="N2122" s="794"/>
      <c r="O2122" s="794"/>
      <c r="P2122" s="794"/>
      <c r="Q2122" s="794"/>
      <c r="R2122" s="794"/>
      <c r="S2122" s="794"/>
      <c r="T2122" s="794"/>
      <c r="U2122" s="794"/>
      <c r="V2122" s="794"/>
      <c r="W2122" s="794"/>
      <c r="X2122" s="794"/>
    </row>
    <row r="2123" spans="3:24">
      <c r="C2123" s="857" t="s">
        <v>1018</v>
      </c>
      <c r="D2123" s="835">
        <v>43647</v>
      </c>
      <c r="E2123" s="794">
        <f t="shared" si="42"/>
        <v>2019</v>
      </c>
      <c r="F2123" s="794" t="s">
        <v>1019</v>
      </c>
      <c r="G2123" s="823">
        <v>300</v>
      </c>
      <c r="H2123" s="794" t="s">
        <v>1029</v>
      </c>
      <c r="I2123" s="794">
        <v>86</v>
      </c>
      <c r="J2123" s="794">
        <v>214</v>
      </c>
      <c r="K2123" s="794">
        <v>898.80000000000007</v>
      </c>
      <c r="L2123" s="835" t="s">
        <v>1023</v>
      </c>
      <c r="M2123" s="794"/>
      <c r="N2123" s="794"/>
      <c r="O2123" s="794"/>
      <c r="P2123" s="794"/>
      <c r="Q2123" s="794"/>
      <c r="R2123" s="794"/>
      <c r="S2123" s="794"/>
      <c r="T2123" s="794"/>
      <c r="U2123" s="794"/>
      <c r="V2123" s="794"/>
      <c r="W2123" s="794"/>
      <c r="X2123" s="794"/>
    </row>
    <row r="2124" spans="3:24">
      <c r="C2124" s="857" t="s">
        <v>1018</v>
      </c>
      <c r="D2124" s="835">
        <v>43647</v>
      </c>
      <c r="E2124" s="794">
        <f t="shared" si="42"/>
        <v>2019</v>
      </c>
      <c r="F2124" s="794" t="s">
        <v>1026</v>
      </c>
      <c r="G2124" s="823">
        <v>245</v>
      </c>
      <c r="H2124" s="794" t="s">
        <v>1029</v>
      </c>
      <c r="I2124" s="794">
        <v>86</v>
      </c>
      <c r="J2124" s="794">
        <v>159</v>
      </c>
      <c r="K2124" s="794">
        <v>667.80000000000007</v>
      </c>
      <c r="L2124" s="835" t="s">
        <v>1023</v>
      </c>
      <c r="M2124" s="794"/>
      <c r="N2124" s="794"/>
      <c r="O2124" s="794"/>
      <c r="P2124" s="794"/>
      <c r="Q2124" s="794"/>
      <c r="R2124" s="794"/>
      <c r="S2124" s="794"/>
      <c r="T2124" s="794"/>
      <c r="U2124" s="794"/>
      <c r="V2124" s="794"/>
      <c r="W2124" s="794"/>
      <c r="X2124" s="794"/>
    </row>
    <row r="2125" spans="3:24">
      <c r="C2125" s="857" t="s">
        <v>1018</v>
      </c>
      <c r="D2125" s="835">
        <v>43647</v>
      </c>
      <c r="E2125" s="794">
        <f t="shared" si="42"/>
        <v>2019</v>
      </c>
      <c r="F2125" s="794" t="s">
        <v>1019</v>
      </c>
      <c r="G2125" s="823">
        <v>300</v>
      </c>
      <c r="H2125" s="794" t="s">
        <v>1029</v>
      </c>
      <c r="I2125" s="794">
        <v>86</v>
      </c>
      <c r="J2125" s="794">
        <v>214</v>
      </c>
      <c r="K2125" s="794">
        <v>898.80000000000007</v>
      </c>
      <c r="L2125" s="835" t="s">
        <v>1023</v>
      </c>
      <c r="M2125" s="794"/>
      <c r="N2125" s="794"/>
      <c r="O2125" s="794"/>
      <c r="P2125" s="794"/>
      <c r="Q2125" s="794"/>
      <c r="R2125" s="794"/>
      <c r="S2125" s="794"/>
      <c r="T2125" s="794"/>
      <c r="U2125" s="794"/>
      <c r="V2125" s="794"/>
      <c r="W2125" s="794"/>
      <c r="X2125" s="794"/>
    </row>
    <row r="2126" spans="3:24">
      <c r="C2126" s="857" t="s">
        <v>1018</v>
      </c>
      <c r="D2126" s="835">
        <v>43647</v>
      </c>
      <c r="E2126" s="794">
        <f t="shared" si="42"/>
        <v>2019</v>
      </c>
      <c r="F2126" s="794" t="s">
        <v>1019</v>
      </c>
      <c r="G2126" s="823">
        <v>300</v>
      </c>
      <c r="H2126" s="794" t="s">
        <v>1029</v>
      </c>
      <c r="I2126" s="794">
        <v>86</v>
      </c>
      <c r="J2126" s="794">
        <v>214</v>
      </c>
      <c r="K2126" s="794">
        <v>898.80000000000007</v>
      </c>
      <c r="L2126" s="835" t="s">
        <v>1023</v>
      </c>
      <c r="M2126" s="794"/>
      <c r="N2126" s="794"/>
      <c r="O2126" s="794"/>
      <c r="P2126" s="794"/>
      <c r="Q2126" s="794"/>
      <c r="R2126" s="794"/>
      <c r="S2126" s="794"/>
      <c r="T2126" s="794"/>
      <c r="U2126" s="794"/>
      <c r="V2126" s="794"/>
      <c r="W2126" s="794"/>
      <c r="X2126" s="794"/>
    </row>
    <row r="2127" spans="3:24">
      <c r="C2127" s="857" t="s">
        <v>1018</v>
      </c>
      <c r="D2127" s="835">
        <v>43647</v>
      </c>
      <c r="E2127" s="794">
        <f t="shared" si="42"/>
        <v>2019</v>
      </c>
      <c r="F2127" s="794" t="s">
        <v>1019</v>
      </c>
      <c r="G2127" s="823">
        <v>300</v>
      </c>
      <c r="H2127" s="794" t="s">
        <v>1029</v>
      </c>
      <c r="I2127" s="794">
        <v>86</v>
      </c>
      <c r="J2127" s="794">
        <v>214</v>
      </c>
      <c r="K2127" s="794">
        <v>898.80000000000007</v>
      </c>
      <c r="L2127" s="835" t="s">
        <v>1023</v>
      </c>
      <c r="M2127" s="794"/>
      <c r="N2127" s="794"/>
      <c r="O2127" s="794"/>
      <c r="P2127" s="794"/>
      <c r="Q2127" s="794"/>
      <c r="R2127" s="794"/>
      <c r="S2127" s="794"/>
      <c r="T2127" s="794"/>
      <c r="U2127" s="794"/>
      <c r="V2127" s="794"/>
      <c r="W2127" s="794"/>
      <c r="X2127" s="794"/>
    </row>
    <row r="2128" spans="3:24">
      <c r="C2128" s="857" t="s">
        <v>1018</v>
      </c>
      <c r="D2128" s="835">
        <v>43647</v>
      </c>
      <c r="E2128" s="794">
        <f t="shared" si="42"/>
        <v>2019</v>
      </c>
      <c r="F2128" s="794" t="s">
        <v>1019</v>
      </c>
      <c r="G2128" s="823">
        <v>300</v>
      </c>
      <c r="H2128" s="794" t="s">
        <v>1029</v>
      </c>
      <c r="I2128" s="794">
        <v>86</v>
      </c>
      <c r="J2128" s="794">
        <v>214</v>
      </c>
      <c r="K2128" s="794">
        <v>898.80000000000007</v>
      </c>
      <c r="L2128" s="835" t="s">
        <v>1023</v>
      </c>
      <c r="M2128" s="794"/>
      <c r="N2128" s="794"/>
      <c r="O2128" s="794"/>
      <c r="P2128" s="794"/>
      <c r="Q2128" s="794"/>
      <c r="R2128" s="794"/>
      <c r="S2128" s="794"/>
      <c r="T2128" s="794"/>
      <c r="U2128" s="794"/>
      <c r="V2128" s="794"/>
      <c r="W2128" s="794"/>
      <c r="X2128" s="794"/>
    </row>
    <row r="2129" spans="3:24">
      <c r="C2129" s="857" t="s">
        <v>1018</v>
      </c>
      <c r="D2129" s="835">
        <v>43647</v>
      </c>
      <c r="E2129" s="794">
        <f t="shared" si="42"/>
        <v>2019</v>
      </c>
      <c r="F2129" s="794" t="s">
        <v>1019</v>
      </c>
      <c r="G2129" s="823">
        <v>300</v>
      </c>
      <c r="H2129" s="794" t="s">
        <v>1029</v>
      </c>
      <c r="I2129" s="794">
        <v>86</v>
      </c>
      <c r="J2129" s="794">
        <v>214</v>
      </c>
      <c r="K2129" s="794">
        <v>898.80000000000007</v>
      </c>
      <c r="L2129" s="835" t="s">
        <v>1023</v>
      </c>
      <c r="M2129" s="794"/>
      <c r="N2129" s="794"/>
      <c r="O2129" s="794"/>
      <c r="P2129" s="794"/>
      <c r="Q2129" s="794"/>
      <c r="R2129" s="794"/>
      <c r="S2129" s="794"/>
      <c r="T2129" s="794"/>
      <c r="U2129" s="794"/>
      <c r="V2129" s="794"/>
      <c r="W2129" s="794"/>
      <c r="X2129" s="794"/>
    </row>
    <row r="2130" spans="3:24">
      <c r="C2130" s="857" t="s">
        <v>1018</v>
      </c>
      <c r="D2130" s="835">
        <v>43647</v>
      </c>
      <c r="E2130" s="794">
        <f t="shared" si="42"/>
        <v>2019</v>
      </c>
      <c r="F2130" s="794" t="s">
        <v>1019</v>
      </c>
      <c r="G2130" s="823">
        <v>300</v>
      </c>
      <c r="H2130" s="794" t="s">
        <v>1029</v>
      </c>
      <c r="I2130" s="794">
        <v>86</v>
      </c>
      <c r="J2130" s="794">
        <v>214</v>
      </c>
      <c r="K2130" s="794">
        <v>898.80000000000007</v>
      </c>
      <c r="L2130" s="835" t="s">
        <v>1023</v>
      </c>
      <c r="M2130" s="794"/>
      <c r="N2130" s="794"/>
      <c r="O2130" s="794"/>
      <c r="P2130" s="794"/>
      <c r="Q2130" s="794"/>
      <c r="R2130" s="794"/>
      <c r="S2130" s="794"/>
      <c r="T2130" s="794"/>
      <c r="U2130" s="794"/>
      <c r="V2130" s="794"/>
      <c r="W2130" s="794"/>
      <c r="X2130" s="794"/>
    </row>
    <row r="2131" spans="3:24">
      <c r="C2131" s="857" t="s">
        <v>1018</v>
      </c>
      <c r="D2131" s="835">
        <v>43647</v>
      </c>
      <c r="E2131" s="794">
        <f t="shared" si="42"/>
        <v>2019</v>
      </c>
      <c r="F2131" s="794" t="s">
        <v>1019</v>
      </c>
      <c r="G2131" s="823">
        <v>300</v>
      </c>
      <c r="H2131" s="794" t="s">
        <v>1029</v>
      </c>
      <c r="I2131" s="794">
        <v>86</v>
      </c>
      <c r="J2131" s="794">
        <v>214</v>
      </c>
      <c r="K2131" s="794">
        <v>898.80000000000007</v>
      </c>
      <c r="L2131" s="835" t="s">
        <v>1023</v>
      </c>
      <c r="M2131" s="794"/>
      <c r="N2131" s="794"/>
      <c r="O2131" s="794"/>
      <c r="P2131" s="794"/>
      <c r="Q2131" s="794"/>
      <c r="R2131" s="794"/>
      <c r="S2131" s="794"/>
      <c r="T2131" s="794"/>
      <c r="U2131" s="794"/>
      <c r="V2131" s="794"/>
      <c r="W2131" s="794"/>
      <c r="X2131" s="794"/>
    </row>
    <row r="2132" spans="3:24">
      <c r="C2132" s="857" t="s">
        <v>1018</v>
      </c>
      <c r="D2132" s="835">
        <v>43647</v>
      </c>
      <c r="E2132" s="794">
        <f t="shared" si="42"/>
        <v>2019</v>
      </c>
      <c r="F2132" s="794" t="s">
        <v>1032</v>
      </c>
      <c r="G2132" s="823">
        <v>135</v>
      </c>
      <c r="H2132" s="794" t="s">
        <v>1034</v>
      </c>
      <c r="I2132" s="794">
        <v>58</v>
      </c>
      <c r="J2132" s="794">
        <v>77</v>
      </c>
      <c r="K2132" s="794">
        <v>323.40000000000003</v>
      </c>
      <c r="L2132" s="835" t="s">
        <v>1023</v>
      </c>
      <c r="M2132" s="794"/>
      <c r="N2132" s="794"/>
      <c r="O2132" s="794"/>
      <c r="P2132" s="794"/>
      <c r="Q2132" s="794"/>
      <c r="R2132" s="794"/>
      <c r="S2132" s="794"/>
      <c r="T2132" s="794"/>
      <c r="U2132" s="794"/>
      <c r="V2132" s="794"/>
      <c r="W2132" s="794"/>
      <c r="X2132" s="794"/>
    </row>
    <row r="2133" spans="3:24">
      <c r="C2133" s="857" t="s">
        <v>1018</v>
      </c>
      <c r="D2133" s="835">
        <v>43647</v>
      </c>
      <c r="E2133" s="794">
        <f t="shared" si="42"/>
        <v>2019</v>
      </c>
      <c r="F2133" s="794" t="s">
        <v>1032</v>
      </c>
      <c r="G2133" s="823">
        <v>135</v>
      </c>
      <c r="H2133" s="794" t="s">
        <v>1034</v>
      </c>
      <c r="I2133" s="794">
        <v>58</v>
      </c>
      <c r="J2133" s="794">
        <v>77</v>
      </c>
      <c r="K2133" s="794">
        <v>323.40000000000003</v>
      </c>
      <c r="L2133" s="835" t="s">
        <v>1023</v>
      </c>
      <c r="M2133" s="794"/>
      <c r="N2133" s="794"/>
      <c r="O2133" s="794"/>
      <c r="P2133" s="794"/>
      <c r="Q2133" s="794"/>
      <c r="R2133" s="794"/>
      <c r="S2133" s="794"/>
      <c r="T2133" s="794"/>
      <c r="U2133" s="794"/>
      <c r="V2133" s="794"/>
      <c r="W2133" s="794"/>
      <c r="X2133" s="794"/>
    </row>
    <row r="2134" spans="3:24">
      <c r="C2134" s="857" t="s">
        <v>1018</v>
      </c>
      <c r="D2134" s="835">
        <v>43647</v>
      </c>
      <c r="E2134" s="794">
        <f t="shared" si="42"/>
        <v>2019</v>
      </c>
      <c r="F2134" s="794" t="s">
        <v>1032</v>
      </c>
      <c r="G2134" s="823">
        <v>135</v>
      </c>
      <c r="H2134" s="794" t="s">
        <v>1034</v>
      </c>
      <c r="I2134" s="794">
        <v>58</v>
      </c>
      <c r="J2134" s="794">
        <v>77</v>
      </c>
      <c r="K2134" s="794">
        <v>323.40000000000003</v>
      </c>
      <c r="L2134" s="835" t="s">
        <v>1023</v>
      </c>
      <c r="M2134" s="794"/>
      <c r="N2134" s="794"/>
      <c r="O2134" s="794"/>
      <c r="P2134" s="794"/>
      <c r="Q2134" s="794"/>
      <c r="R2134" s="794"/>
      <c r="S2134" s="794"/>
      <c r="T2134" s="794"/>
      <c r="U2134" s="794"/>
      <c r="V2134" s="794"/>
      <c r="W2134" s="794"/>
      <c r="X2134" s="794"/>
    </row>
    <row r="2135" spans="3:24">
      <c r="C2135" s="857" t="s">
        <v>1018</v>
      </c>
      <c r="D2135" s="835">
        <v>43647</v>
      </c>
      <c r="E2135" s="794">
        <f t="shared" si="42"/>
        <v>2019</v>
      </c>
      <c r="F2135" s="794" t="s">
        <v>1032</v>
      </c>
      <c r="G2135" s="823">
        <v>135</v>
      </c>
      <c r="H2135" s="794" t="s">
        <v>1034</v>
      </c>
      <c r="I2135" s="794">
        <v>58</v>
      </c>
      <c r="J2135" s="794">
        <v>77</v>
      </c>
      <c r="K2135" s="794">
        <v>323.40000000000003</v>
      </c>
      <c r="L2135" s="835" t="s">
        <v>1023</v>
      </c>
      <c r="M2135" s="794"/>
      <c r="N2135" s="794"/>
      <c r="O2135" s="794"/>
      <c r="P2135" s="794"/>
      <c r="Q2135" s="794"/>
      <c r="R2135" s="794"/>
      <c r="S2135" s="794"/>
      <c r="T2135" s="794"/>
      <c r="U2135" s="794"/>
      <c r="V2135" s="794"/>
      <c r="W2135" s="794"/>
      <c r="X2135" s="794"/>
    </row>
    <row r="2136" spans="3:24">
      <c r="C2136" s="857" t="s">
        <v>1018</v>
      </c>
      <c r="D2136" s="835">
        <v>43647</v>
      </c>
      <c r="E2136" s="794">
        <f t="shared" si="42"/>
        <v>2019</v>
      </c>
      <c r="F2136" s="794" t="s">
        <v>1032</v>
      </c>
      <c r="G2136" s="823">
        <v>135</v>
      </c>
      <c r="H2136" s="794" t="s">
        <v>1034</v>
      </c>
      <c r="I2136" s="794">
        <v>58</v>
      </c>
      <c r="J2136" s="794">
        <v>77</v>
      </c>
      <c r="K2136" s="794">
        <v>323.40000000000003</v>
      </c>
      <c r="L2136" s="835" t="s">
        <v>1023</v>
      </c>
      <c r="M2136" s="794"/>
      <c r="N2136" s="794"/>
      <c r="O2136" s="794"/>
      <c r="P2136" s="794"/>
      <c r="Q2136" s="794"/>
      <c r="R2136" s="794"/>
      <c r="S2136" s="794"/>
      <c r="T2136" s="794"/>
      <c r="U2136" s="794"/>
      <c r="V2136" s="794"/>
      <c r="W2136" s="794"/>
      <c r="X2136" s="794"/>
    </row>
    <row r="2137" spans="3:24">
      <c r="C2137" s="857" t="s">
        <v>1018</v>
      </c>
      <c r="D2137" s="835">
        <v>43647</v>
      </c>
      <c r="E2137" s="794">
        <f t="shared" si="42"/>
        <v>2019</v>
      </c>
      <c r="F2137" s="794" t="s">
        <v>1032</v>
      </c>
      <c r="G2137" s="823">
        <v>135</v>
      </c>
      <c r="H2137" s="794" t="s">
        <v>1039</v>
      </c>
      <c r="I2137" s="794">
        <v>58</v>
      </c>
      <c r="J2137" s="794">
        <v>77</v>
      </c>
      <c r="K2137" s="794">
        <v>323.40000000000003</v>
      </c>
      <c r="L2137" s="835" t="s">
        <v>1023</v>
      </c>
      <c r="M2137" s="794"/>
      <c r="N2137" s="794"/>
      <c r="O2137" s="794"/>
      <c r="P2137" s="794"/>
      <c r="Q2137" s="794"/>
      <c r="R2137" s="794"/>
      <c r="S2137" s="794"/>
      <c r="T2137" s="794"/>
      <c r="U2137" s="794"/>
      <c r="V2137" s="794"/>
      <c r="W2137" s="794"/>
      <c r="X2137" s="794"/>
    </row>
    <row r="2138" spans="3:24">
      <c r="C2138" s="857" t="s">
        <v>1018</v>
      </c>
      <c r="D2138" s="835">
        <v>43647</v>
      </c>
      <c r="E2138" s="794">
        <f t="shared" si="42"/>
        <v>2019</v>
      </c>
      <c r="F2138" s="794" t="s">
        <v>1032</v>
      </c>
      <c r="G2138" s="823">
        <v>135</v>
      </c>
      <c r="H2138" s="794" t="s">
        <v>1034</v>
      </c>
      <c r="I2138" s="794">
        <v>58</v>
      </c>
      <c r="J2138" s="794">
        <v>77</v>
      </c>
      <c r="K2138" s="794">
        <v>323.40000000000003</v>
      </c>
      <c r="L2138" s="835" t="s">
        <v>1023</v>
      </c>
      <c r="M2138" s="794"/>
      <c r="N2138" s="794"/>
      <c r="O2138" s="794"/>
      <c r="P2138" s="794"/>
      <c r="Q2138" s="794"/>
      <c r="R2138" s="794"/>
      <c r="S2138" s="794"/>
      <c r="T2138" s="794"/>
      <c r="U2138" s="794"/>
      <c r="V2138" s="794"/>
      <c r="W2138" s="794"/>
      <c r="X2138" s="794"/>
    </row>
    <row r="2139" spans="3:24">
      <c r="C2139" s="857" t="s">
        <v>1018</v>
      </c>
      <c r="D2139" s="835">
        <v>43647</v>
      </c>
      <c r="E2139" s="794">
        <f t="shared" si="42"/>
        <v>2019</v>
      </c>
      <c r="F2139" s="794" t="s">
        <v>1032</v>
      </c>
      <c r="G2139" s="823">
        <v>135</v>
      </c>
      <c r="H2139" s="794" t="s">
        <v>1034</v>
      </c>
      <c r="I2139" s="794">
        <v>58</v>
      </c>
      <c r="J2139" s="794">
        <v>77</v>
      </c>
      <c r="K2139" s="794">
        <v>323.40000000000003</v>
      </c>
      <c r="L2139" s="835" t="s">
        <v>1023</v>
      </c>
      <c r="M2139" s="794"/>
      <c r="N2139" s="794"/>
      <c r="O2139" s="794"/>
      <c r="P2139" s="794"/>
      <c r="Q2139" s="794"/>
      <c r="R2139" s="794"/>
      <c r="S2139" s="794"/>
      <c r="T2139" s="794"/>
      <c r="U2139" s="794"/>
      <c r="V2139" s="794"/>
      <c r="W2139" s="794"/>
      <c r="X2139" s="794"/>
    </row>
    <row r="2140" spans="3:24">
      <c r="C2140" s="857" t="s">
        <v>1018</v>
      </c>
      <c r="D2140" s="835">
        <v>43647</v>
      </c>
      <c r="E2140" s="794">
        <f t="shared" si="42"/>
        <v>2019</v>
      </c>
      <c r="F2140" s="794" t="s">
        <v>1019</v>
      </c>
      <c r="G2140" s="823">
        <v>300</v>
      </c>
      <c r="H2140" s="794" t="s">
        <v>1029</v>
      </c>
      <c r="I2140" s="794">
        <v>86</v>
      </c>
      <c r="J2140" s="794">
        <v>214</v>
      </c>
      <c r="K2140" s="794">
        <v>898.80000000000007</v>
      </c>
      <c r="L2140" s="835" t="s">
        <v>1023</v>
      </c>
      <c r="M2140" s="794"/>
      <c r="N2140" s="794"/>
      <c r="O2140" s="794"/>
      <c r="P2140" s="794"/>
      <c r="Q2140" s="794"/>
      <c r="R2140" s="794"/>
      <c r="S2140" s="794"/>
      <c r="T2140" s="794"/>
      <c r="U2140" s="794"/>
      <c r="V2140" s="794"/>
      <c r="W2140" s="794"/>
      <c r="X2140" s="794"/>
    </row>
    <row r="2141" spans="3:24">
      <c r="C2141" s="857" t="s">
        <v>1018</v>
      </c>
      <c r="D2141" s="835">
        <v>43647</v>
      </c>
      <c r="E2141" s="794">
        <f t="shared" si="42"/>
        <v>2019</v>
      </c>
      <c r="F2141" s="794" t="s">
        <v>1019</v>
      </c>
      <c r="G2141" s="823">
        <v>300</v>
      </c>
      <c r="H2141" s="794" t="s">
        <v>1029</v>
      </c>
      <c r="I2141" s="794">
        <v>86</v>
      </c>
      <c r="J2141" s="794">
        <v>214</v>
      </c>
      <c r="K2141" s="794">
        <v>898.80000000000007</v>
      </c>
      <c r="L2141" s="835" t="s">
        <v>1023</v>
      </c>
      <c r="M2141" s="794"/>
      <c r="N2141" s="794"/>
      <c r="O2141" s="794"/>
      <c r="P2141" s="794"/>
      <c r="Q2141" s="794"/>
      <c r="R2141" s="794"/>
      <c r="S2141" s="794"/>
      <c r="T2141" s="794"/>
      <c r="U2141" s="794"/>
      <c r="V2141" s="794"/>
      <c r="W2141" s="794"/>
      <c r="X2141" s="794"/>
    </row>
    <row r="2142" spans="3:24">
      <c r="C2142" s="857" t="s">
        <v>1018</v>
      </c>
      <c r="D2142" s="835">
        <v>43647</v>
      </c>
      <c r="E2142" s="794">
        <f t="shared" si="42"/>
        <v>2019</v>
      </c>
      <c r="F2142" s="794" t="s">
        <v>1019</v>
      </c>
      <c r="G2142" s="823">
        <v>300</v>
      </c>
      <c r="H2142" s="794" t="s">
        <v>1029</v>
      </c>
      <c r="I2142" s="794">
        <v>86</v>
      </c>
      <c r="J2142" s="794">
        <v>214</v>
      </c>
      <c r="K2142" s="794">
        <v>898.80000000000007</v>
      </c>
      <c r="L2142" s="835" t="s">
        <v>1023</v>
      </c>
      <c r="M2142" s="794"/>
      <c r="N2142" s="794"/>
      <c r="O2142" s="794"/>
      <c r="P2142" s="794"/>
      <c r="Q2142" s="794"/>
      <c r="R2142" s="794"/>
      <c r="S2142" s="794"/>
      <c r="T2142" s="794"/>
      <c r="U2142" s="794"/>
      <c r="V2142" s="794"/>
      <c r="W2142" s="794"/>
      <c r="X2142" s="794"/>
    </row>
    <row r="2143" spans="3:24">
      <c r="C2143" s="857" t="s">
        <v>1018</v>
      </c>
      <c r="D2143" s="835">
        <v>43647</v>
      </c>
      <c r="E2143" s="794">
        <f t="shared" si="42"/>
        <v>2019</v>
      </c>
      <c r="F2143" s="794" t="s">
        <v>1019</v>
      </c>
      <c r="G2143" s="823">
        <v>300</v>
      </c>
      <c r="H2143" s="794" t="s">
        <v>1029</v>
      </c>
      <c r="I2143" s="794">
        <v>86</v>
      </c>
      <c r="J2143" s="794">
        <v>214</v>
      </c>
      <c r="K2143" s="794">
        <v>898.80000000000007</v>
      </c>
      <c r="L2143" s="835" t="s">
        <v>1023</v>
      </c>
      <c r="M2143" s="794"/>
      <c r="N2143" s="794"/>
      <c r="O2143" s="794"/>
      <c r="P2143" s="794"/>
      <c r="Q2143" s="794"/>
      <c r="R2143" s="794"/>
      <c r="S2143" s="794"/>
      <c r="T2143" s="794"/>
      <c r="U2143" s="794"/>
      <c r="V2143" s="794"/>
      <c r="W2143" s="794"/>
      <c r="X2143" s="794"/>
    </row>
    <row r="2144" spans="3:24">
      <c r="C2144" s="857" t="s">
        <v>1018</v>
      </c>
      <c r="D2144" s="835">
        <v>43647</v>
      </c>
      <c r="E2144" s="794">
        <f t="shared" si="42"/>
        <v>2019</v>
      </c>
      <c r="F2144" s="794" t="s">
        <v>1019</v>
      </c>
      <c r="G2144" s="823">
        <v>300</v>
      </c>
      <c r="H2144" s="794" t="s">
        <v>1029</v>
      </c>
      <c r="I2144" s="794">
        <v>86</v>
      </c>
      <c r="J2144" s="794">
        <v>214</v>
      </c>
      <c r="K2144" s="794">
        <v>898.80000000000007</v>
      </c>
      <c r="L2144" s="835" t="s">
        <v>1023</v>
      </c>
      <c r="M2144" s="794"/>
      <c r="N2144" s="794"/>
      <c r="O2144" s="794"/>
      <c r="P2144" s="794"/>
      <c r="Q2144" s="794"/>
      <c r="R2144" s="794"/>
      <c r="S2144" s="794"/>
      <c r="T2144" s="794"/>
      <c r="U2144" s="794"/>
      <c r="V2144" s="794"/>
      <c r="W2144" s="794"/>
      <c r="X2144" s="794"/>
    </row>
    <row r="2145" spans="3:24">
      <c r="C2145" s="857" t="s">
        <v>1018</v>
      </c>
      <c r="D2145" s="835">
        <v>43647</v>
      </c>
      <c r="E2145" s="794">
        <f t="shared" si="42"/>
        <v>2019</v>
      </c>
      <c r="F2145" s="794" t="s">
        <v>1019</v>
      </c>
      <c r="G2145" s="823">
        <v>300</v>
      </c>
      <c r="H2145" s="794" t="s">
        <v>1029</v>
      </c>
      <c r="I2145" s="794">
        <v>86</v>
      </c>
      <c r="J2145" s="794">
        <v>214</v>
      </c>
      <c r="K2145" s="794">
        <v>898.80000000000007</v>
      </c>
      <c r="L2145" s="835" t="s">
        <v>1023</v>
      </c>
      <c r="M2145" s="794"/>
      <c r="N2145" s="794"/>
      <c r="O2145" s="794"/>
      <c r="P2145" s="794"/>
      <c r="Q2145" s="794"/>
      <c r="R2145" s="794"/>
      <c r="S2145" s="794"/>
      <c r="T2145" s="794"/>
      <c r="U2145" s="794"/>
      <c r="V2145" s="794"/>
      <c r="W2145" s="794"/>
      <c r="X2145" s="794"/>
    </row>
    <row r="2146" spans="3:24">
      <c r="C2146" s="857" t="s">
        <v>1018</v>
      </c>
      <c r="D2146" s="835">
        <v>43647</v>
      </c>
      <c r="E2146" s="794">
        <f t="shared" si="42"/>
        <v>2019</v>
      </c>
      <c r="F2146" s="794" t="s">
        <v>1019</v>
      </c>
      <c r="G2146" s="823">
        <v>300</v>
      </c>
      <c r="H2146" s="794" t="s">
        <v>1029</v>
      </c>
      <c r="I2146" s="794">
        <v>86</v>
      </c>
      <c r="J2146" s="794">
        <v>214</v>
      </c>
      <c r="K2146" s="794">
        <v>898.80000000000007</v>
      </c>
      <c r="L2146" s="835" t="s">
        <v>1023</v>
      </c>
      <c r="M2146" s="794"/>
      <c r="N2146" s="794"/>
      <c r="O2146" s="794"/>
      <c r="P2146" s="794"/>
      <c r="Q2146" s="794"/>
      <c r="R2146" s="794"/>
      <c r="S2146" s="794"/>
      <c r="T2146" s="794"/>
      <c r="U2146" s="794"/>
      <c r="V2146" s="794"/>
      <c r="W2146" s="794"/>
      <c r="X2146" s="794"/>
    </row>
    <row r="2147" spans="3:24">
      <c r="C2147" s="857" t="s">
        <v>1018</v>
      </c>
      <c r="D2147" s="835">
        <v>43647</v>
      </c>
      <c r="E2147" s="794">
        <f t="shared" si="42"/>
        <v>2019</v>
      </c>
      <c r="F2147" s="794" t="s">
        <v>1019</v>
      </c>
      <c r="G2147" s="823">
        <v>300</v>
      </c>
      <c r="H2147" s="794" t="s">
        <v>1029</v>
      </c>
      <c r="I2147" s="794">
        <v>86</v>
      </c>
      <c r="J2147" s="794">
        <v>214</v>
      </c>
      <c r="K2147" s="794">
        <v>898.80000000000007</v>
      </c>
      <c r="L2147" s="835" t="s">
        <v>1023</v>
      </c>
      <c r="M2147" s="794"/>
      <c r="N2147" s="794"/>
      <c r="O2147" s="794"/>
      <c r="P2147" s="794"/>
      <c r="Q2147" s="794"/>
      <c r="R2147" s="794"/>
      <c r="S2147" s="794"/>
      <c r="T2147" s="794"/>
      <c r="U2147" s="794"/>
      <c r="V2147" s="794"/>
      <c r="W2147" s="794"/>
      <c r="X2147" s="794"/>
    </row>
    <row r="2148" spans="3:24">
      <c r="C2148" s="857" t="s">
        <v>1018</v>
      </c>
      <c r="D2148" s="835">
        <v>43647</v>
      </c>
      <c r="E2148" s="794">
        <f t="shared" si="42"/>
        <v>2019</v>
      </c>
      <c r="F2148" s="794" t="s">
        <v>1019</v>
      </c>
      <c r="G2148" s="823">
        <v>300</v>
      </c>
      <c r="H2148" s="794" t="s">
        <v>1029</v>
      </c>
      <c r="I2148" s="794">
        <v>86</v>
      </c>
      <c r="J2148" s="794">
        <v>214</v>
      </c>
      <c r="K2148" s="794">
        <v>898.80000000000007</v>
      </c>
      <c r="L2148" s="835" t="s">
        <v>1023</v>
      </c>
      <c r="M2148" s="794"/>
      <c r="N2148" s="794"/>
      <c r="O2148" s="794"/>
      <c r="P2148" s="794"/>
      <c r="Q2148" s="794"/>
      <c r="R2148" s="794"/>
      <c r="S2148" s="794"/>
      <c r="T2148" s="794"/>
      <c r="U2148" s="794"/>
      <c r="V2148" s="794"/>
      <c r="W2148" s="794"/>
      <c r="X2148" s="794"/>
    </row>
    <row r="2149" spans="3:24">
      <c r="C2149" s="857" t="s">
        <v>1018</v>
      </c>
      <c r="D2149" s="835">
        <v>43647</v>
      </c>
      <c r="E2149" s="794">
        <f t="shared" si="42"/>
        <v>2019</v>
      </c>
      <c r="F2149" s="794" t="s">
        <v>1019</v>
      </c>
      <c r="G2149" s="823">
        <v>300</v>
      </c>
      <c r="H2149" s="794" t="s">
        <v>1029</v>
      </c>
      <c r="I2149" s="794">
        <v>86</v>
      </c>
      <c r="J2149" s="794">
        <v>214</v>
      </c>
      <c r="K2149" s="794">
        <v>898.80000000000007</v>
      </c>
      <c r="L2149" s="835" t="s">
        <v>1023</v>
      </c>
      <c r="M2149" s="794"/>
      <c r="N2149" s="794"/>
      <c r="O2149" s="794"/>
      <c r="P2149" s="794"/>
      <c r="Q2149" s="794"/>
      <c r="R2149" s="794"/>
      <c r="S2149" s="794"/>
      <c r="T2149" s="794"/>
      <c r="U2149" s="794"/>
      <c r="V2149" s="794"/>
      <c r="W2149" s="794"/>
      <c r="X2149" s="794"/>
    </row>
    <row r="2150" spans="3:24">
      <c r="C2150" s="857" t="s">
        <v>1018</v>
      </c>
      <c r="D2150" s="835">
        <v>43647</v>
      </c>
      <c r="E2150" s="794">
        <f t="shared" si="42"/>
        <v>2019</v>
      </c>
      <c r="F2150" s="794" t="s">
        <v>1030</v>
      </c>
      <c r="G2150" s="823">
        <v>100</v>
      </c>
      <c r="H2150" s="794" t="s">
        <v>1048</v>
      </c>
      <c r="I2150" s="794">
        <v>28</v>
      </c>
      <c r="J2150" s="794">
        <v>72</v>
      </c>
      <c r="K2150" s="794">
        <v>302.40000000000003</v>
      </c>
      <c r="L2150" s="835" t="s">
        <v>1023</v>
      </c>
      <c r="M2150" s="794"/>
      <c r="N2150" s="794"/>
      <c r="O2150" s="794"/>
      <c r="P2150" s="794"/>
      <c r="Q2150" s="794"/>
      <c r="R2150" s="794"/>
      <c r="S2150" s="794"/>
      <c r="T2150" s="794"/>
      <c r="U2150" s="794"/>
      <c r="V2150" s="794"/>
      <c r="W2150" s="794"/>
      <c r="X2150" s="794"/>
    </row>
    <row r="2151" spans="3:24">
      <c r="C2151" s="857" t="s">
        <v>1018</v>
      </c>
      <c r="D2151" s="835">
        <v>43647</v>
      </c>
      <c r="E2151" s="794">
        <f t="shared" si="42"/>
        <v>2019</v>
      </c>
      <c r="F2151" s="794" t="s">
        <v>1030</v>
      </c>
      <c r="G2151" s="823">
        <v>100</v>
      </c>
      <c r="H2151" s="794" t="s">
        <v>1048</v>
      </c>
      <c r="I2151" s="794">
        <v>28</v>
      </c>
      <c r="J2151" s="794">
        <v>72</v>
      </c>
      <c r="K2151" s="794">
        <v>302.40000000000003</v>
      </c>
      <c r="L2151" s="835" t="s">
        <v>1023</v>
      </c>
      <c r="M2151" s="794"/>
      <c r="N2151" s="794"/>
      <c r="O2151" s="794"/>
      <c r="P2151" s="794"/>
      <c r="Q2151" s="794"/>
      <c r="R2151" s="794"/>
      <c r="S2151" s="794"/>
      <c r="T2151" s="794"/>
      <c r="U2151" s="794"/>
      <c r="V2151" s="794"/>
      <c r="W2151" s="794"/>
      <c r="X2151" s="794"/>
    </row>
    <row r="2152" spans="3:24">
      <c r="C2152" s="857" t="s">
        <v>1018</v>
      </c>
      <c r="D2152" s="835">
        <v>43647</v>
      </c>
      <c r="E2152" s="794">
        <f t="shared" si="42"/>
        <v>2019</v>
      </c>
      <c r="F2152" s="794" t="s">
        <v>1030</v>
      </c>
      <c r="G2152" s="823">
        <v>100</v>
      </c>
      <c r="H2152" s="794" t="s">
        <v>1048</v>
      </c>
      <c r="I2152" s="794">
        <v>28</v>
      </c>
      <c r="J2152" s="794">
        <v>72</v>
      </c>
      <c r="K2152" s="794">
        <v>302.40000000000003</v>
      </c>
      <c r="L2152" s="835" t="s">
        <v>1023</v>
      </c>
      <c r="M2152" s="794"/>
      <c r="N2152" s="794"/>
      <c r="O2152" s="794"/>
      <c r="P2152" s="794"/>
      <c r="Q2152" s="794"/>
      <c r="R2152" s="794"/>
      <c r="S2152" s="794"/>
      <c r="T2152" s="794"/>
      <c r="U2152" s="794"/>
      <c r="V2152" s="794"/>
      <c r="W2152" s="794"/>
      <c r="X2152" s="794"/>
    </row>
    <row r="2153" spans="3:24">
      <c r="C2153" s="857" t="s">
        <v>1018</v>
      </c>
      <c r="D2153" s="835">
        <v>43647</v>
      </c>
      <c r="E2153" s="794">
        <f t="shared" si="42"/>
        <v>2019</v>
      </c>
      <c r="F2153" s="794" t="s">
        <v>1030</v>
      </c>
      <c r="G2153" s="823">
        <v>100</v>
      </c>
      <c r="H2153" s="794" t="s">
        <v>1048</v>
      </c>
      <c r="I2153" s="794">
        <v>28</v>
      </c>
      <c r="J2153" s="794">
        <v>72</v>
      </c>
      <c r="K2153" s="794">
        <v>302.40000000000003</v>
      </c>
      <c r="L2153" s="835" t="s">
        <v>1023</v>
      </c>
      <c r="M2153" s="794"/>
      <c r="N2153" s="794"/>
      <c r="O2153" s="794"/>
      <c r="P2153" s="794"/>
      <c r="Q2153" s="794"/>
      <c r="R2153" s="794"/>
      <c r="S2153" s="794"/>
      <c r="T2153" s="794"/>
      <c r="U2153" s="794"/>
      <c r="V2153" s="794"/>
      <c r="W2153" s="794"/>
      <c r="X2153" s="794"/>
    </row>
    <row r="2154" spans="3:24">
      <c r="C2154" s="857" t="s">
        <v>1018</v>
      </c>
      <c r="D2154" s="835">
        <v>43647</v>
      </c>
      <c r="E2154" s="794">
        <f t="shared" ref="E2154:E2217" si="43">YEAR(D2154)</f>
        <v>2019</v>
      </c>
      <c r="F2154" s="794" t="s">
        <v>1030</v>
      </c>
      <c r="G2154" s="823">
        <v>100</v>
      </c>
      <c r="H2154" s="794" t="s">
        <v>1048</v>
      </c>
      <c r="I2154" s="794">
        <v>28</v>
      </c>
      <c r="J2154" s="794">
        <v>72</v>
      </c>
      <c r="K2154" s="794">
        <v>302.40000000000003</v>
      </c>
      <c r="L2154" s="835" t="s">
        <v>1023</v>
      </c>
      <c r="M2154" s="794"/>
      <c r="N2154" s="794"/>
      <c r="O2154" s="794"/>
      <c r="P2154" s="794"/>
      <c r="Q2154" s="794"/>
      <c r="R2154" s="794"/>
      <c r="S2154" s="794"/>
      <c r="T2154" s="794"/>
      <c r="U2154" s="794"/>
      <c r="V2154" s="794"/>
      <c r="W2154" s="794"/>
      <c r="X2154" s="794"/>
    </row>
    <row r="2155" spans="3:24">
      <c r="C2155" s="857" t="s">
        <v>1018</v>
      </c>
      <c r="D2155" s="835">
        <v>43647</v>
      </c>
      <c r="E2155" s="794">
        <f t="shared" si="43"/>
        <v>2019</v>
      </c>
      <c r="F2155" s="794" t="s">
        <v>1030</v>
      </c>
      <c r="G2155" s="823">
        <v>100</v>
      </c>
      <c r="H2155" s="794" t="s">
        <v>1048</v>
      </c>
      <c r="I2155" s="794">
        <v>28</v>
      </c>
      <c r="J2155" s="794">
        <v>72</v>
      </c>
      <c r="K2155" s="794">
        <v>302.40000000000003</v>
      </c>
      <c r="L2155" s="835" t="s">
        <v>1023</v>
      </c>
      <c r="M2155" s="794"/>
      <c r="N2155" s="794"/>
      <c r="O2155" s="794"/>
      <c r="P2155" s="794"/>
      <c r="Q2155" s="794"/>
      <c r="R2155" s="794"/>
      <c r="S2155" s="794"/>
      <c r="T2155" s="794"/>
      <c r="U2155" s="794"/>
      <c r="V2155" s="794"/>
      <c r="W2155" s="794"/>
      <c r="X2155" s="794"/>
    </row>
    <row r="2156" spans="3:24">
      <c r="C2156" s="857" t="s">
        <v>1018</v>
      </c>
      <c r="D2156" s="835">
        <v>43647</v>
      </c>
      <c r="E2156" s="794">
        <f t="shared" si="43"/>
        <v>2019</v>
      </c>
      <c r="F2156" s="794" t="s">
        <v>1030</v>
      </c>
      <c r="G2156" s="823">
        <v>100</v>
      </c>
      <c r="H2156" s="794" t="s">
        <v>1048</v>
      </c>
      <c r="I2156" s="794">
        <v>28</v>
      </c>
      <c r="J2156" s="794">
        <v>72</v>
      </c>
      <c r="K2156" s="794">
        <v>302.40000000000003</v>
      </c>
      <c r="L2156" s="835" t="s">
        <v>1023</v>
      </c>
      <c r="M2156" s="794"/>
      <c r="N2156" s="794"/>
      <c r="O2156" s="794"/>
      <c r="P2156" s="794"/>
      <c r="Q2156" s="794"/>
      <c r="R2156" s="794"/>
      <c r="S2156" s="794"/>
      <c r="T2156" s="794"/>
      <c r="U2156" s="794"/>
      <c r="V2156" s="794"/>
      <c r="W2156" s="794"/>
      <c r="X2156" s="794"/>
    </row>
    <row r="2157" spans="3:24">
      <c r="C2157" s="857" t="s">
        <v>1018</v>
      </c>
      <c r="D2157" s="835">
        <v>43647</v>
      </c>
      <c r="E2157" s="794">
        <f t="shared" si="43"/>
        <v>2019</v>
      </c>
      <c r="F2157" s="794" t="s">
        <v>1030</v>
      </c>
      <c r="G2157" s="823">
        <v>100</v>
      </c>
      <c r="H2157" s="794" t="s">
        <v>1048</v>
      </c>
      <c r="I2157" s="794">
        <v>28</v>
      </c>
      <c r="J2157" s="794">
        <v>72</v>
      </c>
      <c r="K2157" s="794">
        <v>302.40000000000003</v>
      </c>
      <c r="L2157" s="835" t="s">
        <v>1023</v>
      </c>
      <c r="M2157" s="794"/>
      <c r="N2157" s="794"/>
      <c r="O2157" s="794"/>
      <c r="P2157" s="794"/>
      <c r="Q2157" s="794"/>
      <c r="R2157" s="794"/>
      <c r="S2157" s="794"/>
      <c r="T2157" s="794"/>
      <c r="U2157" s="794"/>
      <c r="V2157" s="794"/>
      <c r="W2157" s="794"/>
      <c r="X2157" s="794"/>
    </row>
    <row r="2158" spans="3:24">
      <c r="C2158" s="857" t="s">
        <v>1018</v>
      </c>
      <c r="D2158" s="835">
        <v>43647</v>
      </c>
      <c r="E2158" s="794">
        <f t="shared" si="43"/>
        <v>2019</v>
      </c>
      <c r="F2158" s="794" t="s">
        <v>1030</v>
      </c>
      <c r="G2158" s="823">
        <v>100</v>
      </c>
      <c r="H2158" s="794" t="s">
        <v>1048</v>
      </c>
      <c r="I2158" s="794">
        <v>28</v>
      </c>
      <c r="J2158" s="794">
        <v>72</v>
      </c>
      <c r="K2158" s="794">
        <v>302.40000000000003</v>
      </c>
      <c r="L2158" s="835" t="s">
        <v>1023</v>
      </c>
      <c r="M2158" s="794"/>
      <c r="N2158" s="794"/>
      <c r="O2158" s="794"/>
      <c r="P2158" s="794"/>
      <c r="Q2158" s="794"/>
      <c r="R2158" s="794"/>
      <c r="S2158" s="794"/>
      <c r="T2158" s="794"/>
      <c r="U2158" s="794"/>
      <c r="V2158" s="794"/>
      <c r="W2158" s="794"/>
      <c r="X2158" s="794"/>
    </row>
    <row r="2159" spans="3:24">
      <c r="C2159" s="857" t="s">
        <v>1018</v>
      </c>
      <c r="D2159" s="835">
        <v>43647</v>
      </c>
      <c r="E2159" s="794">
        <f t="shared" si="43"/>
        <v>2019</v>
      </c>
      <c r="F2159" s="794" t="s">
        <v>1030</v>
      </c>
      <c r="G2159" s="823">
        <v>100</v>
      </c>
      <c r="H2159" s="794" t="s">
        <v>1048</v>
      </c>
      <c r="I2159" s="794">
        <v>28</v>
      </c>
      <c r="J2159" s="794">
        <v>72</v>
      </c>
      <c r="K2159" s="794">
        <v>302.40000000000003</v>
      </c>
      <c r="L2159" s="835" t="s">
        <v>1023</v>
      </c>
      <c r="M2159" s="794"/>
      <c r="N2159" s="794"/>
      <c r="O2159" s="794"/>
      <c r="P2159" s="794"/>
      <c r="Q2159" s="794"/>
      <c r="R2159" s="794"/>
      <c r="S2159" s="794"/>
      <c r="T2159" s="794"/>
      <c r="U2159" s="794"/>
      <c r="V2159" s="794"/>
      <c r="W2159" s="794"/>
      <c r="X2159" s="794"/>
    </row>
    <row r="2160" spans="3:24">
      <c r="C2160" s="857" t="s">
        <v>1018</v>
      </c>
      <c r="D2160" s="835">
        <v>43647</v>
      </c>
      <c r="E2160" s="794">
        <f t="shared" si="43"/>
        <v>2019</v>
      </c>
      <c r="F2160" s="794" t="s">
        <v>1030</v>
      </c>
      <c r="G2160" s="823">
        <v>100</v>
      </c>
      <c r="H2160" s="794" t="s">
        <v>1048</v>
      </c>
      <c r="I2160" s="794">
        <v>28</v>
      </c>
      <c r="J2160" s="794">
        <v>72</v>
      </c>
      <c r="K2160" s="794">
        <v>302.40000000000003</v>
      </c>
      <c r="L2160" s="835" t="s">
        <v>1023</v>
      </c>
      <c r="M2160" s="794"/>
      <c r="N2160" s="794"/>
      <c r="O2160" s="794"/>
      <c r="P2160" s="794"/>
      <c r="Q2160" s="794"/>
      <c r="R2160" s="794"/>
      <c r="S2160" s="794"/>
      <c r="T2160" s="794"/>
      <c r="U2160" s="794"/>
      <c r="V2160" s="794"/>
      <c r="W2160" s="794"/>
      <c r="X2160" s="794"/>
    </row>
    <row r="2161" spans="3:24">
      <c r="C2161" s="857" t="s">
        <v>1018</v>
      </c>
      <c r="D2161" s="835">
        <v>43647</v>
      </c>
      <c r="E2161" s="794">
        <f t="shared" si="43"/>
        <v>2019</v>
      </c>
      <c r="F2161" s="794" t="s">
        <v>1030</v>
      </c>
      <c r="G2161" s="823">
        <v>100</v>
      </c>
      <c r="H2161" s="794" t="s">
        <v>1048</v>
      </c>
      <c r="I2161" s="794">
        <v>28</v>
      </c>
      <c r="J2161" s="794">
        <v>72</v>
      </c>
      <c r="K2161" s="794">
        <v>302.40000000000003</v>
      </c>
      <c r="L2161" s="835" t="s">
        <v>1023</v>
      </c>
      <c r="M2161" s="794"/>
      <c r="N2161" s="794"/>
      <c r="O2161" s="794"/>
      <c r="P2161" s="794"/>
      <c r="Q2161" s="794"/>
      <c r="R2161" s="794"/>
      <c r="S2161" s="794"/>
      <c r="T2161" s="794"/>
      <c r="U2161" s="794"/>
      <c r="V2161" s="794"/>
      <c r="W2161" s="794"/>
      <c r="X2161" s="794"/>
    </row>
    <row r="2162" spans="3:24">
      <c r="C2162" s="857" t="s">
        <v>1018</v>
      </c>
      <c r="D2162" s="835">
        <v>43647</v>
      </c>
      <c r="E2162" s="794">
        <f t="shared" si="43"/>
        <v>2019</v>
      </c>
      <c r="F2162" s="794" t="s">
        <v>1030</v>
      </c>
      <c r="G2162" s="823">
        <v>100</v>
      </c>
      <c r="H2162" s="794" t="s">
        <v>1048</v>
      </c>
      <c r="I2162" s="794">
        <v>28</v>
      </c>
      <c r="J2162" s="794">
        <v>72</v>
      </c>
      <c r="K2162" s="794">
        <v>302.40000000000003</v>
      </c>
      <c r="L2162" s="835" t="s">
        <v>1023</v>
      </c>
      <c r="M2162" s="794"/>
      <c r="N2162" s="794"/>
      <c r="O2162" s="794"/>
      <c r="P2162" s="794"/>
      <c r="Q2162" s="794"/>
      <c r="R2162" s="794"/>
      <c r="S2162" s="794"/>
      <c r="T2162" s="794"/>
      <c r="U2162" s="794"/>
      <c r="V2162" s="794"/>
      <c r="W2162" s="794"/>
      <c r="X2162" s="794"/>
    </row>
    <row r="2163" spans="3:24">
      <c r="C2163" s="857" t="s">
        <v>1018</v>
      </c>
      <c r="D2163" s="835">
        <v>43647</v>
      </c>
      <c r="E2163" s="794">
        <f t="shared" si="43"/>
        <v>2019</v>
      </c>
      <c r="F2163" s="794" t="s">
        <v>1030</v>
      </c>
      <c r="G2163" s="823">
        <v>100</v>
      </c>
      <c r="H2163" s="794" t="s">
        <v>1048</v>
      </c>
      <c r="I2163" s="794">
        <v>28</v>
      </c>
      <c r="J2163" s="794">
        <v>72</v>
      </c>
      <c r="K2163" s="794">
        <v>302.40000000000003</v>
      </c>
      <c r="L2163" s="835" t="s">
        <v>1023</v>
      </c>
      <c r="M2163" s="794"/>
      <c r="N2163" s="794"/>
      <c r="O2163" s="794"/>
      <c r="P2163" s="794"/>
      <c r="Q2163" s="794"/>
      <c r="R2163" s="794"/>
      <c r="S2163" s="794"/>
      <c r="T2163" s="794"/>
      <c r="U2163" s="794"/>
      <c r="V2163" s="794"/>
      <c r="W2163" s="794"/>
      <c r="X2163" s="794"/>
    </row>
    <row r="2164" spans="3:24">
      <c r="C2164" s="857" t="s">
        <v>1018</v>
      </c>
      <c r="D2164" s="835">
        <v>43647</v>
      </c>
      <c r="E2164" s="794">
        <f t="shared" si="43"/>
        <v>2019</v>
      </c>
      <c r="F2164" s="794" t="s">
        <v>1030</v>
      </c>
      <c r="G2164" s="823">
        <v>100</v>
      </c>
      <c r="H2164" s="794" t="s">
        <v>1048</v>
      </c>
      <c r="I2164" s="794">
        <v>28</v>
      </c>
      <c r="J2164" s="794">
        <v>72</v>
      </c>
      <c r="K2164" s="794">
        <v>302.40000000000003</v>
      </c>
      <c r="L2164" s="835" t="s">
        <v>1023</v>
      </c>
      <c r="M2164" s="794"/>
      <c r="N2164" s="794"/>
      <c r="O2164" s="794"/>
      <c r="P2164" s="794"/>
      <c r="Q2164" s="794"/>
      <c r="R2164" s="794"/>
      <c r="S2164" s="794"/>
      <c r="T2164" s="794"/>
      <c r="U2164" s="794"/>
      <c r="V2164" s="794"/>
      <c r="W2164" s="794"/>
      <c r="X2164" s="794"/>
    </row>
    <row r="2165" spans="3:24">
      <c r="C2165" s="857" t="s">
        <v>1018</v>
      </c>
      <c r="D2165" s="835">
        <v>43678</v>
      </c>
      <c r="E2165" s="794">
        <f t="shared" si="43"/>
        <v>2019</v>
      </c>
      <c r="F2165" s="794" t="s">
        <v>1019</v>
      </c>
      <c r="G2165" s="823">
        <v>300</v>
      </c>
      <c r="H2165" s="794" t="s">
        <v>1022</v>
      </c>
      <c r="I2165" s="794">
        <v>134</v>
      </c>
      <c r="J2165" s="794">
        <v>166</v>
      </c>
      <c r="K2165" s="794">
        <v>697.2</v>
      </c>
      <c r="L2165" s="835" t="s">
        <v>1023</v>
      </c>
      <c r="M2165" s="794"/>
      <c r="N2165" s="794"/>
      <c r="O2165" s="794"/>
      <c r="P2165" s="794"/>
      <c r="Q2165" s="794"/>
      <c r="R2165" s="794"/>
      <c r="S2165" s="794"/>
      <c r="T2165" s="794"/>
      <c r="U2165" s="794"/>
      <c r="V2165" s="794"/>
      <c r="W2165" s="794"/>
      <c r="X2165" s="794"/>
    </row>
    <row r="2166" spans="3:24">
      <c r="C2166" s="857" t="s">
        <v>1018</v>
      </c>
      <c r="D2166" s="835">
        <v>43678</v>
      </c>
      <c r="E2166" s="794">
        <f t="shared" si="43"/>
        <v>2019</v>
      </c>
      <c r="F2166" s="794" t="s">
        <v>1019</v>
      </c>
      <c r="G2166" s="823">
        <v>300</v>
      </c>
      <c r="H2166" s="794" t="s">
        <v>1022</v>
      </c>
      <c r="I2166" s="794">
        <v>134</v>
      </c>
      <c r="J2166" s="794">
        <v>166</v>
      </c>
      <c r="K2166" s="794">
        <v>697.2</v>
      </c>
      <c r="L2166" s="835" t="s">
        <v>1023</v>
      </c>
      <c r="M2166" s="794"/>
      <c r="N2166" s="794"/>
      <c r="O2166" s="794"/>
      <c r="P2166" s="794"/>
      <c r="Q2166" s="794"/>
      <c r="R2166" s="794"/>
      <c r="S2166" s="794"/>
      <c r="T2166" s="794"/>
      <c r="U2166" s="794"/>
      <c r="V2166" s="794"/>
      <c r="W2166" s="794"/>
      <c r="X2166" s="794"/>
    </row>
    <row r="2167" spans="3:24">
      <c r="C2167" s="857" t="s">
        <v>1018</v>
      </c>
      <c r="D2167" s="835">
        <v>43678</v>
      </c>
      <c r="E2167" s="794">
        <f t="shared" si="43"/>
        <v>2019</v>
      </c>
      <c r="F2167" s="794" t="s">
        <v>1019</v>
      </c>
      <c r="G2167" s="823">
        <v>300</v>
      </c>
      <c r="H2167" s="794" t="s">
        <v>1022</v>
      </c>
      <c r="I2167" s="794">
        <v>134</v>
      </c>
      <c r="J2167" s="794">
        <v>166</v>
      </c>
      <c r="K2167" s="794">
        <v>697.2</v>
      </c>
      <c r="L2167" s="835" t="s">
        <v>1023</v>
      </c>
      <c r="M2167" s="794"/>
      <c r="N2167" s="794"/>
      <c r="O2167" s="794"/>
      <c r="P2167" s="794"/>
      <c r="Q2167" s="794"/>
      <c r="R2167" s="794"/>
      <c r="S2167" s="794"/>
      <c r="T2167" s="794"/>
      <c r="U2167" s="794"/>
      <c r="V2167" s="794"/>
      <c r="W2167" s="794"/>
      <c r="X2167" s="794"/>
    </row>
    <row r="2168" spans="3:24">
      <c r="C2168" s="857" t="s">
        <v>1018</v>
      </c>
      <c r="D2168" s="835">
        <v>43678</v>
      </c>
      <c r="E2168" s="794">
        <f t="shared" si="43"/>
        <v>2019</v>
      </c>
      <c r="F2168" s="794" t="s">
        <v>1019</v>
      </c>
      <c r="G2168" s="823">
        <v>300</v>
      </c>
      <c r="H2168" s="794" t="s">
        <v>1022</v>
      </c>
      <c r="I2168" s="794">
        <v>134</v>
      </c>
      <c r="J2168" s="794">
        <v>166</v>
      </c>
      <c r="K2168" s="794">
        <v>697.2</v>
      </c>
      <c r="L2168" s="835" t="s">
        <v>1023</v>
      </c>
      <c r="M2168" s="794"/>
      <c r="N2168" s="794"/>
      <c r="O2168" s="794"/>
      <c r="P2168" s="794"/>
      <c r="Q2168" s="794"/>
      <c r="R2168" s="794"/>
      <c r="S2168" s="794"/>
      <c r="T2168" s="794"/>
      <c r="U2168" s="794"/>
      <c r="V2168" s="794"/>
      <c r="W2168" s="794"/>
      <c r="X2168" s="794"/>
    </row>
    <row r="2169" spans="3:24">
      <c r="C2169" s="857" t="s">
        <v>1018</v>
      </c>
      <c r="D2169" s="835">
        <v>43678</v>
      </c>
      <c r="E2169" s="794">
        <f t="shared" si="43"/>
        <v>2019</v>
      </c>
      <c r="F2169" s="794" t="s">
        <v>1019</v>
      </c>
      <c r="G2169" s="823">
        <v>300</v>
      </c>
      <c r="H2169" s="794" t="s">
        <v>1022</v>
      </c>
      <c r="I2169" s="794">
        <v>134</v>
      </c>
      <c r="J2169" s="794">
        <v>166</v>
      </c>
      <c r="K2169" s="794">
        <v>697.2</v>
      </c>
      <c r="L2169" s="835" t="s">
        <v>1023</v>
      </c>
      <c r="M2169" s="794"/>
      <c r="N2169" s="794"/>
      <c r="O2169" s="794"/>
      <c r="P2169" s="794"/>
      <c r="Q2169" s="794"/>
      <c r="R2169" s="794"/>
      <c r="S2169" s="794"/>
      <c r="T2169" s="794"/>
      <c r="U2169" s="794"/>
      <c r="V2169" s="794"/>
      <c r="W2169" s="794"/>
      <c r="X2169" s="794"/>
    </row>
    <row r="2170" spans="3:24">
      <c r="C2170" s="857" t="s">
        <v>1018</v>
      </c>
      <c r="D2170" s="835">
        <v>43678</v>
      </c>
      <c r="E2170" s="794">
        <f t="shared" si="43"/>
        <v>2019</v>
      </c>
      <c r="F2170" s="794" t="s">
        <v>1019</v>
      </c>
      <c r="G2170" s="823">
        <v>300</v>
      </c>
      <c r="H2170" s="794" t="s">
        <v>1022</v>
      </c>
      <c r="I2170" s="794">
        <v>134</v>
      </c>
      <c r="J2170" s="794">
        <v>166</v>
      </c>
      <c r="K2170" s="794">
        <v>697.2</v>
      </c>
      <c r="L2170" s="835" t="s">
        <v>1023</v>
      </c>
      <c r="M2170" s="794"/>
      <c r="N2170" s="794"/>
      <c r="O2170" s="794"/>
      <c r="P2170" s="794"/>
      <c r="Q2170" s="794"/>
      <c r="R2170" s="794"/>
      <c r="S2170" s="794"/>
      <c r="T2170" s="794"/>
      <c r="U2170" s="794"/>
      <c r="V2170" s="794"/>
      <c r="W2170" s="794"/>
      <c r="X2170" s="794"/>
    </row>
    <row r="2171" spans="3:24">
      <c r="C2171" s="857" t="s">
        <v>1018</v>
      </c>
      <c r="D2171" s="835">
        <v>43678</v>
      </c>
      <c r="E2171" s="794">
        <f t="shared" si="43"/>
        <v>2019</v>
      </c>
      <c r="F2171" s="794" t="s">
        <v>1019</v>
      </c>
      <c r="G2171" s="823">
        <v>300</v>
      </c>
      <c r="H2171" s="794" t="s">
        <v>1022</v>
      </c>
      <c r="I2171" s="794">
        <v>134</v>
      </c>
      <c r="J2171" s="794">
        <v>166</v>
      </c>
      <c r="K2171" s="794">
        <v>697.2</v>
      </c>
      <c r="L2171" s="835" t="s">
        <v>1023</v>
      </c>
      <c r="M2171" s="794"/>
      <c r="N2171" s="794"/>
      <c r="O2171" s="794"/>
      <c r="P2171" s="794"/>
      <c r="Q2171" s="794"/>
      <c r="R2171" s="794"/>
      <c r="S2171" s="794"/>
      <c r="T2171" s="794"/>
      <c r="U2171" s="794"/>
      <c r="V2171" s="794"/>
      <c r="W2171" s="794"/>
      <c r="X2171" s="794"/>
    </row>
    <row r="2172" spans="3:24">
      <c r="C2172" s="857" t="s">
        <v>1018</v>
      </c>
      <c r="D2172" s="835">
        <v>43678</v>
      </c>
      <c r="E2172" s="794">
        <f t="shared" si="43"/>
        <v>2019</v>
      </c>
      <c r="F2172" s="794" t="s">
        <v>1019</v>
      </c>
      <c r="G2172" s="823">
        <v>300</v>
      </c>
      <c r="H2172" s="794" t="s">
        <v>1022</v>
      </c>
      <c r="I2172" s="794">
        <v>134</v>
      </c>
      <c r="J2172" s="794">
        <v>166</v>
      </c>
      <c r="K2172" s="794">
        <v>697.2</v>
      </c>
      <c r="L2172" s="835" t="s">
        <v>1023</v>
      </c>
      <c r="M2172" s="794"/>
      <c r="N2172" s="794"/>
      <c r="O2172" s="794"/>
      <c r="P2172" s="794"/>
      <c r="Q2172" s="794"/>
      <c r="R2172" s="794"/>
      <c r="S2172" s="794"/>
      <c r="T2172" s="794"/>
      <c r="U2172" s="794"/>
      <c r="V2172" s="794"/>
      <c r="W2172" s="794"/>
      <c r="X2172" s="794"/>
    </row>
    <row r="2173" spans="3:24">
      <c r="C2173" s="857" t="s">
        <v>1018</v>
      </c>
      <c r="D2173" s="835">
        <v>43678</v>
      </c>
      <c r="E2173" s="794">
        <f t="shared" si="43"/>
        <v>2019</v>
      </c>
      <c r="F2173" s="794" t="s">
        <v>1019</v>
      </c>
      <c r="G2173" s="823">
        <v>300</v>
      </c>
      <c r="H2173" s="794" t="s">
        <v>1022</v>
      </c>
      <c r="I2173" s="794">
        <v>134</v>
      </c>
      <c r="J2173" s="794">
        <v>166</v>
      </c>
      <c r="K2173" s="794">
        <v>697.2</v>
      </c>
      <c r="L2173" s="835" t="s">
        <v>1023</v>
      </c>
      <c r="M2173" s="794"/>
      <c r="N2173" s="794"/>
      <c r="O2173" s="794"/>
      <c r="P2173" s="794"/>
      <c r="Q2173" s="794"/>
      <c r="R2173" s="794"/>
      <c r="S2173" s="794"/>
      <c r="T2173" s="794"/>
      <c r="U2173" s="794"/>
      <c r="V2173" s="794"/>
      <c r="W2173" s="794"/>
      <c r="X2173" s="794"/>
    </row>
    <row r="2174" spans="3:24">
      <c r="C2174" s="857" t="s">
        <v>1018</v>
      </c>
      <c r="D2174" s="835">
        <v>43678</v>
      </c>
      <c r="E2174" s="794">
        <f t="shared" si="43"/>
        <v>2019</v>
      </c>
      <c r="F2174" s="794" t="s">
        <v>1019</v>
      </c>
      <c r="G2174" s="823">
        <v>300</v>
      </c>
      <c r="H2174" s="794" t="s">
        <v>1022</v>
      </c>
      <c r="I2174" s="794">
        <v>134</v>
      </c>
      <c r="J2174" s="794">
        <v>166</v>
      </c>
      <c r="K2174" s="794">
        <v>697.2</v>
      </c>
      <c r="L2174" s="835" t="s">
        <v>1023</v>
      </c>
      <c r="M2174" s="794"/>
      <c r="N2174" s="794"/>
      <c r="O2174" s="794"/>
      <c r="P2174" s="794"/>
      <c r="Q2174" s="794"/>
      <c r="R2174" s="794"/>
      <c r="S2174" s="794"/>
      <c r="T2174" s="794"/>
      <c r="U2174" s="794"/>
      <c r="V2174" s="794"/>
      <c r="W2174" s="794"/>
      <c r="X2174" s="794"/>
    </row>
    <row r="2175" spans="3:24">
      <c r="C2175" s="857" t="s">
        <v>1018</v>
      </c>
      <c r="D2175" s="835">
        <v>43678</v>
      </c>
      <c r="E2175" s="794">
        <f t="shared" si="43"/>
        <v>2019</v>
      </c>
      <c r="F2175" s="794" t="s">
        <v>1019</v>
      </c>
      <c r="G2175" s="823">
        <v>300</v>
      </c>
      <c r="H2175" s="794" t="s">
        <v>1022</v>
      </c>
      <c r="I2175" s="794">
        <v>134</v>
      </c>
      <c r="J2175" s="794">
        <v>166</v>
      </c>
      <c r="K2175" s="794">
        <v>697.2</v>
      </c>
      <c r="L2175" s="835" t="s">
        <v>1023</v>
      </c>
      <c r="M2175" s="794"/>
      <c r="N2175" s="794"/>
      <c r="O2175" s="794"/>
      <c r="P2175" s="794"/>
      <c r="Q2175" s="794"/>
      <c r="R2175" s="794"/>
      <c r="S2175" s="794"/>
      <c r="T2175" s="794"/>
      <c r="U2175" s="794"/>
      <c r="V2175" s="794"/>
      <c r="W2175" s="794"/>
      <c r="X2175" s="794"/>
    </row>
    <row r="2176" spans="3:24">
      <c r="C2176" s="857" t="s">
        <v>1018</v>
      </c>
      <c r="D2176" s="835">
        <v>43678</v>
      </c>
      <c r="E2176" s="794">
        <f t="shared" si="43"/>
        <v>2019</v>
      </c>
      <c r="F2176" s="794" t="s">
        <v>1019</v>
      </c>
      <c r="G2176" s="823">
        <v>300</v>
      </c>
      <c r="H2176" s="794" t="s">
        <v>1022</v>
      </c>
      <c r="I2176" s="794">
        <v>134</v>
      </c>
      <c r="J2176" s="794">
        <v>166</v>
      </c>
      <c r="K2176" s="794">
        <v>697.2</v>
      </c>
      <c r="L2176" s="835" t="s">
        <v>1023</v>
      </c>
      <c r="M2176" s="794"/>
      <c r="N2176" s="794"/>
      <c r="O2176" s="794"/>
      <c r="P2176" s="794"/>
      <c r="Q2176" s="794"/>
      <c r="R2176" s="794"/>
      <c r="S2176" s="794"/>
      <c r="T2176" s="794"/>
      <c r="U2176" s="794"/>
      <c r="V2176" s="794"/>
      <c r="W2176" s="794"/>
      <c r="X2176" s="794"/>
    </row>
    <row r="2177" spans="3:24">
      <c r="C2177" s="857" t="s">
        <v>1018</v>
      </c>
      <c r="D2177" s="835">
        <v>43678</v>
      </c>
      <c r="E2177" s="794">
        <f t="shared" si="43"/>
        <v>2019</v>
      </c>
      <c r="F2177" s="794" t="s">
        <v>1019</v>
      </c>
      <c r="G2177" s="823">
        <v>300</v>
      </c>
      <c r="H2177" s="794" t="s">
        <v>1022</v>
      </c>
      <c r="I2177" s="794">
        <v>134</v>
      </c>
      <c r="J2177" s="794">
        <v>166</v>
      </c>
      <c r="K2177" s="794">
        <v>697.2</v>
      </c>
      <c r="L2177" s="835" t="s">
        <v>1023</v>
      </c>
      <c r="M2177" s="794"/>
      <c r="N2177" s="794"/>
      <c r="O2177" s="794"/>
      <c r="P2177" s="794"/>
      <c r="Q2177" s="794"/>
      <c r="R2177" s="794"/>
      <c r="S2177" s="794"/>
      <c r="T2177" s="794"/>
      <c r="U2177" s="794"/>
      <c r="V2177" s="794"/>
      <c r="W2177" s="794"/>
      <c r="X2177" s="794"/>
    </row>
    <row r="2178" spans="3:24">
      <c r="C2178" s="857" t="s">
        <v>1018</v>
      </c>
      <c r="D2178" s="835">
        <v>43678</v>
      </c>
      <c r="E2178" s="794">
        <f t="shared" si="43"/>
        <v>2019</v>
      </c>
      <c r="F2178" s="794" t="s">
        <v>1019</v>
      </c>
      <c r="G2178" s="823">
        <v>300</v>
      </c>
      <c r="H2178" s="794" t="s">
        <v>1022</v>
      </c>
      <c r="I2178" s="794">
        <v>134</v>
      </c>
      <c r="J2178" s="794">
        <v>166</v>
      </c>
      <c r="K2178" s="794">
        <v>697.2</v>
      </c>
      <c r="L2178" s="835" t="s">
        <v>1023</v>
      </c>
      <c r="M2178" s="794"/>
      <c r="N2178" s="794"/>
      <c r="O2178" s="794"/>
      <c r="P2178" s="794"/>
      <c r="Q2178" s="794"/>
      <c r="R2178" s="794"/>
      <c r="S2178" s="794"/>
      <c r="T2178" s="794"/>
      <c r="U2178" s="794"/>
      <c r="V2178" s="794"/>
      <c r="W2178" s="794"/>
      <c r="X2178" s="794"/>
    </row>
    <row r="2179" spans="3:24">
      <c r="C2179" s="857" t="s">
        <v>1018</v>
      </c>
      <c r="D2179" s="835">
        <v>43678</v>
      </c>
      <c r="E2179" s="794">
        <f t="shared" si="43"/>
        <v>2019</v>
      </c>
      <c r="F2179" s="794" t="s">
        <v>1019</v>
      </c>
      <c r="G2179" s="823">
        <v>300</v>
      </c>
      <c r="H2179" s="794" t="s">
        <v>1022</v>
      </c>
      <c r="I2179" s="794">
        <v>134</v>
      </c>
      <c r="J2179" s="794">
        <v>166</v>
      </c>
      <c r="K2179" s="794">
        <v>697.2</v>
      </c>
      <c r="L2179" s="835" t="s">
        <v>1023</v>
      </c>
      <c r="M2179" s="794"/>
      <c r="N2179" s="794"/>
      <c r="O2179" s="794"/>
      <c r="P2179" s="794"/>
      <c r="Q2179" s="794"/>
      <c r="R2179" s="794"/>
      <c r="S2179" s="794"/>
      <c r="T2179" s="794"/>
      <c r="U2179" s="794"/>
      <c r="V2179" s="794"/>
      <c r="W2179" s="794"/>
      <c r="X2179" s="794"/>
    </row>
    <row r="2180" spans="3:24">
      <c r="C2180" s="857" t="s">
        <v>1018</v>
      </c>
      <c r="D2180" s="835">
        <v>43678</v>
      </c>
      <c r="E2180" s="794">
        <f t="shared" si="43"/>
        <v>2019</v>
      </c>
      <c r="F2180" s="794" t="s">
        <v>1019</v>
      </c>
      <c r="G2180" s="823">
        <v>300</v>
      </c>
      <c r="H2180" s="794" t="s">
        <v>1022</v>
      </c>
      <c r="I2180" s="794">
        <v>134</v>
      </c>
      <c r="J2180" s="794">
        <v>166</v>
      </c>
      <c r="K2180" s="794">
        <v>697.2</v>
      </c>
      <c r="L2180" s="835" t="s">
        <v>1023</v>
      </c>
      <c r="M2180" s="794"/>
      <c r="N2180" s="794"/>
      <c r="O2180" s="794"/>
      <c r="P2180" s="794"/>
      <c r="Q2180" s="794"/>
      <c r="R2180" s="794"/>
      <c r="S2180" s="794"/>
      <c r="T2180" s="794"/>
      <c r="U2180" s="794"/>
      <c r="V2180" s="794"/>
      <c r="W2180" s="794"/>
      <c r="X2180" s="794"/>
    </row>
    <row r="2181" spans="3:24">
      <c r="C2181" s="857" t="s">
        <v>1018</v>
      </c>
      <c r="D2181" s="835">
        <v>43678</v>
      </c>
      <c r="E2181" s="794">
        <f t="shared" si="43"/>
        <v>2019</v>
      </c>
      <c r="F2181" s="794" t="s">
        <v>1019</v>
      </c>
      <c r="G2181" s="823">
        <v>300</v>
      </c>
      <c r="H2181" s="794" t="s">
        <v>1022</v>
      </c>
      <c r="I2181" s="794">
        <v>134</v>
      </c>
      <c r="J2181" s="794">
        <v>166</v>
      </c>
      <c r="K2181" s="794">
        <v>697.2</v>
      </c>
      <c r="L2181" s="835" t="s">
        <v>1023</v>
      </c>
      <c r="M2181" s="794"/>
      <c r="N2181" s="794"/>
      <c r="O2181" s="794"/>
      <c r="P2181" s="794"/>
      <c r="Q2181" s="794"/>
      <c r="R2181" s="794"/>
      <c r="S2181" s="794"/>
      <c r="T2181" s="794"/>
      <c r="U2181" s="794"/>
      <c r="V2181" s="794"/>
      <c r="W2181" s="794"/>
      <c r="X2181" s="794"/>
    </row>
    <row r="2182" spans="3:24">
      <c r="C2182" s="857" t="s">
        <v>1018</v>
      </c>
      <c r="D2182" s="835">
        <v>43678</v>
      </c>
      <c r="E2182" s="794">
        <f t="shared" si="43"/>
        <v>2019</v>
      </c>
      <c r="F2182" s="794" t="s">
        <v>1019</v>
      </c>
      <c r="G2182" s="823">
        <v>300</v>
      </c>
      <c r="H2182" s="794" t="s">
        <v>1022</v>
      </c>
      <c r="I2182" s="794">
        <v>134</v>
      </c>
      <c r="J2182" s="794">
        <v>166</v>
      </c>
      <c r="K2182" s="794">
        <v>697.2</v>
      </c>
      <c r="L2182" s="835" t="s">
        <v>1023</v>
      </c>
      <c r="M2182" s="794"/>
      <c r="N2182" s="794"/>
      <c r="O2182" s="794"/>
      <c r="P2182" s="794"/>
      <c r="Q2182" s="794"/>
      <c r="R2182" s="794"/>
      <c r="S2182" s="794"/>
      <c r="T2182" s="794"/>
      <c r="U2182" s="794"/>
      <c r="V2182" s="794"/>
      <c r="W2182" s="794"/>
      <c r="X2182" s="794"/>
    </row>
    <row r="2183" spans="3:24">
      <c r="C2183" s="857" t="s">
        <v>1018</v>
      </c>
      <c r="D2183" s="835">
        <v>43678</v>
      </c>
      <c r="E2183" s="794">
        <f t="shared" si="43"/>
        <v>2019</v>
      </c>
      <c r="F2183" s="794" t="s">
        <v>1019</v>
      </c>
      <c r="G2183" s="823">
        <v>300</v>
      </c>
      <c r="H2183" s="794" t="s">
        <v>1045</v>
      </c>
      <c r="I2183" s="794">
        <v>162</v>
      </c>
      <c r="J2183" s="794">
        <v>138</v>
      </c>
      <c r="K2183" s="794">
        <v>579.6</v>
      </c>
      <c r="L2183" s="835" t="s">
        <v>1023</v>
      </c>
      <c r="M2183" s="794"/>
      <c r="N2183" s="794"/>
      <c r="O2183" s="794"/>
      <c r="P2183" s="794"/>
      <c r="Q2183" s="794"/>
      <c r="R2183" s="794"/>
      <c r="S2183" s="794"/>
      <c r="T2183" s="794"/>
      <c r="U2183" s="794"/>
      <c r="V2183" s="794"/>
      <c r="W2183" s="794"/>
      <c r="X2183" s="794"/>
    </row>
    <row r="2184" spans="3:24">
      <c r="C2184" s="857" t="s">
        <v>1018</v>
      </c>
      <c r="D2184" s="835">
        <v>43678</v>
      </c>
      <c r="E2184" s="794">
        <f t="shared" si="43"/>
        <v>2019</v>
      </c>
      <c r="F2184" s="794" t="s">
        <v>1019</v>
      </c>
      <c r="G2184" s="823">
        <v>300</v>
      </c>
      <c r="H2184" s="794" t="s">
        <v>1045</v>
      </c>
      <c r="I2184" s="794">
        <v>162</v>
      </c>
      <c r="J2184" s="794">
        <v>138</v>
      </c>
      <c r="K2184" s="794">
        <v>579.6</v>
      </c>
      <c r="L2184" s="835" t="s">
        <v>1023</v>
      </c>
      <c r="M2184" s="794"/>
      <c r="N2184" s="794"/>
      <c r="O2184" s="794"/>
      <c r="P2184" s="794"/>
      <c r="Q2184" s="794"/>
      <c r="R2184" s="794"/>
      <c r="S2184" s="794"/>
      <c r="T2184" s="794"/>
      <c r="U2184" s="794"/>
      <c r="V2184" s="794"/>
      <c r="W2184" s="794"/>
      <c r="X2184" s="794"/>
    </row>
    <row r="2185" spans="3:24">
      <c r="C2185" s="857" t="s">
        <v>1018</v>
      </c>
      <c r="D2185" s="835">
        <v>43678</v>
      </c>
      <c r="E2185" s="794">
        <f t="shared" si="43"/>
        <v>2019</v>
      </c>
      <c r="F2185" s="794" t="s">
        <v>1019</v>
      </c>
      <c r="G2185" s="823">
        <v>300</v>
      </c>
      <c r="H2185" s="794" t="s">
        <v>1045</v>
      </c>
      <c r="I2185" s="794">
        <v>162</v>
      </c>
      <c r="J2185" s="794">
        <v>138</v>
      </c>
      <c r="K2185" s="794">
        <v>579.6</v>
      </c>
      <c r="L2185" s="835" t="s">
        <v>1023</v>
      </c>
      <c r="M2185" s="794"/>
      <c r="N2185" s="794"/>
      <c r="O2185" s="794"/>
      <c r="P2185" s="794"/>
      <c r="Q2185" s="794"/>
      <c r="R2185" s="794"/>
      <c r="S2185" s="794"/>
      <c r="T2185" s="794"/>
      <c r="U2185" s="794"/>
      <c r="V2185" s="794"/>
      <c r="W2185" s="794"/>
      <c r="X2185" s="794"/>
    </row>
    <row r="2186" spans="3:24">
      <c r="C2186" s="857" t="s">
        <v>1018</v>
      </c>
      <c r="D2186" s="835">
        <v>43678</v>
      </c>
      <c r="E2186" s="794">
        <f t="shared" si="43"/>
        <v>2019</v>
      </c>
      <c r="F2186" s="794" t="s">
        <v>1019</v>
      </c>
      <c r="G2186" s="823">
        <v>300</v>
      </c>
      <c r="H2186" s="794" t="s">
        <v>1045</v>
      </c>
      <c r="I2186" s="794">
        <v>162</v>
      </c>
      <c r="J2186" s="794">
        <v>138</v>
      </c>
      <c r="K2186" s="794">
        <v>579.6</v>
      </c>
      <c r="L2186" s="835" t="s">
        <v>1023</v>
      </c>
      <c r="M2186" s="794"/>
      <c r="N2186" s="794"/>
      <c r="O2186" s="794"/>
      <c r="P2186" s="794"/>
      <c r="Q2186" s="794"/>
      <c r="R2186" s="794"/>
      <c r="S2186" s="794"/>
      <c r="T2186" s="794"/>
      <c r="U2186" s="794"/>
      <c r="V2186" s="794"/>
      <c r="W2186" s="794"/>
      <c r="X2186" s="794"/>
    </row>
    <row r="2187" spans="3:24">
      <c r="C2187" s="857" t="s">
        <v>1018</v>
      </c>
      <c r="D2187" s="835">
        <v>43678</v>
      </c>
      <c r="E2187" s="794">
        <f t="shared" si="43"/>
        <v>2019</v>
      </c>
      <c r="F2187" s="794" t="s">
        <v>1019</v>
      </c>
      <c r="G2187" s="823">
        <v>300</v>
      </c>
      <c r="H2187" s="794" t="s">
        <v>1045</v>
      </c>
      <c r="I2187" s="794">
        <v>162</v>
      </c>
      <c r="J2187" s="794">
        <v>138</v>
      </c>
      <c r="K2187" s="794">
        <v>579.6</v>
      </c>
      <c r="L2187" s="835" t="s">
        <v>1023</v>
      </c>
      <c r="M2187" s="794"/>
      <c r="N2187" s="794"/>
      <c r="O2187" s="794"/>
      <c r="P2187" s="794"/>
      <c r="Q2187" s="794"/>
      <c r="R2187" s="794"/>
      <c r="S2187" s="794"/>
      <c r="T2187" s="794"/>
      <c r="U2187" s="794"/>
      <c r="V2187" s="794"/>
      <c r="W2187" s="794"/>
      <c r="X2187" s="794"/>
    </row>
    <row r="2188" spans="3:24">
      <c r="C2188" s="857" t="s">
        <v>1018</v>
      </c>
      <c r="D2188" s="835">
        <v>43678</v>
      </c>
      <c r="E2188" s="794">
        <f t="shared" si="43"/>
        <v>2019</v>
      </c>
      <c r="F2188" s="794" t="s">
        <v>1019</v>
      </c>
      <c r="G2188" s="823">
        <v>300</v>
      </c>
      <c r="H2188" s="794" t="s">
        <v>1029</v>
      </c>
      <c r="I2188" s="794">
        <v>86</v>
      </c>
      <c r="J2188" s="794">
        <v>214</v>
      </c>
      <c r="K2188" s="794">
        <v>898.80000000000007</v>
      </c>
      <c r="L2188" s="835" t="s">
        <v>1023</v>
      </c>
      <c r="M2188" s="794"/>
      <c r="N2188" s="794"/>
      <c r="O2188" s="794"/>
      <c r="P2188" s="794"/>
      <c r="Q2188" s="794"/>
      <c r="R2188" s="794"/>
      <c r="S2188" s="794"/>
      <c r="T2188" s="794"/>
      <c r="U2188" s="794"/>
      <c r="V2188" s="794"/>
      <c r="W2188" s="794"/>
      <c r="X2188" s="794"/>
    </row>
    <row r="2189" spans="3:24">
      <c r="C2189" s="857" t="s">
        <v>1018</v>
      </c>
      <c r="D2189" s="835">
        <v>43678</v>
      </c>
      <c r="E2189" s="794">
        <f t="shared" si="43"/>
        <v>2019</v>
      </c>
      <c r="F2189" s="794" t="s">
        <v>1019</v>
      </c>
      <c r="G2189" s="823">
        <v>300</v>
      </c>
      <c r="H2189" s="794" t="s">
        <v>1029</v>
      </c>
      <c r="I2189" s="794">
        <v>86</v>
      </c>
      <c r="J2189" s="794">
        <v>214</v>
      </c>
      <c r="K2189" s="794">
        <v>898.80000000000007</v>
      </c>
      <c r="L2189" s="835" t="s">
        <v>1023</v>
      </c>
      <c r="M2189" s="794"/>
      <c r="N2189" s="794"/>
      <c r="O2189" s="794"/>
      <c r="P2189" s="794"/>
      <c r="Q2189" s="794"/>
      <c r="R2189" s="794"/>
      <c r="S2189" s="794"/>
      <c r="T2189" s="794"/>
      <c r="U2189" s="794"/>
      <c r="V2189" s="794"/>
      <c r="W2189" s="794"/>
      <c r="X2189" s="794"/>
    </row>
    <row r="2190" spans="3:24">
      <c r="C2190" s="857" t="s">
        <v>1018</v>
      </c>
      <c r="D2190" s="835">
        <v>43678</v>
      </c>
      <c r="E2190" s="794">
        <f t="shared" si="43"/>
        <v>2019</v>
      </c>
      <c r="F2190" s="794" t="s">
        <v>1019</v>
      </c>
      <c r="G2190" s="823">
        <v>300</v>
      </c>
      <c r="H2190" s="794" t="s">
        <v>1029</v>
      </c>
      <c r="I2190" s="794">
        <v>86</v>
      </c>
      <c r="J2190" s="794">
        <v>214</v>
      </c>
      <c r="K2190" s="794">
        <v>898.80000000000007</v>
      </c>
      <c r="L2190" s="835" t="s">
        <v>1023</v>
      </c>
      <c r="M2190" s="794"/>
      <c r="N2190" s="794"/>
      <c r="O2190" s="794"/>
      <c r="P2190" s="794"/>
      <c r="Q2190" s="794"/>
      <c r="R2190" s="794"/>
      <c r="S2190" s="794"/>
      <c r="T2190" s="794"/>
      <c r="U2190" s="794"/>
      <c r="V2190" s="794"/>
      <c r="W2190" s="794"/>
      <c r="X2190" s="794"/>
    </row>
    <row r="2191" spans="3:24">
      <c r="C2191" s="857" t="s">
        <v>1018</v>
      </c>
      <c r="D2191" s="835">
        <v>43678</v>
      </c>
      <c r="E2191" s="794">
        <f t="shared" si="43"/>
        <v>2019</v>
      </c>
      <c r="F2191" s="794" t="s">
        <v>1019</v>
      </c>
      <c r="G2191" s="823">
        <v>300</v>
      </c>
      <c r="H2191" s="794" t="s">
        <v>1029</v>
      </c>
      <c r="I2191" s="794">
        <v>86</v>
      </c>
      <c r="J2191" s="794">
        <v>214</v>
      </c>
      <c r="K2191" s="794">
        <v>898.80000000000007</v>
      </c>
      <c r="L2191" s="835" t="s">
        <v>1023</v>
      </c>
      <c r="M2191" s="794"/>
      <c r="N2191" s="794"/>
      <c r="O2191" s="794"/>
      <c r="P2191" s="794"/>
      <c r="Q2191" s="794"/>
      <c r="R2191" s="794"/>
      <c r="S2191" s="794"/>
      <c r="T2191" s="794"/>
      <c r="U2191" s="794"/>
      <c r="V2191" s="794"/>
      <c r="W2191" s="794"/>
      <c r="X2191" s="794"/>
    </row>
    <row r="2192" spans="3:24">
      <c r="C2192" s="857" t="s">
        <v>1018</v>
      </c>
      <c r="D2192" s="835">
        <v>43678</v>
      </c>
      <c r="E2192" s="794">
        <f t="shared" si="43"/>
        <v>2019</v>
      </c>
      <c r="F2192" s="794" t="s">
        <v>1019</v>
      </c>
      <c r="G2192" s="823">
        <v>300</v>
      </c>
      <c r="H2192" s="794" t="s">
        <v>1029</v>
      </c>
      <c r="I2192" s="794">
        <v>86</v>
      </c>
      <c r="J2192" s="794">
        <v>214</v>
      </c>
      <c r="K2192" s="794">
        <v>898.80000000000007</v>
      </c>
      <c r="L2192" s="835" t="s">
        <v>1023</v>
      </c>
      <c r="M2192" s="794"/>
      <c r="N2192" s="794"/>
      <c r="O2192" s="794"/>
      <c r="P2192" s="794"/>
      <c r="Q2192" s="794"/>
      <c r="R2192" s="794"/>
      <c r="S2192" s="794"/>
      <c r="T2192" s="794"/>
      <c r="U2192" s="794"/>
      <c r="V2192" s="794"/>
      <c r="W2192" s="794"/>
      <c r="X2192" s="794"/>
    </row>
    <row r="2193" spans="3:24">
      <c r="C2193" s="857" t="s">
        <v>1018</v>
      </c>
      <c r="D2193" s="835">
        <v>43678</v>
      </c>
      <c r="E2193" s="794">
        <f t="shared" si="43"/>
        <v>2019</v>
      </c>
      <c r="F2193" s="794" t="s">
        <v>1019</v>
      </c>
      <c r="G2193" s="823">
        <v>300</v>
      </c>
      <c r="H2193" s="794" t="s">
        <v>1029</v>
      </c>
      <c r="I2193" s="794">
        <v>86</v>
      </c>
      <c r="J2193" s="794">
        <v>214</v>
      </c>
      <c r="K2193" s="794">
        <v>898.80000000000007</v>
      </c>
      <c r="L2193" s="835" t="s">
        <v>1023</v>
      </c>
      <c r="M2193" s="794"/>
      <c r="N2193" s="794"/>
      <c r="O2193" s="794"/>
      <c r="P2193" s="794"/>
      <c r="Q2193" s="794"/>
      <c r="R2193" s="794"/>
      <c r="S2193" s="794"/>
      <c r="T2193" s="794"/>
      <c r="U2193" s="794"/>
      <c r="V2193" s="794"/>
      <c r="W2193" s="794"/>
      <c r="X2193" s="794"/>
    </row>
    <row r="2194" spans="3:24">
      <c r="C2194" s="857" t="s">
        <v>1018</v>
      </c>
      <c r="D2194" s="835">
        <v>43678</v>
      </c>
      <c r="E2194" s="794">
        <f t="shared" si="43"/>
        <v>2019</v>
      </c>
      <c r="F2194" s="794" t="s">
        <v>1019</v>
      </c>
      <c r="G2194" s="823">
        <v>300</v>
      </c>
      <c r="H2194" s="794" t="s">
        <v>1037</v>
      </c>
      <c r="I2194" s="794">
        <v>100</v>
      </c>
      <c r="J2194" s="794">
        <v>200</v>
      </c>
      <c r="K2194" s="794">
        <v>840</v>
      </c>
      <c r="L2194" s="835" t="s">
        <v>1023</v>
      </c>
      <c r="M2194" s="794"/>
      <c r="N2194" s="794"/>
      <c r="O2194" s="794"/>
      <c r="P2194" s="794"/>
      <c r="Q2194" s="794"/>
      <c r="R2194" s="794"/>
      <c r="S2194" s="794"/>
      <c r="T2194" s="794"/>
      <c r="U2194" s="794"/>
      <c r="V2194" s="794"/>
      <c r="W2194" s="794"/>
      <c r="X2194" s="794"/>
    </row>
    <row r="2195" spans="3:24">
      <c r="C2195" s="857" t="s">
        <v>1018</v>
      </c>
      <c r="D2195" s="835">
        <v>43678</v>
      </c>
      <c r="E2195" s="794">
        <f t="shared" si="43"/>
        <v>2019</v>
      </c>
      <c r="F2195" s="794" t="s">
        <v>1019</v>
      </c>
      <c r="G2195" s="823">
        <v>300</v>
      </c>
      <c r="H2195" s="794" t="s">
        <v>1037</v>
      </c>
      <c r="I2195" s="794">
        <v>100</v>
      </c>
      <c r="J2195" s="794">
        <v>200</v>
      </c>
      <c r="K2195" s="794">
        <v>840</v>
      </c>
      <c r="L2195" s="835" t="s">
        <v>1023</v>
      </c>
      <c r="M2195" s="794"/>
      <c r="N2195" s="794"/>
      <c r="O2195" s="794"/>
      <c r="P2195" s="794"/>
      <c r="Q2195" s="794"/>
      <c r="R2195" s="794"/>
      <c r="S2195" s="794"/>
      <c r="T2195" s="794"/>
      <c r="U2195" s="794"/>
      <c r="V2195" s="794"/>
      <c r="W2195" s="794"/>
      <c r="X2195" s="794"/>
    </row>
    <row r="2196" spans="3:24">
      <c r="C2196" s="857" t="s">
        <v>1018</v>
      </c>
      <c r="D2196" s="835">
        <v>43678</v>
      </c>
      <c r="E2196" s="794">
        <f t="shared" si="43"/>
        <v>2019</v>
      </c>
      <c r="F2196" s="794" t="s">
        <v>1019</v>
      </c>
      <c r="G2196" s="823">
        <v>300</v>
      </c>
      <c r="H2196" s="794" t="s">
        <v>1037</v>
      </c>
      <c r="I2196" s="794">
        <v>100</v>
      </c>
      <c r="J2196" s="794">
        <v>200</v>
      </c>
      <c r="K2196" s="794">
        <v>840</v>
      </c>
      <c r="L2196" s="835" t="s">
        <v>1023</v>
      </c>
      <c r="M2196" s="794"/>
      <c r="N2196" s="794"/>
      <c r="O2196" s="794"/>
      <c r="P2196" s="794"/>
      <c r="Q2196" s="794"/>
      <c r="R2196" s="794"/>
      <c r="S2196" s="794"/>
      <c r="T2196" s="794"/>
      <c r="U2196" s="794"/>
      <c r="V2196" s="794"/>
      <c r="W2196" s="794"/>
      <c r="X2196" s="794"/>
    </row>
    <row r="2197" spans="3:24">
      <c r="C2197" s="857" t="s">
        <v>1018</v>
      </c>
      <c r="D2197" s="835">
        <v>43678</v>
      </c>
      <c r="E2197" s="794">
        <f t="shared" si="43"/>
        <v>2019</v>
      </c>
      <c r="F2197" s="794" t="s">
        <v>1019</v>
      </c>
      <c r="G2197" s="823">
        <v>300</v>
      </c>
      <c r="H2197" s="794" t="s">
        <v>1037</v>
      </c>
      <c r="I2197" s="794">
        <v>100</v>
      </c>
      <c r="J2197" s="794">
        <v>200</v>
      </c>
      <c r="K2197" s="794">
        <v>840</v>
      </c>
      <c r="L2197" s="835" t="s">
        <v>1023</v>
      </c>
      <c r="M2197" s="794"/>
      <c r="N2197" s="794"/>
      <c r="O2197" s="794"/>
      <c r="P2197" s="794"/>
      <c r="Q2197" s="794"/>
      <c r="R2197" s="794"/>
      <c r="S2197" s="794"/>
      <c r="T2197" s="794"/>
      <c r="U2197" s="794"/>
      <c r="V2197" s="794"/>
      <c r="W2197" s="794"/>
      <c r="X2197" s="794"/>
    </row>
    <row r="2198" spans="3:24">
      <c r="C2198" s="857" t="s">
        <v>1018</v>
      </c>
      <c r="D2198" s="835">
        <v>43709</v>
      </c>
      <c r="E2198" s="794">
        <f t="shared" si="43"/>
        <v>2019</v>
      </c>
      <c r="F2198" s="794" t="s">
        <v>1032</v>
      </c>
      <c r="G2198" s="823">
        <v>135</v>
      </c>
      <c r="H2198" s="794" t="s">
        <v>1036</v>
      </c>
      <c r="I2198" s="794">
        <v>65</v>
      </c>
      <c r="J2198" s="794">
        <v>70</v>
      </c>
      <c r="K2198" s="794">
        <v>294</v>
      </c>
      <c r="L2198" s="835" t="s">
        <v>1023</v>
      </c>
      <c r="M2198" s="794"/>
      <c r="N2198" s="794"/>
      <c r="O2198" s="794"/>
      <c r="P2198" s="794"/>
      <c r="Q2198" s="794"/>
      <c r="R2198" s="794"/>
      <c r="S2198" s="794"/>
      <c r="T2198" s="794"/>
      <c r="U2198" s="794"/>
      <c r="V2198" s="794"/>
      <c r="W2198" s="794"/>
      <c r="X2198" s="794"/>
    </row>
    <row r="2199" spans="3:24">
      <c r="C2199" s="857" t="s">
        <v>1018</v>
      </c>
      <c r="D2199" s="835">
        <v>43709</v>
      </c>
      <c r="E2199" s="794">
        <f t="shared" si="43"/>
        <v>2019</v>
      </c>
      <c r="F2199" s="794" t="s">
        <v>1032</v>
      </c>
      <c r="G2199" s="823">
        <v>135</v>
      </c>
      <c r="H2199" s="794" t="s">
        <v>1036</v>
      </c>
      <c r="I2199" s="794">
        <v>65</v>
      </c>
      <c r="J2199" s="794">
        <v>70</v>
      </c>
      <c r="K2199" s="794">
        <v>294</v>
      </c>
      <c r="L2199" s="835" t="s">
        <v>1023</v>
      </c>
      <c r="M2199" s="794"/>
      <c r="N2199" s="794"/>
      <c r="O2199" s="794"/>
      <c r="P2199" s="794"/>
      <c r="Q2199" s="794"/>
      <c r="R2199" s="794"/>
      <c r="S2199" s="794"/>
      <c r="T2199" s="794"/>
      <c r="U2199" s="794"/>
      <c r="V2199" s="794"/>
      <c r="W2199" s="794"/>
      <c r="X2199" s="794"/>
    </row>
    <row r="2200" spans="3:24">
      <c r="C2200" s="857" t="s">
        <v>1018</v>
      </c>
      <c r="D2200" s="835">
        <v>43709</v>
      </c>
      <c r="E2200" s="794">
        <f t="shared" si="43"/>
        <v>2019</v>
      </c>
      <c r="F2200" s="794" t="s">
        <v>1032</v>
      </c>
      <c r="G2200" s="823">
        <v>135</v>
      </c>
      <c r="H2200" s="794" t="s">
        <v>1036</v>
      </c>
      <c r="I2200" s="794">
        <v>65</v>
      </c>
      <c r="J2200" s="794">
        <v>70</v>
      </c>
      <c r="K2200" s="794">
        <v>294</v>
      </c>
      <c r="L2200" s="835" t="s">
        <v>1023</v>
      </c>
      <c r="M2200" s="794"/>
      <c r="N2200" s="794"/>
      <c r="O2200" s="794"/>
      <c r="P2200" s="794"/>
      <c r="Q2200" s="794"/>
      <c r="R2200" s="794"/>
      <c r="S2200" s="794"/>
      <c r="T2200" s="794"/>
      <c r="U2200" s="794"/>
      <c r="V2200" s="794"/>
      <c r="W2200" s="794"/>
      <c r="X2200" s="794"/>
    </row>
    <row r="2201" spans="3:24">
      <c r="C2201" s="857" t="s">
        <v>1018</v>
      </c>
      <c r="D2201" s="835">
        <v>43709</v>
      </c>
      <c r="E2201" s="794">
        <f t="shared" si="43"/>
        <v>2019</v>
      </c>
      <c r="F2201" s="794" t="s">
        <v>1032</v>
      </c>
      <c r="G2201" s="823">
        <v>135</v>
      </c>
      <c r="H2201" s="794" t="s">
        <v>1036</v>
      </c>
      <c r="I2201" s="794">
        <v>65</v>
      </c>
      <c r="J2201" s="794">
        <v>70</v>
      </c>
      <c r="K2201" s="794">
        <v>294</v>
      </c>
      <c r="L2201" s="835" t="s">
        <v>1023</v>
      </c>
      <c r="M2201" s="794"/>
      <c r="N2201" s="794"/>
      <c r="O2201" s="794"/>
      <c r="P2201" s="794"/>
      <c r="Q2201" s="794"/>
      <c r="R2201" s="794"/>
      <c r="S2201" s="794"/>
      <c r="T2201" s="794"/>
      <c r="U2201" s="794"/>
      <c r="V2201" s="794"/>
      <c r="W2201" s="794"/>
      <c r="X2201" s="794"/>
    </row>
    <row r="2202" spans="3:24">
      <c r="C2202" s="857" t="s">
        <v>1018</v>
      </c>
      <c r="D2202" s="835">
        <v>43709</v>
      </c>
      <c r="E2202" s="794">
        <f t="shared" si="43"/>
        <v>2019</v>
      </c>
      <c r="F2202" s="794" t="s">
        <v>1032</v>
      </c>
      <c r="G2202" s="823">
        <v>135</v>
      </c>
      <c r="H2202" s="794" t="s">
        <v>1036</v>
      </c>
      <c r="I2202" s="794">
        <v>65</v>
      </c>
      <c r="J2202" s="794">
        <v>70</v>
      </c>
      <c r="K2202" s="794">
        <v>294</v>
      </c>
      <c r="L2202" s="835" t="s">
        <v>1023</v>
      </c>
      <c r="M2202" s="794"/>
      <c r="N2202" s="794"/>
      <c r="O2202" s="794"/>
      <c r="P2202" s="794"/>
      <c r="Q2202" s="794"/>
      <c r="R2202" s="794"/>
      <c r="S2202" s="794"/>
      <c r="T2202" s="794"/>
      <c r="U2202" s="794"/>
      <c r="V2202" s="794"/>
      <c r="W2202" s="794"/>
      <c r="X2202" s="794"/>
    </row>
    <row r="2203" spans="3:24">
      <c r="C2203" s="857" t="s">
        <v>1018</v>
      </c>
      <c r="D2203" s="835">
        <v>43709</v>
      </c>
      <c r="E2203" s="794">
        <f t="shared" si="43"/>
        <v>2019</v>
      </c>
      <c r="F2203" s="794" t="s">
        <v>1032</v>
      </c>
      <c r="G2203" s="823">
        <v>135</v>
      </c>
      <c r="H2203" s="794" t="s">
        <v>1036</v>
      </c>
      <c r="I2203" s="794">
        <v>65</v>
      </c>
      <c r="J2203" s="794">
        <v>70</v>
      </c>
      <c r="K2203" s="794">
        <v>294</v>
      </c>
      <c r="L2203" s="835" t="s">
        <v>1023</v>
      </c>
      <c r="M2203" s="794"/>
      <c r="N2203" s="794"/>
      <c r="O2203" s="794"/>
      <c r="P2203" s="794"/>
      <c r="Q2203" s="794"/>
      <c r="R2203" s="794"/>
      <c r="S2203" s="794"/>
      <c r="T2203" s="794"/>
      <c r="U2203" s="794"/>
      <c r="V2203" s="794"/>
      <c r="W2203" s="794"/>
      <c r="X2203" s="794"/>
    </row>
    <row r="2204" spans="3:24">
      <c r="C2204" s="857" t="s">
        <v>1018</v>
      </c>
      <c r="D2204" s="835">
        <v>43709</v>
      </c>
      <c r="E2204" s="794">
        <f t="shared" si="43"/>
        <v>2019</v>
      </c>
      <c r="F2204" s="794" t="s">
        <v>1032</v>
      </c>
      <c r="G2204" s="823">
        <v>135</v>
      </c>
      <c r="H2204" s="794" t="s">
        <v>1036</v>
      </c>
      <c r="I2204" s="794">
        <v>65</v>
      </c>
      <c r="J2204" s="794">
        <v>70</v>
      </c>
      <c r="K2204" s="794">
        <v>294</v>
      </c>
      <c r="L2204" s="835" t="s">
        <v>1023</v>
      </c>
      <c r="M2204" s="794"/>
      <c r="N2204" s="794"/>
      <c r="O2204" s="794"/>
      <c r="P2204" s="794"/>
      <c r="Q2204" s="794"/>
      <c r="R2204" s="794"/>
      <c r="S2204" s="794"/>
      <c r="T2204" s="794"/>
      <c r="U2204" s="794"/>
      <c r="V2204" s="794"/>
      <c r="W2204" s="794"/>
      <c r="X2204" s="794"/>
    </row>
    <row r="2205" spans="3:24">
      <c r="C2205" s="857" t="s">
        <v>1018</v>
      </c>
      <c r="D2205" s="835">
        <v>43709</v>
      </c>
      <c r="E2205" s="794">
        <f t="shared" si="43"/>
        <v>2019</v>
      </c>
      <c r="F2205" s="794" t="s">
        <v>1032</v>
      </c>
      <c r="G2205" s="823">
        <v>135</v>
      </c>
      <c r="H2205" s="794" t="s">
        <v>1036</v>
      </c>
      <c r="I2205" s="794">
        <v>65</v>
      </c>
      <c r="J2205" s="794">
        <v>70</v>
      </c>
      <c r="K2205" s="794">
        <v>294</v>
      </c>
      <c r="L2205" s="835" t="s">
        <v>1023</v>
      </c>
      <c r="M2205" s="794"/>
      <c r="N2205" s="794"/>
      <c r="O2205" s="794"/>
      <c r="P2205" s="794"/>
      <c r="Q2205" s="794"/>
      <c r="R2205" s="794"/>
      <c r="S2205" s="794"/>
      <c r="T2205" s="794"/>
      <c r="U2205" s="794"/>
      <c r="V2205" s="794"/>
      <c r="W2205" s="794"/>
      <c r="X2205" s="794"/>
    </row>
    <row r="2206" spans="3:24">
      <c r="C2206" s="857" t="s">
        <v>1018</v>
      </c>
      <c r="D2206" s="835">
        <v>43709</v>
      </c>
      <c r="E2206" s="794">
        <f t="shared" si="43"/>
        <v>2019</v>
      </c>
      <c r="F2206" s="794" t="s">
        <v>1032</v>
      </c>
      <c r="G2206" s="823">
        <v>135</v>
      </c>
      <c r="H2206" s="794" t="s">
        <v>1036</v>
      </c>
      <c r="I2206" s="794">
        <v>65</v>
      </c>
      <c r="J2206" s="794">
        <v>70</v>
      </c>
      <c r="K2206" s="794">
        <v>294</v>
      </c>
      <c r="L2206" s="835" t="s">
        <v>1023</v>
      </c>
      <c r="M2206" s="794"/>
      <c r="N2206" s="794"/>
      <c r="O2206" s="794"/>
      <c r="P2206" s="794"/>
      <c r="Q2206" s="794"/>
      <c r="R2206" s="794"/>
      <c r="S2206" s="794"/>
      <c r="T2206" s="794"/>
      <c r="U2206" s="794"/>
      <c r="V2206" s="794"/>
      <c r="W2206" s="794"/>
      <c r="X2206" s="794"/>
    </row>
    <row r="2207" spans="3:24">
      <c r="C2207" s="857" t="s">
        <v>1018</v>
      </c>
      <c r="D2207" s="835">
        <v>43709</v>
      </c>
      <c r="E2207" s="794">
        <f t="shared" si="43"/>
        <v>2019</v>
      </c>
      <c r="F2207" s="794" t="s">
        <v>1032</v>
      </c>
      <c r="G2207" s="823">
        <v>135</v>
      </c>
      <c r="H2207" s="794" t="s">
        <v>1036</v>
      </c>
      <c r="I2207" s="794">
        <v>65</v>
      </c>
      <c r="J2207" s="794">
        <v>70</v>
      </c>
      <c r="K2207" s="794">
        <v>294</v>
      </c>
      <c r="L2207" s="835" t="s">
        <v>1023</v>
      </c>
      <c r="M2207" s="794"/>
      <c r="N2207" s="794"/>
      <c r="O2207" s="794"/>
      <c r="P2207" s="794"/>
      <c r="Q2207" s="794"/>
      <c r="R2207" s="794"/>
      <c r="S2207" s="794"/>
      <c r="T2207" s="794"/>
      <c r="U2207" s="794"/>
      <c r="V2207" s="794"/>
      <c r="W2207" s="794"/>
      <c r="X2207" s="794"/>
    </row>
    <row r="2208" spans="3:24">
      <c r="C2208" s="857" t="s">
        <v>1018</v>
      </c>
      <c r="D2208" s="835">
        <v>43709</v>
      </c>
      <c r="E2208" s="794">
        <f t="shared" si="43"/>
        <v>2019</v>
      </c>
      <c r="F2208" s="794" t="s">
        <v>1032</v>
      </c>
      <c r="G2208" s="823">
        <v>135</v>
      </c>
      <c r="H2208" s="794" t="s">
        <v>1038</v>
      </c>
      <c r="I2208" s="794">
        <v>65</v>
      </c>
      <c r="J2208" s="794">
        <v>70</v>
      </c>
      <c r="K2208" s="794">
        <v>294</v>
      </c>
      <c r="L2208" s="835" t="s">
        <v>1023</v>
      </c>
      <c r="M2208" s="794"/>
      <c r="N2208" s="794"/>
      <c r="O2208" s="794"/>
      <c r="P2208" s="794"/>
      <c r="Q2208" s="794"/>
      <c r="R2208" s="794"/>
      <c r="S2208" s="794"/>
      <c r="T2208" s="794"/>
      <c r="U2208" s="794"/>
      <c r="V2208" s="794"/>
      <c r="W2208" s="794"/>
      <c r="X2208" s="794"/>
    </row>
    <row r="2209" spans="3:24">
      <c r="C2209" s="857" t="s">
        <v>1018</v>
      </c>
      <c r="D2209" s="835">
        <v>43709</v>
      </c>
      <c r="E2209" s="794">
        <f t="shared" si="43"/>
        <v>2019</v>
      </c>
      <c r="F2209" s="794" t="s">
        <v>1032</v>
      </c>
      <c r="G2209" s="823">
        <v>135</v>
      </c>
      <c r="H2209" s="794" t="s">
        <v>1038</v>
      </c>
      <c r="I2209" s="794">
        <v>65</v>
      </c>
      <c r="J2209" s="794">
        <v>70</v>
      </c>
      <c r="K2209" s="794">
        <v>294</v>
      </c>
      <c r="L2209" s="835" t="s">
        <v>1023</v>
      </c>
      <c r="M2209" s="794"/>
      <c r="N2209" s="794"/>
      <c r="O2209" s="794"/>
      <c r="P2209" s="794"/>
      <c r="Q2209" s="794"/>
      <c r="R2209" s="794"/>
      <c r="S2209" s="794"/>
      <c r="T2209" s="794"/>
      <c r="U2209" s="794"/>
      <c r="V2209" s="794"/>
      <c r="W2209" s="794"/>
      <c r="X2209" s="794"/>
    </row>
    <row r="2210" spans="3:24">
      <c r="C2210" s="857" t="s">
        <v>1018</v>
      </c>
      <c r="D2210" s="835">
        <v>43709</v>
      </c>
      <c r="E2210" s="794">
        <f t="shared" si="43"/>
        <v>2019</v>
      </c>
      <c r="F2210" s="794" t="s">
        <v>1032</v>
      </c>
      <c r="G2210" s="823">
        <v>135</v>
      </c>
      <c r="H2210" s="794" t="s">
        <v>1038</v>
      </c>
      <c r="I2210" s="794">
        <v>65</v>
      </c>
      <c r="J2210" s="794">
        <v>70</v>
      </c>
      <c r="K2210" s="794">
        <v>294</v>
      </c>
      <c r="L2210" s="835" t="s">
        <v>1023</v>
      </c>
      <c r="M2210" s="794"/>
      <c r="N2210" s="794"/>
      <c r="O2210" s="794"/>
      <c r="P2210" s="794"/>
      <c r="Q2210" s="794"/>
      <c r="R2210" s="794"/>
      <c r="S2210" s="794"/>
      <c r="T2210" s="794"/>
      <c r="U2210" s="794"/>
      <c r="V2210" s="794"/>
      <c r="W2210" s="794"/>
      <c r="X2210" s="794"/>
    </row>
    <row r="2211" spans="3:24">
      <c r="C2211" s="857" t="s">
        <v>1018</v>
      </c>
      <c r="D2211" s="835">
        <v>43709</v>
      </c>
      <c r="E2211" s="794">
        <f t="shared" si="43"/>
        <v>2019</v>
      </c>
      <c r="F2211" s="794" t="s">
        <v>1032</v>
      </c>
      <c r="G2211" s="823">
        <v>135</v>
      </c>
      <c r="H2211" s="794" t="s">
        <v>1038</v>
      </c>
      <c r="I2211" s="794">
        <v>65</v>
      </c>
      <c r="J2211" s="794">
        <v>70</v>
      </c>
      <c r="K2211" s="794">
        <v>294</v>
      </c>
      <c r="L2211" s="835" t="s">
        <v>1023</v>
      </c>
      <c r="M2211" s="794"/>
      <c r="N2211" s="794"/>
      <c r="O2211" s="794"/>
      <c r="P2211" s="794"/>
      <c r="Q2211" s="794"/>
      <c r="R2211" s="794"/>
      <c r="S2211" s="794"/>
      <c r="T2211" s="794"/>
      <c r="U2211" s="794"/>
      <c r="V2211" s="794"/>
      <c r="W2211" s="794"/>
      <c r="X2211" s="794"/>
    </row>
    <row r="2212" spans="3:24">
      <c r="C2212" s="857" t="s">
        <v>1018</v>
      </c>
      <c r="D2212" s="835">
        <v>43709</v>
      </c>
      <c r="E2212" s="794">
        <f t="shared" si="43"/>
        <v>2019</v>
      </c>
      <c r="F2212" s="794" t="s">
        <v>1032</v>
      </c>
      <c r="G2212" s="823">
        <v>135</v>
      </c>
      <c r="H2212" s="794" t="s">
        <v>1038</v>
      </c>
      <c r="I2212" s="794">
        <v>65</v>
      </c>
      <c r="J2212" s="794">
        <v>70</v>
      </c>
      <c r="K2212" s="794">
        <v>294</v>
      </c>
      <c r="L2212" s="835" t="s">
        <v>1023</v>
      </c>
      <c r="M2212" s="794"/>
      <c r="N2212" s="794"/>
      <c r="O2212" s="794"/>
      <c r="P2212" s="794"/>
      <c r="Q2212" s="794"/>
      <c r="R2212" s="794"/>
      <c r="S2212" s="794"/>
      <c r="T2212" s="794"/>
      <c r="U2212" s="794"/>
      <c r="V2212" s="794"/>
      <c r="W2212" s="794"/>
      <c r="X2212" s="794"/>
    </row>
    <row r="2213" spans="3:24">
      <c r="C2213" s="857" t="s">
        <v>1018</v>
      </c>
      <c r="D2213" s="835">
        <v>43709</v>
      </c>
      <c r="E2213" s="794">
        <f t="shared" si="43"/>
        <v>2019</v>
      </c>
      <c r="F2213" s="794" t="s">
        <v>1032</v>
      </c>
      <c r="G2213" s="823">
        <v>135</v>
      </c>
      <c r="H2213" s="794" t="s">
        <v>1038</v>
      </c>
      <c r="I2213" s="794">
        <v>65</v>
      </c>
      <c r="J2213" s="794">
        <v>70</v>
      </c>
      <c r="K2213" s="794">
        <v>294</v>
      </c>
      <c r="L2213" s="835" t="s">
        <v>1023</v>
      </c>
      <c r="M2213" s="794"/>
      <c r="N2213" s="794"/>
      <c r="O2213" s="794"/>
      <c r="P2213" s="794"/>
      <c r="Q2213" s="794"/>
      <c r="R2213" s="794"/>
      <c r="S2213" s="794"/>
      <c r="T2213" s="794"/>
      <c r="U2213" s="794"/>
      <c r="V2213" s="794"/>
      <c r="W2213" s="794"/>
      <c r="X2213" s="794"/>
    </row>
    <row r="2214" spans="3:24">
      <c r="C2214" s="857" t="s">
        <v>1018</v>
      </c>
      <c r="D2214" s="835">
        <v>43709</v>
      </c>
      <c r="E2214" s="794">
        <f t="shared" si="43"/>
        <v>2019</v>
      </c>
      <c r="F2214" s="794" t="s">
        <v>1032</v>
      </c>
      <c r="G2214" s="823">
        <v>135</v>
      </c>
      <c r="H2214" s="794" t="s">
        <v>1038</v>
      </c>
      <c r="I2214" s="794">
        <v>65</v>
      </c>
      <c r="J2214" s="794">
        <v>70</v>
      </c>
      <c r="K2214" s="794">
        <v>294</v>
      </c>
      <c r="L2214" s="835" t="s">
        <v>1023</v>
      </c>
      <c r="M2214" s="794"/>
      <c r="N2214" s="794"/>
      <c r="O2214" s="794"/>
      <c r="P2214" s="794"/>
      <c r="Q2214" s="794"/>
      <c r="R2214" s="794"/>
      <c r="S2214" s="794"/>
      <c r="T2214" s="794"/>
      <c r="U2214" s="794"/>
      <c r="V2214" s="794"/>
      <c r="W2214" s="794"/>
      <c r="X2214" s="794"/>
    </row>
    <row r="2215" spans="3:24">
      <c r="C2215" s="857" t="s">
        <v>1018</v>
      </c>
      <c r="D2215" s="835">
        <v>43709</v>
      </c>
      <c r="E2215" s="794">
        <f t="shared" si="43"/>
        <v>2019</v>
      </c>
      <c r="F2215" s="794" t="s">
        <v>1032</v>
      </c>
      <c r="G2215" s="823">
        <v>135</v>
      </c>
      <c r="H2215" s="794" t="s">
        <v>1038</v>
      </c>
      <c r="I2215" s="794">
        <v>65</v>
      </c>
      <c r="J2215" s="794">
        <v>70</v>
      </c>
      <c r="K2215" s="794">
        <v>294</v>
      </c>
      <c r="L2215" s="835" t="s">
        <v>1023</v>
      </c>
      <c r="M2215" s="794"/>
      <c r="N2215" s="794"/>
      <c r="O2215" s="794"/>
      <c r="P2215" s="794"/>
      <c r="Q2215" s="794"/>
      <c r="R2215" s="794"/>
      <c r="S2215" s="794"/>
      <c r="T2215" s="794"/>
      <c r="U2215" s="794"/>
      <c r="V2215" s="794"/>
      <c r="W2215" s="794"/>
      <c r="X2215" s="794"/>
    </row>
    <row r="2216" spans="3:24">
      <c r="C2216" s="857" t="s">
        <v>1018</v>
      </c>
      <c r="D2216" s="835">
        <v>43709</v>
      </c>
      <c r="E2216" s="794">
        <f t="shared" si="43"/>
        <v>2019</v>
      </c>
      <c r="F2216" s="794" t="s">
        <v>1032</v>
      </c>
      <c r="G2216" s="823">
        <v>135</v>
      </c>
      <c r="H2216" s="794" t="s">
        <v>1038</v>
      </c>
      <c r="I2216" s="794">
        <v>65</v>
      </c>
      <c r="J2216" s="794">
        <v>70</v>
      </c>
      <c r="K2216" s="794">
        <v>294</v>
      </c>
      <c r="L2216" s="835" t="s">
        <v>1023</v>
      </c>
      <c r="M2216" s="794"/>
      <c r="N2216" s="794"/>
      <c r="O2216" s="794"/>
      <c r="P2216" s="794"/>
      <c r="Q2216" s="794"/>
      <c r="R2216" s="794"/>
      <c r="S2216" s="794"/>
      <c r="T2216" s="794"/>
      <c r="U2216" s="794"/>
      <c r="V2216" s="794"/>
      <c r="W2216" s="794"/>
      <c r="X2216" s="794"/>
    </row>
    <row r="2217" spans="3:24">
      <c r="C2217" s="857" t="s">
        <v>1018</v>
      </c>
      <c r="D2217" s="835">
        <v>43709</v>
      </c>
      <c r="E2217" s="794">
        <f t="shared" si="43"/>
        <v>2019</v>
      </c>
      <c r="F2217" s="794" t="s">
        <v>1032</v>
      </c>
      <c r="G2217" s="823">
        <v>135</v>
      </c>
      <c r="H2217" s="794" t="s">
        <v>1038</v>
      </c>
      <c r="I2217" s="794">
        <v>65</v>
      </c>
      <c r="J2217" s="794">
        <v>70</v>
      </c>
      <c r="K2217" s="794">
        <v>294</v>
      </c>
      <c r="L2217" s="835" t="s">
        <v>1023</v>
      </c>
      <c r="M2217" s="794"/>
      <c r="N2217" s="794"/>
      <c r="O2217" s="794"/>
      <c r="P2217" s="794"/>
      <c r="Q2217" s="794"/>
      <c r="R2217" s="794"/>
      <c r="S2217" s="794"/>
      <c r="T2217" s="794"/>
      <c r="U2217" s="794"/>
      <c r="V2217" s="794"/>
      <c r="W2217" s="794"/>
      <c r="X2217" s="794"/>
    </row>
    <row r="2218" spans="3:24">
      <c r="C2218" s="857" t="s">
        <v>1018</v>
      </c>
      <c r="D2218" s="835">
        <v>43709</v>
      </c>
      <c r="E2218" s="794">
        <f t="shared" ref="E2218:E2281" si="44">YEAR(D2218)</f>
        <v>2019</v>
      </c>
      <c r="F2218" s="794" t="s">
        <v>1032</v>
      </c>
      <c r="G2218" s="823">
        <v>135</v>
      </c>
      <c r="H2218" s="794" t="s">
        <v>1038</v>
      </c>
      <c r="I2218" s="794">
        <v>65</v>
      </c>
      <c r="J2218" s="794">
        <v>70</v>
      </c>
      <c r="K2218" s="794">
        <v>294</v>
      </c>
      <c r="L2218" s="835" t="s">
        <v>1023</v>
      </c>
      <c r="M2218" s="794"/>
      <c r="N2218" s="794"/>
      <c r="O2218" s="794"/>
      <c r="P2218" s="794"/>
      <c r="Q2218" s="794"/>
      <c r="R2218" s="794"/>
      <c r="S2218" s="794"/>
      <c r="T2218" s="794"/>
      <c r="U2218" s="794"/>
      <c r="V2218" s="794"/>
      <c r="W2218" s="794"/>
      <c r="X2218" s="794"/>
    </row>
    <row r="2219" spans="3:24">
      <c r="C2219" s="857" t="s">
        <v>1018</v>
      </c>
      <c r="D2219" s="835">
        <v>43709</v>
      </c>
      <c r="E2219" s="794">
        <f t="shared" si="44"/>
        <v>2019</v>
      </c>
      <c r="F2219" s="794" t="s">
        <v>1032</v>
      </c>
      <c r="G2219" s="823">
        <v>135</v>
      </c>
      <c r="H2219" s="794" t="s">
        <v>1038</v>
      </c>
      <c r="I2219" s="794">
        <v>65</v>
      </c>
      <c r="J2219" s="794">
        <v>70</v>
      </c>
      <c r="K2219" s="794">
        <v>294</v>
      </c>
      <c r="L2219" s="835" t="s">
        <v>1023</v>
      </c>
      <c r="M2219" s="794"/>
      <c r="N2219" s="794"/>
      <c r="O2219" s="794"/>
      <c r="P2219" s="794"/>
      <c r="Q2219" s="794"/>
      <c r="R2219" s="794"/>
      <c r="S2219" s="794"/>
      <c r="T2219" s="794"/>
      <c r="U2219" s="794"/>
      <c r="V2219" s="794"/>
      <c r="W2219" s="794"/>
      <c r="X2219" s="794"/>
    </row>
    <row r="2220" spans="3:24">
      <c r="C2220" s="857" t="s">
        <v>1018</v>
      </c>
      <c r="D2220" s="835">
        <v>43709</v>
      </c>
      <c r="E2220" s="794">
        <f t="shared" si="44"/>
        <v>2019</v>
      </c>
      <c r="F2220" s="794" t="s">
        <v>1032</v>
      </c>
      <c r="G2220" s="823">
        <v>135</v>
      </c>
      <c r="H2220" s="794" t="s">
        <v>1038</v>
      </c>
      <c r="I2220" s="794">
        <v>65</v>
      </c>
      <c r="J2220" s="794">
        <v>70</v>
      </c>
      <c r="K2220" s="794">
        <v>294</v>
      </c>
      <c r="L2220" s="835" t="s">
        <v>1023</v>
      </c>
      <c r="M2220" s="794"/>
      <c r="N2220" s="794"/>
      <c r="O2220" s="794"/>
      <c r="P2220" s="794"/>
      <c r="Q2220" s="794"/>
      <c r="R2220" s="794"/>
      <c r="S2220" s="794"/>
      <c r="T2220" s="794"/>
      <c r="U2220" s="794"/>
      <c r="V2220" s="794"/>
      <c r="W2220" s="794"/>
      <c r="X2220" s="794"/>
    </row>
    <row r="2221" spans="3:24">
      <c r="C2221" s="857" t="s">
        <v>1018</v>
      </c>
      <c r="D2221" s="835">
        <v>43709</v>
      </c>
      <c r="E2221" s="794">
        <f t="shared" si="44"/>
        <v>2019</v>
      </c>
      <c r="F2221" s="794" t="s">
        <v>1032</v>
      </c>
      <c r="G2221" s="823">
        <v>135</v>
      </c>
      <c r="H2221" s="794" t="s">
        <v>1038</v>
      </c>
      <c r="I2221" s="794">
        <v>65</v>
      </c>
      <c r="J2221" s="794">
        <v>70</v>
      </c>
      <c r="K2221" s="794">
        <v>294</v>
      </c>
      <c r="L2221" s="835" t="s">
        <v>1023</v>
      </c>
      <c r="M2221" s="794"/>
      <c r="N2221" s="794"/>
      <c r="O2221" s="794"/>
      <c r="P2221" s="794"/>
      <c r="Q2221" s="794"/>
      <c r="R2221" s="794"/>
      <c r="S2221" s="794"/>
      <c r="T2221" s="794"/>
      <c r="U2221" s="794"/>
      <c r="V2221" s="794"/>
      <c r="W2221" s="794"/>
      <c r="X2221" s="794"/>
    </row>
    <row r="2222" spans="3:24">
      <c r="C2222" s="857" t="s">
        <v>1018</v>
      </c>
      <c r="D2222" s="835">
        <v>43709</v>
      </c>
      <c r="E2222" s="794">
        <f t="shared" si="44"/>
        <v>2019</v>
      </c>
      <c r="F2222" s="794" t="s">
        <v>1032</v>
      </c>
      <c r="G2222" s="823">
        <v>135</v>
      </c>
      <c r="H2222" s="794" t="s">
        <v>1036</v>
      </c>
      <c r="I2222" s="794">
        <v>65</v>
      </c>
      <c r="J2222" s="794">
        <v>70</v>
      </c>
      <c r="K2222" s="794">
        <v>294</v>
      </c>
      <c r="L2222" s="835" t="s">
        <v>1023</v>
      </c>
      <c r="M2222" s="794"/>
      <c r="N2222" s="794"/>
      <c r="O2222" s="794"/>
      <c r="P2222" s="794"/>
      <c r="Q2222" s="794"/>
      <c r="R2222" s="794"/>
      <c r="S2222" s="794"/>
      <c r="T2222" s="794"/>
      <c r="U2222" s="794"/>
      <c r="V2222" s="794"/>
      <c r="W2222" s="794"/>
      <c r="X2222" s="794"/>
    </row>
    <row r="2223" spans="3:24">
      <c r="C2223" s="857" t="s">
        <v>1018</v>
      </c>
      <c r="D2223" s="835">
        <v>43709</v>
      </c>
      <c r="E2223" s="794">
        <f t="shared" si="44"/>
        <v>2019</v>
      </c>
      <c r="F2223" s="794" t="s">
        <v>1032</v>
      </c>
      <c r="G2223" s="823">
        <v>135</v>
      </c>
      <c r="H2223" s="794" t="s">
        <v>1036</v>
      </c>
      <c r="I2223" s="794">
        <v>65</v>
      </c>
      <c r="J2223" s="794">
        <v>70</v>
      </c>
      <c r="K2223" s="794">
        <v>294</v>
      </c>
      <c r="L2223" s="835" t="s">
        <v>1023</v>
      </c>
      <c r="M2223" s="794"/>
      <c r="N2223" s="794"/>
      <c r="O2223" s="794"/>
      <c r="P2223" s="794"/>
      <c r="Q2223" s="794"/>
      <c r="R2223" s="794"/>
      <c r="S2223" s="794"/>
      <c r="T2223" s="794"/>
      <c r="U2223" s="794"/>
      <c r="V2223" s="794"/>
      <c r="W2223" s="794"/>
      <c r="X2223" s="794"/>
    </row>
    <row r="2224" spans="3:24">
      <c r="C2224" s="857" t="s">
        <v>1018</v>
      </c>
      <c r="D2224" s="835">
        <v>43709</v>
      </c>
      <c r="E2224" s="794">
        <f t="shared" si="44"/>
        <v>2019</v>
      </c>
      <c r="F2224" s="794" t="s">
        <v>1032</v>
      </c>
      <c r="G2224" s="823">
        <v>135</v>
      </c>
      <c r="H2224" s="794" t="s">
        <v>1036</v>
      </c>
      <c r="I2224" s="794">
        <v>65</v>
      </c>
      <c r="J2224" s="794">
        <v>70</v>
      </c>
      <c r="K2224" s="794">
        <v>294</v>
      </c>
      <c r="L2224" s="835" t="s">
        <v>1023</v>
      </c>
      <c r="M2224" s="794"/>
      <c r="N2224" s="794"/>
      <c r="O2224" s="794"/>
      <c r="P2224" s="794"/>
      <c r="Q2224" s="794"/>
      <c r="R2224" s="794"/>
      <c r="S2224" s="794"/>
      <c r="T2224" s="794"/>
      <c r="U2224" s="794"/>
      <c r="V2224" s="794"/>
      <c r="W2224" s="794"/>
      <c r="X2224" s="794"/>
    </row>
    <row r="2225" spans="3:24">
      <c r="C2225" s="857" t="s">
        <v>1018</v>
      </c>
      <c r="D2225" s="835">
        <v>43709</v>
      </c>
      <c r="E2225" s="794">
        <f t="shared" si="44"/>
        <v>2019</v>
      </c>
      <c r="F2225" s="794" t="s">
        <v>1032</v>
      </c>
      <c r="G2225" s="823">
        <v>135</v>
      </c>
      <c r="H2225" s="794" t="s">
        <v>1036</v>
      </c>
      <c r="I2225" s="794">
        <v>65</v>
      </c>
      <c r="J2225" s="794">
        <v>70</v>
      </c>
      <c r="K2225" s="794">
        <v>294</v>
      </c>
      <c r="L2225" s="835" t="s">
        <v>1023</v>
      </c>
      <c r="M2225" s="794"/>
      <c r="N2225" s="794"/>
      <c r="O2225" s="794"/>
      <c r="P2225" s="794"/>
      <c r="Q2225" s="794"/>
      <c r="R2225" s="794"/>
      <c r="S2225" s="794"/>
      <c r="T2225" s="794"/>
      <c r="U2225" s="794"/>
      <c r="V2225" s="794"/>
      <c r="W2225" s="794"/>
      <c r="X2225" s="794"/>
    </row>
    <row r="2226" spans="3:24">
      <c r="C2226" s="857" t="s">
        <v>1018</v>
      </c>
      <c r="D2226" s="835">
        <v>43709</v>
      </c>
      <c r="E2226" s="794">
        <f t="shared" si="44"/>
        <v>2019</v>
      </c>
      <c r="F2226" s="794" t="s">
        <v>1032</v>
      </c>
      <c r="G2226" s="823">
        <v>135</v>
      </c>
      <c r="H2226" s="794" t="s">
        <v>1036</v>
      </c>
      <c r="I2226" s="794">
        <v>65</v>
      </c>
      <c r="J2226" s="794">
        <v>70</v>
      </c>
      <c r="K2226" s="794">
        <v>294</v>
      </c>
      <c r="L2226" s="835" t="s">
        <v>1023</v>
      </c>
      <c r="M2226" s="794"/>
      <c r="N2226" s="794"/>
      <c r="O2226" s="794"/>
      <c r="P2226" s="794"/>
      <c r="Q2226" s="794"/>
      <c r="R2226" s="794"/>
      <c r="S2226" s="794"/>
      <c r="T2226" s="794"/>
      <c r="U2226" s="794"/>
      <c r="V2226" s="794"/>
      <c r="W2226" s="794"/>
      <c r="X2226" s="794"/>
    </row>
    <row r="2227" spans="3:24">
      <c r="C2227" s="857" t="s">
        <v>1018</v>
      </c>
      <c r="D2227" s="835">
        <v>43709</v>
      </c>
      <c r="E2227" s="794">
        <f t="shared" si="44"/>
        <v>2019</v>
      </c>
      <c r="F2227" s="794" t="s">
        <v>1032</v>
      </c>
      <c r="G2227" s="823">
        <v>135</v>
      </c>
      <c r="H2227" s="794" t="s">
        <v>1036</v>
      </c>
      <c r="I2227" s="794">
        <v>65</v>
      </c>
      <c r="J2227" s="794">
        <v>70</v>
      </c>
      <c r="K2227" s="794">
        <v>294</v>
      </c>
      <c r="L2227" s="835" t="s">
        <v>1023</v>
      </c>
      <c r="M2227" s="794"/>
      <c r="N2227" s="794"/>
      <c r="O2227" s="794"/>
      <c r="P2227" s="794"/>
      <c r="Q2227" s="794"/>
      <c r="R2227" s="794"/>
      <c r="S2227" s="794"/>
      <c r="T2227" s="794"/>
      <c r="U2227" s="794"/>
      <c r="V2227" s="794"/>
      <c r="W2227" s="794"/>
      <c r="X2227" s="794"/>
    </row>
    <row r="2228" spans="3:24">
      <c r="C2228" s="857" t="s">
        <v>1018</v>
      </c>
      <c r="D2228" s="835">
        <v>43709</v>
      </c>
      <c r="E2228" s="794">
        <f t="shared" si="44"/>
        <v>2019</v>
      </c>
      <c r="F2228" s="794" t="s">
        <v>1032</v>
      </c>
      <c r="G2228" s="823">
        <v>135</v>
      </c>
      <c r="H2228" s="794" t="s">
        <v>1036</v>
      </c>
      <c r="I2228" s="794">
        <v>65</v>
      </c>
      <c r="J2228" s="794">
        <v>70</v>
      </c>
      <c r="K2228" s="794">
        <v>294</v>
      </c>
      <c r="L2228" s="835" t="s">
        <v>1023</v>
      </c>
      <c r="M2228" s="794"/>
      <c r="N2228" s="794"/>
      <c r="O2228" s="794"/>
      <c r="P2228" s="794"/>
      <c r="Q2228" s="794"/>
      <c r="R2228" s="794"/>
      <c r="S2228" s="794"/>
      <c r="T2228" s="794"/>
      <c r="U2228" s="794"/>
      <c r="V2228" s="794"/>
      <c r="W2228" s="794"/>
      <c r="X2228" s="794"/>
    </row>
    <row r="2229" spans="3:24">
      <c r="C2229" s="857" t="s">
        <v>1018</v>
      </c>
      <c r="D2229" s="835">
        <v>43678</v>
      </c>
      <c r="E2229" s="794">
        <f t="shared" si="44"/>
        <v>2019</v>
      </c>
      <c r="F2229" s="794" t="s">
        <v>1032</v>
      </c>
      <c r="G2229" s="823">
        <v>135</v>
      </c>
      <c r="H2229" s="794" t="s">
        <v>1036</v>
      </c>
      <c r="I2229" s="794">
        <v>65</v>
      </c>
      <c r="J2229" s="794">
        <v>70</v>
      </c>
      <c r="K2229" s="794">
        <v>294</v>
      </c>
      <c r="L2229" s="835" t="s">
        <v>1023</v>
      </c>
      <c r="M2229" s="794"/>
      <c r="N2229" s="794"/>
      <c r="O2229" s="794"/>
      <c r="P2229" s="794"/>
      <c r="Q2229" s="794"/>
      <c r="R2229" s="794"/>
      <c r="S2229" s="794"/>
      <c r="T2229" s="794"/>
      <c r="U2229" s="794"/>
      <c r="V2229" s="794"/>
      <c r="W2229" s="794"/>
      <c r="X2229" s="794"/>
    </row>
    <row r="2230" spans="3:24">
      <c r="C2230" s="857" t="s">
        <v>1018</v>
      </c>
      <c r="D2230" s="835">
        <v>43678</v>
      </c>
      <c r="E2230" s="794">
        <f t="shared" si="44"/>
        <v>2019</v>
      </c>
      <c r="F2230" s="794" t="s">
        <v>1032</v>
      </c>
      <c r="G2230" s="823">
        <v>135</v>
      </c>
      <c r="H2230" s="794" t="s">
        <v>1036</v>
      </c>
      <c r="I2230" s="794">
        <v>65</v>
      </c>
      <c r="J2230" s="794">
        <v>70</v>
      </c>
      <c r="K2230" s="794">
        <v>294</v>
      </c>
      <c r="L2230" s="835" t="s">
        <v>1023</v>
      </c>
      <c r="M2230" s="794"/>
      <c r="N2230" s="794"/>
      <c r="O2230" s="794"/>
      <c r="P2230" s="794"/>
      <c r="Q2230" s="794"/>
      <c r="R2230" s="794"/>
      <c r="S2230" s="794"/>
      <c r="T2230" s="794"/>
      <c r="U2230" s="794"/>
      <c r="V2230" s="794"/>
      <c r="W2230" s="794"/>
      <c r="X2230" s="794"/>
    </row>
    <row r="2231" spans="3:24">
      <c r="C2231" s="857" t="s">
        <v>1018</v>
      </c>
      <c r="D2231" s="835">
        <v>43678</v>
      </c>
      <c r="E2231" s="794">
        <f t="shared" si="44"/>
        <v>2019</v>
      </c>
      <c r="F2231" s="794" t="s">
        <v>1032</v>
      </c>
      <c r="G2231" s="823">
        <v>135</v>
      </c>
      <c r="H2231" s="794" t="s">
        <v>1036</v>
      </c>
      <c r="I2231" s="794">
        <v>65</v>
      </c>
      <c r="J2231" s="794">
        <v>70</v>
      </c>
      <c r="K2231" s="794">
        <v>294</v>
      </c>
      <c r="L2231" s="835" t="s">
        <v>1023</v>
      </c>
      <c r="M2231" s="794"/>
      <c r="N2231" s="794"/>
      <c r="O2231" s="794"/>
      <c r="P2231" s="794"/>
      <c r="Q2231" s="794"/>
      <c r="R2231" s="794"/>
      <c r="S2231" s="794"/>
      <c r="T2231" s="794"/>
      <c r="U2231" s="794"/>
      <c r="V2231" s="794"/>
      <c r="W2231" s="794"/>
      <c r="X2231" s="794"/>
    </row>
    <row r="2232" spans="3:24">
      <c r="C2232" s="857" t="s">
        <v>1018</v>
      </c>
      <c r="D2232" s="835">
        <v>43678</v>
      </c>
      <c r="E2232" s="794">
        <f t="shared" si="44"/>
        <v>2019</v>
      </c>
      <c r="F2232" s="794" t="s">
        <v>1032</v>
      </c>
      <c r="G2232" s="823">
        <v>135</v>
      </c>
      <c r="H2232" s="794" t="s">
        <v>1036</v>
      </c>
      <c r="I2232" s="794">
        <v>65</v>
      </c>
      <c r="J2232" s="794">
        <v>70</v>
      </c>
      <c r="K2232" s="794">
        <v>294</v>
      </c>
      <c r="L2232" s="835" t="s">
        <v>1023</v>
      </c>
      <c r="M2232" s="794"/>
      <c r="N2232" s="794"/>
      <c r="O2232" s="794"/>
      <c r="P2232" s="794"/>
      <c r="Q2232" s="794"/>
      <c r="R2232" s="794"/>
      <c r="S2232" s="794"/>
      <c r="T2232" s="794"/>
      <c r="U2232" s="794"/>
      <c r="V2232" s="794"/>
      <c r="W2232" s="794"/>
      <c r="X2232" s="794"/>
    </row>
    <row r="2233" spans="3:24">
      <c r="C2233" s="857" t="s">
        <v>1018</v>
      </c>
      <c r="D2233" s="835">
        <v>43678</v>
      </c>
      <c r="E2233" s="794">
        <f t="shared" si="44"/>
        <v>2019</v>
      </c>
      <c r="F2233" s="794" t="s">
        <v>1032</v>
      </c>
      <c r="G2233" s="823">
        <v>135</v>
      </c>
      <c r="H2233" s="794" t="s">
        <v>1036</v>
      </c>
      <c r="I2233" s="794">
        <v>65</v>
      </c>
      <c r="J2233" s="794">
        <v>70</v>
      </c>
      <c r="K2233" s="794">
        <v>294</v>
      </c>
      <c r="L2233" s="835" t="s">
        <v>1023</v>
      </c>
      <c r="M2233" s="794"/>
      <c r="N2233" s="794"/>
      <c r="O2233" s="794"/>
      <c r="P2233" s="794"/>
      <c r="Q2233" s="794"/>
      <c r="R2233" s="794"/>
      <c r="S2233" s="794"/>
      <c r="T2233" s="794"/>
      <c r="U2233" s="794"/>
      <c r="V2233" s="794"/>
      <c r="W2233" s="794"/>
      <c r="X2233" s="794"/>
    </row>
    <row r="2234" spans="3:24">
      <c r="C2234" s="857" t="s">
        <v>1018</v>
      </c>
      <c r="D2234" s="835">
        <v>43678</v>
      </c>
      <c r="E2234" s="794">
        <f t="shared" si="44"/>
        <v>2019</v>
      </c>
      <c r="F2234" s="794" t="s">
        <v>1032</v>
      </c>
      <c r="G2234" s="823">
        <v>135</v>
      </c>
      <c r="H2234" s="794" t="s">
        <v>1036</v>
      </c>
      <c r="I2234" s="794">
        <v>65</v>
      </c>
      <c r="J2234" s="794">
        <v>70</v>
      </c>
      <c r="K2234" s="794">
        <v>294</v>
      </c>
      <c r="L2234" s="835" t="s">
        <v>1023</v>
      </c>
      <c r="M2234" s="794"/>
      <c r="N2234" s="794"/>
      <c r="O2234" s="794"/>
      <c r="P2234" s="794"/>
      <c r="Q2234" s="794"/>
      <c r="R2234" s="794"/>
      <c r="S2234" s="794"/>
      <c r="T2234" s="794"/>
      <c r="U2234" s="794"/>
      <c r="V2234" s="794"/>
      <c r="W2234" s="794"/>
      <c r="X2234" s="794"/>
    </row>
    <row r="2235" spans="3:24">
      <c r="C2235" s="857" t="s">
        <v>1018</v>
      </c>
      <c r="D2235" s="835">
        <v>43678</v>
      </c>
      <c r="E2235" s="794">
        <f t="shared" si="44"/>
        <v>2019</v>
      </c>
      <c r="F2235" s="794" t="s">
        <v>1032</v>
      </c>
      <c r="G2235" s="823">
        <v>135</v>
      </c>
      <c r="H2235" s="794" t="s">
        <v>1036</v>
      </c>
      <c r="I2235" s="794">
        <v>65</v>
      </c>
      <c r="J2235" s="794">
        <v>70</v>
      </c>
      <c r="K2235" s="794">
        <v>294</v>
      </c>
      <c r="L2235" s="835" t="s">
        <v>1023</v>
      </c>
      <c r="M2235" s="794"/>
      <c r="N2235" s="794"/>
      <c r="O2235" s="794"/>
      <c r="P2235" s="794"/>
      <c r="Q2235" s="794"/>
      <c r="R2235" s="794"/>
      <c r="S2235" s="794"/>
      <c r="T2235" s="794"/>
      <c r="U2235" s="794"/>
      <c r="V2235" s="794"/>
      <c r="W2235" s="794"/>
      <c r="X2235" s="794"/>
    </row>
    <row r="2236" spans="3:24">
      <c r="C2236" s="857" t="s">
        <v>1018</v>
      </c>
      <c r="D2236" s="835">
        <v>43678</v>
      </c>
      <c r="E2236" s="794">
        <f t="shared" si="44"/>
        <v>2019</v>
      </c>
      <c r="F2236" s="794" t="s">
        <v>1032</v>
      </c>
      <c r="G2236" s="823">
        <v>135</v>
      </c>
      <c r="H2236" s="794" t="s">
        <v>1036</v>
      </c>
      <c r="I2236" s="794">
        <v>65</v>
      </c>
      <c r="J2236" s="794">
        <v>70</v>
      </c>
      <c r="K2236" s="794">
        <v>294</v>
      </c>
      <c r="L2236" s="835" t="s">
        <v>1023</v>
      </c>
      <c r="M2236" s="794"/>
      <c r="N2236" s="794"/>
      <c r="O2236" s="794"/>
      <c r="P2236" s="794"/>
      <c r="Q2236" s="794"/>
      <c r="R2236" s="794"/>
      <c r="S2236" s="794"/>
      <c r="T2236" s="794"/>
      <c r="U2236" s="794"/>
      <c r="V2236" s="794"/>
      <c r="W2236" s="794"/>
      <c r="X2236" s="794"/>
    </row>
    <row r="2237" spans="3:24">
      <c r="C2237" s="857" t="s">
        <v>1018</v>
      </c>
      <c r="D2237" s="835">
        <v>43678</v>
      </c>
      <c r="E2237" s="794">
        <f t="shared" si="44"/>
        <v>2019</v>
      </c>
      <c r="F2237" s="794" t="s">
        <v>1032</v>
      </c>
      <c r="G2237" s="823">
        <v>135</v>
      </c>
      <c r="H2237" s="794" t="s">
        <v>1036</v>
      </c>
      <c r="I2237" s="794">
        <v>65</v>
      </c>
      <c r="J2237" s="794">
        <v>70</v>
      </c>
      <c r="K2237" s="794">
        <v>294</v>
      </c>
      <c r="L2237" s="835" t="s">
        <v>1023</v>
      </c>
      <c r="M2237" s="794"/>
      <c r="N2237" s="794"/>
      <c r="O2237" s="794"/>
      <c r="P2237" s="794"/>
      <c r="Q2237" s="794"/>
      <c r="R2237" s="794"/>
      <c r="S2237" s="794"/>
      <c r="T2237" s="794"/>
      <c r="U2237" s="794"/>
      <c r="V2237" s="794"/>
      <c r="W2237" s="794"/>
      <c r="X2237" s="794"/>
    </row>
    <row r="2238" spans="3:24">
      <c r="C2238" s="857" t="s">
        <v>1018</v>
      </c>
      <c r="D2238" s="835">
        <v>43678</v>
      </c>
      <c r="E2238" s="794">
        <f t="shared" si="44"/>
        <v>2019</v>
      </c>
      <c r="F2238" s="794" t="s">
        <v>1032</v>
      </c>
      <c r="G2238" s="823">
        <v>135</v>
      </c>
      <c r="H2238" s="794" t="s">
        <v>1038</v>
      </c>
      <c r="I2238" s="794">
        <v>65</v>
      </c>
      <c r="J2238" s="794">
        <v>70</v>
      </c>
      <c r="K2238" s="794">
        <v>294</v>
      </c>
      <c r="L2238" s="835" t="s">
        <v>1023</v>
      </c>
      <c r="M2238" s="794"/>
      <c r="N2238" s="794"/>
      <c r="O2238" s="794"/>
      <c r="P2238" s="794"/>
      <c r="Q2238" s="794"/>
      <c r="R2238" s="794"/>
      <c r="S2238" s="794"/>
      <c r="T2238" s="794"/>
      <c r="U2238" s="794"/>
      <c r="V2238" s="794"/>
      <c r="W2238" s="794"/>
      <c r="X2238" s="794"/>
    </row>
    <row r="2239" spans="3:24">
      <c r="C2239" s="857" t="s">
        <v>1018</v>
      </c>
      <c r="D2239" s="835">
        <v>43678</v>
      </c>
      <c r="E2239" s="794">
        <f t="shared" si="44"/>
        <v>2019</v>
      </c>
      <c r="F2239" s="794" t="s">
        <v>1032</v>
      </c>
      <c r="G2239" s="823">
        <v>135</v>
      </c>
      <c r="H2239" s="794" t="s">
        <v>1038</v>
      </c>
      <c r="I2239" s="794">
        <v>65</v>
      </c>
      <c r="J2239" s="794">
        <v>70</v>
      </c>
      <c r="K2239" s="794">
        <v>294</v>
      </c>
      <c r="L2239" s="835" t="s">
        <v>1023</v>
      </c>
      <c r="M2239" s="794"/>
      <c r="N2239" s="794"/>
      <c r="O2239" s="794"/>
      <c r="P2239" s="794"/>
      <c r="Q2239" s="794"/>
      <c r="R2239" s="794"/>
      <c r="S2239" s="794"/>
      <c r="T2239" s="794"/>
      <c r="U2239" s="794"/>
      <c r="V2239" s="794"/>
      <c r="W2239" s="794"/>
      <c r="X2239" s="794"/>
    </row>
    <row r="2240" spans="3:24">
      <c r="C2240" s="857" t="s">
        <v>1018</v>
      </c>
      <c r="D2240" s="835">
        <v>43678</v>
      </c>
      <c r="E2240" s="794">
        <f t="shared" si="44"/>
        <v>2019</v>
      </c>
      <c r="F2240" s="794" t="s">
        <v>1032</v>
      </c>
      <c r="G2240" s="823">
        <v>135</v>
      </c>
      <c r="H2240" s="794" t="s">
        <v>1038</v>
      </c>
      <c r="I2240" s="794">
        <v>65</v>
      </c>
      <c r="J2240" s="794">
        <v>70</v>
      </c>
      <c r="K2240" s="794">
        <v>294</v>
      </c>
      <c r="L2240" s="835" t="s">
        <v>1023</v>
      </c>
      <c r="M2240" s="794"/>
      <c r="N2240" s="794"/>
      <c r="O2240" s="794"/>
      <c r="P2240" s="794"/>
      <c r="Q2240" s="794"/>
      <c r="R2240" s="794"/>
      <c r="S2240" s="794"/>
      <c r="T2240" s="794"/>
      <c r="U2240" s="794"/>
      <c r="V2240" s="794"/>
      <c r="W2240" s="794"/>
      <c r="X2240" s="794"/>
    </row>
    <row r="2241" spans="3:24">
      <c r="C2241" s="857" t="s">
        <v>1018</v>
      </c>
      <c r="D2241" s="835">
        <v>43678</v>
      </c>
      <c r="E2241" s="794">
        <f t="shared" si="44"/>
        <v>2019</v>
      </c>
      <c r="F2241" s="794" t="s">
        <v>1032</v>
      </c>
      <c r="G2241" s="823">
        <v>135</v>
      </c>
      <c r="H2241" s="794" t="s">
        <v>1038</v>
      </c>
      <c r="I2241" s="794">
        <v>65</v>
      </c>
      <c r="J2241" s="794">
        <v>70</v>
      </c>
      <c r="K2241" s="794">
        <v>294</v>
      </c>
      <c r="L2241" s="835" t="s">
        <v>1023</v>
      </c>
      <c r="M2241" s="794"/>
      <c r="N2241" s="794"/>
      <c r="O2241" s="794"/>
      <c r="P2241" s="794"/>
      <c r="Q2241" s="794"/>
      <c r="R2241" s="794"/>
      <c r="S2241" s="794"/>
      <c r="T2241" s="794"/>
      <c r="U2241" s="794"/>
      <c r="V2241" s="794"/>
      <c r="W2241" s="794"/>
      <c r="X2241" s="794"/>
    </row>
    <row r="2242" spans="3:24">
      <c r="C2242" s="857" t="s">
        <v>1018</v>
      </c>
      <c r="D2242" s="835">
        <v>43678</v>
      </c>
      <c r="E2242" s="794">
        <f t="shared" si="44"/>
        <v>2019</v>
      </c>
      <c r="F2242" s="794" t="s">
        <v>1032</v>
      </c>
      <c r="G2242" s="823">
        <v>135</v>
      </c>
      <c r="H2242" s="794" t="s">
        <v>1038</v>
      </c>
      <c r="I2242" s="794">
        <v>65</v>
      </c>
      <c r="J2242" s="794">
        <v>70</v>
      </c>
      <c r="K2242" s="794">
        <v>294</v>
      </c>
      <c r="L2242" s="835" t="s">
        <v>1023</v>
      </c>
      <c r="M2242" s="794"/>
      <c r="N2242" s="794"/>
      <c r="O2242" s="794"/>
      <c r="P2242" s="794"/>
      <c r="Q2242" s="794"/>
      <c r="R2242" s="794"/>
      <c r="S2242" s="794"/>
      <c r="T2242" s="794"/>
      <c r="U2242" s="794"/>
      <c r="V2242" s="794"/>
      <c r="W2242" s="794"/>
      <c r="X2242" s="794"/>
    </row>
    <row r="2243" spans="3:24">
      <c r="C2243" s="857" t="s">
        <v>1018</v>
      </c>
      <c r="D2243" s="835">
        <v>43678</v>
      </c>
      <c r="E2243" s="794">
        <f t="shared" si="44"/>
        <v>2019</v>
      </c>
      <c r="F2243" s="794" t="s">
        <v>1032</v>
      </c>
      <c r="G2243" s="823">
        <v>135</v>
      </c>
      <c r="H2243" s="794" t="s">
        <v>1038</v>
      </c>
      <c r="I2243" s="794">
        <v>65</v>
      </c>
      <c r="J2243" s="794">
        <v>70</v>
      </c>
      <c r="K2243" s="794">
        <v>294</v>
      </c>
      <c r="L2243" s="835" t="s">
        <v>1023</v>
      </c>
      <c r="M2243" s="794"/>
      <c r="N2243" s="794"/>
      <c r="O2243" s="794"/>
      <c r="P2243" s="794"/>
      <c r="Q2243" s="794"/>
      <c r="R2243" s="794"/>
      <c r="S2243" s="794"/>
      <c r="T2243" s="794"/>
      <c r="U2243" s="794"/>
      <c r="V2243" s="794"/>
      <c r="W2243" s="794"/>
      <c r="X2243" s="794"/>
    </row>
    <row r="2244" spans="3:24">
      <c r="C2244" s="857" t="s">
        <v>1018</v>
      </c>
      <c r="D2244" s="835">
        <v>43678</v>
      </c>
      <c r="E2244" s="794">
        <f t="shared" si="44"/>
        <v>2019</v>
      </c>
      <c r="F2244" s="794" t="s">
        <v>1032</v>
      </c>
      <c r="G2244" s="823">
        <v>135</v>
      </c>
      <c r="H2244" s="794" t="s">
        <v>1038</v>
      </c>
      <c r="I2244" s="794">
        <v>65</v>
      </c>
      <c r="J2244" s="794">
        <v>70</v>
      </c>
      <c r="K2244" s="794">
        <v>294</v>
      </c>
      <c r="L2244" s="835" t="s">
        <v>1023</v>
      </c>
      <c r="M2244" s="794"/>
      <c r="N2244" s="794"/>
      <c r="O2244" s="794"/>
      <c r="P2244" s="794"/>
      <c r="Q2244" s="794"/>
      <c r="R2244" s="794"/>
      <c r="S2244" s="794"/>
      <c r="T2244" s="794"/>
      <c r="U2244" s="794"/>
      <c r="V2244" s="794"/>
      <c r="W2244" s="794"/>
      <c r="X2244" s="794"/>
    </row>
    <row r="2245" spans="3:24">
      <c r="C2245" s="857" t="s">
        <v>1018</v>
      </c>
      <c r="D2245" s="835">
        <v>43678</v>
      </c>
      <c r="E2245" s="794">
        <f t="shared" si="44"/>
        <v>2019</v>
      </c>
      <c r="F2245" s="794" t="s">
        <v>1032</v>
      </c>
      <c r="G2245" s="823">
        <v>135</v>
      </c>
      <c r="H2245" s="794" t="s">
        <v>1038</v>
      </c>
      <c r="I2245" s="794">
        <v>65</v>
      </c>
      <c r="J2245" s="794">
        <v>70</v>
      </c>
      <c r="K2245" s="794">
        <v>294</v>
      </c>
      <c r="L2245" s="835" t="s">
        <v>1023</v>
      </c>
      <c r="M2245" s="794"/>
      <c r="N2245" s="794"/>
      <c r="O2245" s="794"/>
      <c r="P2245" s="794"/>
      <c r="Q2245" s="794"/>
      <c r="R2245" s="794"/>
      <c r="S2245" s="794"/>
      <c r="T2245" s="794"/>
      <c r="U2245" s="794"/>
      <c r="V2245" s="794"/>
      <c r="W2245" s="794"/>
      <c r="X2245" s="794"/>
    </row>
    <row r="2246" spans="3:24">
      <c r="C2246" s="857" t="s">
        <v>1018</v>
      </c>
      <c r="D2246" s="835">
        <v>43678</v>
      </c>
      <c r="E2246" s="794">
        <f t="shared" si="44"/>
        <v>2019</v>
      </c>
      <c r="F2246" s="794" t="s">
        <v>1032</v>
      </c>
      <c r="G2246" s="823">
        <v>135</v>
      </c>
      <c r="H2246" s="794" t="s">
        <v>1038</v>
      </c>
      <c r="I2246" s="794">
        <v>65</v>
      </c>
      <c r="J2246" s="794">
        <v>70</v>
      </c>
      <c r="K2246" s="794">
        <v>294</v>
      </c>
      <c r="L2246" s="835" t="s">
        <v>1023</v>
      </c>
      <c r="M2246" s="794"/>
      <c r="N2246" s="794"/>
      <c r="O2246" s="794"/>
      <c r="P2246" s="794"/>
      <c r="Q2246" s="794"/>
      <c r="R2246" s="794"/>
      <c r="S2246" s="794"/>
      <c r="T2246" s="794"/>
      <c r="U2246" s="794"/>
      <c r="V2246" s="794"/>
      <c r="W2246" s="794"/>
      <c r="X2246" s="794"/>
    </row>
    <row r="2247" spans="3:24">
      <c r="C2247" s="857" t="s">
        <v>1018</v>
      </c>
      <c r="D2247" s="835">
        <v>43678</v>
      </c>
      <c r="E2247" s="794">
        <f t="shared" si="44"/>
        <v>2019</v>
      </c>
      <c r="F2247" s="794" t="s">
        <v>1032</v>
      </c>
      <c r="G2247" s="823">
        <v>135</v>
      </c>
      <c r="H2247" s="794" t="s">
        <v>1038</v>
      </c>
      <c r="I2247" s="794">
        <v>65</v>
      </c>
      <c r="J2247" s="794">
        <v>70</v>
      </c>
      <c r="K2247" s="794">
        <v>294</v>
      </c>
      <c r="L2247" s="835" t="s">
        <v>1023</v>
      </c>
      <c r="M2247" s="794"/>
      <c r="N2247" s="794"/>
      <c r="O2247" s="794"/>
      <c r="P2247" s="794"/>
      <c r="Q2247" s="794"/>
      <c r="R2247" s="794"/>
      <c r="S2247" s="794"/>
      <c r="T2247" s="794"/>
      <c r="U2247" s="794"/>
      <c r="V2247" s="794"/>
      <c r="W2247" s="794"/>
      <c r="X2247" s="794"/>
    </row>
    <row r="2248" spans="3:24">
      <c r="C2248" s="857" t="s">
        <v>1018</v>
      </c>
      <c r="D2248" s="835">
        <v>43678</v>
      </c>
      <c r="E2248" s="794">
        <f t="shared" si="44"/>
        <v>2019</v>
      </c>
      <c r="F2248" s="794" t="s">
        <v>1032</v>
      </c>
      <c r="G2248" s="823">
        <v>135</v>
      </c>
      <c r="H2248" s="794" t="s">
        <v>1038</v>
      </c>
      <c r="I2248" s="794">
        <v>65</v>
      </c>
      <c r="J2248" s="794">
        <v>70</v>
      </c>
      <c r="K2248" s="794">
        <v>294</v>
      </c>
      <c r="L2248" s="835" t="s">
        <v>1023</v>
      </c>
      <c r="M2248" s="794"/>
      <c r="N2248" s="794"/>
      <c r="O2248" s="794"/>
      <c r="P2248" s="794"/>
      <c r="Q2248" s="794"/>
      <c r="R2248" s="794"/>
      <c r="S2248" s="794"/>
      <c r="T2248" s="794"/>
      <c r="U2248" s="794"/>
      <c r="V2248" s="794"/>
      <c r="W2248" s="794"/>
      <c r="X2248" s="794"/>
    </row>
    <row r="2249" spans="3:24">
      <c r="C2249" s="857" t="s">
        <v>1018</v>
      </c>
      <c r="D2249" s="835">
        <v>43678</v>
      </c>
      <c r="E2249" s="794">
        <f t="shared" si="44"/>
        <v>2019</v>
      </c>
      <c r="F2249" s="794" t="s">
        <v>1032</v>
      </c>
      <c r="G2249" s="823">
        <v>135</v>
      </c>
      <c r="H2249" s="794" t="s">
        <v>1038</v>
      </c>
      <c r="I2249" s="794">
        <v>65</v>
      </c>
      <c r="J2249" s="794">
        <v>70</v>
      </c>
      <c r="K2249" s="794">
        <v>294</v>
      </c>
      <c r="L2249" s="835" t="s">
        <v>1023</v>
      </c>
      <c r="M2249" s="794"/>
      <c r="N2249" s="794"/>
      <c r="O2249" s="794"/>
      <c r="P2249" s="794"/>
      <c r="Q2249" s="794"/>
      <c r="R2249" s="794"/>
      <c r="S2249" s="794"/>
      <c r="T2249" s="794"/>
      <c r="U2249" s="794"/>
      <c r="V2249" s="794"/>
      <c r="W2249" s="794"/>
      <c r="X2249" s="794"/>
    </row>
    <row r="2250" spans="3:24">
      <c r="C2250" s="857" t="s">
        <v>1018</v>
      </c>
      <c r="D2250" s="835">
        <v>43678</v>
      </c>
      <c r="E2250" s="794">
        <f t="shared" si="44"/>
        <v>2019</v>
      </c>
      <c r="F2250" s="794" t="s">
        <v>1032</v>
      </c>
      <c r="G2250" s="823">
        <v>135</v>
      </c>
      <c r="H2250" s="794" t="s">
        <v>1036</v>
      </c>
      <c r="I2250" s="794">
        <v>65</v>
      </c>
      <c r="J2250" s="794">
        <v>70</v>
      </c>
      <c r="K2250" s="794">
        <v>294</v>
      </c>
      <c r="L2250" s="835" t="s">
        <v>1023</v>
      </c>
      <c r="M2250" s="794"/>
      <c r="N2250" s="794"/>
      <c r="O2250" s="794"/>
      <c r="P2250" s="794"/>
      <c r="Q2250" s="794"/>
      <c r="R2250" s="794"/>
      <c r="S2250" s="794"/>
      <c r="T2250" s="794"/>
      <c r="U2250" s="794"/>
      <c r="V2250" s="794"/>
      <c r="W2250" s="794"/>
      <c r="X2250" s="794"/>
    </row>
    <row r="2251" spans="3:24">
      <c r="C2251" s="857" t="s">
        <v>1018</v>
      </c>
      <c r="D2251" s="835">
        <v>43678</v>
      </c>
      <c r="E2251" s="794">
        <f t="shared" si="44"/>
        <v>2019</v>
      </c>
      <c r="F2251" s="794" t="s">
        <v>1032</v>
      </c>
      <c r="G2251" s="823">
        <v>135</v>
      </c>
      <c r="H2251" s="794" t="s">
        <v>1036</v>
      </c>
      <c r="I2251" s="794">
        <v>65</v>
      </c>
      <c r="J2251" s="794">
        <v>70</v>
      </c>
      <c r="K2251" s="794">
        <v>294</v>
      </c>
      <c r="L2251" s="835" t="s">
        <v>1023</v>
      </c>
      <c r="M2251" s="794"/>
      <c r="N2251" s="794"/>
      <c r="O2251" s="794"/>
      <c r="P2251" s="794"/>
      <c r="Q2251" s="794"/>
      <c r="R2251" s="794"/>
      <c r="S2251" s="794"/>
      <c r="T2251" s="794"/>
      <c r="U2251" s="794"/>
      <c r="V2251" s="794"/>
      <c r="W2251" s="794"/>
      <c r="X2251" s="794"/>
    </row>
    <row r="2252" spans="3:24">
      <c r="C2252" s="857" t="s">
        <v>1018</v>
      </c>
      <c r="D2252" s="835">
        <v>43678</v>
      </c>
      <c r="E2252" s="794">
        <f t="shared" si="44"/>
        <v>2019</v>
      </c>
      <c r="F2252" s="794" t="s">
        <v>1032</v>
      </c>
      <c r="G2252" s="823">
        <v>135</v>
      </c>
      <c r="H2252" s="794" t="s">
        <v>1036</v>
      </c>
      <c r="I2252" s="794">
        <v>65</v>
      </c>
      <c r="J2252" s="794">
        <v>70</v>
      </c>
      <c r="K2252" s="794">
        <v>294</v>
      </c>
      <c r="L2252" s="835" t="s">
        <v>1023</v>
      </c>
      <c r="M2252" s="794"/>
      <c r="N2252" s="794"/>
      <c r="O2252" s="794"/>
      <c r="P2252" s="794"/>
      <c r="Q2252" s="794"/>
      <c r="R2252" s="794"/>
      <c r="S2252" s="794"/>
      <c r="T2252" s="794"/>
      <c r="U2252" s="794"/>
      <c r="V2252" s="794"/>
      <c r="W2252" s="794"/>
      <c r="X2252" s="794"/>
    </row>
    <row r="2253" spans="3:24">
      <c r="C2253" s="857" t="s">
        <v>1018</v>
      </c>
      <c r="D2253" s="835">
        <v>43678</v>
      </c>
      <c r="E2253" s="794">
        <f t="shared" si="44"/>
        <v>2019</v>
      </c>
      <c r="F2253" s="794" t="s">
        <v>1032</v>
      </c>
      <c r="G2253" s="823">
        <v>135</v>
      </c>
      <c r="H2253" s="794" t="s">
        <v>1036</v>
      </c>
      <c r="I2253" s="794">
        <v>65</v>
      </c>
      <c r="J2253" s="794">
        <v>70</v>
      </c>
      <c r="K2253" s="794">
        <v>294</v>
      </c>
      <c r="L2253" s="835" t="s">
        <v>1023</v>
      </c>
      <c r="M2253" s="794"/>
      <c r="N2253" s="794"/>
      <c r="O2253" s="794"/>
      <c r="P2253" s="794"/>
      <c r="Q2253" s="794"/>
      <c r="R2253" s="794"/>
      <c r="S2253" s="794"/>
      <c r="T2253" s="794"/>
      <c r="U2253" s="794"/>
      <c r="V2253" s="794"/>
      <c r="W2253" s="794"/>
      <c r="X2253" s="794"/>
    </row>
    <row r="2254" spans="3:24">
      <c r="C2254" s="857" t="s">
        <v>1018</v>
      </c>
      <c r="D2254" s="835">
        <v>43678</v>
      </c>
      <c r="E2254" s="794">
        <f t="shared" si="44"/>
        <v>2019</v>
      </c>
      <c r="F2254" s="794" t="s">
        <v>1032</v>
      </c>
      <c r="G2254" s="823">
        <v>135</v>
      </c>
      <c r="H2254" s="794" t="s">
        <v>1036</v>
      </c>
      <c r="I2254" s="794">
        <v>65</v>
      </c>
      <c r="J2254" s="794">
        <v>70</v>
      </c>
      <c r="K2254" s="794">
        <v>294</v>
      </c>
      <c r="L2254" s="835" t="s">
        <v>1023</v>
      </c>
      <c r="M2254" s="794"/>
      <c r="N2254" s="794"/>
      <c r="O2254" s="794"/>
      <c r="P2254" s="794"/>
      <c r="Q2254" s="794"/>
      <c r="R2254" s="794"/>
      <c r="S2254" s="794"/>
      <c r="T2254" s="794"/>
      <c r="U2254" s="794"/>
      <c r="V2254" s="794"/>
      <c r="W2254" s="794"/>
      <c r="X2254" s="794"/>
    </row>
    <row r="2255" spans="3:24">
      <c r="C2255" s="857" t="s">
        <v>1018</v>
      </c>
      <c r="D2255" s="835">
        <v>43678</v>
      </c>
      <c r="E2255" s="794">
        <f t="shared" si="44"/>
        <v>2019</v>
      </c>
      <c r="F2255" s="794" t="s">
        <v>1032</v>
      </c>
      <c r="G2255" s="823">
        <v>135</v>
      </c>
      <c r="H2255" s="794" t="s">
        <v>1036</v>
      </c>
      <c r="I2255" s="794">
        <v>65</v>
      </c>
      <c r="J2255" s="794">
        <v>70</v>
      </c>
      <c r="K2255" s="794">
        <v>294</v>
      </c>
      <c r="L2255" s="835" t="s">
        <v>1023</v>
      </c>
      <c r="M2255" s="794"/>
      <c r="N2255" s="794"/>
      <c r="O2255" s="794"/>
      <c r="P2255" s="794"/>
      <c r="Q2255" s="794"/>
      <c r="R2255" s="794"/>
      <c r="S2255" s="794"/>
      <c r="T2255" s="794"/>
      <c r="U2255" s="794"/>
      <c r="V2255" s="794"/>
      <c r="W2255" s="794"/>
      <c r="X2255" s="794"/>
    </row>
    <row r="2256" spans="3:24">
      <c r="C2256" s="857" t="s">
        <v>1018</v>
      </c>
      <c r="D2256" s="835">
        <v>43678</v>
      </c>
      <c r="E2256" s="794">
        <f t="shared" si="44"/>
        <v>2019</v>
      </c>
      <c r="F2256" s="794" t="s">
        <v>1032</v>
      </c>
      <c r="G2256" s="823">
        <v>135</v>
      </c>
      <c r="H2256" s="794" t="s">
        <v>1036</v>
      </c>
      <c r="I2256" s="794">
        <v>65</v>
      </c>
      <c r="J2256" s="794">
        <v>70</v>
      </c>
      <c r="K2256" s="794">
        <v>294</v>
      </c>
      <c r="L2256" s="835" t="s">
        <v>1023</v>
      </c>
      <c r="M2256" s="794"/>
      <c r="N2256" s="794"/>
      <c r="O2256" s="794"/>
      <c r="P2256" s="794"/>
      <c r="Q2256" s="794"/>
      <c r="R2256" s="794"/>
      <c r="S2256" s="794"/>
      <c r="T2256" s="794"/>
      <c r="U2256" s="794"/>
      <c r="V2256" s="794"/>
      <c r="W2256" s="794"/>
      <c r="X2256" s="794"/>
    </row>
    <row r="2257" spans="3:24">
      <c r="C2257" s="857" t="s">
        <v>1018</v>
      </c>
      <c r="D2257" s="835">
        <v>43678</v>
      </c>
      <c r="E2257" s="794">
        <f t="shared" si="44"/>
        <v>2019</v>
      </c>
      <c r="F2257" s="794" t="s">
        <v>1032</v>
      </c>
      <c r="G2257" s="823">
        <v>135</v>
      </c>
      <c r="H2257" s="794" t="s">
        <v>1036</v>
      </c>
      <c r="I2257" s="794">
        <v>65</v>
      </c>
      <c r="J2257" s="794">
        <v>70</v>
      </c>
      <c r="K2257" s="794">
        <v>294</v>
      </c>
      <c r="L2257" s="835" t="s">
        <v>1023</v>
      </c>
      <c r="M2257" s="794"/>
      <c r="N2257" s="794"/>
      <c r="O2257" s="794"/>
      <c r="P2257" s="794"/>
      <c r="Q2257" s="794"/>
      <c r="R2257" s="794"/>
      <c r="S2257" s="794"/>
      <c r="T2257" s="794"/>
      <c r="U2257" s="794"/>
      <c r="V2257" s="794"/>
      <c r="W2257" s="794"/>
      <c r="X2257" s="794"/>
    </row>
    <row r="2258" spans="3:24">
      <c r="C2258" s="857" t="s">
        <v>1018</v>
      </c>
      <c r="D2258" s="835">
        <v>43678</v>
      </c>
      <c r="E2258" s="794">
        <f t="shared" si="44"/>
        <v>2019</v>
      </c>
      <c r="F2258" s="794" t="s">
        <v>1032</v>
      </c>
      <c r="G2258" s="823">
        <v>135</v>
      </c>
      <c r="H2258" s="794" t="s">
        <v>1036</v>
      </c>
      <c r="I2258" s="794">
        <v>65</v>
      </c>
      <c r="J2258" s="794">
        <v>70</v>
      </c>
      <c r="K2258" s="794">
        <v>294</v>
      </c>
      <c r="L2258" s="835" t="s">
        <v>1023</v>
      </c>
      <c r="M2258" s="794"/>
      <c r="N2258" s="794"/>
      <c r="O2258" s="794"/>
      <c r="P2258" s="794"/>
      <c r="Q2258" s="794"/>
      <c r="R2258" s="794"/>
      <c r="S2258" s="794"/>
      <c r="T2258" s="794"/>
      <c r="U2258" s="794"/>
      <c r="V2258" s="794"/>
      <c r="W2258" s="794"/>
      <c r="X2258" s="794"/>
    </row>
    <row r="2259" spans="3:24">
      <c r="C2259" s="857" t="s">
        <v>1018</v>
      </c>
      <c r="D2259" s="835">
        <v>43678</v>
      </c>
      <c r="E2259" s="794">
        <f t="shared" si="44"/>
        <v>2019</v>
      </c>
      <c r="F2259" s="794" t="s">
        <v>1032</v>
      </c>
      <c r="G2259" s="823">
        <v>135</v>
      </c>
      <c r="H2259" s="794" t="s">
        <v>1038</v>
      </c>
      <c r="I2259" s="794">
        <v>65</v>
      </c>
      <c r="J2259" s="794">
        <v>70</v>
      </c>
      <c r="K2259" s="794">
        <v>294</v>
      </c>
      <c r="L2259" s="835" t="s">
        <v>1023</v>
      </c>
      <c r="M2259" s="794"/>
      <c r="N2259" s="794"/>
      <c r="O2259" s="794"/>
      <c r="P2259" s="794"/>
      <c r="Q2259" s="794"/>
      <c r="R2259" s="794"/>
      <c r="S2259" s="794"/>
      <c r="T2259" s="794"/>
      <c r="U2259" s="794"/>
      <c r="V2259" s="794"/>
      <c r="W2259" s="794"/>
      <c r="X2259" s="794"/>
    </row>
    <row r="2260" spans="3:24">
      <c r="C2260" s="857" t="s">
        <v>1018</v>
      </c>
      <c r="D2260" s="835">
        <v>43678</v>
      </c>
      <c r="E2260" s="794">
        <f t="shared" si="44"/>
        <v>2019</v>
      </c>
      <c r="F2260" s="794" t="s">
        <v>1032</v>
      </c>
      <c r="G2260" s="823">
        <v>135</v>
      </c>
      <c r="H2260" s="794" t="s">
        <v>1038</v>
      </c>
      <c r="I2260" s="794">
        <v>65</v>
      </c>
      <c r="J2260" s="794">
        <v>70</v>
      </c>
      <c r="K2260" s="794">
        <v>294</v>
      </c>
      <c r="L2260" s="835" t="s">
        <v>1023</v>
      </c>
      <c r="M2260" s="794"/>
      <c r="N2260" s="794"/>
      <c r="O2260" s="794"/>
      <c r="P2260" s="794"/>
      <c r="Q2260" s="794"/>
      <c r="R2260" s="794"/>
      <c r="S2260" s="794"/>
      <c r="T2260" s="794"/>
      <c r="U2260" s="794"/>
      <c r="V2260" s="794"/>
      <c r="W2260" s="794"/>
      <c r="X2260" s="794"/>
    </row>
    <row r="2261" spans="3:24">
      <c r="C2261" s="857" t="s">
        <v>1018</v>
      </c>
      <c r="D2261" s="835">
        <v>43678</v>
      </c>
      <c r="E2261" s="794">
        <f t="shared" si="44"/>
        <v>2019</v>
      </c>
      <c r="F2261" s="794" t="s">
        <v>1032</v>
      </c>
      <c r="G2261" s="823">
        <v>135</v>
      </c>
      <c r="H2261" s="794" t="s">
        <v>1038</v>
      </c>
      <c r="I2261" s="794">
        <v>65</v>
      </c>
      <c r="J2261" s="794">
        <v>70</v>
      </c>
      <c r="K2261" s="794">
        <v>294</v>
      </c>
      <c r="L2261" s="835" t="s">
        <v>1023</v>
      </c>
      <c r="M2261" s="794"/>
      <c r="N2261" s="794"/>
      <c r="O2261" s="794"/>
      <c r="P2261" s="794"/>
      <c r="Q2261" s="794"/>
      <c r="R2261" s="794"/>
      <c r="S2261" s="794"/>
      <c r="T2261" s="794"/>
      <c r="U2261" s="794"/>
      <c r="V2261" s="794"/>
      <c r="W2261" s="794"/>
      <c r="X2261" s="794"/>
    </row>
    <row r="2262" spans="3:24">
      <c r="C2262" s="857" t="s">
        <v>1018</v>
      </c>
      <c r="D2262" s="835">
        <v>43678</v>
      </c>
      <c r="E2262" s="794">
        <f t="shared" si="44"/>
        <v>2019</v>
      </c>
      <c r="F2262" s="794" t="s">
        <v>1032</v>
      </c>
      <c r="G2262" s="823">
        <v>135</v>
      </c>
      <c r="H2262" s="794" t="s">
        <v>1038</v>
      </c>
      <c r="I2262" s="794">
        <v>65</v>
      </c>
      <c r="J2262" s="794">
        <v>70</v>
      </c>
      <c r="K2262" s="794">
        <v>294</v>
      </c>
      <c r="L2262" s="835" t="s">
        <v>1023</v>
      </c>
      <c r="M2262" s="794"/>
      <c r="N2262" s="794"/>
      <c r="O2262" s="794"/>
      <c r="P2262" s="794"/>
      <c r="Q2262" s="794"/>
      <c r="R2262" s="794"/>
      <c r="S2262" s="794"/>
      <c r="T2262" s="794"/>
      <c r="U2262" s="794"/>
      <c r="V2262" s="794"/>
      <c r="W2262" s="794"/>
      <c r="X2262" s="794"/>
    </row>
    <row r="2263" spans="3:24">
      <c r="C2263" s="857" t="s">
        <v>1018</v>
      </c>
      <c r="D2263" s="835">
        <v>43678</v>
      </c>
      <c r="E2263" s="794">
        <f t="shared" si="44"/>
        <v>2019</v>
      </c>
      <c r="F2263" s="794" t="s">
        <v>1032</v>
      </c>
      <c r="G2263" s="823">
        <v>135</v>
      </c>
      <c r="H2263" s="794" t="s">
        <v>1038</v>
      </c>
      <c r="I2263" s="794">
        <v>65</v>
      </c>
      <c r="J2263" s="794">
        <v>70</v>
      </c>
      <c r="K2263" s="794">
        <v>294</v>
      </c>
      <c r="L2263" s="835" t="s">
        <v>1023</v>
      </c>
      <c r="M2263" s="794"/>
      <c r="N2263" s="794"/>
      <c r="O2263" s="794"/>
      <c r="P2263" s="794"/>
      <c r="Q2263" s="794"/>
      <c r="R2263" s="794"/>
      <c r="S2263" s="794"/>
      <c r="T2263" s="794"/>
      <c r="U2263" s="794"/>
      <c r="V2263" s="794"/>
      <c r="W2263" s="794"/>
      <c r="X2263" s="794"/>
    </row>
    <row r="2264" spans="3:24">
      <c r="C2264" s="857" t="s">
        <v>1018</v>
      </c>
      <c r="D2264" s="835">
        <v>43678</v>
      </c>
      <c r="E2264" s="794">
        <f t="shared" si="44"/>
        <v>2019</v>
      </c>
      <c r="F2264" s="794" t="s">
        <v>1032</v>
      </c>
      <c r="G2264" s="823">
        <v>135</v>
      </c>
      <c r="H2264" s="794" t="s">
        <v>1038</v>
      </c>
      <c r="I2264" s="794">
        <v>65</v>
      </c>
      <c r="J2264" s="794">
        <v>70</v>
      </c>
      <c r="K2264" s="794">
        <v>294</v>
      </c>
      <c r="L2264" s="835" t="s">
        <v>1023</v>
      </c>
      <c r="M2264" s="794"/>
      <c r="N2264" s="794"/>
      <c r="O2264" s="794"/>
      <c r="P2264" s="794"/>
      <c r="Q2264" s="794"/>
      <c r="R2264" s="794"/>
      <c r="S2264" s="794"/>
      <c r="T2264" s="794"/>
      <c r="U2264" s="794"/>
      <c r="V2264" s="794"/>
      <c r="W2264" s="794"/>
      <c r="X2264" s="794"/>
    </row>
    <row r="2265" spans="3:24">
      <c r="C2265" s="857" t="s">
        <v>1018</v>
      </c>
      <c r="D2265" s="835">
        <v>43678</v>
      </c>
      <c r="E2265" s="794">
        <f t="shared" si="44"/>
        <v>2019</v>
      </c>
      <c r="F2265" s="794" t="s">
        <v>1032</v>
      </c>
      <c r="G2265" s="823">
        <v>135</v>
      </c>
      <c r="H2265" s="794" t="s">
        <v>1038</v>
      </c>
      <c r="I2265" s="794">
        <v>65</v>
      </c>
      <c r="J2265" s="794">
        <v>70</v>
      </c>
      <c r="K2265" s="794">
        <v>294</v>
      </c>
      <c r="L2265" s="835" t="s">
        <v>1023</v>
      </c>
      <c r="M2265" s="794"/>
      <c r="N2265" s="794"/>
      <c r="O2265" s="794"/>
      <c r="P2265" s="794"/>
      <c r="Q2265" s="794"/>
      <c r="R2265" s="794"/>
      <c r="S2265" s="794"/>
      <c r="T2265" s="794"/>
      <c r="U2265" s="794"/>
      <c r="V2265" s="794"/>
      <c r="W2265" s="794"/>
      <c r="X2265" s="794"/>
    </row>
    <row r="2266" spans="3:24">
      <c r="C2266" s="857" t="s">
        <v>1018</v>
      </c>
      <c r="D2266" s="835">
        <v>43678</v>
      </c>
      <c r="E2266" s="794">
        <f t="shared" si="44"/>
        <v>2019</v>
      </c>
      <c r="F2266" s="794" t="s">
        <v>1032</v>
      </c>
      <c r="G2266" s="823">
        <v>135</v>
      </c>
      <c r="H2266" s="794" t="s">
        <v>1038</v>
      </c>
      <c r="I2266" s="794">
        <v>65</v>
      </c>
      <c r="J2266" s="794">
        <v>70</v>
      </c>
      <c r="K2266" s="794">
        <v>294</v>
      </c>
      <c r="L2266" s="835" t="s">
        <v>1023</v>
      </c>
      <c r="M2266" s="794"/>
      <c r="N2266" s="794"/>
      <c r="O2266" s="794"/>
      <c r="P2266" s="794"/>
      <c r="Q2266" s="794"/>
      <c r="R2266" s="794"/>
      <c r="S2266" s="794"/>
      <c r="T2266" s="794"/>
      <c r="U2266" s="794"/>
      <c r="V2266" s="794"/>
      <c r="W2266" s="794"/>
      <c r="X2266" s="794"/>
    </row>
    <row r="2267" spans="3:24">
      <c r="C2267" s="857" t="s">
        <v>1018</v>
      </c>
      <c r="D2267" s="835">
        <v>43678</v>
      </c>
      <c r="E2267" s="794">
        <f t="shared" si="44"/>
        <v>2019</v>
      </c>
      <c r="F2267" s="794" t="s">
        <v>1032</v>
      </c>
      <c r="G2267" s="823">
        <v>135</v>
      </c>
      <c r="H2267" s="794" t="s">
        <v>1038</v>
      </c>
      <c r="I2267" s="794">
        <v>65</v>
      </c>
      <c r="J2267" s="794">
        <v>70</v>
      </c>
      <c r="K2267" s="794">
        <v>294</v>
      </c>
      <c r="L2267" s="835" t="s">
        <v>1023</v>
      </c>
      <c r="M2267" s="794"/>
      <c r="N2267" s="794"/>
      <c r="O2267" s="794"/>
      <c r="P2267" s="794"/>
      <c r="Q2267" s="794"/>
      <c r="R2267" s="794"/>
      <c r="S2267" s="794"/>
      <c r="T2267" s="794"/>
      <c r="U2267" s="794"/>
      <c r="V2267" s="794"/>
      <c r="W2267" s="794"/>
      <c r="X2267" s="794"/>
    </row>
    <row r="2268" spans="3:24">
      <c r="C2268" s="857" t="s">
        <v>1018</v>
      </c>
      <c r="D2268" s="835">
        <v>43678</v>
      </c>
      <c r="E2268" s="794">
        <f t="shared" si="44"/>
        <v>2019</v>
      </c>
      <c r="F2268" s="794" t="s">
        <v>1032</v>
      </c>
      <c r="G2268" s="823">
        <v>135</v>
      </c>
      <c r="H2268" s="794" t="s">
        <v>1038</v>
      </c>
      <c r="I2268" s="794">
        <v>65</v>
      </c>
      <c r="J2268" s="794">
        <v>70</v>
      </c>
      <c r="K2268" s="794">
        <v>294</v>
      </c>
      <c r="L2268" s="835" t="s">
        <v>1023</v>
      </c>
      <c r="M2268" s="794"/>
      <c r="N2268" s="794"/>
      <c r="O2268" s="794"/>
      <c r="P2268" s="794"/>
      <c r="Q2268" s="794"/>
      <c r="R2268" s="794"/>
      <c r="S2268" s="794"/>
      <c r="T2268" s="794"/>
      <c r="U2268" s="794"/>
      <c r="V2268" s="794"/>
      <c r="W2268" s="794"/>
      <c r="X2268" s="794"/>
    </row>
    <row r="2269" spans="3:24">
      <c r="C2269" s="857" t="s">
        <v>1018</v>
      </c>
      <c r="D2269" s="835">
        <v>43678</v>
      </c>
      <c r="E2269" s="794">
        <f t="shared" si="44"/>
        <v>2019</v>
      </c>
      <c r="F2269" s="794" t="s">
        <v>1032</v>
      </c>
      <c r="G2269" s="823">
        <v>135</v>
      </c>
      <c r="H2269" s="794" t="s">
        <v>1036</v>
      </c>
      <c r="I2269" s="794">
        <v>65</v>
      </c>
      <c r="J2269" s="794">
        <v>70</v>
      </c>
      <c r="K2269" s="794">
        <v>294</v>
      </c>
      <c r="L2269" s="835" t="s">
        <v>1023</v>
      </c>
      <c r="M2269" s="794"/>
      <c r="N2269" s="794"/>
      <c r="O2269" s="794"/>
      <c r="P2269" s="794"/>
      <c r="Q2269" s="794"/>
      <c r="R2269" s="794"/>
      <c r="S2269" s="794"/>
      <c r="T2269" s="794"/>
      <c r="U2269" s="794"/>
      <c r="V2269" s="794"/>
      <c r="W2269" s="794"/>
      <c r="X2269" s="794"/>
    </row>
    <row r="2270" spans="3:24">
      <c r="C2270" s="857" t="s">
        <v>1018</v>
      </c>
      <c r="D2270" s="835">
        <v>43678</v>
      </c>
      <c r="E2270" s="794">
        <f t="shared" si="44"/>
        <v>2019</v>
      </c>
      <c r="F2270" s="794" t="s">
        <v>1032</v>
      </c>
      <c r="G2270" s="823">
        <v>135</v>
      </c>
      <c r="H2270" s="794" t="s">
        <v>1036</v>
      </c>
      <c r="I2270" s="794">
        <v>65</v>
      </c>
      <c r="J2270" s="794">
        <v>70</v>
      </c>
      <c r="K2270" s="794">
        <v>294</v>
      </c>
      <c r="L2270" s="835" t="s">
        <v>1023</v>
      </c>
      <c r="M2270" s="794"/>
      <c r="N2270" s="794"/>
      <c r="O2270" s="794"/>
      <c r="P2270" s="794"/>
      <c r="Q2270" s="794"/>
      <c r="R2270" s="794"/>
      <c r="S2270" s="794"/>
      <c r="T2270" s="794"/>
      <c r="U2270" s="794"/>
      <c r="V2270" s="794"/>
      <c r="W2270" s="794"/>
      <c r="X2270" s="794"/>
    </row>
    <row r="2271" spans="3:24">
      <c r="C2271" s="857" t="s">
        <v>1018</v>
      </c>
      <c r="D2271" s="835">
        <v>43678</v>
      </c>
      <c r="E2271" s="794">
        <f t="shared" si="44"/>
        <v>2019</v>
      </c>
      <c r="F2271" s="794" t="s">
        <v>1032</v>
      </c>
      <c r="G2271" s="823">
        <v>135</v>
      </c>
      <c r="H2271" s="794" t="s">
        <v>1036</v>
      </c>
      <c r="I2271" s="794">
        <v>65</v>
      </c>
      <c r="J2271" s="794">
        <v>70</v>
      </c>
      <c r="K2271" s="794">
        <v>294</v>
      </c>
      <c r="L2271" s="835" t="s">
        <v>1023</v>
      </c>
      <c r="M2271" s="794"/>
      <c r="N2271" s="794"/>
      <c r="O2271" s="794"/>
      <c r="P2271" s="794"/>
      <c r="Q2271" s="794"/>
      <c r="R2271" s="794"/>
      <c r="S2271" s="794"/>
      <c r="T2271" s="794"/>
      <c r="U2271" s="794"/>
      <c r="V2271" s="794"/>
      <c r="W2271" s="794"/>
      <c r="X2271" s="794"/>
    </row>
    <row r="2272" spans="3:24">
      <c r="C2272" s="857" t="s">
        <v>1018</v>
      </c>
      <c r="D2272" s="835">
        <v>43678</v>
      </c>
      <c r="E2272" s="794">
        <f t="shared" si="44"/>
        <v>2019</v>
      </c>
      <c r="F2272" s="794" t="s">
        <v>1032</v>
      </c>
      <c r="G2272" s="823">
        <v>135</v>
      </c>
      <c r="H2272" s="794" t="s">
        <v>1036</v>
      </c>
      <c r="I2272" s="794">
        <v>65</v>
      </c>
      <c r="J2272" s="794">
        <v>70</v>
      </c>
      <c r="K2272" s="794">
        <v>294</v>
      </c>
      <c r="L2272" s="835" t="s">
        <v>1023</v>
      </c>
      <c r="M2272" s="794"/>
      <c r="N2272" s="794"/>
      <c r="O2272" s="794"/>
      <c r="P2272" s="794"/>
      <c r="Q2272" s="794"/>
      <c r="R2272" s="794"/>
      <c r="S2272" s="794"/>
      <c r="T2272" s="794"/>
      <c r="U2272" s="794"/>
      <c r="V2272" s="794"/>
      <c r="W2272" s="794"/>
      <c r="X2272" s="794"/>
    </row>
    <row r="2273" spans="3:24">
      <c r="C2273" s="857" t="s">
        <v>1018</v>
      </c>
      <c r="D2273" s="835">
        <v>43678</v>
      </c>
      <c r="E2273" s="794">
        <f t="shared" si="44"/>
        <v>2019</v>
      </c>
      <c r="F2273" s="794" t="s">
        <v>1032</v>
      </c>
      <c r="G2273" s="823">
        <v>135</v>
      </c>
      <c r="H2273" s="794" t="s">
        <v>1036</v>
      </c>
      <c r="I2273" s="794">
        <v>65</v>
      </c>
      <c r="J2273" s="794">
        <v>70</v>
      </c>
      <c r="K2273" s="794">
        <v>294</v>
      </c>
      <c r="L2273" s="835" t="s">
        <v>1023</v>
      </c>
      <c r="M2273" s="794"/>
      <c r="N2273" s="794"/>
      <c r="O2273" s="794"/>
      <c r="P2273" s="794"/>
      <c r="Q2273" s="794"/>
      <c r="R2273" s="794"/>
      <c r="S2273" s="794"/>
      <c r="T2273" s="794"/>
      <c r="U2273" s="794"/>
      <c r="V2273" s="794"/>
      <c r="W2273" s="794"/>
      <c r="X2273" s="794"/>
    </row>
    <row r="2274" spans="3:24">
      <c r="C2274" s="857" t="s">
        <v>1018</v>
      </c>
      <c r="D2274" s="835">
        <v>43678</v>
      </c>
      <c r="E2274" s="794">
        <f t="shared" si="44"/>
        <v>2019</v>
      </c>
      <c r="F2274" s="794" t="s">
        <v>1032</v>
      </c>
      <c r="G2274" s="823">
        <v>135</v>
      </c>
      <c r="H2274" s="794" t="s">
        <v>1036</v>
      </c>
      <c r="I2274" s="794">
        <v>65</v>
      </c>
      <c r="J2274" s="794">
        <v>70</v>
      </c>
      <c r="K2274" s="794">
        <v>294</v>
      </c>
      <c r="L2274" s="835" t="s">
        <v>1023</v>
      </c>
      <c r="M2274" s="794"/>
      <c r="N2274" s="794"/>
      <c r="O2274" s="794"/>
      <c r="P2274" s="794"/>
      <c r="Q2274" s="794"/>
      <c r="R2274" s="794"/>
      <c r="S2274" s="794"/>
      <c r="T2274" s="794"/>
      <c r="U2274" s="794"/>
      <c r="V2274" s="794"/>
      <c r="W2274" s="794"/>
      <c r="X2274" s="794"/>
    </row>
    <row r="2275" spans="3:24">
      <c r="C2275" s="857" t="s">
        <v>1018</v>
      </c>
      <c r="D2275" s="835">
        <v>43678</v>
      </c>
      <c r="E2275" s="794">
        <f t="shared" si="44"/>
        <v>2019</v>
      </c>
      <c r="F2275" s="794" t="s">
        <v>1032</v>
      </c>
      <c r="G2275" s="823">
        <v>135</v>
      </c>
      <c r="H2275" s="794" t="s">
        <v>1036</v>
      </c>
      <c r="I2275" s="794">
        <v>65</v>
      </c>
      <c r="J2275" s="794">
        <v>70</v>
      </c>
      <c r="K2275" s="794">
        <v>294</v>
      </c>
      <c r="L2275" s="835" t="s">
        <v>1023</v>
      </c>
      <c r="M2275" s="794"/>
      <c r="N2275" s="794"/>
      <c r="O2275" s="794"/>
      <c r="P2275" s="794"/>
      <c r="Q2275" s="794"/>
      <c r="R2275" s="794"/>
      <c r="S2275" s="794"/>
      <c r="T2275" s="794"/>
      <c r="U2275" s="794"/>
      <c r="V2275" s="794"/>
      <c r="W2275" s="794"/>
      <c r="X2275" s="794"/>
    </row>
    <row r="2276" spans="3:24">
      <c r="C2276" s="857" t="s">
        <v>1018</v>
      </c>
      <c r="D2276" s="835">
        <v>43678</v>
      </c>
      <c r="E2276" s="794">
        <f t="shared" si="44"/>
        <v>2019</v>
      </c>
      <c r="F2276" s="794" t="s">
        <v>1032</v>
      </c>
      <c r="G2276" s="823">
        <v>135</v>
      </c>
      <c r="H2276" s="794" t="s">
        <v>1038</v>
      </c>
      <c r="I2276" s="794">
        <v>65</v>
      </c>
      <c r="J2276" s="794">
        <v>70</v>
      </c>
      <c r="K2276" s="794">
        <v>294</v>
      </c>
      <c r="L2276" s="835" t="s">
        <v>1023</v>
      </c>
      <c r="M2276" s="794"/>
      <c r="N2276" s="794"/>
      <c r="O2276" s="794"/>
      <c r="P2276" s="794"/>
      <c r="Q2276" s="794"/>
      <c r="R2276" s="794"/>
      <c r="S2276" s="794"/>
      <c r="T2276" s="794"/>
      <c r="U2276" s="794"/>
      <c r="V2276" s="794"/>
      <c r="W2276" s="794"/>
      <c r="X2276" s="794"/>
    </row>
    <row r="2277" spans="3:24">
      <c r="C2277" s="857" t="s">
        <v>1018</v>
      </c>
      <c r="D2277" s="835">
        <v>43678</v>
      </c>
      <c r="E2277" s="794">
        <f t="shared" si="44"/>
        <v>2019</v>
      </c>
      <c r="F2277" s="794" t="s">
        <v>1032</v>
      </c>
      <c r="G2277" s="823">
        <v>135</v>
      </c>
      <c r="H2277" s="794" t="s">
        <v>1036</v>
      </c>
      <c r="I2277" s="794">
        <v>65</v>
      </c>
      <c r="J2277" s="794">
        <v>70</v>
      </c>
      <c r="K2277" s="794">
        <v>294</v>
      </c>
      <c r="L2277" s="835" t="s">
        <v>1023</v>
      </c>
      <c r="M2277" s="794"/>
      <c r="N2277" s="794"/>
      <c r="O2277" s="794"/>
      <c r="P2277" s="794"/>
      <c r="Q2277" s="794"/>
      <c r="R2277" s="794"/>
      <c r="S2277" s="794"/>
      <c r="T2277" s="794"/>
      <c r="U2277" s="794"/>
      <c r="V2277" s="794"/>
      <c r="W2277" s="794"/>
      <c r="X2277" s="794"/>
    </row>
    <row r="2278" spans="3:24">
      <c r="C2278" s="857" t="s">
        <v>1018</v>
      </c>
      <c r="D2278" s="835">
        <v>43678</v>
      </c>
      <c r="E2278" s="794">
        <f t="shared" si="44"/>
        <v>2019</v>
      </c>
      <c r="F2278" s="794" t="s">
        <v>1032</v>
      </c>
      <c r="G2278" s="823">
        <v>135</v>
      </c>
      <c r="H2278" s="794" t="s">
        <v>1036</v>
      </c>
      <c r="I2278" s="794">
        <v>65</v>
      </c>
      <c r="J2278" s="794">
        <v>70</v>
      </c>
      <c r="K2278" s="794">
        <v>294</v>
      </c>
      <c r="L2278" s="835" t="s">
        <v>1023</v>
      </c>
      <c r="M2278" s="794"/>
      <c r="N2278" s="794"/>
      <c r="O2278" s="794"/>
      <c r="P2278" s="794"/>
      <c r="Q2278" s="794"/>
      <c r="R2278" s="794"/>
      <c r="S2278" s="794"/>
      <c r="T2278" s="794"/>
      <c r="U2278" s="794"/>
      <c r="V2278" s="794"/>
      <c r="W2278" s="794"/>
      <c r="X2278" s="794"/>
    </row>
    <row r="2279" spans="3:24">
      <c r="C2279" s="857" t="s">
        <v>1018</v>
      </c>
      <c r="D2279" s="835">
        <v>43678</v>
      </c>
      <c r="E2279" s="794">
        <f t="shared" si="44"/>
        <v>2019</v>
      </c>
      <c r="F2279" s="794" t="s">
        <v>1032</v>
      </c>
      <c r="G2279" s="823">
        <v>135</v>
      </c>
      <c r="H2279" s="794" t="s">
        <v>1036</v>
      </c>
      <c r="I2279" s="794">
        <v>65</v>
      </c>
      <c r="J2279" s="794">
        <v>70</v>
      </c>
      <c r="K2279" s="794">
        <v>294</v>
      </c>
      <c r="L2279" s="835" t="s">
        <v>1023</v>
      </c>
      <c r="M2279" s="794"/>
      <c r="N2279" s="794"/>
      <c r="O2279" s="794"/>
      <c r="P2279" s="794"/>
      <c r="Q2279" s="794"/>
      <c r="R2279" s="794"/>
      <c r="S2279" s="794"/>
      <c r="T2279" s="794"/>
      <c r="U2279" s="794"/>
      <c r="V2279" s="794"/>
      <c r="W2279" s="794"/>
      <c r="X2279" s="794"/>
    </row>
    <row r="2280" spans="3:24">
      <c r="C2280" s="857" t="s">
        <v>1018</v>
      </c>
      <c r="D2280" s="835">
        <v>43678</v>
      </c>
      <c r="E2280" s="794">
        <f t="shared" si="44"/>
        <v>2019</v>
      </c>
      <c r="F2280" s="794" t="s">
        <v>1032</v>
      </c>
      <c r="G2280" s="823">
        <v>135</v>
      </c>
      <c r="H2280" s="794" t="s">
        <v>1036</v>
      </c>
      <c r="I2280" s="794">
        <v>65</v>
      </c>
      <c r="J2280" s="794">
        <v>70</v>
      </c>
      <c r="K2280" s="794">
        <v>294</v>
      </c>
      <c r="L2280" s="835" t="s">
        <v>1023</v>
      </c>
      <c r="M2280" s="794"/>
      <c r="N2280" s="794"/>
      <c r="O2280" s="794"/>
      <c r="P2280" s="794"/>
      <c r="Q2280" s="794"/>
      <c r="R2280" s="794"/>
      <c r="S2280" s="794"/>
      <c r="T2280" s="794"/>
      <c r="U2280" s="794"/>
      <c r="V2280" s="794"/>
      <c r="W2280" s="794"/>
      <c r="X2280" s="794"/>
    </row>
    <row r="2281" spans="3:24">
      <c r="C2281" s="857" t="s">
        <v>1018</v>
      </c>
      <c r="D2281" s="835">
        <v>43678</v>
      </c>
      <c r="E2281" s="794">
        <f t="shared" si="44"/>
        <v>2019</v>
      </c>
      <c r="F2281" s="794" t="s">
        <v>1032</v>
      </c>
      <c r="G2281" s="823">
        <v>135</v>
      </c>
      <c r="H2281" s="794" t="s">
        <v>1038</v>
      </c>
      <c r="I2281" s="794">
        <v>65</v>
      </c>
      <c r="J2281" s="794">
        <v>70</v>
      </c>
      <c r="K2281" s="794">
        <v>294</v>
      </c>
      <c r="L2281" s="835" t="s">
        <v>1023</v>
      </c>
      <c r="M2281" s="794"/>
      <c r="N2281" s="794"/>
      <c r="O2281" s="794"/>
      <c r="P2281" s="794"/>
      <c r="Q2281" s="794"/>
      <c r="R2281" s="794"/>
      <c r="S2281" s="794"/>
      <c r="T2281" s="794"/>
      <c r="U2281" s="794"/>
      <c r="V2281" s="794"/>
      <c r="W2281" s="794"/>
      <c r="X2281" s="794"/>
    </row>
    <row r="2282" spans="3:24">
      <c r="C2282" s="857" t="s">
        <v>1018</v>
      </c>
      <c r="D2282" s="835">
        <v>43678</v>
      </c>
      <c r="E2282" s="794">
        <f t="shared" ref="E2282:E2345" si="45">YEAR(D2282)</f>
        <v>2019</v>
      </c>
      <c r="F2282" s="794" t="s">
        <v>1032</v>
      </c>
      <c r="G2282" s="823">
        <v>135</v>
      </c>
      <c r="H2282" s="794" t="s">
        <v>1038</v>
      </c>
      <c r="I2282" s="794">
        <v>65</v>
      </c>
      <c r="J2282" s="794">
        <v>70</v>
      </c>
      <c r="K2282" s="794">
        <v>294</v>
      </c>
      <c r="L2282" s="835" t="s">
        <v>1023</v>
      </c>
      <c r="M2282" s="794"/>
      <c r="N2282" s="794"/>
      <c r="O2282" s="794"/>
      <c r="P2282" s="794"/>
      <c r="Q2282" s="794"/>
      <c r="R2282" s="794"/>
      <c r="S2282" s="794"/>
      <c r="T2282" s="794"/>
      <c r="U2282" s="794"/>
      <c r="V2282" s="794"/>
      <c r="W2282" s="794"/>
      <c r="X2282" s="794"/>
    </row>
    <row r="2283" spans="3:24">
      <c r="C2283" s="857" t="s">
        <v>1018</v>
      </c>
      <c r="D2283" s="835">
        <v>43678</v>
      </c>
      <c r="E2283" s="794">
        <f t="shared" si="45"/>
        <v>2019</v>
      </c>
      <c r="F2283" s="794" t="s">
        <v>1032</v>
      </c>
      <c r="G2283" s="823">
        <v>135</v>
      </c>
      <c r="H2283" s="794" t="s">
        <v>1038</v>
      </c>
      <c r="I2283" s="794">
        <v>65</v>
      </c>
      <c r="J2283" s="794">
        <v>70</v>
      </c>
      <c r="K2283" s="794">
        <v>294</v>
      </c>
      <c r="L2283" s="835" t="s">
        <v>1023</v>
      </c>
      <c r="M2283" s="794"/>
      <c r="N2283" s="794"/>
      <c r="O2283" s="794"/>
      <c r="P2283" s="794"/>
      <c r="Q2283" s="794"/>
      <c r="R2283" s="794"/>
      <c r="S2283" s="794"/>
      <c r="T2283" s="794"/>
      <c r="U2283" s="794"/>
      <c r="V2283" s="794"/>
      <c r="W2283" s="794"/>
      <c r="X2283" s="794"/>
    </row>
    <row r="2284" spans="3:24">
      <c r="C2284" s="857" t="s">
        <v>1018</v>
      </c>
      <c r="D2284" s="835">
        <v>43678</v>
      </c>
      <c r="E2284" s="794">
        <f t="shared" si="45"/>
        <v>2019</v>
      </c>
      <c r="F2284" s="794" t="s">
        <v>1032</v>
      </c>
      <c r="G2284" s="823">
        <v>135</v>
      </c>
      <c r="H2284" s="794" t="s">
        <v>1038</v>
      </c>
      <c r="I2284" s="794">
        <v>65</v>
      </c>
      <c r="J2284" s="794">
        <v>70</v>
      </c>
      <c r="K2284" s="794">
        <v>294</v>
      </c>
      <c r="L2284" s="835" t="s">
        <v>1023</v>
      </c>
      <c r="M2284" s="794"/>
      <c r="N2284" s="794"/>
      <c r="O2284" s="794"/>
      <c r="P2284" s="794"/>
      <c r="Q2284" s="794"/>
      <c r="R2284" s="794"/>
      <c r="S2284" s="794"/>
      <c r="T2284" s="794"/>
      <c r="U2284" s="794"/>
      <c r="V2284" s="794"/>
      <c r="W2284" s="794"/>
      <c r="X2284" s="794"/>
    </row>
    <row r="2285" spans="3:24">
      <c r="C2285" s="857" t="s">
        <v>1018</v>
      </c>
      <c r="D2285" s="835">
        <v>43678</v>
      </c>
      <c r="E2285" s="794">
        <f t="shared" si="45"/>
        <v>2019</v>
      </c>
      <c r="F2285" s="794" t="s">
        <v>1032</v>
      </c>
      <c r="G2285" s="823">
        <v>135</v>
      </c>
      <c r="H2285" s="794" t="s">
        <v>1038</v>
      </c>
      <c r="I2285" s="794">
        <v>65</v>
      </c>
      <c r="J2285" s="794">
        <v>70</v>
      </c>
      <c r="K2285" s="794">
        <v>294</v>
      </c>
      <c r="L2285" s="835" t="s">
        <v>1023</v>
      </c>
      <c r="M2285" s="794"/>
      <c r="N2285" s="794"/>
      <c r="O2285" s="794"/>
      <c r="P2285" s="794"/>
      <c r="Q2285" s="794"/>
      <c r="R2285" s="794"/>
      <c r="S2285" s="794"/>
      <c r="T2285" s="794"/>
      <c r="U2285" s="794"/>
      <c r="V2285" s="794"/>
      <c r="W2285" s="794"/>
      <c r="X2285" s="794"/>
    </row>
    <row r="2286" spans="3:24">
      <c r="C2286" s="857" t="s">
        <v>1018</v>
      </c>
      <c r="D2286" s="835">
        <v>43678</v>
      </c>
      <c r="E2286" s="794">
        <f t="shared" si="45"/>
        <v>2019</v>
      </c>
      <c r="F2286" s="794" t="s">
        <v>1032</v>
      </c>
      <c r="G2286" s="823">
        <v>135</v>
      </c>
      <c r="H2286" s="794" t="s">
        <v>1038</v>
      </c>
      <c r="I2286" s="794">
        <v>65</v>
      </c>
      <c r="J2286" s="794">
        <v>70</v>
      </c>
      <c r="K2286" s="794">
        <v>294</v>
      </c>
      <c r="L2286" s="835" t="s">
        <v>1023</v>
      </c>
      <c r="M2286" s="794"/>
      <c r="N2286" s="794"/>
      <c r="O2286" s="794"/>
      <c r="P2286" s="794"/>
      <c r="Q2286" s="794"/>
      <c r="R2286" s="794"/>
      <c r="S2286" s="794"/>
      <c r="T2286" s="794"/>
      <c r="U2286" s="794"/>
      <c r="V2286" s="794"/>
      <c r="W2286" s="794"/>
      <c r="X2286" s="794"/>
    </row>
    <row r="2287" spans="3:24">
      <c r="C2287" s="857" t="s">
        <v>1018</v>
      </c>
      <c r="D2287" s="835">
        <v>43678</v>
      </c>
      <c r="E2287" s="794">
        <f t="shared" si="45"/>
        <v>2019</v>
      </c>
      <c r="F2287" s="794" t="s">
        <v>1032</v>
      </c>
      <c r="G2287" s="823">
        <v>135</v>
      </c>
      <c r="H2287" s="794" t="s">
        <v>1038</v>
      </c>
      <c r="I2287" s="794">
        <v>65</v>
      </c>
      <c r="J2287" s="794">
        <v>70</v>
      </c>
      <c r="K2287" s="794">
        <v>294</v>
      </c>
      <c r="L2287" s="835" t="s">
        <v>1023</v>
      </c>
      <c r="M2287" s="794"/>
      <c r="N2287" s="794"/>
      <c r="O2287" s="794"/>
      <c r="P2287" s="794"/>
      <c r="Q2287" s="794"/>
      <c r="R2287" s="794"/>
      <c r="S2287" s="794"/>
      <c r="T2287" s="794"/>
      <c r="U2287" s="794"/>
      <c r="V2287" s="794"/>
      <c r="W2287" s="794"/>
      <c r="X2287" s="794"/>
    </row>
    <row r="2288" spans="3:24">
      <c r="C2288" s="857" t="s">
        <v>1018</v>
      </c>
      <c r="D2288" s="835">
        <v>43678</v>
      </c>
      <c r="E2288" s="794">
        <f t="shared" si="45"/>
        <v>2019</v>
      </c>
      <c r="F2288" s="794" t="s">
        <v>1032</v>
      </c>
      <c r="G2288" s="823">
        <v>135</v>
      </c>
      <c r="H2288" s="794" t="s">
        <v>1038</v>
      </c>
      <c r="I2288" s="794">
        <v>65</v>
      </c>
      <c r="J2288" s="794">
        <v>70</v>
      </c>
      <c r="K2288" s="794">
        <v>294</v>
      </c>
      <c r="L2288" s="835" t="s">
        <v>1023</v>
      </c>
      <c r="M2288" s="794"/>
      <c r="N2288" s="794"/>
      <c r="O2288" s="794"/>
      <c r="P2288" s="794"/>
      <c r="Q2288" s="794"/>
      <c r="R2288" s="794"/>
      <c r="S2288" s="794"/>
      <c r="T2288" s="794"/>
      <c r="U2288" s="794"/>
      <c r="V2288" s="794"/>
      <c r="W2288" s="794"/>
      <c r="X2288" s="794"/>
    </row>
    <row r="2289" spans="3:24">
      <c r="C2289" s="857" t="s">
        <v>1018</v>
      </c>
      <c r="D2289" s="835">
        <v>43678</v>
      </c>
      <c r="E2289" s="794">
        <f t="shared" si="45"/>
        <v>2019</v>
      </c>
      <c r="F2289" s="794" t="s">
        <v>1032</v>
      </c>
      <c r="G2289" s="823">
        <v>135</v>
      </c>
      <c r="H2289" s="794" t="s">
        <v>1038</v>
      </c>
      <c r="I2289" s="794">
        <v>65</v>
      </c>
      <c r="J2289" s="794">
        <v>70</v>
      </c>
      <c r="K2289" s="794">
        <v>294</v>
      </c>
      <c r="L2289" s="835" t="s">
        <v>1023</v>
      </c>
      <c r="M2289" s="794"/>
      <c r="N2289" s="794"/>
      <c r="O2289" s="794"/>
      <c r="P2289" s="794"/>
      <c r="Q2289" s="794"/>
      <c r="R2289" s="794"/>
      <c r="S2289" s="794"/>
      <c r="T2289" s="794"/>
      <c r="U2289" s="794"/>
      <c r="V2289" s="794"/>
      <c r="W2289" s="794"/>
      <c r="X2289" s="794"/>
    </row>
    <row r="2290" spans="3:24">
      <c r="C2290" s="857" t="s">
        <v>1018</v>
      </c>
      <c r="D2290" s="835">
        <v>43678</v>
      </c>
      <c r="E2290" s="794">
        <f t="shared" si="45"/>
        <v>2019</v>
      </c>
      <c r="F2290" s="794" t="s">
        <v>1032</v>
      </c>
      <c r="G2290" s="823">
        <v>135</v>
      </c>
      <c r="H2290" s="794" t="s">
        <v>1038</v>
      </c>
      <c r="I2290" s="794">
        <v>65</v>
      </c>
      <c r="J2290" s="794">
        <v>70</v>
      </c>
      <c r="K2290" s="794">
        <v>294</v>
      </c>
      <c r="L2290" s="835" t="s">
        <v>1023</v>
      </c>
      <c r="M2290" s="794"/>
      <c r="N2290" s="794"/>
      <c r="O2290" s="794"/>
      <c r="P2290" s="794"/>
      <c r="Q2290" s="794"/>
      <c r="R2290" s="794"/>
      <c r="S2290" s="794"/>
      <c r="T2290" s="794"/>
      <c r="U2290" s="794"/>
      <c r="V2290" s="794"/>
      <c r="W2290" s="794"/>
      <c r="X2290" s="794"/>
    </row>
    <row r="2291" spans="3:24">
      <c r="C2291" s="857" t="s">
        <v>1018</v>
      </c>
      <c r="D2291" s="835">
        <v>43678</v>
      </c>
      <c r="E2291" s="794">
        <f t="shared" si="45"/>
        <v>2019</v>
      </c>
      <c r="F2291" s="794" t="s">
        <v>1032</v>
      </c>
      <c r="G2291" s="823">
        <v>135</v>
      </c>
      <c r="H2291" s="794" t="s">
        <v>1038</v>
      </c>
      <c r="I2291" s="794">
        <v>65</v>
      </c>
      <c r="J2291" s="794">
        <v>70</v>
      </c>
      <c r="K2291" s="794">
        <v>294</v>
      </c>
      <c r="L2291" s="835" t="s">
        <v>1023</v>
      </c>
      <c r="M2291" s="794"/>
      <c r="N2291" s="794"/>
      <c r="O2291" s="794"/>
      <c r="P2291" s="794"/>
      <c r="Q2291" s="794"/>
      <c r="R2291" s="794"/>
      <c r="S2291" s="794"/>
      <c r="T2291" s="794"/>
      <c r="U2291" s="794"/>
      <c r="V2291" s="794"/>
      <c r="W2291" s="794"/>
      <c r="X2291" s="794"/>
    </row>
    <row r="2292" spans="3:24">
      <c r="C2292" s="857" t="s">
        <v>1018</v>
      </c>
      <c r="D2292" s="835">
        <v>43678</v>
      </c>
      <c r="E2292" s="794">
        <f t="shared" si="45"/>
        <v>2019</v>
      </c>
      <c r="F2292" s="794" t="s">
        <v>1032</v>
      </c>
      <c r="G2292" s="823">
        <v>135</v>
      </c>
      <c r="H2292" s="794" t="s">
        <v>1038</v>
      </c>
      <c r="I2292" s="794">
        <v>65</v>
      </c>
      <c r="J2292" s="794">
        <v>70</v>
      </c>
      <c r="K2292" s="794">
        <v>294</v>
      </c>
      <c r="L2292" s="835" t="s">
        <v>1023</v>
      </c>
      <c r="M2292" s="794"/>
      <c r="N2292" s="794"/>
      <c r="O2292" s="794"/>
      <c r="P2292" s="794"/>
      <c r="Q2292" s="794"/>
      <c r="R2292" s="794"/>
      <c r="S2292" s="794"/>
      <c r="T2292" s="794"/>
      <c r="U2292" s="794"/>
      <c r="V2292" s="794"/>
      <c r="W2292" s="794"/>
      <c r="X2292" s="794"/>
    </row>
    <row r="2293" spans="3:24">
      <c r="C2293" s="857" t="s">
        <v>1018</v>
      </c>
      <c r="D2293" s="835">
        <v>43678</v>
      </c>
      <c r="E2293" s="794">
        <f t="shared" si="45"/>
        <v>2019</v>
      </c>
      <c r="F2293" s="794" t="s">
        <v>1032</v>
      </c>
      <c r="G2293" s="823">
        <v>135</v>
      </c>
      <c r="H2293" s="794" t="s">
        <v>1036</v>
      </c>
      <c r="I2293" s="794">
        <v>65</v>
      </c>
      <c r="J2293" s="794">
        <v>70</v>
      </c>
      <c r="K2293" s="794">
        <v>294</v>
      </c>
      <c r="L2293" s="835" t="s">
        <v>1023</v>
      </c>
      <c r="M2293" s="794"/>
      <c r="N2293" s="794"/>
      <c r="O2293" s="794"/>
      <c r="P2293" s="794"/>
      <c r="Q2293" s="794"/>
      <c r="R2293" s="794"/>
      <c r="S2293" s="794"/>
      <c r="T2293" s="794"/>
      <c r="U2293" s="794"/>
      <c r="V2293" s="794"/>
      <c r="W2293" s="794"/>
      <c r="X2293" s="794"/>
    </row>
    <row r="2294" spans="3:24">
      <c r="C2294" s="857" t="s">
        <v>1018</v>
      </c>
      <c r="D2294" s="835">
        <v>43678</v>
      </c>
      <c r="E2294" s="794">
        <f t="shared" si="45"/>
        <v>2019</v>
      </c>
      <c r="F2294" s="794" t="s">
        <v>1032</v>
      </c>
      <c r="G2294" s="823">
        <v>135</v>
      </c>
      <c r="H2294" s="794" t="s">
        <v>1036</v>
      </c>
      <c r="I2294" s="794">
        <v>65</v>
      </c>
      <c r="J2294" s="794">
        <v>70</v>
      </c>
      <c r="K2294" s="794">
        <v>294</v>
      </c>
      <c r="L2294" s="835" t="s">
        <v>1023</v>
      </c>
      <c r="M2294" s="794"/>
      <c r="N2294" s="794"/>
      <c r="O2294" s="794"/>
      <c r="P2294" s="794"/>
      <c r="Q2294" s="794"/>
      <c r="R2294" s="794"/>
      <c r="S2294" s="794"/>
      <c r="T2294" s="794"/>
      <c r="U2294" s="794"/>
      <c r="V2294" s="794"/>
      <c r="W2294" s="794"/>
      <c r="X2294" s="794"/>
    </row>
    <row r="2295" spans="3:24">
      <c r="C2295" s="857" t="s">
        <v>1018</v>
      </c>
      <c r="D2295" s="835">
        <v>43678</v>
      </c>
      <c r="E2295" s="794">
        <f t="shared" si="45"/>
        <v>2019</v>
      </c>
      <c r="F2295" s="794" t="s">
        <v>1032</v>
      </c>
      <c r="G2295" s="823">
        <v>135</v>
      </c>
      <c r="H2295" s="794" t="s">
        <v>1036</v>
      </c>
      <c r="I2295" s="794">
        <v>65</v>
      </c>
      <c r="J2295" s="794">
        <v>70</v>
      </c>
      <c r="K2295" s="794">
        <v>294</v>
      </c>
      <c r="L2295" s="835" t="s">
        <v>1023</v>
      </c>
      <c r="M2295" s="794"/>
      <c r="N2295" s="794"/>
      <c r="O2295" s="794"/>
      <c r="P2295" s="794"/>
      <c r="Q2295" s="794"/>
      <c r="R2295" s="794"/>
      <c r="S2295" s="794"/>
      <c r="T2295" s="794"/>
      <c r="U2295" s="794"/>
      <c r="V2295" s="794"/>
      <c r="W2295" s="794"/>
      <c r="X2295" s="794"/>
    </row>
    <row r="2296" spans="3:24">
      <c r="C2296" s="857" t="s">
        <v>1018</v>
      </c>
      <c r="D2296" s="835">
        <v>43678</v>
      </c>
      <c r="E2296" s="794">
        <f t="shared" si="45"/>
        <v>2019</v>
      </c>
      <c r="F2296" s="794" t="s">
        <v>1032</v>
      </c>
      <c r="G2296" s="823">
        <v>135</v>
      </c>
      <c r="H2296" s="794" t="s">
        <v>1036</v>
      </c>
      <c r="I2296" s="794">
        <v>65</v>
      </c>
      <c r="J2296" s="794">
        <v>70</v>
      </c>
      <c r="K2296" s="794">
        <v>294</v>
      </c>
      <c r="L2296" s="835" t="s">
        <v>1023</v>
      </c>
      <c r="M2296" s="794"/>
      <c r="N2296" s="794"/>
      <c r="O2296" s="794"/>
      <c r="P2296" s="794"/>
      <c r="Q2296" s="794"/>
      <c r="R2296" s="794"/>
      <c r="S2296" s="794"/>
      <c r="T2296" s="794"/>
      <c r="U2296" s="794"/>
      <c r="V2296" s="794"/>
      <c r="W2296" s="794"/>
      <c r="X2296" s="794"/>
    </row>
    <row r="2297" spans="3:24">
      <c r="C2297" s="857" t="s">
        <v>1018</v>
      </c>
      <c r="D2297" s="835">
        <v>43678</v>
      </c>
      <c r="E2297" s="794">
        <f t="shared" si="45"/>
        <v>2019</v>
      </c>
      <c r="F2297" s="794" t="s">
        <v>1032</v>
      </c>
      <c r="G2297" s="823">
        <v>135</v>
      </c>
      <c r="H2297" s="794" t="s">
        <v>1036</v>
      </c>
      <c r="I2297" s="794">
        <v>65</v>
      </c>
      <c r="J2297" s="794">
        <v>70</v>
      </c>
      <c r="K2297" s="794">
        <v>294</v>
      </c>
      <c r="L2297" s="835" t="s">
        <v>1023</v>
      </c>
      <c r="M2297" s="794"/>
      <c r="N2297" s="794"/>
      <c r="O2297" s="794"/>
      <c r="P2297" s="794"/>
      <c r="Q2297" s="794"/>
      <c r="R2297" s="794"/>
      <c r="S2297" s="794"/>
      <c r="T2297" s="794"/>
      <c r="U2297" s="794"/>
      <c r="V2297" s="794"/>
      <c r="W2297" s="794"/>
      <c r="X2297" s="794"/>
    </row>
    <row r="2298" spans="3:24">
      <c r="C2298" s="857" t="s">
        <v>1018</v>
      </c>
      <c r="D2298" s="835">
        <v>43678</v>
      </c>
      <c r="E2298" s="794">
        <f t="shared" si="45"/>
        <v>2019</v>
      </c>
      <c r="F2298" s="794" t="s">
        <v>1032</v>
      </c>
      <c r="G2298" s="823">
        <v>135</v>
      </c>
      <c r="H2298" s="794" t="s">
        <v>1036</v>
      </c>
      <c r="I2298" s="794">
        <v>65</v>
      </c>
      <c r="J2298" s="794">
        <v>70</v>
      </c>
      <c r="K2298" s="794">
        <v>294</v>
      </c>
      <c r="L2298" s="835" t="s">
        <v>1023</v>
      </c>
      <c r="M2298" s="794"/>
      <c r="N2298" s="794"/>
      <c r="O2298" s="794"/>
      <c r="P2298" s="794"/>
      <c r="Q2298" s="794"/>
      <c r="R2298" s="794"/>
      <c r="S2298" s="794"/>
      <c r="T2298" s="794"/>
      <c r="U2298" s="794"/>
      <c r="V2298" s="794"/>
      <c r="W2298" s="794"/>
      <c r="X2298" s="794"/>
    </row>
    <row r="2299" spans="3:24">
      <c r="C2299" s="857" t="s">
        <v>1018</v>
      </c>
      <c r="D2299" s="835">
        <v>43678</v>
      </c>
      <c r="E2299" s="794">
        <f t="shared" si="45"/>
        <v>2019</v>
      </c>
      <c r="F2299" s="794" t="s">
        <v>1032</v>
      </c>
      <c r="G2299" s="823">
        <v>135</v>
      </c>
      <c r="H2299" s="794" t="s">
        <v>1036</v>
      </c>
      <c r="I2299" s="794">
        <v>65</v>
      </c>
      <c r="J2299" s="794">
        <v>70</v>
      </c>
      <c r="K2299" s="794">
        <v>294</v>
      </c>
      <c r="L2299" s="835" t="s">
        <v>1023</v>
      </c>
      <c r="M2299" s="794"/>
      <c r="N2299" s="794"/>
      <c r="O2299" s="794"/>
      <c r="P2299" s="794"/>
      <c r="Q2299" s="794"/>
      <c r="R2299" s="794"/>
      <c r="S2299" s="794"/>
      <c r="T2299" s="794"/>
      <c r="U2299" s="794"/>
      <c r="V2299" s="794"/>
      <c r="W2299" s="794"/>
      <c r="X2299" s="794"/>
    </row>
    <row r="2300" spans="3:24">
      <c r="C2300" s="857" t="s">
        <v>1018</v>
      </c>
      <c r="D2300" s="835">
        <v>43678</v>
      </c>
      <c r="E2300" s="794">
        <f t="shared" si="45"/>
        <v>2019</v>
      </c>
      <c r="F2300" s="794" t="s">
        <v>1032</v>
      </c>
      <c r="G2300" s="823">
        <v>135</v>
      </c>
      <c r="H2300" s="794" t="s">
        <v>1036</v>
      </c>
      <c r="I2300" s="794">
        <v>65</v>
      </c>
      <c r="J2300" s="794">
        <v>70</v>
      </c>
      <c r="K2300" s="794">
        <v>294</v>
      </c>
      <c r="L2300" s="835" t="s">
        <v>1023</v>
      </c>
      <c r="M2300" s="794"/>
      <c r="N2300" s="794"/>
      <c r="O2300" s="794"/>
      <c r="P2300" s="794"/>
      <c r="Q2300" s="794"/>
      <c r="R2300" s="794"/>
      <c r="S2300" s="794"/>
      <c r="T2300" s="794"/>
      <c r="U2300" s="794"/>
      <c r="V2300" s="794"/>
      <c r="W2300" s="794"/>
      <c r="X2300" s="794"/>
    </row>
    <row r="2301" spans="3:24">
      <c r="C2301" s="857" t="s">
        <v>1018</v>
      </c>
      <c r="D2301" s="835">
        <v>43678</v>
      </c>
      <c r="E2301" s="794">
        <f t="shared" si="45"/>
        <v>2019</v>
      </c>
      <c r="F2301" s="794" t="s">
        <v>1032</v>
      </c>
      <c r="G2301" s="823">
        <v>135</v>
      </c>
      <c r="H2301" s="794" t="s">
        <v>1036</v>
      </c>
      <c r="I2301" s="794">
        <v>65</v>
      </c>
      <c r="J2301" s="794">
        <v>70</v>
      </c>
      <c r="K2301" s="794">
        <v>294</v>
      </c>
      <c r="L2301" s="835" t="s">
        <v>1023</v>
      </c>
      <c r="M2301" s="794"/>
      <c r="N2301" s="794"/>
      <c r="O2301" s="794"/>
      <c r="P2301" s="794"/>
      <c r="Q2301" s="794"/>
      <c r="R2301" s="794"/>
      <c r="S2301" s="794"/>
      <c r="T2301" s="794"/>
      <c r="U2301" s="794"/>
      <c r="V2301" s="794"/>
      <c r="W2301" s="794"/>
      <c r="X2301" s="794"/>
    </row>
    <row r="2302" spans="3:24">
      <c r="C2302" s="857" t="s">
        <v>1018</v>
      </c>
      <c r="D2302" s="835">
        <v>43678</v>
      </c>
      <c r="E2302" s="794">
        <f t="shared" si="45"/>
        <v>2019</v>
      </c>
      <c r="F2302" s="794" t="s">
        <v>1032</v>
      </c>
      <c r="G2302" s="823">
        <v>135</v>
      </c>
      <c r="H2302" s="794" t="s">
        <v>1036</v>
      </c>
      <c r="I2302" s="794">
        <v>65</v>
      </c>
      <c r="J2302" s="794">
        <v>70</v>
      </c>
      <c r="K2302" s="794">
        <v>294</v>
      </c>
      <c r="L2302" s="835" t="s">
        <v>1023</v>
      </c>
      <c r="M2302" s="794"/>
      <c r="N2302" s="794"/>
      <c r="O2302" s="794"/>
      <c r="P2302" s="794"/>
      <c r="Q2302" s="794"/>
      <c r="R2302" s="794"/>
      <c r="S2302" s="794"/>
      <c r="T2302" s="794"/>
      <c r="U2302" s="794"/>
      <c r="V2302" s="794"/>
      <c r="W2302" s="794"/>
      <c r="X2302" s="794"/>
    </row>
    <row r="2303" spans="3:24">
      <c r="C2303" s="857" t="s">
        <v>1018</v>
      </c>
      <c r="D2303" s="835">
        <v>43678</v>
      </c>
      <c r="E2303" s="794">
        <f t="shared" si="45"/>
        <v>2019</v>
      </c>
      <c r="F2303" s="794" t="s">
        <v>1032</v>
      </c>
      <c r="G2303" s="823">
        <v>135</v>
      </c>
      <c r="H2303" s="794" t="s">
        <v>1036</v>
      </c>
      <c r="I2303" s="794">
        <v>65</v>
      </c>
      <c r="J2303" s="794">
        <v>70</v>
      </c>
      <c r="K2303" s="794">
        <v>294</v>
      </c>
      <c r="L2303" s="835" t="s">
        <v>1023</v>
      </c>
      <c r="M2303" s="794"/>
      <c r="N2303" s="794"/>
      <c r="O2303" s="794"/>
      <c r="P2303" s="794"/>
      <c r="Q2303" s="794"/>
      <c r="R2303" s="794"/>
      <c r="S2303" s="794"/>
      <c r="T2303" s="794"/>
      <c r="U2303" s="794"/>
      <c r="V2303" s="794"/>
      <c r="W2303" s="794"/>
      <c r="X2303" s="794"/>
    </row>
    <row r="2304" spans="3:24">
      <c r="C2304" s="857" t="s">
        <v>1018</v>
      </c>
      <c r="D2304" s="835">
        <v>43678</v>
      </c>
      <c r="E2304" s="794">
        <f t="shared" si="45"/>
        <v>2019</v>
      </c>
      <c r="F2304" s="794" t="s">
        <v>1032</v>
      </c>
      <c r="G2304" s="823">
        <v>135</v>
      </c>
      <c r="H2304" s="794" t="s">
        <v>1036</v>
      </c>
      <c r="I2304" s="794">
        <v>65</v>
      </c>
      <c r="J2304" s="794">
        <v>70</v>
      </c>
      <c r="K2304" s="794">
        <v>294</v>
      </c>
      <c r="L2304" s="835" t="s">
        <v>1023</v>
      </c>
      <c r="M2304" s="794"/>
      <c r="N2304" s="794"/>
      <c r="O2304" s="794"/>
      <c r="P2304" s="794"/>
      <c r="Q2304" s="794"/>
      <c r="R2304" s="794"/>
      <c r="S2304" s="794"/>
      <c r="T2304" s="794"/>
      <c r="U2304" s="794"/>
      <c r="V2304" s="794"/>
      <c r="W2304" s="794"/>
      <c r="X2304" s="794"/>
    </row>
    <row r="2305" spans="3:24">
      <c r="C2305" s="857" t="s">
        <v>1018</v>
      </c>
      <c r="D2305" s="835">
        <v>43678</v>
      </c>
      <c r="E2305" s="794">
        <f t="shared" si="45"/>
        <v>2019</v>
      </c>
      <c r="F2305" s="794" t="s">
        <v>1032</v>
      </c>
      <c r="G2305" s="823">
        <v>135</v>
      </c>
      <c r="H2305" s="794" t="s">
        <v>1036</v>
      </c>
      <c r="I2305" s="794">
        <v>65</v>
      </c>
      <c r="J2305" s="794">
        <v>70</v>
      </c>
      <c r="K2305" s="794">
        <v>294</v>
      </c>
      <c r="L2305" s="835" t="s">
        <v>1023</v>
      </c>
      <c r="M2305" s="794"/>
      <c r="N2305" s="794"/>
      <c r="O2305" s="794"/>
      <c r="P2305" s="794"/>
      <c r="Q2305" s="794"/>
      <c r="R2305" s="794"/>
      <c r="S2305" s="794"/>
      <c r="T2305" s="794"/>
      <c r="U2305" s="794"/>
      <c r="V2305" s="794"/>
      <c r="W2305" s="794"/>
      <c r="X2305" s="794"/>
    </row>
    <row r="2306" spans="3:24">
      <c r="C2306" s="857" t="s">
        <v>1018</v>
      </c>
      <c r="D2306" s="835">
        <v>43709</v>
      </c>
      <c r="E2306" s="794">
        <f t="shared" si="45"/>
        <v>2019</v>
      </c>
      <c r="F2306" s="794" t="s">
        <v>1019</v>
      </c>
      <c r="G2306" s="823">
        <v>300</v>
      </c>
      <c r="H2306" s="794" t="s">
        <v>1043</v>
      </c>
      <c r="I2306" s="794">
        <v>134</v>
      </c>
      <c r="J2306" s="794">
        <v>166</v>
      </c>
      <c r="K2306" s="794">
        <v>697.2</v>
      </c>
      <c r="L2306" s="835" t="s">
        <v>1023</v>
      </c>
      <c r="M2306" s="794"/>
      <c r="N2306" s="794"/>
      <c r="O2306" s="794"/>
      <c r="P2306" s="794"/>
      <c r="Q2306" s="794"/>
      <c r="R2306" s="794"/>
      <c r="S2306" s="794"/>
      <c r="T2306" s="794"/>
      <c r="U2306" s="794"/>
      <c r="V2306" s="794"/>
      <c r="W2306" s="794"/>
      <c r="X2306" s="794"/>
    </row>
    <row r="2307" spans="3:24">
      <c r="C2307" s="857" t="s">
        <v>1018</v>
      </c>
      <c r="D2307" s="835">
        <v>43709</v>
      </c>
      <c r="E2307" s="794">
        <f t="shared" si="45"/>
        <v>2019</v>
      </c>
      <c r="F2307" s="794" t="s">
        <v>1019</v>
      </c>
      <c r="G2307" s="823">
        <v>300</v>
      </c>
      <c r="H2307" s="794" t="s">
        <v>1043</v>
      </c>
      <c r="I2307" s="794">
        <v>134</v>
      </c>
      <c r="J2307" s="794">
        <v>166</v>
      </c>
      <c r="K2307" s="794">
        <v>697.2</v>
      </c>
      <c r="L2307" s="835" t="s">
        <v>1023</v>
      </c>
      <c r="M2307" s="794"/>
      <c r="N2307" s="794"/>
      <c r="O2307" s="794"/>
      <c r="P2307" s="794"/>
      <c r="Q2307" s="794"/>
      <c r="R2307" s="794"/>
      <c r="S2307" s="794"/>
      <c r="T2307" s="794"/>
      <c r="U2307" s="794"/>
      <c r="V2307" s="794"/>
      <c r="W2307" s="794"/>
      <c r="X2307" s="794"/>
    </row>
    <row r="2308" spans="3:24">
      <c r="C2308" s="857" t="s">
        <v>1018</v>
      </c>
      <c r="D2308" s="835">
        <v>43709</v>
      </c>
      <c r="E2308" s="794">
        <f t="shared" si="45"/>
        <v>2019</v>
      </c>
      <c r="F2308" s="794" t="s">
        <v>1019</v>
      </c>
      <c r="G2308" s="823">
        <v>300</v>
      </c>
      <c r="H2308" s="794" t="s">
        <v>1043</v>
      </c>
      <c r="I2308" s="794">
        <v>134</v>
      </c>
      <c r="J2308" s="794">
        <v>166</v>
      </c>
      <c r="K2308" s="794">
        <v>697.2</v>
      </c>
      <c r="L2308" s="835" t="s">
        <v>1023</v>
      </c>
      <c r="M2308" s="794"/>
      <c r="N2308" s="794"/>
      <c r="O2308" s="794"/>
      <c r="P2308" s="794"/>
      <c r="Q2308" s="794"/>
      <c r="R2308" s="794"/>
      <c r="S2308" s="794"/>
      <c r="T2308" s="794"/>
      <c r="U2308" s="794"/>
      <c r="V2308" s="794"/>
      <c r="W2308" s="794"/>
      <c r="X2308" s="794"/>
    </row>
    <row r="2309" spans="3:24">
      <c r="C2309" s="857" t="s">
        <v>1018</v>
      </c>
      <c r="D2309" s="835">
        <v>43709</v>
      </c>
      <c r="E2309" s="794">
        <f t="shared" si="45"/>
        <v>2019</v>
      </c>
      <c r="F2309" s="794" t="s">
        <v>1019</v>
      </c>
      <c r="G2309" s="823">
        <v>300</v>
      </c>
      <c r="H2309" s="794" t="s">
        <v>1043</v>
      </c>
      <c r="I2309" s="794">
        <v>134</v>
      </c>
      <c r="J2309" s="794">
        <v>166</v>
      </c>
      <c r="K2309" s="794">
        <v>697.2</v>
      </c>
      <c r="L2309" s="835" t="s">
        <v>1023</v>
      </c>
      <c r="M2309" s="794"/>
      <c r="N2309" s="794"/>
      <c r="O2309" s="794"/>
      <c r="P2309" s="794"/>
      <c r="Q2309" s="794"/>
      <c r="R2309" s="794"/>
      <c r="S2309" s="794"/>
      <c r="T2309" s="794"/>
      <c r="U2309" s="794"/>
      <c r="V2309" s="794"/>
      <c r="W2309" s="794"/>
      <c r="X2309" s="794"/>
    </row>
    <row r="2310" spans="3:24">
      <c r="C2310" s="857" t="s">
        <v>1018</v>
      </c>
      <c r="D2310" s="835">
        <v>43709</v>
      </c>
      <c r="E2310" s="794">
        <f t="shared" si="45"/>
        <v>2019</v>
      </c>
      <c r="F2310" s="794" t="s">
        <v>1019</v>
      </c>
      <c r="G2310" s="823">
        <v>300</v>
      </c>
      <c r="H2310" s="794" t="s">
        <v>1043</v>
      </c>
      <c r="I2310" s="794">
        <v>134</v>
      </c>
      <c r="J2310" s="794">
        <v>166</v>
      </c>
      <c r="K2310" s="794">
        <v>697.2</v>
      </c>
      <c r="L2310" s="835" t="s">
        <v>1023</v>
      </c>
      <c r="M2310" s="794"/>
      <c r="N2310" s="794"/>
      <c r="O2310" s="794"/>
      <c r="P2310" s="794"/>
      <c r="Q2310" s="794"/>
      <c r="R2310" s="794"/>
      <c r="S2310" s="794"/>
      <c r="T2310" s="794"/>
      <c r="U2310" s="794"/>
      <c r="V2310" s="794"/>
      <c r="W2310" s="794"/>
      <c r="X2310" s="794"/>
    </row>
    <row r="2311" spans="3:24">
      <c r="C2311" s="857" t="s">
        <v>1018</v>
      </c>
      <c r="D2311" s="835">
        <v>43709</v>
      </c>
      <c r="E2311" s="794">
        <f t="shared" si="45"/>
        <v>2019</v>
      </c>
      <c r="F2311" s="794" t="s">
        <v>1019</v>
      </c>
      <c r="G2311" s="823">
        <v>300</v>
      </c>
      <c r="H2311" s="794" t="s">
        <v>1044</v>
      </c>
      <c r="I2311" s="794">
        <v>162</v>
      </c>
      <c r="J2311" s="794">
        <v>138</v>
      </c>
      <c r="K2311" s="794">
        <v>579.6</v>
      </c>
      <c r="L2311" s="835" t="s">
        <v>1023</v>
      </c>
      <c r="M2311" s="794"/>
      <c r="N2311" s="794"/>
      <c r="O2311" s="794"/>
      <c r="P2311" s="794"/>
      <c r="Q2311" s="794"/>
      <c r="R2311" s="794"/>
      <c r="S2311" s="794"/>
      <c r="T2311" s="794"/>
      <c r="U2311" s="794"/>
      <c r="V2311" s="794"/>
      <c r="W2311" s="794"/>
      <c r="X2311" s="794"/>
    </row>
    <row r="2312" spans="3:24">
      <c r="C2312" s="857" t="s">
        <v>1018</v>
      </c>
      <c r="D2312" s="835">
        <v>43709</v>
      </c>
      <c r="E2312" s="794">
        <f t="shared" si="45"/>
        <v>2019</v>
      </c>
      <c r="F2312" s="794" t="s">
        <v>1019</v>
      </c>
      <c r="G2312" s="823">
        <v>300</v>
      </c>
      <c r="H2312" s="794" t="s">
        <v>1044</v>
      </c>
      <c r="I2312" s="794">
        <v>162</v>
      </c>
      <c r="J2312" s="794">
        <v>138</v>
      </c>
      <c r="K2312" s="794">
        <v>579.6</v>
      </c>
      <c r="L2312" s="835" t="s">
        <v>1023</v>
      </c>
      <c r="M2312" s="794"/>
      <c r="N2312" s="794"/>
      <c r="O2312" s="794"/>
      <c r="P2312" s="794"/>
      <c r="Q2312" s="794"/>
      <c r="R2312" s="794"/>
      <c r="S2312" s="794"/>
      <c r="T2312" s="794"/>
      <c r="U2312" s="794"/>
      <c r="V2312" s="794"/>
      <c r="W2312" s="794"/>
      <c r="X2312" s="794"/>
    </row>
    <row r="2313" spans="3:24">
      <c r="C2313" s="857" t="s">
        <v>1018</v>
      </c>
      <c r="D2313" s="835">
        <v>43709</v>
      </c>
      <c r="E2313" s="794">
        <f t="shared" si="45"/>
        <v>2019</v>
      </c>
      <c r="F2313" s="794" t="s">
        <v>1019</v>
      </c>
      <c r="G2313" s="823">
        <v>300</v>
      </c>
      <c r="H2313" s="794" t="s">
        <v>1044</v>
      </c>
      <c r="I2313" s="794">
        <v>162</v>
      </c>
      <c r="J2313" s="794">
        <v>138</v>
      </c>
      <c r="K2313" s="794">
        <v>579.6</v>
      </c>
      <c r="L2313" s="835">
        <v>43983</v>
      </c>
      <c r="M2313" s="794"/>
      <c r="N2313" s="794"/>
      <c r="O2313" s="794"/>
      <c r="P2313" s="794"/>
      <c r="Q2313" s="794"/>
      <c r="R2313" s="794"/>
      <c r="S2313" s="794"/>
      <c r="T2313" s="794"/>
      <c r="U2313" s="794"/>
      <c r="V2313" s="794"/>
      <c r="W2313" s="794"/>
      <c r="X2313" s="794"/>
    </row>
    <row r="2314" spans="3:24">
      <c r="C2314" s="857" t="s">
        <v>1018</v>
      </c>
      <c r="D2314" s="835">
        <v>43709</v>
      </c>
      <c r="E2314" s="794">
        <f t="shared" si="45"/>
        <v>2019</v>
      </c>
      <c r="F2314" s="794" t="s">
        <v>1019</v>
      </c>
      <c r="G2314" s="823">
        <v>300</v>
      </c>
      <c r="H2314" s="794" t="s">
        <v>1045</v>
      </c>
      <c r="I2314" s="794">
        <v>162</v>
      </c>
      <c r="J2314" s="794">
        <v>138</v>
      </c>
      <c r="K2314" s="794">
        <v>579.6</v>
      </c>
      <c r="L2314" s="835" t="s">
        <v>1023</v>
      </c>
      <c r="M2314" s="794"/>
      <c r="N2314" s="794"/>
      <c r="O2314" s="794"/>
      <c r="P2314" s="794"/>
      <c r="Q2314" s="794"/>
      <c r="R2314" s="794"/>
      <c r="S2314" s="794"/>
      <c r="T2314" s="794"/>
      <c r="U2314" s="794"/>
      <c r="V2314" s="794"/>
      <c r="W2314" s="794"/>
      <c r="X2314" s="794"/>
    </row>
    <row r="2315" spans="3:24">
      <c r="C2315" s="857" t="s">
        <v>1018</v>
      </c>
      <c r="D2315" s="835">
        <v>43709</v>
      </c>
      <c r="E2315" s="794">
        <f t="shared" si="45"/>
        <v>2019</v>
      </c>
      <c r="F2315" s="794" t="s">
        <v>1019</v>
      </c>
      <c r="G2315" s="823">
        <v>300</v>
      </c>
      <c r="H2315" s="794" t="s">
        <v>1045</v>
      </c>
      <c r="I2315" s="794">
        <v>162</v>
      </c>
      <c r="J2315" s="794">
        <v>138</v>
      </c>
      <c r="K2315" s="794">
        <v>579.6</v>
      </c>
      <c r="L2315" s="835" t="s">
        <v>1023</v>
      </c>
      <c r="M2315" s="794"/>
      <c r="N2315" s="794"/>
      <c r="O2315" s="794"/>
      <c r="P2315" s="794"/>
      <c r="Q2315" s="794"/>
      <c r="R2315" s="794"/>
      <c r="S2315" s="794"/>
      <c r="T2315" s="794"/>
      <c r="U2315" s="794"/>
      <c r="V2315" s="794"/>
      <c r="W2315" s="794"/>
      <c r="X2315" s="794"/>
    </row>
    <row r="2316" spans="3:24">
      <c r="C2316" s="857" t="s">
        <v>1018</v>
      </c>
      <c r="D2316" s="835">
        <v>43709</v>
      </c>
      <c r="E2316" s="794">
        <f t="shared" si="45"/>
        <v>2019</v>
      </c>
      <c r="F2316" s="794" t="s">
        <v>1019</v>
      </c>
      <c r="G2316" s="823">
        <v>300</v>
      </c>
      <c r="H2316" s="794" t="s">
        <v>1045</v>
      </c>
      <c r="I2316" s="794">
        <v>162</v>
      </c>
      <c r="J2316" s="794">
        <v>138</v>
      </c>
      <c r="K2316" s="794">
        <v>579.6</v>
      </c>
      <c r="L2316" s="835" t="s">
        <v>1023</v>
      </c>
      <c r="M2316" s="794"/>
      <c r="N2316" s="794"/>
      <c r="O2316" s="794"/>
      <c r="P2316" s="794"/>
      <c r="Q2316" s="794"/>
      <c r="R2316" s="794"/>
      <c r="S2316" s="794"/>
      <c r="T2316" s="794"/>
      <c r="U2316" s="794"/>
      <c r="V2316" s="794"/>
      <c r="W2316" s="794"/>
      <c r="X2316" s="794"/>
    </row>
    <row r="2317" spans="3:24">
      <c r="C2317" s="857" t="s">
        <v>1018</v>
      </c>
      <c r="D2317" s="835">
        <v>43709</v>
      </c>
      <c r="E2317" s="794">
        <f t="shared" si="45"/>
        <v>2019</v>
      </c>
      <c r="F2317" s="794" t="s">
        <v>1019</v>
      </c>
      <c r="G2317" s="823">
        <v>300</v>
      </c>
      <c r="H2317" s="794" t="s">
        <v>1045</v>
      </c>
      <c r="I2317" s="794">
        <v>162</v>
      </c>
      <c r="J2317" s="794">
        <v>138</v>
      </c>
      <c r="K2317" s="794">
        <v>579.6</v>
      </c>
      <c r="L2317" s="835" t="s">
        <v>1023</v>
      </c>
      <c r="M2317" s="794"/>
      <c r="N2317" s="794"/>
      <c r="O2317" s="794"/>
      <c r="P2317" s="794"/>
      <c r="Q2317" s="794"/>
      <c r="R2317" s="794"/>
      <c r="S2317" s="794"/>
      <c r="T2317" s="794"/>
      <c r="U2317" s="794"/>
      <c r="V2317" s="794"/>
      <c r="W2317" s="794"/>
      <c r="X2317" s="794"/>
    </row>
    <row r="2318" spans="3:24">
      <c r="C2318" s="857" t="s">
        <v>1018</v>
      </c>
      <c r="D2318" s="835">
        <v>43709</v>
      </c>
      <c r="E2318" s="794">
        <f t="shared" si="45"/>
        <v>2019</v>
      </c>
      <c r="F2318" s="794" t="s">
        <v>1019</v>
      </c>
      <c r="G2318" s="823">
        <v>300</v>
      </c>
      <c r="H2318" s="794" t="s">
        <v>1045</v>
      </c>
      <c r="I2318" s="794">
        <v>162</v>
      </c>
      <c r="J2318" s="794">
        <v>138</v>
      </c>
      <c r="K2318" s="794">
        <v>579.6</v>
      </c>
      <c r="L2318" s="835" t="s">
        <v>1023</v>
      </c>
      <c r="M2318" s="794"/>
      <c r="N2318" s="794"/>
      <c r="O2318" s="794"/>
      <c r="P2318" s="794"/>
      <c r="Q2318" s="794"/>
      <c r="R2318" s="794"/>
      <c r="S2318" s="794"/>
      <c r="T2318" s="794"/>
      <c r="U2318" s="794"/>
      <c r="V2318" s="794"/>
      <c r="W2318" s="794"/>
      <c r="X2318" s="794"/>
    </row>
    <row r="2319" spans="3:24">
      <c r="C2319" s="857" t="s">
        <v>1018</v>
      </c>
      <c r="D2319" s="835">
        <v>43709</v>
      </c>
      <c r="E2319" s="794">
        <f t="shared" si="45"/>
        <v>2019</v>
      </c>
      <c r="F2319" s="794" t="s">
        <v>1019</v>
      </c>
      <c r="G2319" s="823">
        <v>300</v>
      </c>
      <c r="H2319" s="794" t="s">
        <v>1045</v>
      </c>
      <c r="I2319" s="794">
        <v>162</v>
      </c>
      <c r="J2319" s="794">
        <v>138</v>
      </c>
      <c r="K2319" s="794">
        <v>579.6</v>
      </c>
      <c r="L2319" s="835" t="s">
        <v>1023</v>
      </c>
      <c r="M2319" s="794"/>
      <c r="N2319" s="794"/>
      <c r="O2319" s="794"/>
      <c r="P2319" s="794"/>
      <c r="Q2319" s="794"/>
      <c r="R2319" s="794"/>
      <c r="S2319" s="794"/>
      <c r="T2319" s="794"/>
      <c r="U2319" s="794"/>
      <c r="V2319" s="794"/>
      <c r="W2319" s="794"/>
      <c r="X2319" s="794"/>
    </row>
    <row r="2320" spans="3:24">
      <c r="C2320" s="857" t="s">
        <v>1018</v>
      </c>
      <c r="D2320" s="835">
        <v>43709</v>
      </c>
      <c r="E2320" s="794">
        <f t="shared" si="45"/>
        <v>2019</v>
      </c>
      <c r="F2320" s="794" t="s">
        <v>1019</v>
      </c>
      <c r="G2320" s="823">
        <v>300</v>
      </c>
      <c r="H2320" s="794" t="s">
        <v>1045</v>
      </c>
      <c r="I2320" s="794">
        <v>162</v>
      </c>
      <c r="J2320" s="794">
        <v>138</v>
      </c>
      <c r="K2320" s="794">
        <v>579.6</v>
      </c>
      <c r="L2320" s="835" t="s">
        <v>1023</v>
      </c>
      <c r="M2320" s="794"/>
      <c r="N2320" s="794"/>
      <c r="O2320" s="794"/>
      <c r="P2320" s="794"/>
      <c r="Q2320" s="794"/>
      <c r="R2320" s="794"/>
      <c r="S2320" s="794"/>
      <c r="T2320" s="794"/>
      <c r="U2320" s="794"/>
      <c r="V2320" s="794"/>
      <c r="W2320" s="794"/>
      <c r="X2320" s="794"/>
    </row>
    <row r="2321" spans="3:24">
      <c r="C2321" s="857" t="s">
        <v>1018</v>
      </c>
      <c r="D2321" s="835">
        <v>43709</v>
      </c>
      <c r="E2321" s="794">
        <f t="shared" si="45"/>
        <v>2019</v>
      </c>
      <c r="F2321" s="794" t="s">
        <v>1019</v>
      </c>
      <c r="G2321" s="823">
        <v>300</v>
      </c>
      <c r="H2321" s="794" t="s">
        <v>1045</v>
      </c>
      <c r="I2321" s="794">
        <v>162</v>
      </c>
      <c r="J2321" s="794">
        <v>138</v>
      </c>
      <c r="K2321" s="794">
        <v>579.6</v>
      </c>
      <c r="L2321" s="835" t="s">
        <v>1023</v>
      </c>
      <c r="M2321" s="794"/>
      <c r="N2321" s="794"/>
      <c r="O2321" s="794"/>
      <c r="P2321" s="794"/>
      <c r="Q2321" s="794"/>
      <c r="R2321" s="794"/>
      <c r="S2321" s="794"/>
      <c r="T2321" s="794"/>
      <c r="U2321" s="794"/>
      <c r="V2321" s="794"/>
      <c r="W2321" s="794"/>
      <c r="X2321" s="794"/>
    </row>
    <row r="2322" spans="3:24">
      <c r="C2322" s="857" t="s">
        <v>1018</v>
      </c>
      <c r="D2322" s="835">
        <v>43709</v>
      </c>
      <c r="E2322" s="794">
        <f t="shared" si="45"/>
        <v>2019</v>
      </c>
      <c r="F2322" s="794" t="s">
        <v>1019</v>
      </c>
      <c r="G2322" s="823">
        <v>300</v>
      </c>
      <c r="H2322" s="794" t="s">
        <v>1044</v>
      </c>
      <c r="I2322" s="794">
        <v>162</v>
      </c>
      <c r="J2322" s="794">
        <v>138</v>
      </c>
      <c r="K2322" s="794">
        <v>579.6</v>
      </c>
      <c r="L2322" s="835" t="s">
        <v>1023</v>
      </c>
      <c r="M2322" s="794"/>
      <c r="N2322" s="794"/>
      <c r="O2322" s="794"/>
      <c r="P2322" s="794"/>
      <c r="Q2322" s="794"/>
      <c r="R2322" s="794"/>
      <c r="S2322" s="794"/>
      <c r="T2322" s="794"/>
      <c r="U2322" s="794"/>
      <c r="V2322" s="794"/>
      <c r="W2322" s="794"/>
      <c r="X2322" s="794"/>
    </row>
    <row r="2323" spans="3:24">
      <c r="C2323" s="857" t="s">
        <v>1018</v>
      </c>
      <c r="D2323" s="835">
        <v>43709</v>
      </c>
      <c r="E2323" s="794">
        <f t="shared" si="45"/>
        <v>2019</v>
      </c>
      <c r="F2323" s="794" t="s">
        <v>1019</v>
      </c>
      <c r="G2323" s="823">
        <v>300</v>
      </c>
      <c r="H2323" s="794" t="s">
        <v>1049</v>
      </c>
      <c r="I2323" s="794">
        <v>162</v>
      </c>
      <c r="J2323" s="794">
        <v>138</v>
      </c>
      <c r="K2323" s="794">
        <v>579.6</v>
      </c>
      <c r="L2323" s="835" t="s">
        <v>1023</v>
      </c>
      <c r="M2323" s="794"/>
      <c r="N2323" s="794"/>
      <c r="O2323" s="794"/>
      <c r="P2323" s="794"/>
      <c r="Q2323" s="794"/>
      <c r="R2323" s="794"/>
      <c r="S2323" s="794"/>
      <c r="T2323" s="794"/>
      <c r="U2323" s="794"/>
      <c r="V2323" s="794"/>
      <c r="W2323" s="794"/>
      <c r="X2323" s="794"/>
    </row>
    <row r="2324" spans="3:24">
      <c r="C2324" s="857" t="s">
        <v>1018</v>
      </c>
      <c r="D2324" s="835">
        <v>43709</v>
      </c>
      <c r="E2324" s="794">
        <f t="shared" si="45"/>
        <v>2019</v>
      </c>
      <c r="F2324" s="794" t="s">
        <v>1019</v>
      </c>
      <c r="G2324" s="823">
        <v>300</v>
      </c>
      <c r="H2324" s="794" t="s">
        <v>1044</v>
      </c>
      <c r="I2324" s="794">
        <v>162</v>
      </c>
      <c r="J2324" s="794">
        <v>138</v>
      </c>
      <c r="K2324" s="794">
        <v>579.6</v>
      </c>
      <c r="L2324" s="835" t="s">
        <v>1023</v>
      </c>
      <c r="M2324" s="794"/>
      <c r="N2324" s="794"/>
      <c r="O2324" s="794"/>
      <c r="P2324" s="794"/>
      <c r="Q2324" s="794"/>
      <c r="R2324" s="794"/>
      <c r="S2324" s="794"/>
      <c r="T2324" s="794"/>
      <c r="U2324" s="794"/>
      <c r="V2324" s="794"/>
      <c r="W2324" s="794"/>
      <c r="X2324" s="794"/>
    </row>
    <row r="2325" spans="3:24">
      <c r="C2325" s="857" t="s">
        <v>1018</v>
      </c>
      <c r="D2325" s="835">
        <v>43709</v>
      </c>
      <c r="E2325" s="794">
        <f t="shared" si="45"/>
        <v>2019</v>
      </c>
      <c r="F2325" s="794" t="s">
        <v>1019</v>
      </c>
      <c r="G2325" s="823">
        <v>300</v>
      </c>
      <c r="H2325" s="794" t="s">
        <v>1044</v>
      </c>
      <c r="I2325" s="794">
        <v>162</v>
      </c>
      <c r="J2325" s="794">
        <v>138</v>
      </c>
      <c r="K2325" s="794">
        <v>579.6</v>
      </c>
      <c r="L2325" s="835" t="s">
        <v>1023</v>
      </c>
      <c r="M2325" s="794"/>
      <c r="N2325" s="794"/>
      <c r="O2325" s="794"/>
      <c r="P2325" s="794"/>
      <c r="Q2325" s="794"/>
      <c r="R2325" s="794"/>
      <c r="S2325" s="794"/>
      <c r="T2325" s="794"/>
      <c r="U2325" s="794"/>
      <c r="V2325" s="794"/>
      <c r="W2325" s="794"/>
      <c r="X2325" s="794"/>
    </row>
    <row r="2326" spans="3:24">
      <c r="C2326" s="857" t="s">
        <v>1018</v>
      </c>
      <c r="D2326" s="835">
        <v>43709</v>
      </c>
      <c r="E2326" s="794">
        <f t="shared" si="45"/>
        <v>2019</v>
      </c>
      <c r="F2326" s="794" t="s">
        <v>1019</v>
      </c>
      <c r="G2326" s="823">
        <v>300</v>
      </c>
      <c r="H2326" s="794" t="s">
        <v>1044</v>
      </c>
      <c r="I2326" s="794">
        <v>162</v>
      </c>
      <c r="J2326" s="794">
        <v>138</v>
      </c>
      <c r="K2326" s="794">
        <v>579.6</v>
      </c>
      <c r="L2326" s="835" t="s">
        <v>1023</v>
      </c>
      <c r="M2326" s="794"/>
      <c r="N2326" s="794"/>
      <c r="O2326" s="794"/>
      <c r="P2326" s="794"/>
      <c r="Q2326" s="794"/>
      <c r="R2326" s="794"/>
      <c r="S2326" s="794"/>
      <c r="T2326" s="794"/>
      <c r="U2326" s="794"/>
      <c r="V2326" s="794"/>
      <c r="W2326" s="794"/>
      <c r="X2326" s="794"/>
    </row>
    <row r="2327" spans="3:24">
      <c r="C2327" s="857" t="s">
        <v>1018</v>
      </c>
      <c r="D2327" s="835">
        <v>43709</v>
      </c>
      <c r="E2327" s="794">
        <f t="shared" si="45"/>
        <v>2019</v>
      </c>
      <c r="F2327" s="794" t="s">
        <v>1019</v>
      </c>
      <c r="G2327" s="823">
        <v>300</v>
      </c>
      <c r="H2327" s="794" t="s">
        <v>1044</v>
      </c>
      <c r="I2327" s="794">
        <v>162</v>
      </c>
      <c r="J2327" s="794">
        <v>138</v>
      </c>
      <c r="K2327" s="794">
        <v>579.6</v>
      </c>
      <c r="L2327" s="835" t="s">
        <v>1023</v>
      </c>
      <c r="M2327" s="794"/>
      <c r="N2327" s="794"/>
      <c r="O2327" s="794"/>
      <c r="P2327" s="794"/>
      <c r="Q2327" s="794"/>
      <c r="R2327" s="794"/>
      <c r="S2327" s="794"/>
      <c r="T2327" s="794"/>
      <c r="U2327" s="794"/>
      <c r="V2327" s="794"/>
      <c r="W2327" s="794"/>
      <c r="X2327" s="794"/>
    </row>
    <row r="2328" spans="3:24">
      <c r="C2328" s="857" t="s">
        <v>1018</v>
      </c>
      <c r="D2328" s="835">
        <v>43709</v>
      </c>
      <c r="E2328" s="794">
        <f t="shared" si="45"/>
        <v>2019</v>
      </c>
      <c r="F2328" s="794" t="s">
        <v>1019</v>
      </c>
      <c r="G2328" s="823">
        <v>300</v>
      </c>
      <c r="H2328" s="794" t="s">
        <v>1044</v>
      </c>
      <c r="I2328" s="794">
        <v>162</v>
      </c>
      <c r="J2328" s="794">
        <v>138</v>
      </c>
      <c r="K2328" s="794">
        <v>579.6</v>
      </c>
      <c r="L2328" s="835" t="s">
        <v>1023</v>
      </c>
      <c r="M2328" s="794"/>
      <c r="N2328" s="794"/>
      <c r="O2328" s="794"/>
      <c r="P2328" s="794"/>
      <c r="Q2328" s="794"/>
      <c r="R2328" s="794"/>
      <c r="S2328" s="794"/>
      <c r="T2328" s="794"/>
      <c r="U2328" s="794"/>
      <c r="V2328" s="794"/>
      <c r="W2328" s="794"/>
      <c r="X2328" s="794"/>
    </row>
    <row r="2329" spans="3:24">
      <c r="C2329" s="857" t="s">
        <v>1018</v>
      </c>
      <c r="D2329" s="835">
        <v>43709</v>
      </c>
      <c r="E2329" s="794">
        <f t="shared" si="45"/>
        <v>2019</v>
      </c>
      <c r="F2329" s="794" t="s">
        <v>1019</v>
      </c>
      <c r="G2329" s="823">
        <v>300</v>
      </c>
      <c r="H2329" s="794" t="s">
        <v>1044</v>
      </c>
      <c r="I2329" s="794">
        <v>162</v>
      </c>
      <c r="J2329" s="794">
        <v>138</v>
      </c>
      <c r="K2329" s="794">
        <v>579.6</v>
      </c>
      <c r="L2329" s="835" t="s">
        <v>1023</v>
      </c>
      <c r="M2329" s="794"/>
      <c r="N2329" s="794"/>
      <c r="O2329" s="794"/>
      <c r="P2329" s="794"/>
      <c r="Q2329" s="794"/>
      <c r="R2329" s="794"/>
      <c r="S2329" s="794"/>
      <c r="T2329" s="794"/>
      <c r="U2329" s="794"/>
      <c r="V2329" s="794"/>
      <c r="W2329" s="794"/>
      <c r="X2329" s="794"/>
    </row>
    <row r="2330" spans="3:24">
      <c r="C2330" s="857" t="s">
        <v>1018</v>
      </c>
      <c r="D2330" s="835">
        <v>43709</v>
      </c>
      <c r="E2330" s="794">
        <f t="shared" si="45"/>
        <v>2019</v>
      </c>
      <c r="F2330" s="794" t="s">
        <v>1019</v>
      </c>
      <c r="G2330" s="823">
        <v>300</v>
      </c>
      <c r="H2330" s="794" t="s">
        <v>1044</v>
      </c>
      <c r="I2330" s="794">
        <v>162</v>
      </c>
      <c r="J2330" s="794">
        <v>138</v>
      </c>
      <c r="K2330" s="794">
        <v>579.6</v>
      </c>
      <c r="L2330" s="835" t="s">
        <v>1023</v>
      </c>
      <c r="M2330" s="794"/>
      <c r="N2330" s="794"/>
      <c r="O2330" s="794"/>
      <c r="P2330" s="794"/>
      <c r="Q2330" s="794"/>
      <c r="R2330" s="794"/>
      <c r="S2330" s="794"/>
      <c r="T2330" s="794"/>
      <c r="U2330" s="794"/>
      <c r="V2330" s="794"/>
      <c r="W2330" s="794"/>
      <c r="X2330" s="794"/>
    </row>
    <row r="2331" spans="3:24">
      <c r="C2331" s="857" t="s">
        <v>1018</v>
      </c>
      <c r="D2331" s="835">
        <v>43709</v>
      </c>
      <c r="E2331" s="794">
        <f t="shared" si="45"/>
        <v>2019</v>
      </c>
      <c r="F2331" s="794" t="s">
        <v>1019</v>
      </c>
      <c r="G2331" s="823">
        <v>300</v>
      </c>
      <c r="H2331" s="794" t="s">
        <v>1044</v>
      </c>
      <c r="I2331" s="794">
        <v>162</v>
      </c>
      <c r="J2331" s="794">
        <v>138</v>
      </c>
      <c r="K2331" s="794">
        <v>579.6</v>
      </c>
      <c r="L2331" s="835" t="s">
        <v>1023</v>
      </c>
      <c r="M2331" s="794"/>
      <c r="N2331" s="794"/>
      <c r="O2331" s="794"/>
      <c r="P2331" s="794"/>
      <c r="Q2331" s="794"/>
      <c r="R2331" s="794"/>
      <c r="S2331" s="794"/>
      <c r="T2331" s="794"/>
      <c r="U2331" s="794"/>
      <c r="V2331" s="794"/>
      <c r="W2331" s="794"/>
      <c r="X2331" s="794"/>
    </row>
    <row r="2332" spans="3:24">
      <c r="C2332" s="857" t="s">
        <v>1018</v>
      </c>
      <c r="D2332" s="835">
        <v>43709</v>
      </c>
      <c r="E2332" s="794">
        <f t="shared" si="45"/>
        <v>2019</v>
      </c>
      <c r="F2332" s="794" t="s">
        <v>1019</v>
      </c>
      <c r="G2332" s="823">
        <v>300</v>
      </c>
      <c r="H2332" s="794" t="s">
        <v>1044</v>
      </c>
      <c r="I2332" s="794">
        <v>162</v>
      </c>
      <c r="J2332" s="794">
        <v>138</v>
      </c>
      <c r="K2332" s="794">
        <v>579.6</v>
      </c>
      <c r="L2332" s="835" t="s">
        <v>1023</v>
      </c>
      <c r="M2332" s="794"/>
      <c r="N2332" s="794"/>
      <c r="O2332" s="794"/>
      <c r="P2332" s="794"/>
      <c r="Q2332" s="794"/>
      <c r="R2332" s="794"/>
      <c r="S2332" s="794"/>
      <c r="T2332" s="794"/>
      <c r="U2332" s="794"/>
      <c r="V2332" s="794"/>
      <c r="W2332" s="794"/>
      <c r="X2332" s="794"/>
    </row>
    <row r="2333" spans="3:24">
      <c r="C2333" s="857" t="s">
        <v>1018</v>
      </c>
      <c r="D2333" s="835">
        <v>43709</v>
      </c>
      <c r="E2333" s="794">
        <f t="shared" si="45"/>
        <v>2019</v>
      </c>
      <c r="F2333" s="794" t="s">
        <v>1019</v>
      </c>
      <c r="G2333" s="823">
        <v>300</v>
      </c>
      <c r="H2333" s="794" t="s">
        <v>1022</v>
      </c>
      <c r="I2333" s="794">
        <v>134</v>
      </c>
      <c r="J2333" s="794">
        <v>166</v>
      </c>
      <c r="K2333" s="794">
        <v>697.2</v>
      </c>
      <c r="L2333" s="835" t="s">
        <v>1023</v>
      </c>
      <c r="M2333" s="794"/>
      <c r="N2333" s="794"/>
      <c r="O2333" s="794"/>
      <c r="P2333" s="794"/>
      <c r="Q2333" s="794"/>
      <c r="R2333" s="794"/>
      <c r="S2333" s="794"/>
      <c r="T2333" s="794"/>
      <c r="U2333" s="794"/>
      <c r="V2333" s="794"/>
      <c r="W2333" s="794"/>
      <c r="X2333" s="794"/>
    </row>
    <row r="2334" spans="3:24">
      <c r="C2334" s="857" t="s">
        <v>1018</v>
      </c>
      <c r="D2334" s="835">
        <v>43709</v>
      </c>
      <c r="E2334" s="794">
        <f t="shared" si="45"/>
        <v>2019</v>
      </c>
      <c r="F2334" s="794" t="s">
        <v>1019</v>
      </c>
      <c r="G2334" s="823">
        <v>300</v>
      </c>
      <c r="H2334" s="794" t="s">
        <v>1045</v>
      </c>
      <c r="I2334" s="794">
        <v>162</v>
      </c>
      <c r="J2334" s="794">
        <v>138</v>
      </c>
      <c r="K2334" s="794">
        <v>579.6</v>
      </c>
      <c r="L2334" s="835" t="s">
        <v>1023</v>
      </c>
      <c r="M2334" s="794"/>
      <c r="N2334" s="794"/>
      <c r="O2334" s="794"/>
      <c r="P2334" s="794"/>
      <c r="Q2334" s="794"/>
      <c r="R2334" s="794"/>
      <c r="S2334" s="794"/>
      <c r="T2334" s="794"/>
      <c r="U2334" s="794"/>
      <c r="V2334" s="794"/>
      <c r="W2334" s="794"/>
      <c r="X2334" s="794"/>
    </row>
    <row r="2335" spans="3:24">
      <c r="C2335" s="857" t="s">
        <v>1018</v>
      </c>
      <c r="D2335" s="835">
        <v>43709</v>
      </c>
      <c r="E2335" s="794">
        <f t="shared" si="45"/>
        <v>2019</v>
      </c>
      <c r="F2335" s="794" t="s">
        <v>1019</v>
      </c>
      <c r="G2335" s="823">
        <v>300</v>
      </c>
      <c r="H2335" s="794" t="s">
        <v>1022</v>
      </c>
      <c r="I2335" s="794">
        <v>134</v>
      </c>
      <c r="J2335" s="794">
        <v>166</v>
      </c>
      <c r="K2335" s="794">
        <v>697.2</v>
      </c>
      <c r="L2335" s="835" t="s">
        <v>1023</v>
      </c>
      <c r="M2335" s="794"/>
      <c r="N2335" s="794"/>
      <c r="O2335" s="794"/>
      <c r="P2335" s="794"/>
      <c r="Q2335" s="794"/>
      <c r="R2335" s="794"/>
      <c r="S2335" s="794"/>
      <c r="T2335" s="794"/>
      <c r="U2335" s="794"/>
      <c r="V2335" s="794"/>
      <c r="W2335" s="794"/>
      <c r="X2335" s="794"/>
    </row>
    <row r="2336" spans="3:24">
      <c r="C2336" s="857" t="s">
        <v>1018</v>
      </c>
      <c r="D2336" s="835">
        <v>43709</v>
      </c>
      <c r="E2336" s="794">
        <f t="shared" si="45"/>
        <v>2019</v>
      </c>
      <c r="F2336" s="794" t="s">
        <v>1019</v>
      </c>
      <c r="G2336" s="823">
        <v>300</v>
      </c>
      <c r="H2336" s="794" t="s">
        <v>1045</v>
      </c>
      <c r="I2336" s="794">
        <v>162</v>
      </c>
      <c r="J2336" s="794">
        <v>138</v>
      </c>
      <c r="K2336" s="794">
        <v>579.6</v>
      </c>
      <c r="L2336" s="835" t="s">
        <v>1023</v>
      </c>
      <c r="M2336" s="794"/>
      <c r="N2336" s="794"/>
      <c r="O2336" s="794"/>
      <c r="P2336" s="794"/>
      <c r="Q2336" s="794"/>
      <c r="R2336" s="794"/>
      <c r="S2336" s="794"/>
      <c r="T2336" s="794"/>
      <c r="U2336" s="794"/>
      <c r="V2336" s="794"/>
      <c r="W2336" s="794"/>
      <c r="X2336" s="794"/>
    </row>
    <row r="2337" spans="3:24">
      <c r="C2337" s="857" t="s">
        <v>1018</v>
      </c>
      <c r="D2337" s="835">
        <v>43709</v>
      </c>
      <c r="E2337" s="794">
        <f t="shared" si="45"/>
        <v>2019</v>
      </c>
      <c r="F2337" s="794" t="s">
        <v>1019</v>
      </c>
      <c r="G2337" s="823">
        <v>300</v>
      </c>
      <c r="H2337" s="794" t="s">
        <v>1022</v>
      </c>
      <c r="I2337" s="794">
        <v>134</v>
      </c>
      <c r="J2337" s="794">
        <v>166</v>
      </c>
      <c r="K2337" s="794">
        <v>697.2</v>
      </c>
      <c r="L2337" s="835" t="s">
        <v>1023</v>
      </c>
      <c r="M2337" s="794"/>
      <c r="N2337" s="794"/>
      <c r="O2337" s="794"/>
      <c r="P2337" s="794"/>
      <c r="Q2337" s="794"/>
      <c r="R2337" s="794"/>
      <c r="S2337" s="794"/>
      <c r="T2337" s="794"/>
      <c r="U2337" s="794"/>
      <c r="V2337" s="794"/>
      <c r="W2337" s="794"/>
      <c r="X2337" s="794"/>
    </row>
    <row r="2338" spans="3:24">
      <c r="C2338" s="857" t="s">
        <v>1018</v>
      </c>
      <c r="D2338" s="835">
        <v>43709</v>
      </c>
      <c r="E2338" s="794">
        <f t="shared" si="45"/>
        <v>2019</v>
      </c>
      <c r="F2338" s="794" t="s">
        <v>1019</v>
      </c>
      <c r="G2338" s="823">
        <v>300</v>
      </c>
      <c r="H2338" s="794" t="s">
        <v>1022</v>
      </c>
      <c r="I2338" s="794">
        <v>134</v>
      </c>
      <c r="J2338" s="794">
        <v>166</v>
      </c>
      <c r="K2338" s="794">
        <v>697.2</v>
      </c>
      <c r="L2338" s="835" t="s">
        <v>1023</v>
      </c>
      <c r="M2338" s="794"/>
      <c r="N2338" s="794"/>
      <c r="O2338" s="794"/>
      <c r="P2338" s="794"/>
      <c r="Q2338" s="794"/>
      <c r="R2338" s="794"/>
      <c r="S2338" s="794"/>
      <c r="T2338" s="794"/>
      <c r="U2338" s="794"/>
      <c r="V2338" s="794"/>
      <c r="W2338" s="794"/>
      <c r="X2338" s="794"/>
    </row>
    <row r="2339" spans="3:24">
      <c r="C2339" s="857" t="s">
        <v>1018</v>
      </c>
      <c r="D2339" s="835">
        <v>43709</v>
      </c>
      <c r="E2339" s="794">
        <f t="shared" si="45"/>
        <v>2019</v>
      </c>
      <c r="F2339" s="794" t="s">
        <v>1019</v>
      </c>
      <c r="G2339" s="823">
        <v>300</v>
      </c>
      <c r="H2339" s="794" t="s">
        <v>1045</v>
      </c>
      <c r="I2339" s="794">
        <v>162</v>
      </c>
      <c r="J2339" s="794">
        <v>138</v>
      </c>
      <c r="K2339" s="794">
        <v>579.6</v>
      </c>
      <c r="L2339" s="835" t="s">
        <v>1023</v>
      </c>
      <c r="M2339" s="794"/>
      <c r="N2339" s="794"/>
      <c r="O2339" s="794"/>
      <c r="P2339" s="794"/>
      <c r="Q2339" s="794"/>
      <c r="R2339" s="794"/>
      <c r="S2339" s="794"/>
      <c r="T2339" s="794"/>
      <c r="U2339" s="794"/>
      <c r="V2339" s="794"/>
      <c r="W2339" s="794"/>
      <c r="X2339" s="794"/>
    </row>
    <row r="2340" spans="3:24">
      <c r="C2340" s="857" t="s">
        <v>1018</v>
      </c>
      <c r="D2340" s="835">
        <v>43709</v>
      </c>
      <c r="E2340" s="794">
        <f t="shared" si="45"/>
        <v>2019</v>
      </c>
      <c r="F2340" s="794" t="s">
        <v>1019</v>
      </c>
      <c r="G2340" s="823">
        <v>300</v>
      </c>
      <c r="H2340" s="794" t="s">
        <v>1022</v>
      </c>
      <c r="I2340" s="794">
        <v>134</v>
      </c>
      <c r="J2340" s="794">
        <v>166</v>
      </c>
      <c r="K2340" s="794">
        <v>697.2</v>
      </c>
      <c r="L2340" s="835" t="s">
        <v>1023</v>
      </c>
      <c r="M2340" s="794"/>
      <c r="N2340" s="794"/>
      <c r="O2340" s="794"/>
      <c r="P2340" s="794"/>
      <c r="Q2340" s="794"/>
      <c r="R2340" s="794"/>
      <c r="S2340" s="794"/>
      <c r="T2340" s="794"/>
      <c r="U2340" s="794"/>
      <c r="V2340" s="794"/>
      <c r="W2340" s="794"/>
      <c r="X2340" s="794"/>
    </row>
    <row r="2341" spans="3:24">
      <c r="C2341" s="857" t="s">
        <v>1018</v>
      </c>
      <c r="D2341" s="835">
        <v>43709</v>
      </c>
      <c r="E2341" s="794">
        <f t="shared" si="45"/>
        <v>2019</v>
      </c>
      <c r="F2341" s="794" t="s">
        <v>1019</v>
      </c>
      <c r="G2341" s="823">
        <v>300</v>
      </c>
      <c r="H2341" s="794" t="s">
        <v>1043</v>
      </c>
      <c r="I2341" s="794">
        <v>134</v>
      </c>
      <c r="J2341" s="794">
        <v>166</v>
      </c>
      <c r="K2341" s="794">
        <v>697.2</v>
      </c>
      <c r="L2341" s="835" t="s">
        <v>1023</v>
      </c>
      <c r="M2341" s="794"/>
      <c r="N2341" s="794"/>
      <c r="O2341" s="794"/>
      <c r="P2341" s="794"/>
      <c r="Q2341" s="794"/>
      <c r="R2341" s="794"/>
      <c r="S2341" s="794"/>
      <c r="T2341" s="794"/>
      <c r="U2341" s="794"/>
      <c r="V2341" s="794"/>
      <c r="W2341" s="794"/>
      <c r="X2341" s="794"/>
    </row>
    <row r="2342" spans="3:24">
      <c r="C2342" s="857" t="s">
        <v>1018</v>
      </c>
      <c r="D2342" s="835">
        <v>43709</v>
      </c>
      <c r="E2342" s="794">
        <f t="shared" si="45"/>
        <v>2019</v>
      </c>
      <c r="F2342" s="794" t="s">
        <v>1019</v>
      </c>
      <c r="G2342" s="823">
        <v>300</v>
      </c>
      <c r="H2342" s="794" t="s">
        <v>1044</v>
      </c>
      <c r="I2342" s="794">
        <v>162</v>
      </c>
      <c r="J2342" s="794">
        <v>138</v>
      </c>
      <c r="K2342" s="794">
        <v>579.6</v>
      </c>
      <c r="L2342" s="835" t="s">
        <v>1023</v>
      </c>
      <c r="M2342" s="794"/>
      <c r="N2342" s="794"/>
      <c r="O2342" s="794"/>
      <c r="P2342" s="794"/>
      <c r="Q2342" s="794"/>
      <c r="R2342" s="794"/>
      <c r="S2342" s="794"/>
      <c r="T2342" s="794"/>
      <c r="U2342" s="794"/>
      <c r="V2342" s="794"/>
      <c r="W2342" s="794"/>
      <c r="X2342" s="794"/>
    </row>
    <row r="2343" spans="3:24">
      <c r="C2343" s="857" t="s">
        <v>1018</v>
      </c>
      <c r="D2343" s="835">
        <v>43709</v>
      </c>
      <c r="E2343" s="794">
        <f t="shared" si="45"/>
        <v>2019</v>
      </c>
      <c r="F2343" s="794" t="s">
        <v>1019</v>
      </c>
      <c r="G2343" s="823">
        <v>300</v>
      </c>
      <c r="H2343" s="794" t="s">
        <v>1044</v>
      </c>
      <c r="I2343" s="794">
        <v>162</v>
      </c>
      <c r="J2343" s="794">
        <v>138</v>
      </c>
      <c r="K2343" s="794">
        <v>579.6</v>
      </c>
      <c r="L2343" s="835" t="s">
        <v>1023</v>
      </c>
      <c r="M2343" s="794"/>
      <c r="N2343" s="794"/>
      <c r="O2343" s="794"/>
      <c r="P2343" s="794"/>
      <c r="Q2343" s="794"/>
      <c r="R2343" s="794"/>
      <c r="S2343" s="794"/>
      <c r="T2343" s="794"/>
      <c r="U2343" s="794"/>
      <c r="V2343" s="794"/>
      <c r="W2343" s="794"/>
      <c r="X2343" s="794"/>
    </row>
    <row r="2344" spans="3:24">
      <c r="C2344" s="857" t="s">
        <v>1018</v>
      </c>
      <c r="D2344" s="835">
        <v>43709</v>
      </c>
      <c r="E2344" s="794">
        <f t="shared" si="45"/>
        <v>2019</v>
      </c>
      <c r="F2344" s="794" t="s">
        <v>1019</v>
      </c>
      <c r="G2344" s="823">
        <v>300</v>
      </c>
      <c r="H2344" s="794" t="s">
        <v>1044</v>
      </c>
      <c r="I2344" s="794">
        <v>162</v>
      </c>
      <c r="J2344" s="794">
        <v>138</v>
      </c>
      <c r="K2344" s="794">
        <v>579.6</v>
      </c>
      <c r="L2344" s="835" t="s">
        <v>1023</v>
      </c>
      <c r="M2344" s="794"/>
      <c r="N2344" s="794"/>
      <c r="O2344" s="794"/>
      <c r="P2344" s="794"/>
      <c r="Q2344" s="794"/>
      <c r="R2344" s="794"/>
      <c r="S2344" s="794"/>
      <c r="T2344" s="794"/>
      <c r="U2344" s="794"/>
      <c r="V2344" s="794"/>
      <c r="W2344" s="794"/>
      <c r="X2344" s="794"/>
    </row>
    <row r="2345" spans="3:24">
      <c r="C2345" s="857" t="s">
        <v>1018</v>
      </c>
      <c r="D2345" s="835">
        <v>43709</v>
      </c>
      <c r="E2345" s="794">
        <f t="shared" si="45"/>
        <v>2019</v>
      </c>
      <c r="F2345" s="794" t="s">
        <v>1028</v>
      </c>
      <c r="G2345" s="823">
        <v>195</v>
      </c>
      <c r="H2345" s="794" t="s">
        <v>1044</v>
      </c>
      <c r="I2345" s="794">
        <v>162</v>
      </c>
      <c r="J2345" s="794">
        <v>33</v>
      </c>
      <c r="K2345" s="794">
        <v>138.6</v>
      </c>
      <c r="L2345" s="835" t="s">
        <v>1023</v>
      </c>
      <c r="M2345" s="794"/>
      <c r="N2345" s="794"/>
      <c r="O2345" s="794"/>
      <c r="P2345" s="794"/>
      <c r="Q2345" s="794"/>
      <c r="R2345" s="794"/>
      <c r="S2345" s="794"/>
      <c r="T2345" s="794"/>
      <c r="U2345" s="794"/>
      <c r="V2345" s="794"/>
      <c r="W2345" s="794"/>
      <c r="X2345" s="794"/>
    </row>
    <row r="2346" spans="3:24">
      <c r="C2346" s="857" t="s">
        <v>1018</v>
      </c>
      <c r="D2346" s="835">
        <v>43709</v>
      </c>
      <c r="E2346" s="794">
        <f t="shared" ref="E2346:E2409" si="46">YEAR(D2346)</f>
        <v>2019</v>
      </c>
      <c r="F2346" s="794" t="s">
        <v>1019</v>
      </c>
      <c r="G2346" s="823">
        <v>300</v>
      </c>
      <c r="H2346" s="794" t="s">
        <v>1043</v>
      </c>
      <c r="I2346" s="794">
        <v>134</v>
      </c>
      <c r="J2346" s="794">
        <v>166</v>
      </c>
      <c r="K2346" s="794">
        <v>697.2</v>
      </c>
      <c r="L2346" s="835" t="s">
        <v>1023</v>
      </c>
      <c r="M2346" s="794"/>
      <c r="N2346" s="794"/>
      <c r="O2346" s="794"/>
      <c r="P2346" s="794"/>
      <c r="Q2346" s="794"/>
      <c r="R2346" s="794"/>
      <c r="S2346" s="794"/>
      <c r="T2346" s="794"/>
      <c r="U2346" s="794"/>
      <c r="V2346" s="794"/>
      <c r="W2346" s="794"/>
      <c r="X2346" s="794"/>
    </row>
    <row r="2347" spans="3:24">
      <c r="C2347" s="857" t="s">
        <v>1018</v>
      </c>
      <c r="D2347" s="835">
        <v>43709</v>
      </c>
      <c r="E2347" s="794">
        <f t="shared" si="46"/>
        <v>2019</v>
      </c>
      <c r="F2347" s="794" t="s">
        <v>1019</v>
      </c>
      <c r="G2347" s="823">
        <v>300</v>
      </c>
      <c r="H2347" s="794" t="s">
        <v>1044</v>
      </c>
      <c r="I2347" s="794">
        <v>162</v>
      </c>
      <c r="J2347" s="794">
        <v>138</v>
      </c>
      <c r="K2347" s="794">
        <v>579.6</v>
      </c>
      <c r="L2347" s="835" t="s">
        <v>1023</v>
      </c>
      <c r="M2347" s="794"/>
      <c r="N2347" s="794"/>
      <c r="O2347" s="794"/>
      <c r="P2347" s="794"/>
      <c r="Q2347" s="794"/>
      <c r="R2347" s="794"/>
      <c r="S2347" s="794"/>
      <c r="T2347" s="794"/>
      <c r="U2347" s="794"/>
      <c r="V2347" s="794"/>
      <c r="W2347" s="794"/>
      <c r="X2347" s="794"/>
    </row>
    <row r="2348" spans="3:24">
      <c r="C2348" s="857" t="s">
        <v>1018</v>
      </c>
      <c r="D2348" s="835">
        <v>43709</v>
      </c>
      <c r="E2348" s="794">
        <f t="shared" si="46"/>
        <v>2019</v>
      </c>
      <c r="F2348" s="794" t="s">
        <v>1019</v>
      </c>
      <c r="G2348" s="823">
        <v>300</v>
      </c>
      <c r="H2348" s="794" t="s">
        <v>1044</v>
      </c>
      <c r="I2348" s="794">
        <v>162</v>
      </c>
      <c r="J2348" s="794">
        <v>138</v>
      </c>
      <c r="K2348" s="794">
        <v>579.6</v>
      </c>
      <c r="L2348" s="835" t="s">
        <v>1023</v>
      </c>
      <c r="M2348" s="794"/>
      <c r="N2348" s="794"/>
      <c r="O2348" s="794"/>
      <c r="P2348" s="794"/>
      <c r="Q2348" s="794"/>
      <c r="R2348" s="794"/>
      <c r="S2348" s="794"/>
      <c r="T2348" s="794"/>
      <c r="U2348" s="794"/>
      <c r="V2348" s="794"/>
      <c r="W2348" s="794"/>
      <c r="X2348" s="794"/>
    </row>
    <row r="2349" spans="3:24">
      <c r="C2349" s="857" t="s">
        <v>1018</v>
      </c>
      <c r="D2349" s="835">
        <v>43709</v>
      </c>
      <c r="E2349" s="794">
        <f t="shared" si="46"/>
        <v>2019</v>
      </c>
      <c r="F2349" s="794" t="s">
        <v>1019</v>
      </c>
      <c r="G2349" s="823">
        <v>300</v>
      </c>
      <c r="H2349" s="794" t="s">
        <v>1044</v>
      </c>
      <c r="I2349" s="794">
        <v>162</v>
      </c>
      <c r="J2349" s="794">
        <v>138</v>
      </c>
      <c r="K2349" s="794">
        <v>579.6</v>
      </c>
      <c r="L2349" s="835" t="s">
        <v>1023</v>
      </c>
      <c r="M2349" s="794"/>
      <c r="N2349" s="794"/>
      <c r="O2349" s="794"/>
      <c r="P2349" s="794"/>
      <c r="Q2349" s="794"/>
      <c r="R2349" s="794"/>
      <c r="S2349" s="794"/>
      <c r="T2349" s="794"/>
      <c r="U2349" s="794"/>
      <c r="V2349" s="794"/>
      <c r="W2349" s="794"/>
      <c r="X2349" s="794"/>
    </row>
    <row r="2350" spans="3:24">
      <c r="C2350" s="857" t="s">
        <v>1018</v>
      </c>
      <c r="D2350" s="835">
        <v>43709</v>
      </c>
      <c r="E2350" s="794">
        <f t="shared" si="46"/>
        <v>2019</v>
      </c>
      <c r="F2350" s="794" t="s">
        <v>1019</v>
      </c>
      <c r="G2350" s="823">
        <v>300</v>
      </c>
      <c r="H2350" s="794" t="s">
        <v>1043</v>
      </c>
      <c r="I2350" s="794">
        <v>134</v>
      </c>
      <c r="J2350" s="794">
        <v>166</v>
      </c>
      <c r="K2350" s="794">
        <v>697.2</v>
      </c>
      <c r="L2350" s="835" t="s">
        <v>1023</v>
      </c>
      <c r="M2350" s="794"/>
      <c r="N2350" s="794"/>
      <c r="O2350" s="794"/>
      <c r="P2350" s="794"/>
      <c r="Q2350" s="794"/>
      <c r="R2350" s="794"/>
      <c r="S2350" s="794"/>
      <c r="T2350" s="794"/>
      <c r="U2350" s="794"/>
      <c r="V2350" s="794"/>
      <c r="W2350" s="794"/>
      <c r="X2350" s="794"/>
    </row>
    <row r="2351" spans="3:24">
      <c r="C2351" s="857" t="s">
        <v>1018</v>
      </c>
      <c r="D2351" s="835">
        <v>43709</v>
      </c>
      <c r="E2351" s="794">
        <f t="shared" si="46"/>
        <v>2019</v>
      </c>
      <c r="F2351" s="794" t="s">
        <v>1019</v>
      </c>
      <c r="G2351" s="823">
        <v>300</v>
      </c>
      <c r="H2351" s="794" t="s">
        <v>1043</v>
      </c>
      <c r="I2351" s="794">
        <v>134</v>
      </c>
      <c r="J2351" s="794">
        <v>166</v>
      </c>
      <c r="K2351" s="794">
        <v>697.2</v>
      </c>
      <c r="L2351" s="835" t="s">
        <v>1023</v>
      </c>
      <c r="M2351" s="794"/>
      <c r="N2351" s="794"/>
      <c r="O2351" s="794"/>
      <c r="P2351" s="794"/>
      <c r="Q2351" s="794"/>
      <c r="R2351" s="794"/>
      <c r="S2351" s="794"/>
      <c r="T2351" s="794"/>
      <c r="U2351" s="794"/>
      <c r="V2351" s="794"/>
      <c r="W2351" s="794"/>
      <c r="X2351" s="794"/>
    </row>
    <row r="2352" spans="3:24">
      <c r="C2352" s="857" t="s">
        <v>1018</v>
      </c>
      <c r="D2352" s="835">
        <v>43709</v>
      </c>
      <c r="E2352" s="794">
        <f t="shared" si="46"/>
        <v>2019</v>
      </c>
      <c r="F2352" s="794" t="s">
        <v>1019</v>
      </c>
      <c r="G2352" s="823">
        <v>300</v>
      </c>
      <c r="H2352" s="794" t="s">
        <v>1043</v>
      </c>
      <c r="I2352" s="794">
        <v>134</v>
      </c>
      <c r="J2352" s="794">
        <v>166</v>
      </c>
      <c r="K2352" s="794">
        <v>697.2</v>
      </c>
      <c r="L2352" s="835" t="s">
        <v>1023</v>
      </c>
      <c r="M2352" s="794"/>
      <c r="N2352" s="794"/>
      <c r="O2352" s="794"/>
      <c r="P2352" s="794"/>
      <c r="Q2352" s="794"/>
      <c r="R2352" s="794"/>
      <c r="S2352" s="794"/>
      <c r="T2352" s="794"/>
      <c r="U2352" s="794"/>
      <c r="V2352" s="794"/>
      <c r="W2352" s="794"/>
      <c r="X2352" s="794"/>
    </row>
    <row r="2353" spans="3:24">
      <c r="C2353" s="857" t="s">
        <v>1018</v>
      </c>
      <c r="D2353" s="835">
        <v>43709</v>
      </c>
      <c r="E2353" s="794">
        <f t="shared" si="46"/>
        <v>2019</v>
      </c>
      <c r="F2353" s="794" t="s">
        <v>1019</v>
      </c>
      <c r="G2353" s="823">
        <v>300</v>
      </c>
      <c r="H2353" s="794" t="s">
        <v>1044</v>
      </c>
      <c r="I2353" s="794">
        <v>162</v>
      </c>
      <c r="J2353" s="794">
        <v>138</v>
      </c>
      <c r="K2353" s="794">
        <v>579.6</v>
      </c>
      <c r="L2353" s="835" t="s">
        <v>1023</v>
      </c>
      <c r="M2353" s="794"/>
      <c r="N2353" s="794"/>
      <c r="O2353" s="794"/>
      <c r="P2353" s="794"/>
      <c r="Q2353" s="794"/>
      <c r="R2353" s="794"/>
      <c r="S2353" s="794"/>
      <c r="T2353" s="794"/>
      <c r="U2353" s="794"/>
      <c r="V2353" s="794"/>
      <c r="W2353" s="794"/>
      <c r="X2353" s="794"/>
    </row>
    <row r="2354" spans="3:24">
      <c r="C2354" s="857" t="s">
        <v>1018</v>
      </c>
      <c r="D2354" s="835">
        <v>43709</v>
      </c>
      <c r="E2354" s="794">
        <f t="shared" si="46"/>
        <v>2019</v>
      </c>
      <c r="F2354" s="794" t="s">
        <v>1019</v>
      </c>
      <c r="G2354" s="823">
        <v>300</v>
      </c>
      <c r="H2354" s="794" t="s">
        <v>1043</v>
      </c>
      <c r="I2354" s="794">
        <v>134</v>
      </c>
      <c r="J2354" s="794">
        <v>166</v>
      </c>
      <c r="K2354" s="794">
        <v>697.2</v>
      </c>
      <c r="L2354" s="835" t="s">
        <v>1023</v>
      </c>
      <c r="M2354" s="794"/>
      <c r="N2354" s="794"/>
      <c r="O2354" s="794"/>
      <c r="P2354" s="794"/>
      <c r="Q2354" s="794"/>
      <c r="R2354" s="794"/>
      <c r="S2354" s="794"/>
      <c r="T2354" s="794"/>
      <c r="U2354" s="794"/>
      <c r="V2354" s="794"/>
      <c r="W2354" s="794"/>
      <c r="X2354" s="794"/>
    </row>
    <row r="2355" spans="3:24">
      <c r="C2355" s="857" t="s">
        <v>1018</v>
      </c>
      <c r="D2355" s="835">
        <v>43709</v>
      </c>
      <c r="E2355" s="794">
        <f t="shared" si="46"/>
        <v>2019</v>
      </c>
      <c r="F2355" s="794" t="s">
        <v>1028</v>
      </c>
      <c r="G2355" s="823">
        <v>195</v>
      </c>
      <c r="H2355" s="794" t="s">
        <v>1043</v>
      </c>
      <c r="I2355" s="794">
        <v>134</v>
      </c>
      <c r="J2355" s="794">
        <v>61</v>
      </c>
      <c r="K2355" s="794">
        <v>256.2</v>
      </c>
      <c r="L2355" s="835" t="s">
        <v>1023</v>
      </c>
      <c r="M2355" s="794"/>
      <c r="N2355" s="794"/>
      <c r="O2355" s="794"/>
      <c r="P2355" s="794"/>
      <c r="Q2355" s="794"/>
      <c r="R2355" s="794"/>
      <c r="S2355" s="794"/>
      <c r="T2355" s="794"/>
      <c r="U2355" s="794"/>
      <c r="V2355" s="794"/>
      <c r="W2355" s="794"/>
      <c r="X2355" s="794"/>
    </row>
    <row r="2356" spans="3:24">
      <c r="C2356" s="857" t="s">
        <v>1018</v>
      </c>
      <c r="D2356" s="835">
        <v>43709</v>
      </c>
      <c r="E2356" s="794">
        <f t="shared" si="46"/>
        <v>2019</v>
      </c>
      <c r="F2356" s="794" t="s">
        <v>1028</v>
      </c>
      <c r="G2356" s="823">
        <v>195</v>
      </c>
      <c r="H2356" s="794" t="s">
        <v>1043</v>
      </c>
      <c r="I2356" s="794">
        <v>134</v>
      </c>
      <c r="J2356" s="794">
        <v>61</v>
      </c>
      <c r="K2356" s="794">
        <v>256.2</v>
      </c>
      <c r="L2356" s="835" t="s">
        <v>1023</v>
      </c>
      <c r="M2356" s="794"/>
      <c r="N2356" s="794"/>
      <c r="O2356" s="794"/>
      <c r="P2356" s="794"/>
      <c r="Q2356" s="794"/>
      <c r="R2356" s="794"/>
      <c r="S2356" s="794"/>
      <c r="T2356" s="794"/>
      <c r="U2356" s="794"/>
      <c r="V2356" s="794"/>
      <c r="W2356" s="794"/>
      <c r="X2356" s="794"/>
    </row>
    <row r="2357" spans="3:24">
      <c r="C2357" s="857" t="s">
        <v>1018</v>
      </c>
      <c r="D2357" s="835">
        <v>43709</v>
      </c>
      <c r="E2357" s="794">
        <f t="shared" si="46"/>
        <v>2019</v>
      </c>
      <c r="F2357" s="794" t="s">
        <v>1028</v>
      </c>
      <c r="G2357" s="823">
        <v>195</v>
      </c>
      <c r="H2357" s="794" t="s">
        <v>1043</v>
      </c>
      <c r="I2357" s="794">
        <v>134</v>
      </c>
      <c r="J2357" s="794">
        <v>61</v>
      </c>
      <c r="K2357" s="794">
        <v>256.2</v>
      </c>
      <c r="L2357" s="835" t="s">
        <v>1023</v>
      </c>
      <c r="M2357" s="794"/>
      <c r="N2357" s="794"/>
      <c r="O2357" s="794"/>
      <c r="P2357" s="794"/>
      <c r="Q2357" s="794"/>
      <c r="R2357" s="794"/>
      <c r="S2357" s="794"/>
      <c r="T2357" s="794"/>
      <c r="U2357" s="794"/>
      <c r="V2357" s="794"/>
      <c r="W2357" s="794"/>
      <c r="X2357" s="794"/>
    </row>
    <row r="2358" spans="3:24">
      <c r="C2358" s="857" t="s">
        <v>1018</v>
      </c>
      <c r="D2358" s="835">
        <v>43709</v>
      </c>
      <c r="E2358" s="794">
        <f t="shared" si="46"/>
        <v>2019</v>
      </c>
      <c r="F2358" s="794" t="s">
        <v>1028</v>
      </c>
      <c r="G2358" s="823">
        <v>195</v>
      </c>
      <c r="H2358" s="794" t="s">
        <v>1043</v>
      </c>
      <c r="I2358" s="794">
        <v>134</v>
      </c>
      <c r="J2358" s="794">
        <v>61</v>
      </c>
      <c r="K2358" s="794">
        <v>256.2</v>
      </c>
      <c r="L2358" s="835" t="s">
        <v>1023</v>
      </c>
      <c r="M2358" s="794"/>
      <c r="N2358" s="794"/>
      <c r="O2358" s="794"/>
      <c r="P2358" s="794"/>
      <c r="Q2358" s="794"/>
      <c r="R2358" s="794"/>
      <c r="S2358" s="794"/>
      <c r="T2358" s="794"/>
      <c r="U2358" s="794"/>
      <c r="V2358" s="794"/>
      <c r="W2358" s="794"/>
      <c r="X2358" s="794"/>
    </row>
    <row r="2359" spans="3:24">
      <c r="C2359" s="857" t="s">
        <v>1018</v>
      </c>
      <c r="D2359" s="835">
        <v>43709</v>
      </c>
      <c r="E2359" s="794">
        <f t="shared" si="46"/>
        <v>2019</v>
      </c>
      <c r="F2359" s="794" t="s">
        <v>1028</v>
      </c>
      <c r="G2359" s="823">
        <v>195</v>
      </c>
      <c r="H2359" s="794" t="s">
        <v>1043</v>
      </c>
      <c r="I2359" s="794">
        <v>134</v>
      </c>
      <c r="J2359" s="794">
        <v>61</v>
      </c>
      <c r="K2359" s="794">
        <v>256.2</v>
      </c>
      <c r="L2359" s="835" t="s">
        <v>1023</v>
      </c>
      <c r="M2359" s="794"/>
      <c r="N2359" s="794"/>
      <c r="O2359" s="794"/>
      <c r="P2359" s="794"/>
      <c r="Q2359" s="794"/>
      <c r="R2359" s="794"/>
      <c r="S2359" s="794"/>
      <c r="T2359" s="794"/>
      <c r="U2359" s="794"/>
      <c r="V2359" s="794"/>
      <c r="W2359" s="794"/>
      <c r="X2359" s="794"/>
    </row>
    <row r="2360" spans="3:24">
      <c r="C2360" s="857" t="s">
        <v>1018</v>
      </c>
      <c r="D2360" s="835">
        <v>43709</v>
      </c>
      <c r="E2360" s="794">
        <f t="shared" si="46"/>
        <v>2019</v>
      </c>
      <c r="F2360" s="794" t="s">
        <v>1028</v>
      </c>
      <c r="G2360" s="823">
        <v>195</v>
      </c>
      <c r="H2360" s="794" t="s">
        <v>1043</v>
      </c>
      <c r="I2360" s="794">
        <v>134</v>
      </c>
      <c r="J2360" s="794">
        <v>61</v>
      </c>
      <c r="K2360" s="794">
        <v>256.2</v>
      </c>
      <c r="L2360" s="835" t="s">
        <v>1023</v>
      </c>
      <c r="M2360" s="794"/>
      <c r="N2360" s="794"/>
      <c r="O2360" s="794"/>
      <c r="P2360" s="794"/>
      <c r="Q2360" s="794"/>
      <c r="R2360" s="794"/>
      <c r="S2360" s="794"/>
      <c r="T2360" s="794"/>
      <c r="U2360" s="794"/>
      <c r="V2360" s="794"/>
      <c r="W2360" s="794"/>
      <c r="X2360" s="794"/>
    </row>
    <row r="2361" spans="3:24">
      <c r="C2361" s="857" t="s">
        <v>1018</v>
      </c>
      <c r="D2361" s="835">
        <v>43709</v>
      </c>
      <c r="E2361" s="794">
        <f t="shared" si="46"/>
        <v>2019</v>
      </c>
      <c r="F2361" s="794" t="s">
        <v>1019</v>
      </c>
      <c r="G2361" s="823">
        <v>300</v>
      </c>
      <c r="H2361" s="794" t="s">
        <v>1044</v>
      </c>
      <c r="I2361" s="794">
        <v>162</v>
      </c>
      <c r="J2361" s="794">
        <v>138</v>
      </c>
      <c r="K2361" s="794">
        <v>579.6</v>
      </c>
      <c r="L2361" s="835" t="s">
        <v>1023</v>
      </c>
      <c r="M2361" s="794"/>
      <c r="N2361" s="794"/>
      <c r="O2361" s="794"/>
      <c r="P2361" s="794"/>
      <c r="Q2361" s="794"/>
      <c r="R2361" s="794"/>
      <c r="S2361" s="794"/>
      <c r="T2361" s="794"/>
      <c r="U2361" s="794"/>
      <c r="V2361" s="794"/>
      <c r="W2361" s="794"/>
      <c r="X2361" s="794"/>
    </row>
    <row r="2362" spans="3:24">
      <c r="C2362" s="857" t="s">
        <v>1018</v>
      </c>
      <c r="D2362" s="835">
        <v>43709</v>
      </c>
      <c r="E2362" s="794">
        <f t="shared" si="46"/>
        <v>2019</v>
      </c>
      <c r="F2362" s="794" t="s">
        <v>1019</v>
      </c>
      <c r="G2362" s="823">
        <v>300</v>
      </c>
      <c r="H2362" s="794" t="s">
        <v>1044</v>
      </c>
      <c r="I2362" s="794">
        <v>162</v>
      </c>
      <c r="J2362" s="794">
        <v>138</v>
      </c>
      <c r="K2362" s="794">
        <v>579.6</v>
      </c>
      <c r="L2362" s="835" t="s">
        <v>1023</v>
      </c>
      <c r="M2362" s="794"/>
      <c r="N2362" s="794"/>
      <c r="O2362" s="794"/>
      <c r="P2362" s="794"/>
      <c r="Q2362" s="794"/>
      <c r="R2362" s="794"/>
      <c r="S2362" s="794"/>
      <c r="T2362" s="794"/>
      <c r="U2362" s="794"/>
      <c r="V2362" s="794"/>
      <c r="W2362" s="794"/>
      <c r="X2362" s="794"/>
    </row>
    <row r="2363" spans="3:24">
      <c r="C2363" s="857" t="s">
        <v>1018</v>
      </c>
      <c r="D2363" s="835">
        <v>43709</v>
      </c>
      <c r="E2363" s="794">
        <f t="shared" si="46"/>
        <v>2019</v>
      </c>
      <c r="F2363" s="794" t="s">
        <v>1019</v>
      </c>
      <c r="G2363" s="823">
        <v>300</v>
      </c>
      <c r="H2363" s="794" t="s">
        <v>1044</v>
      </c>
      <c r="I2363" s="794">
        <v>162</v>
      </c>
      <c r="J2363" s="794">
        <v>138</v>
      </c>
      <c r="K2363" s="794">
        <v>579.6</v>
      </c>
      <c r="L2363" s="835" t="s">
        <v>1023</v>
      </c>
      <c r="M2363" s="794"/>
      <c r="N2363" s="794"/>
      <c r="O2363" s="794"/>
      <c r="P2363" s="794"/>
      <c r="Q2363" s="794"/>
      <c r="R2363" s="794"/>
      <c r="S2363" s="794"/>
      <c r="T2363" s="794"/>
      <c r="U2363" s="794"/>
      <c r="V2363" s="794"/>
      <c r="W2363" s="794"/>
      <c r="X2363" s="794"/>
    </row>
    <row r="2364" spans="3:24">
      <c r="C2364" s="857" t="s">
        <v>1018</v>
      </c>
      <c r="D2364" s="835">
        <v>43709</v>
      </c>
      <c r="E2364" s="794">
        <f t="shared" si="46"/>
        <v>2019</v>
      </c>
      <c r="F2364" s="794" t="s">
        <v>1019</v>
      </c>
      <c r="G2364" s="823">
        <v>300</v>
      </c>
      <c r="H2364" s="794" t="s">
        <v>1044</v>
      </c>
      <c r="I2364" s="794">
        <v>162</v>
      </c>
      <c r="J2364" s="794">
        <v>138</v>
      </c>
      <c r="K2364" s="794">
        <v>579.6</v>
      </c>
      <c r="L2364" s="835" t="s">
        <v>1023</v>
      </c>
      <c r="M2364" s="794"/>
      <c r="N2364" s="794"/>
      <c r="O2364" s="794"/>
      <c r="P2364" s="794"/>
      <c r="Q2364" s="794"/>
      <c r="R2364" s="794"/>
      <c r="S2364" s="794"/>
      <c r="T2364" s="794"/>
      <c r="U2364" s="794"/>
      <c r="V2364" s="794"/>
      <c r="W2364" s="794"/>
      <c r="X2364" s="794"/>
    </row>
    <row r="2365" spans="3:24">
      <c r="C2365" s="857" t="s">
        <v>1018</v>
      </c>
      <c r="D2365" s="835">
        <v>43709</v>
      </c>
      <c r="E2365" s="794">
        <f t="shared" si="46"/>
        <v>2019</v>
      </c>
      <c r="F2365" s="794" t="s">
        <v>1019</v>
      </c>
      <c r="G2365" s="823">
        <v>300</v>
      </c>
      <c r="H2365" s="794" t="s">
        <v>1044</v>
      </c>
      <c r="I2365" s="794">
        <v>162</v>
      </c>
      <c r="J2365" s="794">
        <v>138</v>
      </c>
      <c r="K2365" s="794">
        <v>579.6</v>
      </c>
      <c r="L2365" s="835" t="s">
        <v>1023</v>
      </c>
      <c r="M2365" s="794"/>
      <c r="N2365" s="794"/>
      <c r="O2365" s="794"/>
      <c r="P2365" s="794"/>
      <c r="Q2365" s="794"/>
      <c r="R2365" s="794"/>
      <c r="S2365" s="794"/>
      <c r="T2365" s="794"/>
      <c r="U2365" s="794"/>
      <c r="V2365" s="794"/>
      <c r="W2365" s="794"/>
      <c r="X2365" s="794"/>
    </row>
    <row r="2366" spans="3:24">
      <c r="C2366" s="857" t="s">
        <v>1018</v>
      </c>
      <c r="D2366" s="835">
        <v>43709</v>
      </c>
      <c r="E2366" s="794">
        <f t="shared" si="46"/>
        <v>2019</v>
      </c>
      <c r="F2366" s="794" t="s">
        <v>1019</v>
      </c>
      <c r="G2366" s="823">
        <v>300</v>
      </c>
      <c r="H2366" s="794" t="s">
        <v>1044</v>
      </c>
      <c r="I2366" s="794">
        <v>162</v>
      </c>
      <c r="J2366" s="794">
        <v>138</v>
      </c>
      <c r="K2366" s="794">
        <v>579.6</v>
      </c>
      <c r="L2366" s="835" t="s">
        <v>1023</v>
      </c>
      <c r="M2366" s="794"/>
      <c r="N2366" s="794"/>
      <c r="O2366" s="794"/>
      <c r="P2366" s="794"/>
      <c r="Q2366" s="794"/>
      <c r="R2366" s="794"/>
      <c r="S2366" s="794"/>
      <c r="T2366" s="794"/>
      <c r="U2366" s="794"/>
      <c r="V2366" s="794"/>
      <c r="W2366" s="794"/>
      <c r="X2366" s="794"/>
    </row>
    <row r="2367" spans="3:24">
      <c r="C2367" s="857" t="s">
        <v>1018</v>
      </c>
      <c r="D2367" s="835">
        <v>43709</v>
      </c>
      <c r="E2367" s="794">
        <f t="shared" si="46"/>
        <v>2019</v>
      </c>
      <c r="F2367" s="794" t="s">
        <v>1019</v>
      </c>
      <c r="G2367" s="823">
        <v>300</v>
      </c>
      <c r="H2367" s="794" t="s">
        <v>1044</v>
      </c>
      <c r="I2367" s="794">
        <v>162</v>
      </c>
      <c r="J2367" s="794">
        <v>138</v>
      </c>
      <c r="K2367" s="794">
        <v>579.6</v>
      </c>
      <c r="L2367" s="835" t="s">
        <v>1023</v>
      </c>
      <c r="M2367" s="794"/>
      <c r="N2367" s="794"/>
      <c r="O2367" s="794"/>
      <c r="P2367" s="794"/>
      <c r="Q2367" s="794"/>
      <c r="R2367" s="794"/>
      <c r="S2367" s="794"/>
      <c r="T2367" s="794"/>
      <c r="U2367" s="794"/>
      <c r="V2367" s="794"/>
      <c r="W2367" s="794"/>
      <c r="X2367" s="794"/>
    </row>
    <row r="2368" spans="3:24">
      <c r="C2368" s="857" t="s">
        <v>1018</v>
      </c>
      <c r="D2368" s="835">
        <v>43709</v>
      </c>
      <c r="E2368" s="794">
        <f t="shared" si="46"/>
        <v>2019</v>
      </c>
      <c r="F2368" s="794" t="s">
        <v>1019</v>
      </c>
      <c r="G2368" s="823">
        <v>300</v>
      </c>
      <c r="H2368" s="794" t="s">
        <v>1044</v>
      </c>
      <c r="I2368" s="794">
        <v>162</v>
      </c>
      <c r="J2368" s="794">
        <v>138</v>
      </c>
      <c r="K2368" s="794">
        <v>579.6</v>
      </c>
      <c r="L2368" s="835" t="s">
        <v>1023</v>
      </c>
      <c r="M2368" s="794"/>
      <c r="N2368" s="794"/>
      <c r="O2368" s="794"/>
      <c r="P2368" s="794"/>
      <c r="Q2368" s="794"/>
      <c r="R2368" s="794"/>
      <c r="S2368" s="794"/>
      <c r="T2368" s="794"/>
      <c r="U2368" s="794"/>
      <c r="V2368" s="794"/>
      <c r="W2368" s="794"/>
      <c r="X2368" s="794"/>
    </row>
    <row r="2369" spans="3:24">
      <c r="C2369" s="857" t="s">
        <v>1018</v>
      </c>
      <c r="D2369" s="835">
        <v>43709</v>
      </c>
      <c r="E2369" s="794">
        <f t="shared" si="46"/>
        <v>2019</v>
      </c>
      <c r="F2369" s="794" t="s">
        <v>1019</v>
      </c>
      <c r="G2369" s="823">
        <v>300</v>
      </c>
      <c r="H2369" s="794" t="s">
        <v>1044</v>
      </c>
      <c r="I2369" s="794">
        <v>162</v>
      </c>
      <c r="J2369" s="794">
        <v>138</v>
      </c>
      <c r="K2369" s="794">
        <v>579.6</v>
      </c>
      <c r="L2369" s="835" t="s">
        <v>1023</v>
      </c>
      <c r="M2369" s="794"/>
      <c r="N2369" s="794"/>
      <c r="O2369" s="794"/>
      <c r="P2369" s="794"/>
      <c r="Q2369" s="794"/>
      <c r="R2369" s="794"/>
      <c r="S2369" s="794"/>
      <c r="T2369" s="794"/>
      <c r="U2369" s="794"/>
      <c r="V2369" s="794"/>
      <c r="W2369" s="794"/>
      <c r="X2369" s="794"/>
    </row>
    <row r="2370" spans="3:24">
      <c r="C2370" s="857" t="s">
        <v>1018</v>
      </c>
      <c r="D2370" s="835">
        <v>43709</v>
      </c>
      <c r="E2370" s="794">
        <f t="shared" si="46"/>
        <v>2019</v>
      </c>
      <c r="F2370" s="794" t="s">
        <v>1019</v>
      </c>
      <c r="G2370" s="823">
        <v>300</v>
      </c>
      <c r="H2370" s="794" t="s">
        <v>1044</v>
      </c>
      <c r="I2370" s="794">
        <v>162</v>
      </c>
      <c r="J2370" s="794">
        <v>138</v>
      </c>
      <c r="K2370" s="794">
        <v>579.6</v>
      </c>
      <c r="L2370" s="835" t="s">
        <v>1023</v>
      </c>
      <c r="M2370" s="794"/>
      <c r="N2370" s="794"/>
      <c r="O2370" s="794"/>
      <c r="P2370" s="794"/>
      <c r="Q2370" s="794"/>
      <c r="R2370" s="794"/>
      <c r="S2370" s="794"/>
      <c r="T2370" s="794"/>
      <c r="U2370" s="794"/>
      <c r="V2370" s="794"/>
      <c r="W2370" s="794"/>
      <c r="X2370" s="794"/>
    </row>
    <row r="2371" spans="3:24">
      <c r="C2371" s="857" t="s">
        <v>1018</v>
      </c>
      <c r="D2371" s="835">
        <v>43709</v>
      </c>
      <c r="E2371" s="794">
        <f t="shared" si="46"/>
        <v>2019</v>
      </c>
      <c r="F2371" s="794" t="s">
        <v>1019</v>
      </c>
      <c r="G2371" s="823">
        <v>300</v>
      </c>
      <c r="H2371" s="794" t="s">
        <v>1044</v>
      </c>
      <c r="I2371" s="794">
        <v>162</v>
      </c>
      <c r="J2371" s="794">
        <v>138</v>
      </c>
      <c r="K2371" s="794">
        <v>579.6</v>
      </c>
      <c r="L2371" s="835" t="s">
        <v>1023</v>
      </c>
      <c r="M2371" s="794"/>
      <c r="N2371" s="794"/>
      <c r="O2371" s="794"/>
      <c r="P2371" s="794"/>
      <c r="Q2371" s="794"/>
      <c r="R2371" s="794"/>
      <c r="S2371" s="794"/>
      <c r="T2371" s="794"/>
      <c r="U2371" s="794"/>
      <c r="V2371" s="794"/>
      <c r="W2371" s="794"/>
      <c r="X2371" s="794"/>
    </row>
    <row r="2372" spans="3:24">
      <c r="C2372" s="857" t="s">
        <v>1018</v>
      </c>
      <c r="D2372" s="835">
        <v>43709</v>
      </c>
      <c r="E2372" s="794">
        <f t="shared" si="46"/>
        <v>2019</v>
      </c>
      <c r="F2372" s="794" t="s">
        <v>1019</v>
      </c>
      <c r="G2372" s="823">
        <v>300</v>
      </c>
      <c r="H2372" s="794" t="s">
        <v>1044</v>
      </c>
      <c r="I2372" s="794">
        <v>162</v>
      </c>
      <c r="J2372" s="794">
        <v>138</v>
      </c>
      <c r="K2372" s="794">
        <v>579.6</v>
      </c>
      <c r="L2372" s="835" t="s">
        <v>1023</v>
      </c>
      <c r="M2372" s="794"/>
      <c r="N2372" s="794"/>
      <c r="O2372" s="794"/>
      <c r="P2372" s="794"/>
      <c r="Q2372" s="794"/>
      <c r="R2372" s="794"/>
      <c r="S2372" s="794"/>
      <c r="T2372" s="794"/>
      <c r="U2372" s="794"/>
      <c r="V2372" s="794"/>
      <c r="W2372" s="794"/>
      <c r="X2372" s="794"/>
    </row>
    <row r="2373" spans="3:24">
      <c r="C2373" s="857" t="s">
        <v>1018</v>
      </c>
      <c r="D2373" s="835">
        <v>43709</v>
      </c>
      <c r="E2373" s="794">
        <f t="shared" si="46"/>
        <v>2019</v>
      </c>
      <c r="F2373" s="794" t="s">
        <v>1019</v>
      </c>
      <c r="G2373" s="823">
        <v>300</v>
      </c>
      <c r="H2373" s="794" t="s">
        <v>1044</v>
      </c>
      <c r="I2373" s="794">
        <v>162</v>
      </c>
      <c r="J2373" s="794">
        <v>138</v>
      </c>
      <c r="K2373" s="794">
        <v>579.6</v>
      </c>
      <c r="L2373" s="835" t="s">
        <v>1023</v>
      </c>
      <c r="M2373" s="794"/>
      <c r="N2373" s="794"/>
      <c r="O2373" s="794"/>
      <c r="P2373" s="794"/>
      <c r="Q2373" s="794"/>
      <c r="R2373" s="794"/>
      <c r="S2373" s="794"/>
      <c r="T2373" s="794"/>
      <c r="U2373" s="794"/>
      <c r="V2373" s="794"/>
      <c r="W2373" s="794"/>
      <c r="X2373" s="794"/>
    </row>
    <row r="2374" spans="3:24">
      <c r="C2374" s="857" t="s">
        <v>1018</v>
      </c>
      <c r="D2374" s="835">
        <v>43709</v>
      </c>
      <c r="E2374" s="794">
        <f t="shared" si="46"/>
        <v>2019</v>
      </c>
      <c r="F2374" s="794" t="s">
        <v>1019</v>
      </c>
      <c r="G2374" s="823">
        <v>300</v>
      </c>
      <c r="H2374" s="794" t="s">
        <v>1044</v>
      </c>
      <c r="I2374" s="794">
        <v>162</v>
      </c>
      <c r="J2374" s="794">
        <v>138</v>
      </c>
      <c r="K2374" s="794">
        <v>579.6</v>
      </c>
      <c r="L2374" s="835" t="s">
        <v>1023</v>
      </c>
      <c r="M2374" s="794"/>
      <c r="N2374" s="794"/>
      <c r="O2374" s="794"/>
      <c r="P2374" s="794"/>
      <c r="Q2374" s="794"/>
      <c r="R2374" s="794"/>
      <c r="S2374" s="794"/>
      <c r="T2374" s="794"/>
      <c r="U2374" s="794"/>
      <c r="V2374" s="794"/>
      <c r="W2374" s="794"/>
      <c r="X2374" s="794"/>
    </row>
    <row r="2375" spans="3:24">
      <c r="C2375" s="857" t="s">
        <v>1018</v>
      </c>
      <c r="D2375" s="835">
        <v>43709</v>
      </c>
      <c r="E2375" s="794">
        <f t="shared" si="46"/>
        <v>2019</v>
      </c>
      <c r="F2375" s="794" t="s">
        <v>1019</v>
      </c>
      <c r="G2375" s="823">
        <v>300</v>
      </c>
      <c r="H2375" s="794" t="s">
        <v>1044</v>
      </c>
      <c r="I2375" s="794">
        <v>162</v>
      </c>
      <c r="J2375" s="794">
        <v>138</v>
      </c>
      <c r="K2375" s="794">
        <v>579.6</v>
      </c>
      <c r="L2375" s="835" t="s">
        <v>1023</v>
      </c>
      <c r="M2375" s="794"/>
      <c r="N2375" s="794"/>
      <c r="O2375" s="794"/>
      <c r="P2375" s="794"/>
      <c r="Q2375" s="794"/>
      <c r="R2375" s="794"/>
      <c r="S2375" s="794"/>
      <c r="T2375" s="794"/>
      <c r="U2375" s="794"/>
      <c r="V2375" s="794"/>
      <c r="W2375" s="794"/>
      <c r="X2375" s="794"/>
    </row>
    <row r="2376" spans="3:24">
      <c r="C2376" s="857" t="s">
        <v>1018</v>
      </c>
      <c r="D2376" s="835">
        <v>43709</v>
      </c>
      <c r="E2376" s="794">
        <f t="shared" si="46"/>
        <v>2019</v>
      </c>
      <c r="F2376" s="794" t="s">
        <v>1019</v>
      </c>
      <c r="G2376" s="823">
        <v>300</v>
      </c>
      <c r="H2376" s="794" t="s">
        <v>1044</v>
      </c>
      <c r="I2376" s="794">
        <v>162</v>
      </c>
      <c r="J2376" s="794">
        <v>138</v>
      </c>
      <c r="K2376" s="794">
        <v>579.6</v>
      </c>
      <c r="L2376" s="835" t="s">
        <v>1023</v>
      </c>
      <c r="M2376" s="794"/>
      <c r="N2376" s="794"/>
      <c r="O2376" s="794"/>
      <c r="P2376" s="794"/>
      <c r="Q2376" s="794"/>
      <c r="R2376" s="794"/>
      <c r="S2376" s="794"/>
      <c r="T2376" s="794"/>
      <c r="U2376" s="794"/>
      <c r="V2376" s="794"/>
      <c r="W2376" s="794"/>
      <c r="X2376" s="794"/>
    </row>
    <row r="2377" spans="3:24">
      <c r="C2377" s="857" t="s">
        <v>1018</v>
      </c>
      <c r="D2377" s="835">
        <v>43709</v>
      </c>
      <c r="E2377" s="794">
        <f t="shared" si="46"/>
        <v>2019</v>
      </c>
      <c r="F2377" s="794" t="s">
        <v>1019</v>
      </c>
      <c r="G2377" s="823">
        <v>300</v>
      </c>
      <c r="H2377" s="794" t="s">
        <v>1029</v>
      </c>
      <c r="I2377" s="794">
        <v>86</v>
      </c>
      <c r="J2377" s="794">
        <v>214</v>
      </c>
      <c r="K2377" s="794">
        <v>898.80000000000007</v>
      </c>
      <c r="L2377" s="835" t="s">
        <v>1023</v>
      </c>
      <c r="M2377" s="794"/>
      <c r="N2377" s="794"/>
      <c r="O2377" s="794"/>
      <c r="P2377" s="794"/>
      <c r="Q2377" s="794"/>
      <c r="R2377" s="794"/>
      <c r="S2377" s="794"/>
      <c r="T2377" s="794"/>
      <c r="U2377" s="794"/>
      <c r="V2377" s="794"/>
      <c r="W2377" s="794"/>
      <c r="X2377" s="794"/>
    </row>
    <row r="2378" spans="3:24">
      <c r="C2378" s="857" t="s">
        <v>1018</v>
      </c>
      <c r="D2378" s="835">
        <v>43709</v>
      </c>
      <c r="E2378" s="794">
        <f t="shared" si="46"/>
        <v>2019</v>
      </c>
      <c r="F2378" s="794" t="s">
        <v>1019</v>
      </c>
      <c r="G2378" s="823">
        <v>300</v>
      </c>
      <c r="H2378" s="794" t="s">
        <v>1036</v>
      </c>
      <c r="I2378" s="794">
        <v>65</v>
      </c>
      <c r="J2378" s="794">
        <v>235</v>
      </c>
      <c r="K2378" s="794">
        <v>987</v>
      </c>
      <c r="L2378" s="835" t="s">
        <v>1023</v>
      </c>
      <c r="M2378" s="794"/>
      <c r="N2378" s="794"/>
      <c r="O2378" s="794"/>
      <c r="P2378" s="794"/>
      <c r="Q2378" s="794"/>
      <c r="R2378" s="794"/>
      <c r="S2378" s="794"/>
      <c r="T2378" s="794"/>
      <c r="U2378" s="794"/>
      <c r="V2378" s="794"/>
      <c r="W2378" s="794"/>
      <c r="X2378" s="794"/>
    </row>
    <row r="2379" spans="3:24">
      <c r="C2379" s="857" t="s">
        <v>1018</v>
      </c>
      <c r="D2379" s="835">
        <v>43709</v>
      </c>
      <c r="E2379" s="794">
        <f t="shared" si="46"/>
        <v>2019</v>
      </c>
      <c r="F2379" s="794" t="s">
        <v>1019</v>
      </c>
      <c r="G2379" s="823">
        <v>300</v>
      </c>
      <c r="H2379" s="794" t="s">
        <v>1036</v>
      </c>
      <c r="I2379" s="794">
        <v>65</v>
      </c>
      <c r="J2379" s="794">
        <v>235</v>
      </c>
      <c r="K2379" s="794">
        <v>987</v>
      </c>
      <c r="L2379" s="835" t="s">
        <v>1023</v>
      </c>
      <c r="M2379" s="794"/>
      <c r="N2379" s="794"/>
      <c r="O2379" s="794"/>
      <c r="P2379" s="794"/>
      <c r="Q2379" s="794"/>
      <c r="R2379" s="794"/>
      <c r="S2379" s="794"/>
      <c r="T2379" s="794"/>
      <c r="U2379" s="794"/>
      <c r="V2379" s="794"/>
      <c r="W2379" s="794"/>
      <c r="X2379" s="794"/>
    </row>
    <row r="2380" spans="3:24">
      <c r="C2380" s="857" t="s">
        <v>1018</v>
      </c>
      <c r="D2380" s="835">
        <v>43709</v>
      </c>
      <c r="E2380" s="794">
        <f t="shared" si="46"/>
        <v>2019</v>
      </c>
      <c r="F2380" s="794" t="s">
        <v>1032</v>
      </c>
      <c r="G2380" s="823">
        <v>135</v>
      </c>
      <c r="H2380" s="794" t="s">
        <v>1036</v>
      </c>
      <c r="I2380" s="794">
        <v>65</v>
      </c>
      <c r="J2380" s="794">
        <v>70</v>
      </c>
      <c r="K2380" s="794">
        <v>294</v>
      </c>
      <c r="L2380" s="835" t="s">
        <v>1023</v>
      </c>
      <c r="M2380" s="794"/>
      <c r="N2380" s="794"/>
      <c r="O2380" s="794"/>
      <c r="P2380" s="794"/>
      <c r="Q2380" s="794"/>
      <c r="R2380" s="794"/>
      <c r="S2380" s="794"/>
      <c r="T2380" s="794"/>
      <c r="U2380" s="794"/>
      <c r="V2380" s="794"/>
      <c r="W2380" s="794"/>
      <c r="X2380" s="794"/>
    </row>
    <row r="2381" spans="3:24">
      <c r="C2381" s="857" t="s">
        <v>1018</v>
      </c>
      <c r="D2381" s="835">
        <v>43709</v>
      </c>
      <c r="E2381" s="794">
        <f t="shared" si="46"/>
        <v>2019</v>
      </c>
      <c r="F2381" s="794" t="s">
        <v>1019</v>
      </c>
      <c r="G2381" s="823">
        <v>300</v>
      </c>
      <c r="H2381" s="794" t="s">
        <v>1044</v>
      </c>
      <c r="I2381" s="794">
        <v>162</v>
      </c>
      <c r="J2381" s="794">
        <v>138</v>
      </c>
      <c r="K2381" s="794">
        <v>579.6</v>
      </c>
      <c r="L2381" s="835" t="s">
        <v>1023</v>
      </c>
      <c r="M2381" s="794"/>
      <c r="N2381" s="794"/>
      <c r="O2381" s="794"/>
      <c r="P2381" s="794"/>
      <c r="Q2381" s="794"/>
      <c r="R2381" s="794"/>
      <c r="S2381" s="794"/>
      <c r="T2381" s="794"/>
      <c r="U2381" s="794"/>
      <c r="V2381" s="794"/>
      <c r="W2381" s="794"/>
      <c r="X2381" s="794"/>
    </row>
    <row r="2382" spans="3:24">
      <c r="C2382" s="857" t="s">
        <v>1018</v>
      </c>
      <c r="D2382" s="835">
        <v>43709</v>
      </c>
      <c r="E2382" s="794">
        <f t="shared" si="46"/>
        <v>2019</v>
      </c>
      <c r="F2382" s="794" t="s">
        <v>1019</v>
      </c>
      <c r="G2382" s="823">
        <v>300</v>
      </c>
      <c r="H2382" s="794" t="s">
        <v>1044</v>
      </c>
      <c r="I2382" s="794">
        <v>162</v>
      </c>
      <c r="J2382" s="794">
        <v>138</v>
      </c>
      <c r="K2382" s="794">
        <v>579.6</v>
      </c>
      <c r="L2382" s="835" t="s">
        <v>1023</v>
      </c>
      <c r="M2382" s="794"/>
      <c r="N2382" s="794"/>
      <c r="O2382" s="794"/>
      <c r="P2382" s="794"/>
      <c r="Q2382" s="794"/>
      <c r="R2382" s="794"/>
      <c r="S2382" s="794"/>
      <c r="T2382" s="794"/>
      <c r="U2382" s="794"/>
      <c r="V2382" s="794"/>
      <c r="W2382" s="794"/>
      <c r="X2382" s="794"/>
    </row>
    <row r="2383" spans="3:24">
      <c r="C2383" s="857" t="s">
        <v>1018</v>
      </c>
      <c r="D2383" s="835">
        <v>43709</v>
      </c>
      <c r="E2383" s="794">
        <f t="shared" si="46"/>
        <v>2019</v>
      </c>
      <c r="F2383" s="794" t="s">
        <v>1019</v>
      </c>
      <c r="G2383" s="823">
        <v>300</v>
      </c>
      <c r="H2383" s="794" t="s">
        <v>1044</v>
      </c>
      <c r="I2383" s="794">
        <v>162</v>
      </c>
      <c r="J2383" s="794">
        <v>138</v>
      </c>
      <c r="K2383" s="794">
        <v>579.6</v>
      </c>
      <c r="L2383" s="835" t="s">
        <v>1023</v>
      </c>
      <c r="M2383" s="794"/>
      <c r="N2383" s="794"/>
      <c r="O2383" s="794"/>
      <c r="P2383" s="794"/>
      <c r="Q2383" s="794"/>
      <c r="R2383" s="794"/>
      <c r="S2383" s="794"/>
      <c r="T2383" s="794"/>
      <c r="U2383" s="794"/>
      <c r="V2383" s="794"/>
      <c r="W2383" s="794"/>
      <c r="X2383" s="794"/>
    </row>
    <row r="2384" spans="3:24">
      <c r="C2384" s="857" t="s">
        <v>1018</v>
      </c>
      <c r="D2384" s="835">
        <v>43709</v>
      </c>
      <c r="E2384" s="794">
        <f t="shared" si="46"/>
        <v>2019</v>
      </c>
      <c r="F2384" s="794" t="s">
        <v>1019</v>
      </c>
      <c r="G2384" s="823">
        <v>300</v>
      </c>
      <c r="H2384" s="794" t="s">
        <v>1044</v>
      </c>
      <c r="I2384" s="794">
        <v>162</v>
      </c>
      <c r="J2384" s="794">
        <v>138</v>
      </c>
      <c r="K2384" s="794">
        <v>579.6</v>
      </c>
      <c r="L2384" s="835" t="s">
        <v>1023</v>
      </c>
      <c r="M2384" s="794"/>
      <c r="N2384" s="794"/>
      <c r="O2384" s="794"/>
      <c r="P2384" s="794"/>
      <c r="Q2384" s="794"/>
      <c r="R2384" s="794"/>
      <c r="S2384" s="794"/>
      <c r="T2384" s="794"/>
      <c r="U2384" s="794"/>
      <c r="V2384" s="794"/>
      <c r="W2384" s="794"/>
      <c r="X2384" s="794"/>
    </row>
    <row r="2385" spans="3:24">
      <c r="C2385" s="857" t="s">
        <v>1018</v>
      </c>
      <c r="D2385" s="835">
        <v>43709</v>
      </c>
      <c r="E2385" s="794">
        <f t="shared" si="46"/>
        <v>2019</v>
      </c>
      <c r="F2385" s="794" t="s">
        <v>1019</v>
      </c>
      <c r="G2385" s="823">
        <v>300</v>
      </c>
      <c r="H2385" s="794" t="s">
        <v>1044</v>
      </c>
      <c r="I2385" s="794">
        <v>162</v>
      </c>
      <c r="J2385" s="794">
        <v>138</v>
      </c>
      <c r="K2385" s="794">
        <v>579.6</v>
      </c>
      <c r="L2385" s="835" t="s">
        <v>1023</v>
      </c>
      <c r="M2385" s="794"/>
      <c r="N2385" s="794"/>
      <c r="O2385" s="794"/>
      <c r="P2385" s="794"/>
      <c r="Q2385" s="794"/>
      <c r="R2385" s="794"/>
      <c r="S2385" s="794"/>
      <c r="T2385" s="794"/>
      <c r="U2385" s="794"/>
      <c r="V2385" s="794"/>
      <c r="W2385" s="794"/>
      <c r="X2385" s="794"/>
    </row>
    <row r="2386" spans="3:24">
      <c r="C2386" s="857" t="s">
        <v>1018</v>
      </c>
      <c r="D2386" s="835">
        <v>43709</v>
      </c>
      <c r="E2386" s="794">
        <f t="shared" si="46"/>
        <v>2019</v>
      </c>
      <c r="F2386" s="794" t="s">
        <v>1019</v>
      </c>
      <c r="G2386" s="823">
        <v>300</v>
      </c>
      <c r="H2386" s="794" t="s">
        <v>1043</v>
      </c>
      <c r="I2386" s="794">
        <v>134</v>
      </c>
      <c r="J2386" s="794">
        <v>166</v>
      </c>
      <c r="K2386" s="794">
        <v>697.2</v>
      </c>
      <c r="L2386" s="835" t="s">
        <v>1023</v>
      </c>
      <c r="M2386" s="794"/>
      <c r="N2386" s="794"/>
      <c r="O2386" s="794"/>
      <c r="P2386" s="794"/>
      <c r="Q2386" s="794"/>
      <c r="R2386" s="794"/>
      <c r="S2386" s="794"/>
      <c r="T2386" s="794"/>
      <c r="U2386" s="794"/>
      <c r="V2386" s="794"/>
      <c r="W2386" s="794"/>
      <c r="X2386" s="794"/>
    </row>
    <row r="2387" spans="3:24">
      <c r="C2387" s="857" t="s">
        <v>1018</v>
      </c>
      <c r="D2387" s="835">
        <v>43709</v>
      </c>
      <c r="E2387" s="794">
        <f t="shared" si="46"/>
        <v>2019</v>
      </c>
      <c r="F2387" s="794" t="s">
        <v>1019</v>
      </c>
      <c r="G2387" s="823">
        <v>300</v>
      </c>
      <c r="H2387" s="794" t="s">
        <v>1043</v>
      </c>
      <c r="I2387" s="794">
        <v>134</v>
      </c>
      <c r="J2387" s="794">
        <v>166</v>
      </c>
      <c r="K2387" s="794">
        <v>697.2</v>
      </c>
      <c r="L2387" s="835" t="s">
        <v>1023</v>
      </c>
      <c r="M2387" s="794"/>
      <c r="N2387" s="794"/>
      <c r="O2387" s="794"/>
      <c r="P2387" s="794"/>
      <c r="Q2387" s="794"/>
      <c r="R2387" s="794"/>
      <c r="S2387" s="794"/>
      <c r="T2387" s="794"/>
      <c r="U2387" s="794"/>
      <c r="V2387" s="794"/>
      <c r="W2387" s="794"/>
      <c r="X2387" s="794"/>
    </row>
    <row r="2388" spans="3:24">
      <c r="C2388" s="857" t="s">
        <v>1018</v>
      </c>
      <c r="D2388" s="835">
        <v>43709</v>
      </c>
      <c r="E2388" s="794">
        <f t="shared" si="46"/>
        <v>2019</v>
      </c>
      <c r="F2388" s="794" t="s">
        <v>1019</v>
      </c>
      <c r="G2388" s="823">
        <v>300</v>
      </c>
      <c r="H2388" s="794" t="s">
        <v>1043</v>
      </c>
      <c r="I2388" s="794">
        <v>134</v>
      </c>
      <c r="J2388" s="794">
        <v>166</v>
      </c>
      <c r="K2388" s="794">
        <v>697.2</v>
      </c>
      <c r="L2388" s="835" t="s">
        <v>1023</v>
      </c>
      <c r="M2388" s="794"/>
      <c r="N2388" s="794"/>
      <c r="O2388" s="794"/>
      <c r="P2388" s="794"/>
      <c r="Q2388" s="794"/>
      <c r="R2388" s="794"/>
      <c r="S2388" s="794"/>
      <c r="T2388" s="794"/>
      <c r="U2388" s="794"/>
      <c r="V2388" s="794"/>
      <c r="W2388" s="794"/>
      <c r="X2388" s="794"/>
    </row>
    <row r="2389" spans="3:24">
      <c r="C2389" s="857" t="s">
        <v>1018</v>
      </c>
      <c r="D2389" s="835">
        <v>43709</v>
      </c>
      <c r="E2389" s="794">
        <f t="shared" si="46"/>
        <v>2019</v>
      </c>
      <c r="F2389" s="794" t="s">
        <v>1032</v>
      </c>
      <c r="G2389" s="823">
        <v>135</v>
      </c>
      <c r="H2389" s="794" t="s">
        <v>1029</v>
      </c>
      <c r="I2389" s="794">
        <v>86</v>
      </c>
      <c r="J2389" s="794">
        <v>49</v>
      </c>
      <c r="K2389" s="794">
        <v>205.8</v>
      </c>
      <c r="L2389" s="835" t="s">
        <v>1023</v>
      </c>
      <c r="M2389" s="794"/>
      <c r="N2389" s="794"/>
      <c r="O2389" s="794"/>
      <c r="P2389" s="794"/>
      <c r="Q2389" s="794"/>
      <c r="R2389" s="794"/>
      <c r="S2389" s="794"/>
      <c r="T2389" s="794"/>
      <c r="U2389" s="794"/>
      <c r="V2389" s="794"/>
      <c r="W2389" s="794"/>
      <c r="X2389" s="794"/>
    </row>
    <row r="2390" spans="3:24">
      <c r="C2390" s="857" t="s">
        <v>1018</v>
      </c>
      <c r="D2390" s="835">
        <v>43709</v>
      </c>
      <c r="E2390" s="794">
        <f t="shared" si="46"/>
        <v>2019</v>
      </c>
      <c r="F2390" s="794" t="s">
        <v>1019</v>
      </c>
      <c r="G2390" s="823">
        <v>300</v>
      </c>
      <c r="H2390" s="794" t="s">
        <v>1029</v>
      </c>
      <c r="I2390" s="794">
        <v>86</v>
      </c>
      <c r="J2390" s="794">
        <v>214</v>
      </c>
      <c r="K2390" s="794">
        <v>898.80000000000007</v>
      </c>
      <c r="L2390" s="835" t="s">
        <v>1023</v>
      </c>
      <c r="M2390" s="794"/>
      <c r="N2390" s="794"/>
      <c r="O2390" s="794"/>
      <c r="P2390" s="794"/>
      <c r="Q2390" s="794"/>
      <c r="R2390" s="794"/>
      <c r="S2390" s="794"/>
      <c r="T2390" s="794"/>
      <c r="U2390" s="794"/>
      <c r="V2390" s="794"/>
      <c r="W2390" s="794"/>
      <c r="X2390" s="794"/>
    </row>
    <row r="2391" spans="3:24">
      <c r="C2391" s="857" t="s">
        <v>1018</v>
      </c>
      <c r="D2391" s="835">
        <v>43709</v>
      </c>
      <c r="E2391" s="794">
        <f t="shared" si="46"/>
        <v>2019</v>
      </c>
      <c r="F2391" s="794" t="s">
        <v>1032</v>
      </c>
      <c r="G2391" s="823">
        <v>135</v>
      </c>
      <c r="H2391" s="794" t="s">
        <v>1029</v>
      </c>
      <c r="I2391" s="794">
        <v>86</v>
      </c>
      <c r="J2391" s="794">
        <v>49</v>
      </c>
      <c r="K2391" s="794">
        <v>205.8</v>
      </c>
      <c r="L2391" s="835" t="s">
        <v>1023</v>
      </c>
      <c r="M2391" s="794"/>
      <c r="N2391" s="794"/>
      <c r="O2391" s="794"/>
      <c r="P2391" s="794"/>
      <c r="Q2391" s="794"/>
      <c r="R2391" s="794"/>
      <c r="S2391" s="794"/>
      <c r="T2391" s="794"/>
      <c r="U2391" s="794"/>
      <c r="V2391" s="794"/>
      <c r="W2391" s="794"/>
      <c r="X2391" s="794"/>
    </row>
    <row r="2392" spans="3:24">
      <c r="C2392" s="857" t="s">
        <v>1018</v>
      </c>
      <c r="D2392" s="835">
        <v>43709</v>
      </c>
      <c r="E2392" s="794">
        <f t="shared" si="46"/>
        <v>2019</v>
      </c>
      <c r="F2392" s="794" t="s">
        <v>1032</v>
      </c>
      <c r="G2392" s="823">
        <v>135</v>
      </c>
      <c r="H2392" s="794" t="s">
        <v>1050</v>
      </c>
      <c r="I2392" s="794">
        <v>86</v>
      </c>
      <c r="J2392" s="794">
        <v>49</v>
      </c>
      <c r="K2392" s="794">
        <v>205.8</v>
      </c>
      <c r="L2392" s="835" t="s">
        <v>1023</v>
      </c>
      <c r="M2392" s="794"/>
      <c r="N2392" s="794"/>
      <c r="O2392" s="794"/>
      <c r="P2392" s="794"/>
      <c r="Q2392" s="794"/>
      <c r="R2392" s="794"/>
      <c r="S2392" s="794"/>
      <c r="T2392" s="794"/>
      <c r="U2392" s="794"/>
      <c r="V2392" s="794"/>
      <c r="W2392" s="794"/>
      <c r="X2392" s="794"/>
    </row>
    <row r="2393" spans="3:24">
      <c r="C2393" s="857" t="s">
        <v>1018</v>
      </c>
      <c r="D2393" s="835">
        <v>43709</v>
      </c>
      <c r="E2393" s="794">
        <f t="shared" si="46"/>
        <v>2019</v>
      </c>
      <c r="F2393" s="794" t="s">
        <v>1019</v>
      </c>
      <c r="G2393" s="823">
        <v>300</v>
      </c>
      <c r="H2393" s="794" t="s">
        <v>1043</v>
      </c>
      <c r="I2393" s="794">
        <v>134</v>
      </c>
      <c r="J2393" s="794">
        <v>166</v>
      </c>
      <c r="K2393" s="794">
        <v>697.2</v>
      </c>
      <c r="L2393" s="835" t="s">
        <v>1023</v>
      </c>
      <c r="M2393" s="794"/>
      <c r="N2393" s="794"/>
      <c r="O2393" s="794"/>
      <c r="P2393" s="794"/>
      <c r="Q2393" s="794"/>
      <c r="R2393" s="794"/>
      <c r="S2393" s="794"/>
      <c r="T2393" s="794"/>
      <c r="U2393" s="794"/>
      <c r="V2393" s="794"/>
      <c r="W2393" s="794"/>
      <c r="X2393" s="794"/>
    </row>
    <row r="2394" spans="3:24">
      <c r="C2394" s="857" t="s">
        <v>1018</v>
      </c>
      <c r="D2394" s="835">
        <v>43709</v>
      </c>
      <c r="E2394" s="794">
        <f t="shared" si="46"/>
        <v>2019</v>
      </c>
      <c r="F2394" s="794" t="s">
        <v>1019</v>
      </c>
      <c r="G2394" s="823">
        <v>300</v>
      </c>
      <c r="H2394" s="794" t="s">
        <v>1043</v>
      </c>
      <c r="I2394" s="794">
        <v>134</v>
      </c>
      <c r="J2394" s="794">
        <v>166</v>
      </c>
      <c r="K2394" s="794">
        <v>697.2</v>
      </c>
      <c r="L2394" s="835" t="s">
        <v>1023</v>
      </c>
      <c r="M2394" s="794"/>
      <c r="N2394" s="794"/>
      <c r="O2394" s="794"/>
      <c r="P2394" s="794"/>
      <c r="Q2394" s="794"/>
      <c r="R2394" s="794"/>
      <c r="S2394" s="794"/>
      <c r="T2394" s="794"/>
      <c r="U2394" s="794"/>
      <c r="V2394" s="794"/>
      <c r="W2394" s="794"/>
      <c r="X2394" s="794"/>
    </row>
    <row r="2395" spans="3:24">
      <c r="C2395" s="857" t="s">
        <v>1018</v>
      </c>
      <c r="D2395" s="835">
        <v>43709</v>
      </c>
      <c r="E2395" s="794">
        <f t="shared" si="46"/>
        <v>2019</v>
      </c>
      <c r="F2395" s="794" t="s">
        <v>1019</v>
      </c>
      <c r="G2395" s="823">
        <v>300</v>
      </c>
      <c r="H2395" s="794" t="s">
        <v>1043</v>
      </c>
      <c r="I2395" s="794">
        <v>134</v>
      </c>
      <c r="J2395" s="794">
        <v>166</v>
      </c>
      <c r="K2395" s="794">
        <v>697.2</v>
      </c>
      <c r="L2395" s="835" t="s">
        <v>1023</v>
      </c>
      <c r="M2395" s="794"/>
      <c r="N2395" s="794"/>
      <c r="O2395" s="794"/>
      <c r="P2395" s="794"/>
      <c r="Q2395" s="794"/>
      <c r="R2395" s="794"/>
      <c r="S2395" s="794"/>
      <c r="T2395" s="794"/>
      <c r="U2395" s="794"/>
      <c r="V2395" s="794"/>
      <c r="W2395" s="794"/>
      <c r="X2395" s="794"/>
    </row>
    <row r="2396" spans="3:24">
      <c r="C2396" s="857" t="s">
        <v>1018</v>
      </c>
      <c r="D2396" s="835">
        <v>43709</v>
      </c>
      <c r="E2396" s="794">
        <f t="shared" si="46"/>
        <v>2019</v>
      </c>
      <c r="F2396" s="794" t="s">
        <v>1019</v>
      </c>
      <c r="G2396" s="823">
        <v>300</v>
      </c>
      <c r="H2396" s="794" t="s">
        <v>1043</v>
      </c>
      <c r="I2396" s="794">
        <v>134</v>
      </c>
      <c r="J2396" s="794">
        <v>166</v>
      </c>
      <c r="K2396" s="794">
        <v>697.2</v>
      </c>
      <c r="L2396" s="835" t="s">
        <v>1023</v>
      </c>
      <c r="M2396" s="794"/>
      <c r="N2396" s="794"/>
      <c r="O2396" s="794"/>
      <c r="P2396" s="794"/>
      <c r="Q2396" s="794"/>
      <c r="R2396" s="794"/>
      <c r="S2396" s="794"/>
      <c r="T2396" s="794"/>
      <c r="U2396" s="794"/>
      <c r="V2396" s="794"/>
      <c r="W2396" s="794"/>
      <c r="X2396" s="794"/>
    </row>
    <row r="2397" spans="3:24">
      <c r="C2397" s="857" t="s">
        <v>1018</v>
      </c>
      <c r="D2397" s="835">
        <v>43709</v>
      </c>
      <c r="E2397" s="794">
        <f t="shared" si="46"/>
        <v>2019</v>
      </c>
      <c r="F2397" s="794" t="s">
        <v>1019</v>
      </c>
      <c r="G2397" s="823">
        <v>300</v>
      </c>
      <c r="H2397" s="794" t="s">
        <v>1043</v>
      </c>
      <c r="I2397" s="794">
        <v>134</v>
      </c>
      <c r="J2397" s="794">
        <v>166</v>
      </c>
      <c r="K2397" s="794">
        <v>697.2</v>
      </c>
      <c r="L2397" s="835" t="s">
        <v>1023</v>
      </c>
      <c r="M2397" s="794"/>
      <c r="N2397" s="794"/>
      <c r="O2397" s="794"/>
      <c r="P2397" s="794"/>
      <c r="Q2397" s="794"/>
      <c r="R2397" s="794"/>
      <c r="S2397" s="794"/>
      <c r="T2397" s="794"/>
      <c r="U2397" s="794"/>
      <c r="V2397" s="794"/>
      <c r="W2397" s="794"/>
      <c r="X2397" s="794"/>
    </row>
    <row r="2398" spans="3:24">
      <c r="C2398" s="857" t="s">
        <v>1018</v>
      </c>
      <c r="D2398" s="835">
        <v>43709</v>
      </c>
      <c r="E2398" s="794">
        <f t="shared" si="46"/>
        <v>2019</v>
      </c>
      <c r="F2398" s="794" t="s">
        <v>1019</v>
      </c>
      <c r="G2398" s="823">
        <v>300</v>
      </c>
      <c r="H2398" s="794" t="s">
        <v>1043</v>
      </c>
      <c r="I2398" s="794">
        <v>134</v>
      </c>
      <c r="J2398" s="794">
        <v>166</v>
      </c>
      <c r="K2398" s="794">
        <v>697.2</v>
      </c>
      <c r="L2398" s="835" t="s">
        <v>1023</v>
      </c>
      <c r="M2398" s="794"/>
      <c r="N2398" s="794"/>
      <c r="O2398" s="794"/>
      <c r="P2398" s="794"/>
      <c r="Q2398" s="794"/>
      <c r="R2398" s="794"/>
      <c r="S2398" s="794"/>
      <c r="T2398" s="794"/>
      <c r="U2398" s="794"/>
      <c r="V2398" s="794"/>
      <c r="W2398" s="794"/>
      <c r="X2398" s="794"/>
    </row>
    <row r="2399" spans="3:24">
      <c r="C2399" s="857" t="s">
        <v>1018</v>
      </c>
      <c r="D2399" s="835">
        <v>43709</v>
      </c>
      <c r="E2399" s="794">
        <f t="shared" si="46"/>
        <v>2019</v>
      </c>
      <c r="F2399" s="794" t="s">
        <v>1019</v>
      </c>
      <c r="G2399" s="823">
        <v>300</v>
      </c>
      <c r="H2399" s="794" t="s">
        <v>1043</v>
      </c>
      <c r="I2399" s="794">
        <v>134</v>
      </c>
      <c r="J2399" s="794">
        <v>166</v>
      </c>
      <c r="K2399" s="794">
        <v>697.2</v>
      </c>
      <c r="L2399" s="835" t="s">
        <v>1023</v>
      </c>
      <c r="M2399" s="794"/>
      <c r="N2399" s="794"/>
      <c r="O2399" s="794"/>
      <c r="P2399" s="794"/>
      <c r="Q2399" s="794"/>
      <c r="R2399" s="794"/>
      <c r="S2399" s="794"/>
      <c r="T2399" s="794"/>
      <c r="U2399" s="794"/>
      <c r="V2399" s="794"/>
      <c r="W2399" s="794"/>
      <c r="X2399" s="794"/>
    </row>
    <row r="2400" spans="3:24">
      <c r="C2400" s="857" t="s">
        <v>1018</v>
      </c>
      <c r="D2400" s="835">
        <v>43709</v>
      </c>
      <c r="E2400" s="794">
        <f t="shared" si="46"/>
        <v>2019</v>
      </c>
      <c r="F2400" s="794" t="s">
        <v>1019</v>
      </c>
      <c r="G2400" s="823">
        <v>300</v>
      </c>
      <c r="H2400" s="794" t="s">
        <v>1043</v>
      </c>
      <c r="I2400" s="794">
        <v>134</v>
      </c>
      <c r="J2400" s="794">
        <v>166</v>
      </c>
      <c r="K2400" s="794">
        <v>697.2</v>
      </c>
      <c r="L2400" s="835" t="s">
        <v>1023</v>
      </c>
      <c r="M2400" s="794"/>
      <c r="N2400" s="794"/>
      <c r="O2400" s="794"/>
      <c r="P2400" s="794"/>
      <c r="Q2400" s="794"/>
      <c r="R2400" s="794"/>
      <c r="S2400" s="794"/>
      <c r="T2400" s="794"/>
      <c r="U2400" s="794"/>
      <c r="V2400" s="794"/>
      <c r="W2400" s="794"/>
      <c r="X2400" s="794"/>
    </row>
    <row r="2401" spans="3:24">
      <c r="C2401" s="857" t="s">
        <v>1018</v>
      </c>
      <c r="D2401" s="835">
        <v>43709</v>
      </c>
      <c r="E2401" s="794">
        <f t="shared" si="46"/>
        <v>2019</v>
      </c>
      <c r="F2401" s="794" t="s">
        <v>1019</v>
      </c>
      <c r="G2401" s="823">
        <v>300</v>
      </c>
      <c r="H2401" s="794" t="s">
        <v>1043</v>
      </c>
      <c r="I2401" s="794">
        <v>134</v>
      </c>
      <c r="J2401" s="794">
        <v>166</v>
      </c>
      <c r="K2401" s="794">
        <v>697.2</v>
      </c>
      <c r="L2401" s="835" t="s">
        <v>1023</v>
      </c>
      <c r="M2401" s="794"/>
      <c r="N2401" s="794"/>
      <c r="O2401" s="794"/>
      <c r="P2401" s="794"/>
      <c r="Q2401" s="794"/>
      <c r="R2401" s="794"/>
      <c r="S2401" s="794"/>
      <c r="T2401" s="794"/>
      <c r="U2401" s="794"/>
      <c r="V2401" s="794"/>
      <c r="W2401" s="794"/>
      <c r="X2401" s="794"/>
    </row>
    <row r="2402" spans="3:24">
      <c r="C2402" s="857" t="s">
        <v>1018</v>
      </c>
      <c r="D2402" s="835">
        <v>43709</v>
      </c>
      <c r="E2402" s="794">
        <f t="shared" si="46"/>
        <v>2019</v>
      </c>
      <c r="F2402" s="794" t="s">
        <v>1019</v>
      </c>
      <c r="G2402" s="823">
        <v>300</v>
      </c>
      <c r="H2402" s="794" t="s">
        <v>1043</v>
      </c>
      <c r="I2402" s="794">
        <v>134</v>
      </c>
      <c r="J2402" s="794">
        <v>166</v>
      </c>
      <c r="K2402" s="794">
        <v>697.2</v>
      </c>
      <c r="L2402" s="835" t="s">
        <v>1023</v>
      </c>
      <c r="M2402" s="794"/>
      <c r="N2402" s="794"/>
      <c r="O2402" s="794"/>
      <c r="P2402" s="794"/>
      <c r="Q2402" s="794"/>
      <c r="R2402" s="794"/>
      <c r="S2402" s="794"/>
      <c r="T2402" s="794"/>
      <c r="U2402" s="794"/>
      <c r="V2402" s="794"/>
      <c r="W2402" s="794"/>
      <c r="X2402" s="794"/>
    </row>
    <row r="2403" spans="3:24">
      <c r="C2403" s="857" t="s">
        <v>1018</v>
      </c>
      <c r="D2403" s="835">
        <v>43709</v>
      </c>
      <c r="E2403" s="794">
        <f t="shared" si="46"/>
        <v>2019</v>
      </c>
      <c r="F2403" s="794" t="s">
        <v>1019</v>
      </c>
      <c r="G2403" s="823">
        <v>300</v>
      </c>
      <c r="H2403" s="794" t="s">
        <v>1043</v>
      </c>
      <c r="I2403" s="794">
        <v>134</v>
      </c>
      <c r="J2403" s="794">
        <v>166</v>
      </c>
      <c r="K2403" s="794">
        <v>697.2</v>
      </c>
      <c r="L2403" s="835" t="s">
        <v>1023</v>
      </c>
      <c r="M2403" s="794"/>
      <c r="N2403" s="794"/>
      <c r="O2403" s="794"/>
      <c r="P2403" s="794"/>
      <c r="Q2403" s="794"/>
      <c r="R2403" s="794"/>
      <c r="S2403" s="794"/>
      <c r="T2403" s="794"/>
      <c r="U2403" s="794"/>
      <c r="V2403" s="794"/>
      <c r="W2403" s="794"/>
      <c r="X2403" s="794"/>
    </row>
    <row r="2404" spans="3:24">
      <c r="C2404" s="857" t="s">
        <v>1018</v>
      </c>
      <c r="D2404" s="835">
        <v>43709</v>
      </c>
      <c r="E2404" s="794">
        <f t="shared" si="46"/>
        <v>2019</v>
      </c>
      <c r="F2404" s="794" t="s">
        <v>1019</v>
      </c>
      <c r="G2404" s="823">
        <v>300</v>
      </c>
      <c r="H2404" s="794" t="s">
        <v>1043</v>
      </c>
      <c r="I2404" s="794">
        <v>134</v>
      </c>
      <c r="J2404" s="794">
        <v>166</v>
      </c>
      <c r="K2404" s="794">
        <v>697.2</v>
      </c>
      <c r="L2404" s="835" t="s">
        <v>1023</v>
      </c>
      <c r="M2404" s="794"/>
      <c r="N2404" s="794"/>
      <c r="O2404" s="794"/>
      <c r="P2404" s="794"/>
      <c r="Q2404" s="794"/>
      <c r="R2404" s="794"/>
      <c r="S2404" s="794"/>
      <c r="T2404" s="794"/>
      <c r="U2404" s="794"/>
      <c r="V2404" s="794"/>
      <c r="W2404" s="794"/>
      <c r="X2404" s="794"/>
    </row>
    <row r="2405" spans="3:24">
      <c r="C2405" s="857" t="s">
        <v>1018</v>
      </c>
      <c r="D2405" s="835">
        <v>43709</v>
      </c>
      <c r="E2405" s="794">
        <f t="shared" si="46"/>
        <v>2019</v>
      </c>
      <c r="F2405" s="794" t="s">
        <v>1032</v>
      </c>
      <c r="G2405" s="823">
        <v>135</v>
      </c>
      <c r="H2405" s="794" t="s">
        <v>1029</v>
      </c>
      <c r="I2405" s="794">
        <v>86</v>
      </c>
      <c r="J2405" s="794">
        <v>49</v>
      </c>
      <c r="K2405" s="794">
        <v>205.8</v>
      </c>
      <c r="L2405" s="835" t="s">
        <v>1023</v>
      </c>
      <c r="M2405" s="794"/>
      <c r="N2405" s="794"/>
      <c r="O2405" s="794"/>
      <c r="P2405" s="794"/>
      <c r="Q2405" s="794"/>
      <c r="R2405" s="794"/>
      <c r="S2405" s="794"/>
      <c r="T2405" s="794"/>
      <c r="U2405" s="794"/>
      <c r="V2405" s="794"/>
      <c r="W2405" s="794"/>
      <c r="X2405" s="794"/>
    </row>
    <row r="2406" spans="3:24">
      <c r="C2406" s="857" t="s">
        <v>1018</v>
      </c>
      <c r="D2406" s="835">
        <v>43709</v>
      </c>
      <c r="E2406" s="794">
        <f t="shared" si="46"/>
        <v>2019</v>
      </c>
      <c r="F2406" s="794" t="s">
        <v>1032</v>
      </c>
      <c r="G2406" s="823">
        <v>135</v>
      </c>
      <c r="H2406" s="794" t="s">
        <v>1029</v>
      </c>
      <c r="I2406" s="794">
        <v>86</v>
      </c>
      <c r="J2406" s="794">
        <v>49</v>
      </c>
      <c r="K2406" s="794">
        <v>205.8</v>
      </c>
      <c r="L2406" s="835" t="s">
        <v>1023</v>
      </c>
      <c r="M2406" s="794"/>
      <c r="N2406" s="794"/>
      <c r="O2406" s="794"/>
      <c r="P2406" s="794"/>
      <c r="Q2406" s="794"/>
      <c r="R2406" s="794"/>
      <c r="S2406" s="794"/>
      <c r="T2406" s="794"/>
      <c r="U2406" s="794"/>
      <c r="V2406" s="794"/>
      <c r="W2406" s="794"/>
      <c r="X2406" s="794"/>
    </row>
    <row r="2407" spans="3:24">
      <c r="C2407" s="857" t="s">
        <v>1018</v>
      </c>
      <c r="D2407" s="835">
        <v>43709</v>
      </c>
      <c r="E2407" s="794">
        <f t="shared" si="46"/>
        <v>2019</v>
      </c>
      <c r="F2407" s="794" t="s">
        <v>1032</v>
      </c>
      <c r="G2407" s="823">
        <v>135</v>
      </c>
      <c r="H2407" s="794" t="s">
        <v>1029</v>
      </c>
      <c r="I2407" s="794">
        <v>86</v>
      </c>
      <c r="J2407" s="794">
        <v>49</v>
      </c>
      <c r="K2407" s="794">
        <v>205.8</v>
      </c>
      <c r="L2407" s="835" t="s">
        <v>1023</v>
      </c>
      <c r="M2407" s="794"/>
      <c r="N2407" s="794"/>
      <c r="O2407" s="794"/>
      <c r="P2407" s="794"/>
      <c r="Q2407" s="794"/>
      <c r="R2407" s="794"/>
      <c r="S2407" s="794"/>
      <c r="T2407" s="794"/>
      <c r="U2407" s="794"/>
      <c r="V2407" s="794"/>
      <c r="W2407" s="794"/>
      <c r="X2407" s="794"/>
    </row>
    <row r="2408" spans="3:24">
      <c r="C2408" s="857" t="s">
        <v>1018</v>
      </c>
      <c r="D2408" s="835">
        <v>43709</v>
      </c>
      <c r="E2408" s="794">
        <f t="shared" si="46"/>
        <v>2019</v>
      </c>
      <c r="F2408" s="794" t="s">
        <v>1019</v>
      </c>
      <c r="G2408" s="823">
        <v>300</v>
      </c>
      <c r="H2408" s="794" t="s">
        <v>1043</v>
      </c>
      <c r="I2408" s="794">
        <v>134</v>
      </c>
      <c r="J2408" s="794">
        <v>166</v>
      </c>
      <c r="K2408" s="794">
        <v>697.2</v>
      </c>
      <c r="L2408" s="835" t="s">
        <v>1023</v>
      </c>
      <c r="M2408" s="794"/>
      <c r="N2408" s="794"/>
      <c r="O2408" s="794"/>
      <c r="P2408" s="794"/>
      <c r="Q2408" s="794"/>
      <c r="R2408" s="794"/>
      <c r="S2408" s="794"/>
      <c r="T2408" s="794"/>
      <c r="U2408" s="794"/>
      <c r="V2408" s="794"/>
      <c r="W2408" s="794"/>
      <c r="X2408" s="794"/>
    </row>
    <row r="2409" spans="3:24">
      <c r="C2409" s="857" t="s">
        <v>1018</v>
      </c>
      <c r="D2409" s="835">
        <v>43709</v>
      </c>
      <c r="E2409" s="794">
        <f t="shared" si="46"/>
        <v>2019</v>
      </c>
      <c r="F2409" s="794" t="s">
        <v>1028</v>
      </c>
      <c r="G2409" s="823">
        <v>195</v>
      </c>
      <c r="H2409" s="794" t="s">
        <v>1043</v>
      </c>
      <c r="I2409" s="794">
        <v>134</v>
      </c>
      <c r="J2409" s="794">
        <v>61</v>
      </c>
      <c r="K2409" s="794">
        <v>256.2</v>
      </c>
      <c r="L2409" s="835" t="s">
        <v>1023</v>
      </c>
      <c r="M2409" s="794"/>
      <c r="N2409" s="794"/>
      <c r="O2409" s="794"/>
      <c r="P2409" s="794"/>
      <c r="Q2409" s="794"/>
      <c r="R2409" s="794"/>
      <c r="S2409" s="794"/>
      <c r="T2409" s="794"/>
      <c r="U2409" s="794"/>
      <c r="V2409" s="794"/>
      <c r="W2409" s="794"/>
      <c r="X2409" s="794"/>
    </row>
    <row r="2410" spans="3:24">
      <c r="C2410" s="857" t="s">
        <v>1018</v>
      </c>
      <c r="D2410" s="835">
        <v>43709</v>
      </c>
      <c r="E2410" s="794">
        <f t="shared" ref="E2410:E2473" si="47">YEAR(D2410)</f>
        <v>2019</v>
      </c>
      <c r="F2410" s="794" t="s">
        <v>1028</v>
      </c>
      <c r="G2410" s="823">
        <v>195</v>
      </c>
      <c r="H2410" s="794" t="s">
        <v>1043</v>
      </c>
      <c r="I2410" s="794">
        <v>134</v>
      </c>
      <c r="J2410" s="794">
        <v>61</v>
      </c>
      <c r="K2410" s="794">
        <v>256.2</v>
      </c>
      <c r="L2410" s="835" t="s">
        <v>1023</v>
      </c>
      <c r="M2410" s="794"/>
      <c r="N2410" s="794"/>
      <c r="O2410" s="794"/>
      <c r="P2410" s="794"/>
      <c r="Q2410" s="794"/>
      <c r="R2410" s="794"/>
      <c r="S2410" s="794"/>
      <c r="T2410" s="794"/>
      <c r="U2410" s="794"/>
      <c r="V2410" s="794"/>
      <c r="W2410" s="794"/>
      <c r="X2410" s="794"/>
    </row>
    <row r="2411" spans="3:24">
      <c r="C2411" s="857" t="s">
        <v>1018</v>
      </c>
      <c r="D2411" s="835">
        <v>43709</v>
      </c>
      <c r="E2411" s="794">
        <f t="shared" si="47"/>
        <v>2019</v>
      </c>
      <c r="F2411" s="794" t="s">
        <v>1028</v>
      </c>
      <c r="G2411" s="823">
        <v>195</v>
      </c>
      <c r="H2411" s="794" t="s">
        <v>1043</v>
      </c>
      <c r="I2411" s="794">
        <v>134</v>
      </c>
      <c r="J2411" s="794">
        <v>61</v>
      </c>
      <c r="K2411" s="794">
        <v>256.2</v>
      </c>
      <c r="L2411" s="835" t="s">
        <v>1023</v>
      </c>
      <c r="M2411" s="794"/>
      <c r="N2411" s="794"/>
      <c r="O2411" s="794"/>
      <c r="P2411" s="794"/>
      <c r="Q2411" s="794"/>
      <c r="R2411" s="794"/>
      <c r="S2411" s="794"/>
      <c r="T2411" s="794"/>
      <c r="U2411" s="794"/>
      <c r="V2411" s="794"/>
      <c r="W2411" s="794"/>
      <c r="X2411" s="794"/>
    </row>
    <row r="2412" spans="3:24">
      <c r="C2412" s="857" t="s">
        <v>1018</v>
      </c>
      <c r="D2412" s="835">
        <v>43709</v>
      </c>
      <c r="E2412" s="794">
        <f t="shared" si="47"/>
        <v>2019</v>
      </c>
      <c r="F2412" s="794" t="s">
        <v>1028</v>
      </c>
      <c r="G2412" s="823">
        <v>195</v>
      </c>
      <c r="H2412" s="794" t="s">
        <v>1043</v>
      </c>
      <c r="I2412" s="794">
        <v>134</v>
      </c>
      <c r="J2412" s="794">
        <v>61</v>
      </c>
      <c r="K2412" s="794">
        <v>256.2</v>
      </c>
      <c r="L2412" s="835" t="s">
        <v>1023</v>
      </c>
      <c r="M2412" s="794"/>
      <c r="N2412" s="794"/>
      <c r="O2412" s="794"/>
      <c r="P2412" s="794"/>
      <c r="Q2412" s="794"/>
      <c r="R2412" s="794"/>
      <c r="S2412" s="794"/>
      <c r="T2412" s="794"/>
      <c r="U2412" s="794"/>
      <c r="V2412" s="794"/>
      <c r="W2412" s="794"/>
      <c r="X2412" s="794"/>
    </row>
    <row r="2413" spans="3:24">
      <c r="C2413" s="857" t="s">
        <v>1018</v>
      </c>
      <c r="D2413" s="835">
        <v>43709</v>
      </c>
      <c r="E2413" s="794">
        <f t="shared" si="47"/>
        <v>2019</v>
      </c>
      <c r="F2413" s="794" t="s">
        <v>1019</v>
      </c>
      <c r="G2413" s="823">
        <v>300</v>
      </c>
      <c r="H2413" s="794" t="s">
        <v>1043</v>
      </c>
      <c r="I2413" s="794">
        <v>134</v>
      </c>
      <c r="J2413" s="794">
        <v>166</v>
      </c>
      <c r="K2413" s="794">
        <v>697.2</v>
      </c>
      <c r="L2413" s="835" t="s">
        <v>1023</v>
      </c>
      <c r="M2413" s="794"/>
      <c r="N2413" s="794"/>
      <c r="O2413" s="794"/>
      <c r="P2413" s="794"/>
      <c r="Q2413" s="794"/>
      <c r="R2413" s="794"/>
      <c r="S2413" s="794"/>
      <c r="T2413" s="794"/>
      <c r="U2413" s="794"/>
      <c r="V2413" s="794"/>
      <c r="W2413" s="794"/>
      <c r="X2413" s="794"/>
    </row>
    <row r="2414" spans="3:24">
      <c r="C2414" s="857" t="s">
        <v>1018</v>
      </c>
      <c r="D2414" s="835">
        <v>43709</v>
      </c>
      <c r="E2414" s="794">
        <f t="shared" si="47"/>
        <v>2019</v>
      </c>
      <c r="F2414" s="794" t="s">
        <v>1019</v>
      </c>
      <c r="G2414" s="823">
        <v>300</v>
      </c>
      <c r="H2414" s="794" t="s">
        <v>1043</v>
      </c>
      <c r="I2414" s="794">
        <v>134</v>
      </c>
      <c r="J2414" s="794">
        <v>166</v>
      </c>
      <c r="K2414" s="794">
        <v>697.2</v>
      </c>
      <c r="L2414" s="835" t="s">
        <v>1023</v>
      </c>
      <c r="M2414" s="794"/>
      <c r="N2414" s="794"/>
      <c r="O2414" s="794"/>
      <c r="P2414" s="794"/>
      <c r="Q2414" s="794"/>
      <c r="R2414" s="794"/>
      <c r="S2414" s="794"/>
      <c r="T2414" s="794"/>
      <c r="U2414" s="794"/>
      <c r="V2414" s="794"/>
      <c r="W2414" s="794"/>
      <c r="X2414" s="794"/>
    </row>
    <row r="2415" spans="3:24">
      <c r="C2415" s="857" t="s">
        <v>1018</v>
      </c>
      <c r="D2415" s="835">
        <v>43709</v>
      </c>
      <c r="E2415" s="794">
        <f t="shared" si="47"/>
        <v>2019</v>
      </c>
      <c r="F2415" s="794" t="s">
        <v>1019</v>
      </c>
      <c r="G2415" s="823">
        <v>300</v>
      </c>
      <c r="H2415" s="794" t="s">
        <v>1043</v>
      </c>
      <c r="I2415" s="794">
        <v>134</v>
      </c>
      <c r="J2415" s="794">
        <v>166</v>
      </c>
      <c r="K2415" s="794">
        <v>697.2</v>
      </c>
      <c r="L2415" s="835" t="s">
        <v>1023</v>
      </c>
      <c r="M2415" s="794"/>
      <c r="N2415" s="794"/>
      <c r="O2415" s="794"/>
      <c r="P2415" s="794"/>
      <c r="Q2415" s="794"/>
      <c r="R2415" s="794"/>
      <c r="S2415" s="794"/>
      <c r="T2415" s="794"/>
      <c r="U2415" s="794"/>
      <c r="V2415" s="794"/>
      <c r="W2415" s="794"/>
      <c r="X2415" s="794"/>
    </row>
    <row r="2416" spans="3:24">
      <c r="C2416" s="857" t="s">
        <v>1018</v>
      </c>
      <c r="D2416" s="835">
        <v>43709</v>
      </c>
      <c r="E2416" s="794">
        <f t="shared" si="47"/>
        <v>2019</v>
      </c>
      <c r="F2416" s="794" t="s">
        <v>1019</v>
      </c>
      <c r="G2416" s="823">
        <v>300</v>
      </c>
      <c r="H2416" s="794" t="s">
        <v>1043</v>
      </c>
      <c r="I2416" s="794">
        <v>134</v>
      </c>
      <c r="J2416" s="794">
        <v>166</v>
      </c>
      <c r="K2416" s="794">
        <v>697.2</v>
      </c>
      <c r="L2416" s="835" t="s">
        <v>1023</v>
      </c>
      <c r="M2416" s="794"/>
      <c r="N2416" s="794"/>
      <c r="O2416" s="794"/>
      <c r="P2416" s="794"/>
      <c r="Q2416" s="794"/>
      <c r="R2416" s="794"/>
      <c r="S2416" s="794"/>
      <c r="T2416" s="794"/>
      <c r="U2416" s="794"/>
      <c r="V2416" s="794"/>
      <c r="W2416" s="794"/>
      <c r="X2416" s="794"/>
    </row>
    <row r="2417" spans="3:24">
      <c r="C2417" s="857" t="s">
        <v>1018</v>
      </c>
      <c r="D2417" s="835">
        <v>43709</v>
      </c>
      <c r="E2417" s="794">
        <f t="shared" si="47"/>
        <v>2019</v>
      </c>
      <c r="F2417" s="794" t="s">
        <v>1019</v>
      </c>
      <c r="G2417" s="823">
        <v>300</v>
      </c>
      <c r="H2417" s="794" t="s">
        <v>1043</v>
      </c>
      <c r="I2417" s="794">
        <v>134</v>
      </c>
      <c r="J2417" s="794">
        <v>166</v>
      </c>
      <c r="K2417" s="794">
        <v>697.2</v>
      </c>
      <c r="L2417" s="835" t="s">
        <v>1023</v>
      </c>
      <c r="M2417" s="794"/>
      <c r="N2417" s="794"/>
      <c r="O2417" s="794"/>
      <c r="P2417" s="794"/>
      <c r="Q2417" s="794"/>
      <c r="R2417" s="794"/>
      <c r="S2417" s="794"/>
      <c r="T2417" s="794"/>
      <c r="U2417" s="794"/>
      <c r="V2417" s="794"/>
      <c r="W2417" s="794"/>
      <c r="X2417" s="794"/>
    </row>
    <row r="2418" spans="3:24">
      <c r="C2418" s="857" t="s">
        <v>1018</v>
      </c>
      <c r="D2418" s="835">
        <v>43709</v>
      </c>
      <c r="E2418" s="794">
        <f t="shared" si="47"/>
        <v>2019</v>
      </c>
      <c r="F2418" s="794" t="s">
        <v>1019</v>
      </c>
      <c r="G2418" s="823">
        <v>300</v>
      </c>
      <c r="H2418" s="794" t="s">
        <v>1029</v>
      </c>
      <c r="I2418" s="794">
        <v>86</v>
      </c>
      <c r="J2418" s="794">
        <v>214</v>
      </c>
      <c r="K2418" s="794">
        <v>898.80000000000007</v>
      </c>
      <c r="L2418" s="835" t="s">
        <v>1023</v>
      </c>
      <c r="M2418" s="794"/>
      <c r="N2418" s="794"/>
      <c r="O2418" s="794"/>
      <c r="P2418" s="794"/>
      <c r="Q2418" s="794"/>
      <c r="R2418" s="794"/>
      <c r="S2418" s="794"/>
      <c r="T2418" s="794"/>
      <c r="U2418" s="794"/>
      <c r="V2418" s="794"/>
      <c r="W2418" s="794"/>
      <c r="X2418" s="794"/>
    </row>
    <row r="2419" spans="3:24">
      <c r="C2419" s="857" t="s">
        <v>1018</v>
      </c>
      <c r="D2419" s="835">
        <v>43709</v>
      </c>
      <c r="E2419" s="794">
        <f t="shared" si="47"/>
        <v>2019</v>
      </c>
      <c r="F2419" s="794" t="s">
        <v>1019</v>
      </c>
      <c r="G2419" s="823">
        <v>300</v>
      </c>
      <c r="H2419" s="794" t="s">
        <v>1044</v>
      </c>
      <c r="I2419" s="794">
        <v>162</v>
      </c>
      <c r="J2419" s="794">
        <v>138</v>
      </c>
      <c r="K2419" s="794">
        <v>579.6</v>
      </c>
      <c r="L2419" s="835" t="s">
        <v>1023</v>
      </c>
      <c r="M2419" s="794"/>
      <c r="N2419" s="794"/>
      <c r="O2419" s="794"/>
      <c r="P2419" s="794"/>
      <c r="Q2419" s="794"/>
      <c r="R2419" s="794"/>
      <c r="S2419" s="794"/>
      <c r="T2419" s="794"/>
      <c r="U2419" s="794"/>
      <c r="V2419" s="794"/>
      <c r="W2419" s="794"/>
      <c r="X2419" s="794"/>
    </row>
    <row r="2420" spans="3:24">
      <c r="C2420" s="857" t="s">
        <v>1018</v>
      </c>
      <c r="D2420" s="835">
        <v>43709</v>
      </c>
      <c r="E2420" s="794">
        <f t="shared" si="47"/>
        <v>2019</v>
      </c>
      <c r="F2420" s="794" t="s">
        <v>1019</v>
      </c>
      <c r="G2420" s="823">
        <v>300</v>
      </c>
      <c r="H2420" s="794" t="s">
        <v>1044</v>
      </c>
      <c r="I2420" s="794">
        <v>162</v>
      </c>
      <c r="J2420" s="794">
        <v>138</v>
      </c>
      <c r="K2420" s="794">
        <v>579.6</v>
      </c>
      <c r="L2420" s="835" t="s">
        <v>1023</v>
      </c>
      <c r="M2420" s="794"/>
      <c r="N2420" s="794"/>
      <c r="O2420" s="794"/>
      <c r="P2420" s="794"/>
      <c r="Q2420" s="794"/>
      <c r="R2420" s="794"/>
      <c r="S2420" s="794"/>
      <c r="T2420" s="794"/>
      <c r="U2420" s="794"/>
      <c r="V2420" s="794"/>
      <c r="W2420" s="794"/>
      <c r="X2420" s="794"/>
    </row>
    <row r="2421" spans="3:24">
      <c r="C2421" s="857" t="s">
        <v>1018</v>
      </c>
      <c r="D2421" s="835">
        <v>43709</v>
      </c>
      <c r="E2421" s="794">
        <f t="shared" si="47"/>
        <v>2019</v>
      </c>
      <c r="F2421" s="794" t="s">
        <v>1019</v>
      </c>
      <c r="G2421" s="823">
        <v>300</v>
      </c>
      <c r="H2421" s="794" t="s">
        <v>1044</v>
      </c>
      <c r="I2421" s="794">
        <v>162</v>
      </c>
      <c r="J2421" s="794">
        <v>138</v>
      </c>
      <c r="K2421" s="794">
        <v>579.6</v>
      </c>
      <c r="L2421" s="835" t="s">
        <v>1023</v>
      </c>
      <c r="M2421" s="794"/>
      <c r="N2421" s="794"/>
      <c r="O2421" s="794"/>
      <c r="P2421" s="794"/>
      <c r="Q2421" s="794"/>
      <c r="R2421" s="794"/>
      <c r="S2421" s="794"/>
      <c r="T2421" s="794"/>
      <c r="U2421" s="794"/>
      <c r="V2421" s="794"/>
      <c r="W2421" s="794"/>
      <c r="X2421" s="794"/>
    </row>
    <row r="2422" spans="3:24">
      <c r="C2422" s="857" t="s">
        <v>1018</v>
      </c>
      <c r="D2422" s="835">
        <v>43709</v>
      </c>
      <c r="E2422" s="794">
        <f t="shared" si="47"/>
        <v>2019</v>
      </c>
      <c r="F2422" s="794" t="s">
        <v>1019</v>
      </c>
      <c r="G2422" s="823">
        <v>300</v>
      </c>
      <c r="H2422" s="794" t="s">
        <v>1029</v>
      </c>
      <c r="I2422" s="794">
        <v>86</v>
      </c>
      <c r="J2422" s="794">
        <v>214</v>
      </c>
      <c r="K2422" s="794">
        <v>898.80000000000007</v>
      </c>
      <c r="L2422" s="835">
        <v>44044</v>
      </c>
      <c r="M2422" s="794"/>
      <c r="N2422" s="794"/>
      <c r="O2422" s="794"/>
      <c r="P2422" s="794"/>
      <c r="Q2422" s="794"/>
      <c r="R2422" s="794"/>
      <c r="S2422" s="794"/>
      <c r="T2422" s="794"/>
      <c r="U2422" s="794"/>
      <c r="V2422" s="794"/>
      <c r="W2422" s="794"/>
      <c r="X2422" s="794"/>
    </row>
    <row r="2423" spans="3:24">
      <c r="C2423" s="857" t="s">
        <v>1018</v>
      </c>
      <c r="D2423" s="835">
        <v>43709</v>
      </c>
      <c r="E2423" s="794">
        <f t="shared" si="47"/>
        <v>2019</v>
      </c>
      <c r="F2423" s="794" t="s">
        <v>1019</v>
      </c>
      <c r="G2423" s="823">
        <v>300</v>
      </c>
      <c r="H2423" s="794" t="s">
        <v>1029</v>
      </c>
      <c r="I2423" s="794">
        <v>86</v>
      </c>
      <c r="J2423" s="794">
        <v>214</v>
      </c>
      <c r="K2423" s="794">
        <v>898.80000000000007</v>
      </c>
      <c r="L2423" s="835">
        <v>44044</v>
      </c>
      <c r="M2423" s="794"/>
      <c r="N2423" s="794"/>
      <c r="O2423" s="794"/>
      <c r="P2423" s="794"/>
      <c r="Q2423" s="794"/>
      <c r="R2423" s="794"/>
      <c r="S2423" s="794"/>
      <c r="T2423" s="794"/>
      <c r="U2423" s="794"/>
      <c r="V2423" s="794"/>
      <c r="W2423" s="794"/>
      <c r="X2423" s="794"/>
    </row>
    <row r="2424" spans="3:24">
      <c r="C2424" s="857" t="s">
        <v>1018</v>
      </c>
      <c r="D2424" s="835">
        <v>43709</v>
      </c>
      <c r="E2424" s="794">
        <f t="shared" si="47"/>
        <v>2019</v>
      </c>
      <c r="F2424" s="794" t="s">
        <v>1019</v>
      </c>
      <c r="G2424" s="823">
        <v>300</v>
      </c>
      <c r="H2424" s="794" t="s">
        <v>1029</v>
      </c>
      <c r="I2424" s="794">
        <v>86</v>
      </c>
      <c r="J2424" s="794">
        <v>214</v>
      </c>
      <c r="K2424" s="794">
        <v>898.80000000000007</v>
      </c>
      <c r="L2424" s="835">
        <v>44044</v>
      </c>
      <c r="M2424" s="794"/>
      <c r="N2424" s="794"/>
      <c r="O2424" s="794"/>
      <c r="P2424" s="794"/>
      <c r="Q2424" s="794"/>
      <c r="R2424" s="794"/>
      <c r="S2424" s="794"/>
      <c r="T2424" s="794"/>
      <c r="U2424" s="794"/>
      <c r="V2424" s="794"/>
      <c r="W2424" s="794"/>
      <c r="X2424" s="794"/>
    </row>
    <row r="2425" spans="3:24">
      <c r="C2425" s="857" t="s">
        <v>1018</v>
      </c>
      <c r="D2425" s="835">
        <v>43709</v>
      </c>
      <c r="E2425" s="794">
        <f t="shared" si="47"/>
        <v>2019</v>
      </c>
      <c r="F2425" s="794" t="s">
        <v>1019</v>
      </c>
      <c r="G2425" s="823">
        <v>300</v>
      </c>
      <c r="H2425" s="794" t="s">
        <v>1029</v>
      </c>
      <c r="I2425" s="794">
        <v>86</v>
      </c>
      <c r="J2425" s="794">
        <v>214</v>
      </c>
      <c r="K2425" s="794">
        <v>898.80000000000007</v>
      </c>
      <c r="L2425" s="835" t="s">
        <v>1023</v>
      </c>
      <c r="M2425" s="794"/>
      <c r="N2425" s="794"/>
      <c r="O2425" s="794"/>
      <c r="P2425" s="794"/>
      <c r="Q2425" s="794"/>
      <c r="R2425" s="794"/>
      <c r="S2425" s="794"/>
      <c r="T2425" s="794"/>
      <c r="U2425" s="794"/>
      <c r="V2425" s="794"/>
      <c r="W2425" s="794"/>
      <c r="X2425" s="794"/>
    </row>
    <row r="2426" spans="3:24">
      <c r="C2426" s="857" t="s">
        <v>1018</v>
      </c>
      <c r="D2426" s="835">
        <v>43709</v>
      </c>
      <c r="E2426" s="794">
        <f t="shared" si="47"/>
        <v>2019</v>
      </c>
      <c r="F2426" s="794" t="s">
        <v>1032</v>
      </c>
      <c r="G2426" s="823">
        <v>135</v>
      </c>
      <c r="H2426" s="794" t="s">
        <v>1036</v>
      </c>
      <c r="I2426" s="794">
        <v>65</v>
      </c>
      <c r="J2426" s="794">
        <v>70</v>
      </c>
      <c r="K2426" s="794">
        <v>294</v>
      </c>
      <c r="L2426" s="835" t="s">
        <v>1023</v>
      </c>
      <c r="M2426" s="794"/>
      <c r="N2426" s="794"/>
      <c r="O2426" s="794"/>
      <c r="P2426" s="794"/>
      <c r="Q2426" s="794"/>
      <c r="R2426" s="794"/>
      <c r="S2426" s="794"/>
      <c r="T2426" s="794"/>
      <c r="U2426" s="794"/>
      <c r="V2426" s="794"/>
      <c r="W2426" s="794"/>
      <c r="X2426" s="794"/>
    </row>
    <row r="2427" spans="3:24">
      <c r="C2427" s="857" t="s">
        <v>1018</v>
      </c>
      <c r="D2427" s="835">
        <v>43709</v>
      </c>
      <c r="E2427" s="794">
        <f t="shared" si="47"/>
        <v>2019</v>
      </c>
      <c r="F2427" s="794" t="s">
        <v>1032</v>
      </c>
      <c r="G2427" s="823">
        <v>135</v>
      </c>
      <c r="H2427" s="794" t="s">
        <v>1036</v>
      </c>
      <c r="I2427" s="794">
        <v>65</v>
      </c>
      <c r="J2427" s="794">
        <v>70</v>
      </c>
      <c r="K2427" s="794">
        <v>294</v>
      </c>
      <c r="L2427" s="835" t="s">
        <v>1023</v>
      </c>
      <c r="M2427" s="794"/>
      <c r="N2427" s="794"/>
      <c r="O2427" s="794"/>
      <c r="P2427" s="794"/>
      <c r="Q2427" s="794"/>
      <c r="R2427" s="794"/>
      <c r="S2427" s="794"/>
      <c r="T2427" s="794"/>
      <c r="U2427" s="794"/>
      <c r="V2427" s="794"/>
      <c r="W2427" s="794"/>
      <c r="X2427" s="794"/>
    </row>
    <row r="2428" spans="3:24">
      <c r="C2428" s="857" t="s">
        <v>1018</v>
      </c>
      <c r="D2428" s="835">
        <v>43709</v>
      </c>
      <c r="E2428" s="794">
        <f t="shared" si="47"/>
        <v>2019</v>
      </c>
      <c r="F2428" s="794" t="s">
        <v>1032</v>
      </c>
      <c r="G2428" s="823">
        <v>135</v>
      </c>
      <c r="H2428" s="794" t="s">
        <v>1036</v>
      </c>
      <c r="I2428" s="794">
        <v>65</v>
      </c>
      <c r="J2428" s="794">
        <v>70</v>
      </c>
      <c r="K2428" s="794">
        <v>294</v>
      </c>
      <c r="L2428" s="835" t="s">
        <v>1023</v>
      </c>
      <c r="M2428" s="794"/>
      <c r="N2428" s="794"/>
      <c r="O2428" s="794"/>
      <c r="P2428" s="794"/>
      <c r="Q2428" s="794"/>
      <c r="R2428" s="794"/>
      <c r="S2428" s="794"/>
      <c r="T2428" s="794"/>
      <c r="U2428" s="794"/>
      <c r="V2428" s="794"/>
      <c r="W2428" s="794"/>
      <c r="X2428" s="794"/>
    </row>
    <row r="2429" spans="3:24">
      <c r="C2429" s="857" t="s">
        <v>1018</v>
      </c>
      <c r="D2429" s="835">
        <v>43709</v>
      </c>
      <c r="E2429" s="794">
        <f t="shared" si="47"/>
        <v>2019</v>
      </c>
      <c r="F2429" s="794" t="s">
        <v>1019</v>
      </c>
      <c r="G2429" s="823">
        <v>300</v>
      </c>
      <c r="H2429" s="794" t="s">
        <v>1044</v>
      </c>
      <c r="I2429" s="794">
        <v>162</v>
      </c>
      <c r="J2429" s="794">
        <v>138</v>
      </c>
      <c r="K2429" s="794">
        <v>579.6</v>
      </c>
      <c r="L2429" s="835" t="s">
        <v>1023</v>
      </c>
      <c r="M2429" s="794"/>
      <c r="N2429" s="794"/>
      <c r="O2429" s="794"/>
      <c r="P2429" s="794"/>
      <c r="Q2429" s="794"/>
      <c r="R2429" s="794"/>
      <c r="S2429" s="794"/>
      <c r="T2429" s="794"/>
      <c r="U2429" s="794"/>
      <c r="V2429" s="794"/>
      <c r="W2429" s="794"/>
      <c r="X2429" s="794"/>
    </row>
    <row r="2430" spans="3:24">
      <c r="C2430" s="857" t="s">
        <v>1018</v>
      </c>
      <c r="D2430" s="835">
        <v>43709</v>
      </c>
      <c r="E2430" s="794">
        <f t="shared" si="47"/>
        <v>2019</v>
      </c>
      <c r="F2430" s="794" t="s">
        <v>1019</v>
      </c>
      <c r="G2430" s="823">
        <v>300</v>
      </c>
      <c r="H2430" s="794" t="s">
        <v>1044</v>
      </c>
      <c r="I2430" s="794">
        <v>162</v>
      </c>
      <c r="J2430" s="794">
        <v>138</v>
      </c>
      <c r="K2430" s="794">
        <v>579.6</v>
      </c>
      <c r="L2430" s="835" t="s">
        <v>1023</v>
      </c>
      <c r="M2430" s="794"/>
      <c r="N2430" s="794"/>
      <c r="O2430" s="794"/>
      <c r="P2430" s="794"/>
      <c r="Q2430" s="794"/>
      <c r="R2430" s="794"/>
      <c r="S2430" s="794"/>
      <c r="T2430" s="794"/>
      <c r="U2430" s="794"/>
      <c r="V2430" s="794"/>
      <c r="W2430" s="794"/>
      <c r="X2430" s="794"/>
    </row>
    <row r="2431" spans="3:24">
      <c r="C2431" s="857" t="s">
        <v>1018</v>
      </c>
      <c r="D2431" s="835">
        <v>43709</v>
      </c>
      <c r="E2431" s="794">
        <f t="shared" si="47"/>
        <v>2019</v>
      </c>
      <c r="F2431" s="794" t="s">
        <v>1019</v>
      </c>
      <c r="G2431" s="823">
        <v>300</v>
      </c>
      <c r="H2431" s="794" t="s">
        <v>1044</v>
      </c>
      <c r="I2431" s="794">
        <v>162</v>
      </c>
      <c r="J2431" s="794">
        <v>138</v>
      </c>
      <c r="K2431" s="794">
        <v>579.6</v>
      </c>
      <c r="L2431" s="835" t="s">
        <v>1023</v>
      </c>
      <c r="M2431" s="794"/>
      <c r="N2431" s="794"/>
      <c r="O2431" s="794"/>
      <c r="P2431" s="794"/>
      <c r="Q2431" s="794"/>
      <c r="R2431" s="794"/>
      <c r="S2431" s="794"/>
      <c r="T2431" s="794"/>
      <c r="U2431" s="794"/>
      <c r="V2431" s="794"/>
      <c r="W2431" s="794"/>
      <c r="X2431" s="794"/>
    </row>
    <row r="2432" spans="3:24">
      <c r="C2432" s="857" t="s">
        <v>1018</v>
      </c>
      <c r="D2432" s="835">
        <v>43709</v>
      </c>
      <c r="E2432" s="794">
        <f t="shared" si="47"/>
        <v>2019</v>
      </c>
      <c r="F2432" s="794" t="s">
        <v>1019</v>
      </c>
      <c r="G2432" s="823">
        <v>300</v>
      </c>
      <c r="H2432" s="794" t="s">
        <v>1044</v>
      </c>
      <c r="I2432" s="794">
        <v>162</v>
      </c>
      <c r="J2432" s="794">
        <v>138</v>
      </c>
      <c r="K2432" s="794">
        <v>579.6</v>
      </c>
      <c r="L2432" s="835" t="s">
        <v>1023</v>
      </c>
      <c r="M2432" s="794"/>
      <c r="N2432" s="794"/>
      <c r="O2432" s="794"/>
      <c r="P2432" s="794"/>
      <c r="Q2432" s="794"/>
      <c r="R2432" s="794"/>
      <c r="S2432" s="794"/>
      <c r="T2432" s="794"/>
      <c r="U2432" s="794"/>
      <c r="V2432" s="794"/>
      <c r="W2432" s="794"/>
      <c r="X2432" s="794"/>
    </row>
    <row r="2433" spans="3:24">
      <c r="C2433" s="857" t="s">
        <v>1018</v>
      </c>
      <c r="D2433" s="835">
        <v>43709</v>
      </c>
      <c r="E2433" s="794">
        <f t="shared" si="47"/>
        <v>2019</v>
      </c>
      <c r="F2433" s="794" t="s">
        <v>1019</v>
      </c>
      <c r="G2433" s="823">
        <v>300</v>
      </c>
      <c r="H2433" s="794" t="s">
        <v>1044</v>
      </c>
      <c r="I2433" s="794">
        <v>162</v>
      </c>
      <c r="J2433" s="794">
        <v>138</v>
      </c>
      <c r="K2433" s="794">
        <v>579.6</v>
      </c>
      <c r="L2433" s="835" t="s">
        <v>1023</v>
      </c>
      <c r="M2433" s="794"/>
      <c r="N2433" s="794"/>
      <c r="O2433" s="794"/>
      <c r="P2433" s="794"/>
      <c r="Q2433" s="794"/>
      <c r="R2433" s="794"/>
      <c r="S2433" s="794"/>
      <c r="T2433" s="794"/>
      <c r="U2433" s="794"/>
      <c r="V2433" s="794"/>
      <c r="W2433" s="794"/>
      <c r="X2433" s="794"/>
    </row>
    <row r="2434" spans="3:24">
      <c r="C2434" s="857" t="s">
        <v>1018</v>
      </c>
      <c r="D2434" s="835">
        <v>43709</v>
      </c>
      <c r="E2434" s="794">
        <f t="shared" si="47"/>
        <v>2019</v>
      </c>
      <c r="F2434" s="794" t="s">
        <v>1019</v>
      </c>
      <c r="G2434" s="823">
        <v>300</v>
      </c>
      <c r="H2434" s="794" t="s">
        <v>1029</v>
      </c>
      <c r="I2434" s="794">
        <v>86</v>
      </c>
      <c r="J2434" s="794">
        <v>214</v>
      </c>
      <c r="K2434" s="794">
        <v>898.80000000000007</v>
      </c>
      <c r="L2434" s="835" t="s">
        <v>1023</v>
      </c>
      <c r="M2434" s="794"/>
      <c r="N2434" s="794"/>
      <c r="O2434" s="794"/>
      <c r="P2434" s="794"/>
      <c r="Q2434" s="794"/>
      <c r="R2434" s="794"/>
      <c r="S2434" s="794"/>
      <c r="T2434" s="794"/>
      <c r="U2434" s="794"/>
      <c r="V2434" s="794"/>
      <c r="W2434" s="794"/>
      <c r="X2434" s="794"/>
    </row>
    <row r="2435" spans="3:24">
      <c r="C2435" s="857" t="s">
        <v>1018</v>
      </c>
      <c r="D2435" s="835">
        <v>43709</v>
      </c>
      <c r="E2435" s="794">
        <f t="shared" si="47"/>
        <v>2019</v>
      </c>
      <c r="F2435" s="794" t="s">
        <v>1019</v>
      </c>
      <c r="G2435" s="823">
        <v>300</v>
      </c>
      <c r="H2435" s="794" t="s">
        <v>1029</v>
      </c>
      <c r="I2435" s="794">
        <v>86</v>
      </c>
      <c r="J2435" s="794">
        <v>214</v>
      </c>
      <c r="K2435" s="794">
        <v>898.80000000000007</v>
      </c>
      <c r="L2435" s="835" t="s">
        <v>1023</v>
      </c>
      <c r="M2435" s="794"/>
      <c r="N2435" s="794"/>
      <c r="O2435" s="794"/>
      <c r="P2435" s="794"/>
      <c r="Q2435" s="794"/>
      <c r="R2435" s="794"/>
      <c r="S2435" s="794"/>
      <c r="T2435" s="794"/>
      <c r="U2435" s="794"/>
      <c r="V2435" s="794"/>
      <c r="W2435" s="794"/>
      <c r="X2435" s="794"/>
    </row>
    <row r="2436" spans="3:24">
      <c r="C2436" s="857" t="s">
        <v>1018</v>
      </c>
      <c r="D2436" s="835">
        <v>43709</v>
      </c>
      <c r="E2436" s="794">
        <f t="shared" si="47"/>
        <v>2019</v>
      </c>
      <c r="F2436" s="794" t="s">
        <v>1019</v>
      </c>
      <c r="G2436" s="823">
        <v>300</v>
      </c>
      <c r="H2436" s="794" t="s">
        <v>1029</v>
      </c>
      <c r="I2436" s="794">
        <v>86</v>
      </c>
      <c r="J2436" s="794">
        <v>214</v>
      </c>
      <c r="K2436" s="794">
        <v>898.80000000000007</v>
      </c>
      <c r="L2436" s="835" t="s">
        <v>1023</v>
      </c>
      <c r="M2436" s="794"/>
      <c r="N2436" s="794"/>
      <c r="O2436" s="794"/>
      <c r="P2436" s="794"/>
      <c r="Q2436" s="794"/>
      <c r="R2436" s="794"/>
      <c r="S2436" s="794"/>
      <c r="T2436" s="794"/>
      <c r="U2436" s="794"/>
      <c r="V2436" s="794"/>
      <c r="W2436" s="794"/>
      <c r="X2436" s="794"/>
    </row>
    <row r="2437" spans="3:24">
      <c r="C2437" s="857" t="s">
        <v>1018</v>
      </c>
      <c r="D2437" s="835">
        <v>43709</v>
      </c>
      <c r="E2437" s="794">
        <f t="shared" si="47"/>
        <v>2019</v>
      </c>
      <c r="F2437" s="794" t="s">
        <v>1019</v>
      </c>
      <c r="G2437" s="823">
        <v>300</v>
      </c>
      <c r="H2437" s="794" t="s">
        <v>1029</v>
      </c>
      <c r="I2437" s="794">
        <v>86</v>
      </c>
      <c r="J2437" s="794">
        <v>214</v>
      </c>
      <c r="K2437" s="794">
        <v>898.80000000000007</v>
      </c>
      <c r="L2437" s="835" t="s">
        <v>1023</v>
      </c>
      <c r="M2437" s="794"/>
      <c r="N2437" s="794"/>
      <c r="O2437" s="794"/>
      <c r="P2437" s="794"/>
      <c r="Q2437" s="794"/>
      <c r="R2437" s="794"/>
      <c r="S2437" s="794"/>
      <c r="T2437" s="794"/>
      <c r="U2437" s="794"/>
      <c r="V2437" s="794"/>
      <c r="W2437" s="794"/>
      <c r="X2437" s="794"/>
    </row>
    <row r="2438" spans="3:24">
      <c r="C2438" s="857" t="s">
        <v>1018</v>
      </c>
      <c r="D2438" s="835">
        <v>43709</v>
      </c>
      <c r="E2438" s="794">
        <f t="shared" si="47"/>
        <v>2019</v>
      </c>
      <c r="F2438" s="794" t="s">
        <v>1019</v>
      </c>
      <c r="G2438" s="823">
        <v>300</v>
      </c>
      <c r="H2438" s="794" t="s">
        <v>1029</v>
      </c>
      <c r="I2438" s="794">
        <v>86</v>
      </c>
      <c r="J2438" s="794">
        <v>214</v>
      </c>
      <c r="K2438" s="794">
        <v>898.80000000000007</v>
      </c>
      <c r="L2438" s="835" t="s">
        <v>1023</v>
      </c>
      <c r="M2438" s="794"/>
      <c r="N2438" s="794"/>
      <c r="O2438" s="794"/>
      <c r="P2438" s="794"/>
      <c r="Q2438" s="794"/>
      <c r="R2438" s="794"/>
      <c r="S2438" s="794"/>
      <c r="T2438" s="794"/>
      <c r="U2438" s="794"/>
      <c r="V2438" s="794"/>
      <c r="W2438" s="794"/>
      <c r="X2438" s="794"/>
    </row>
    <row r="2439" spans="3:24">
      <c r="C2439" s="857" t="s">
        <v>1018</v>
      </c>
      <c r="D2439" s="835">
        <v>43709</v>
      </c>
      <c r="E2439" s="794">
        <f t="shared" si="47"/>
        <v>2019</v>
      </c>
      <c r="F2439" s="794" t="s">
        <v>1028</v>
      </c>
      <c r="G2439" s="823">
        <v>195</v>
      </c>
      <c r="H2439" s="794" t="s">
        <v>1029</v>
      </c>
      <c r="I2439" s="794">
        <v>86</v>
      </c>
      <c r="J2439" s="794">
        <v>109</v>
      </c>
      <c r="K2439" s="794">
        <v>457.8</v>
      </c>
      <c r="L2439" s="835" t="s">
        <v>1023</v>
      </c>
      <c r="M2439" s="794"/>
      <c r="N2439" s="794"/>
      <c r="O2439" s="794"/>
      <c r="P2439" s="794"/>
      <c r="Q2439" s="794"/>
      <c r="R2439" s="794"/>
      <c r="S2439" s="794"/>
      <c r="T2439" s="794"/>
      <c r="U2439" s="794"/>
      <c r="V2439" s="794"/>
      <c r="W2439" s="794"/>
      <c r="X2439" s="794"/>
    </row>
    <row r="2440" spans="3:24">
      <c r="C2440" s="857" t="s">
        <v>1018</v>
      </c>
      <c r="D2440" s="835">
        <v>43709</v>
      </c>
      <c r="E2440" s="794">
        <f t="shared" si="47"/>
        <v>2019</v>
      </c>
      <c r="F2440" s="794" t="s">
        <v>1027</v>
      </c>
      <c r="G2440" s="823">
        <v>470</v>
      </c>
      <c r="H2440" s="794" t="s">
        <v>1029</v>
      </c>
      <c r="I2440" s="794">
        <v>86</v>
      </c>
      <c r="J2440" s="794">
        <v>384</v>
      </c>
      <c r="K2440" s="794">
        <v>1612.8000000000002</v>
      </c>
      <c r="L2440" s="835" t="s">
        <v>1023</v>
      </c>
      <c r="M2440" s="794"/>
      <c r="N2440" s="794"/>
      <c r="O2440" s="794"/>
      <c r="P2440" s="794"/>
      <c r="Q2440" s="794"/>
      <c r="R2440" s="794"/>
      <c r="S2440" s="794"/>
      <c r="T2440" s="794"/>
      <c r="U2440" s="794"/>
      <c r="V2440" s="794"/>
      <c r="W2440" s="794"/>
      <c r="X2440" s="794"/>
    </row>
    <row r="2441" spans="3:24">
      <c r="C2441" s="857" t="s">
        <v>1018</v>
      </c>
      <c r="D2441" s="835">
        <v>43709</v>
      </c>
      <c r="E2441" s="794">
        <f t="shared" si="47"/>
        <v>2019</v>
      </c>
      <c r="F2441" s="794" t="s">
        <v>1019</v>
      </c>
      <c r="G2441" s="823">
        <v>300</v>
      </c>
      <c r="H2441" s="794" t="s">
        <v>1029</v>
      </c>
      <c r="I2441" s="794">
        <v>86</v>
      </c>
      <c r="J2441" s="794">
        <v>214</v>
      </c>
      <c r="K2441" s="794">
        <v>898.80000000000007</v>
      </c>
      <c r="L2441" s="835" t="s">
        <v>1023</v>
      </c>
      <c r="M2441" s="794"/>
      <c r="N2441" s="794"/>
      <c r="O2441" s="794"/>
      <c r="P2441" s="794"/>
      <c r="Q2441" s="794"/>
      <c r="R2441" s="794"/>
      <c r="S2441" s="794"/>
      <c r="T2441" s="794"/>
      <c r="U2441" s="794"/>
      <c r="V2441" s="794"/>
      <c r="W2441" s="794"/>
      <c r="X2441" s="794"/>
    </row>
    <row r="2442" spans="3:24">
      <c r="C2442" s="857" t="s">
        <v>1018</v>
      </c>
      <c r="D2442" s="835">
        <v>43709</v>
      </c>
      <c r="E2442" s="794">
        <f t="shared" si="47"/>
        <v>2019</v>
      </c>
      <c r="F2442" s="794" t="s">
        <v>1019</v>
      </c>
      <c r="G2442" s="823">
        <v>300</v>
      </c>
      <c r="H2442" s="794" t="s">
        <v>1029</v>
      </c>
      <c r="I2442" s="794">
        <v>86</v>
      </c>
      <c r="J2442" s="794">
        <v>214</v>
      </c>
      <c r="K2442" s="794">
        <v>898.80000000000007</v>
      </c>
      <c r="L2442" s="835" t="s">
        <v>1023</v>
      </c>
      <c r="M2442" s="794"/>
      <c r="N2442" s="794"/>
      <c r="O2442" s="794"/>
      <c r="P2442" s="794"/>
      <c r="Q2442" s="794"/>
      <c r="R2442" s="794"/>
      <c r="S2442" s="794"/>
      <c r="T2442" s="794"/>
      <c r="U2442" s="794"/>
      <c r="V2442" s="794"/>
      <c r="W2442" s="794"/>
      <c r="X2442" s="794"/>
    </row>
    <row r="2443" spans="3:24">
      <c r="C2443" s="857" t="s">
        <v>1018</v>
      </c>
      <c r="D2443" s="835">
        <v>43709</v>
      </c>
      <c r="E2443" s="794">
        <f t="shared" si="47"/>
        <v>2019</v>
      </c>
      <c r="F2443" s="794" t="s">
        <v>1019</v>
      </c>
      <c r="G2443" s="823">
        <v>300</v>
      </c>
      <c r="H2443" s="794" t="s">
        <v>1029</v>
      </c>
      <c r="I2443" s="794">
        <v>86</v>
      </c>
      <c r="J2443" s="794">
        <v>214</v>
      </c>
      <c r="K2443" s="794">
        <v>898.80000000000007</v>
      </c>
      <c r="L2443" s="835" t="s">
        <v>1023</v>
      </c>
      <c r="M2443" s="794"/>
      <c r="N2443" s="794"/>
      <c r="O2443" s="794"/>
      <c r="P2443" s="794"/>
      <c r="Q2443" s="794"/>
      <c r="R2443" s="794"/>
      <c r="S2443" s="794"/>
      <c r="T2443" s="794"/>
      <c r="U2443" s="794"/>
      <c r="V2443" s="794"/>
      <c r="W2443" s="794"/>
      <c r="X2443" s="794"/>
    </row>
    <row r="2444" spans="3:24">
      <c r="C2444" s="857" t="s">
        <v>1018</v>
      </c>
      <c r="D2444" s="835">
        <v>43709</v>
      </c>
      <c r="E2444" s="794">
        <f t="shared" si="47"/>
        <v>2019</v>
      </c>
      <c r="F2444" s="794" t="s">
        <v>1019</v>
      </c>
      <c r="G2444" s="823">
        <v>300</v>
      </c>
      <c r="H2444" s="794" t="s">
        <v>1029</v>
      </c>
      <c r="I2444" s="794">
        <v>86</v>
      </c>
      <c r="J2444" s="794">
        <v>214</v>
      </c>
      <c r="K2444" s="794">
        <v>898.80000000000007</v>
      </c>
      <c r="L2444" s="835" t="s">
        <v>1023</v>
      </c>
      <c r="M2444" s="794"/>
      <c r="N2444" s="794"/>
      <c r="O2444" s="794"/>
      <c r="P2444" s="794"/>
      <c r="Q2444" s="794"/>
      <c r="R2444" s="794"/>
      <c r="S2444" s="794"/>
      <c r="T2444" s="794"/>
      <c r="U2444" s="794"/>
      <c r="V2444" s="794"/>
      <c r="W2444" s="794"/>
      <c r="X2444" s="794"/>
    </row>
    <row r="2445" spans="3:24">
      <c r="C2445" s="857" t="s">
        <v>1018</v>
      </c>
      <c r="D2445" s="835">
        <v>43709</v>
      </c>
      <c r="E2445" s="794">
        <f t="shared" si="47"/>
        <v>2019</v>
      </c>
      <c r="F2445" s="794" t="s">
        <v>1027</v>
      </c>
      <c r="G2445" s="823">
        <v>470</v>
      </c>
      <c r="H2445" s="794" t="s">
        <v>1029</v>
      </c>
      <c r="I2445" s="794">
        <v>86</v>
      </c>
      <c r="J2445" s="794">
        <v>384</v>
      </c>
      <c r="K2445" s="794">
        <v>1612.8000000000002</v>
      </c>
      <c r="L2445" s="835" t="s">
        <v>1023</v>
      </c>
      <c r="M2445" s="794"/>
      <c r="N2445" s="794"/>
      <c r="O2445" s="794"/>
      <c r="P2445" s="794"/>
      <c r="Q2445" s="794"/>
      <c r="R2445" s="794"/>
      <c r="S2445" s="794"/>
      <c r="T2445" s="794"/>
      <c r="U2445" s="794"/>
      <c r="V2445" s="794"/>
      <c r="W2445" s="794"/>
      <c r="X2445" s="794"/>
    </row>
    <row r="2446" spans="3:24">
      <c r="C2446" s="857" t="s">
        <v>1018</v>
      </c>
      <c r="D2446" s="835">
        <v>43709</v>
      </c>
      <c r="E2446" s="794">
        <f t="shared" si="47"/>
        <v>2019</v>
      </c>
      <c r="F2446" s="794" t="s">
        <v>1051</v>
      </c>
      <c r="G2446" s="823">
        <v>48</v>
      </c>
      <c r="H2446" s="794" t="s">
        <v>1029</v>
      </c>
      <c r="I2446" s="794">
        <v>86</v>
      </c>
      <c r="J2446" s="794">
        <v>-38</v>
      </c>
      <c r="K2446" s="794">
        <v>-159.6</v>
      </c>
      <c r="L2446" s="835" t="s">
        <v>1023</v>
      </c>
      <c r="M2446" s="794"/>
      <c r="N2446" s="794"/>
      <c r="O2446" s="794"/>
      <c r="P2446" s="794"/>
      <c r="Q2446" s="794"/>
      <c r="R2446" s="794"/>
      <c r="S2446" s="794"/>
      <c r="T2446" s="794"/>
      <c r="U2446" s="794"/>
      <c r="V2446" s="794"/>
      <c r="W2446" s="794"/>
      <c r="X2446" s="794"/>
    </row>
    <row r="2447" spans="3:24">
      <c r="C2447" s="857" t="s">
        <v>1018</v>
      </c>
      <c r="D2447" s="835">
        <v>43709</v>
      </c>
      <c r="E2447" s="794">
        <f t="shared" si="47"/>
        <v>2019</v>
      </c>
      <c r="F2447" s="794" t="s">
        <v>1051</v>
      </c>
      <c r="G2447" s="823">
        <v>48</v>
      </c>
      <c r="H2447" s="794" t="s">
        <v>1029</v>
      </c>
      <c r="I2447" s="794">
        <v>86</v>
      </c>
      <c r="J2447" s="794">
        <v>-38</v>
      </c>
      <c r="K2447" s="794">
        <v>-159.6</v>
      </c>
      <c r="L2447" s="835" t="s">
        <v>1023</v>
      </c>
      <c r="M2447" s="794"/>
      <c r="N2447" s="794"/>
      <c r="O2447" s="794"/>
      <c r="P2447" s="794"/>
      <c r="Q2447" s="794"/>
      <c r="R2447" s="794"/>
      <c r="S2447" s="794"/>
      <c r="T2447" s="794"/>
      <c r="U2447" s="794"/>
      <c r="V2447" s="794"/>
      <c r="W2447" s="794"/>
      <c r="X2447" s="794"/>
    </row>
    <row r="2448" spans="3:24">
      <c r="C2448" s="857" t="s">
        <v>1018</v>
      </c>
      <c r="D2448" s="835">
        <v>43709</v>
      </c>
      <c r="E2448" s="794">
        <f t="shared" si="47"/>
        <v>2019</v>
      </c>
      <c r="F2448" s="794" t="s">
        <v>1051</v>
      </c>
      <c r="G2448" s="823">
        <v>48</v>
      </c>
      <c r="H2448" s="794" t="s">
        <v>1029</v>
      </c>
      <c r="I2448" s="794">
        <v>86</v>
      </c>
      <c r="J2448" s="794">
        <v>-38</v>
      </c>
      <c r="K2448" s="794">
        <v>-159.6</v>
      </c>
      <c r="L2448" s="835" t="s">
        <v>1023</v>
      </c>
      <c r="M2448" s="794"/>
      <c r="N2448" s="794"/>
      <c r="O2448" s="794"/>
      <c r="P2448" s="794"/>
      <c r="Q2448" s="794"/>
      <c r="R2448" s="794"/>
      <c r="S2448" s="794"/>
      <c r="T2448" s="794"/>
      <c r="U2448" s="794"/>
      <c r="V2448" s="794"/>
      <c r="W2448" s="794"/>
      <c r="X2448" s="794"/>
    </row>
    <row r="2449" spans="3:24">
      <c r="C2449" s="857" t="s">
        <v>1018</v>
      </c>
      <c r="D2449" s="835">
        <v>43709</v>
      </c>
      <c r="E2449" s="794">
        <f t="shared" si="47"/>
        <v>2019</v>
      </c>
      <c r="F2449" s="794" t="s">
        <v>1051</v>
      </c>
      <c r="G2449" s="823">
        <v>48</v>
      </c>
      <c r="H2449" s="794" t="s">
        <v>1029</v>
      </c>
      <c r="I2449" s="794">
        <v>86</v>
      </c>
      <c r="J2449" s="794">
        <v>-38</v>
      </c>
      <c r="K2449" s="794">
        <v>-159.6</v>
      </c>
      <c r="L2449" s="835" t="s">
        <v>1023</v>
      </c>
      <c r="M2449" s="794"/>
      <c r="N2449" s="794"/>
      <c r="O2449" s="794"/>
      <c r="P2449" s="794"/>
      <c r="Q2449" s="794"/>
      <c r="R2449" s="794"/>
      <c r="S2449" s="794"/>
      <c r="T2449" s="794"/>
      <c r="U2449" s="794"/>
      <c r="V2449" s="794"/>
      <c r="W2449" s="794"/>
      <c r="X2449" s="794"/>
    </row>
    <row r="2450" spans="3:24">
      <c r="C2450" s="857" t="s">
        <v>1018</v>
      </c>
      <c r="D2450" s="835">
        <v>43709</v>
      </c>
      <c r="E2450" s="794">
        <f t="shared" si="47"/>
        <v>2019</v>
      </c>
      <c r="F2450" s="794" t="s">
        <v>1051</v>
      </c>
      <c r="G2450" s="823">
        <v>48</v>
      </c>
      <c r="H2450" s="794" t="s">
        <v>1029</v>
      </c>
      <c r="I2450" s="794">
        <v>86</v>
      </c>
      <c r="J2450" s="794">
        <v>-38</v>
      </c>
      <c r="K2450" s="794">
        <v>-159.6</v>
      </c>
      <c r="L2450" s="835" t="s">
        <v>1023</v>
      </c>
      <c r="M2450" s="794"/>
      <c r="N2450" s="794"/>
      <c r="O2450" s="794"/>
      <c r="P2450" s="794"/>
      <c r="Q2450" s="794"/>
      <c r="R2450" s="794"/>
      <c r="S2450" s="794"/>
      <c r="T2450" s="794"/>
      <c r="U2450" s="794"/>
      <c r="V2450" s="794"/>
      <c r="W2450" s="794"/>
      <c r="X2450" s="794"/>
    </row>
    <row r="2451" spans="3:24">
      <c r="C2451" s="857" t="s">
        <v>1018</v>
      </c>
      <c r="D2451" s="835">
        <v>43709</v>
      </c>
      <c r="E2451" s="794">
        <f t="shared" si="47"/>
        <v>2019</v>
      </c>
      <c r="F2451" s="794" t="s">
        <v>1051</v>
      </c>
      <c r="G2451" s="823">
        <v>48</v>
      </c>
      <c r="H2451" s="794" t="s">
        <v>1029</v>
      </c>
      <c r="I2451" s="794">
        <v>86</v>
      </c>
      <c r="J2451" s="794">
        <v>-38</v>
      </c>
      <c r="K2451" s="794">
        <v>-159.6</v>
      </c>
      <c r="L2451" s="835" t="s">
        <v>1023</v>
      </c>
      <c r="M2451" s="794"/>
      <c r="N2451" s="794"/>
      <c r="O2451" s="794"/>
      <c r="P2451" s="794"/>
      <c r="Q2451" s="794"/>
      <c r="R2451" s="794"/>
      <c r="S2451" s="794"/>
      <c r="T2451" s="794"/>
      <c r="U2451" s="794"/>
      <c r="V2451" s="794"/>
      <c r="W2451" s="794"/>
      <c r="X2451" s="794"/>
    </row>
    <row r="2452" spans="3:24">
      <c r="C2452" s="857" t="s">
        <v>1018</v>
      </c>
      <c r="D2452" s="835">
        <v>43709</v>
      </c>
      <c r="E2452" s="794">
        <f t="shared" si="47"/>
        <v>2019</v>
      </c>
      <c r="F2452" s="794" t="s">
        <v>1051</v>
      </c>
      <c r="G2452" s="823">
        <v>48</v>
      </c>
      <c r="H2452" s="794" t="s">
        <v>1029</v>
      </c>
      <c r="I2452" s="794">
        <v>86</v>
      </c>
      <c r="J2452" s="794">
        <v>-38</v>
      </c>
      <c r="K2452" s="794">
        <v>-159.6</v>
      </c>
      <c r="L2452" s="835" t="s">
        <v>1023</v>
      </c>
      <c r="M2452" s="794"/>
      <c r="N2452" s="794"/>
      <c r="O2452" s="794"/>
      <c r="P2452" s="794"/>
      <c r="Q2452" s="794"/>
      <c r="R2452" s="794"/>
      <c r="S2452" s="794"/>
      <c r="T2452" s="794"/>
      <c r="U2452" s="794"/>
      <c r="V2452" s="794"/>
      <c r="W2452" s="794"/>
      <c r="X2452" s="794"/>
    </row>
    <row r="2453" spans="3:24">
      <c r="C2453" s="857" t="s">
        <v>1018</v>
      </c>
      <c r="D2453" s="835">
        <v>43709</v>
      </c>
      <c r="E2453" s="794">
        <f t="shared" si="47"/>
        <v>2019</v>
      </c>
      <c r="F2453" s="794" t="s">
        <v>1051</v>
      </c>
      <c r="G2453" s="823">
        <v>48</v>
      </c>
      <c r="H2453" s="794" t="s">
        <v>1029</v>
      </c>
      <c r="I2453" s="794">
        <v>86</v>
      </c>
      <c r="J2453" s="794">
        <v>-38</v>
      </c>
      <c r="K2453" s="794">
        <v>-159.6</v>
      </c>
      <c r="L2453" s="835" t="s">
        <v>1023</v>
      </c>
      <c r="M2453" s="794"/>
      <c r="N2453" s="794"/>
      <c r="O2453" s="794"/>
      <c r="P2453" s="794"/>
      <c r="Q2453" s="794"/>
      <c r="R2453" s="794"/>
      <c r="S2453" s="794"/>
      <c r="T2453" s="794"/>
      <c r="U2453" s="794"/>
      <c r="V2453" s="794"/>
      <c r="W2453" s="794"/>
      <c r="X2453" s="794"/>
    </row>
    <row r="2454" spans="3:24">
      <c r="C2454" s="857" t="s">
        <v>1018</v>
      </c>
      <c r="D2454" s="835">
        <v>43709</v>
      </c>
      <c r="E2454" s="794">
        <f t="shared" si="47"/>
        <v>2019</v>
      </c>
      <c r="F2454" s="794" t="s">
        <v>1051</v>
      </c>
      <c r="G2454" s="823">
        <v>48</v>
      </c>
      <c r="H2454" s="794" t="s">
        <v>1029</v>
      </c>
      <c r="I2454" s="794">
        <v>86</v>
      </c>
      <c r="J2454" s="794">
        <v>-38</v>
      </c>
      <c r="K2454" s="794">
        <v>-159.6</v>
      </c>
      <c r="L2454" s="835" t="s">
        <v>1023</v>
      </c>
      <c r="M2454" s="794"/>
      <c r="N2454" s="794"/>
      <c r="O2454" s="794"/>
      <c r="P2454" s="794"/>
      <c r="Q2454" s="794"/>
      <c r="R2454" s="794"/>
      <c r="S2454" s="794"/>
      <c r="T2454" s="794"/>
      <c r="U2454" s="794"/>
      <c r="V2454" s="794"/>
      <c r="W2454" s="794"/>
      <c r="X2454" s="794"/>
    </row>
    <row r="2455" spans="3:24">
      <c r="C2455" s="857" t="s">
        <v>1018</v>
      </c>
      <c r="D2455" s="835">
        <v>43709</v>
      </c>
      <c r="E2455" s="794">
        <f t="shared" si="47"/>
        <v>2019</v>
      </c>
      <c r="F2455" s="794" t="s">
        <v>1051</v>
      </c>
      <c r="G2455" s="823">
        <v>48</v>
      </c>
      <c r="H2455" s="794" t="s">
        <v>1029</v>
      </c>
      <c r="I2455" s="794">
        <v>86</v>
      </c>
      <c r="J2455" s="794">
        <v>-38</v>
      </c>
      <c r="K2455" s="794">
        <v>-159.6</v>
      </c>
      <c r="L2455" s="835" t="s">
        <v>1023</v>
      </c>
      <c r="M2455" s="794"/>
      <c r="N2455" s="794"/>
      <c r="O2455" s="794"/>
      <c r="P2455" s="794"/>
      <c r="Q2455" s="794"/>
      <c r="R2455" s="794"/>
      <c r="S2455" s="794"/>
      <c r="T2455" s="794"/>
      <c r="U2455" s="794"/>
      <c r="V2455" s="794"/>
      <c r="W2455" s="794"/>
      <c r="X2455" s="794"/>
    </row>
    <row r="2456" spans="3:24">
      <c r="C2456" s="857" t="s">
        <v>1018</v>
      </c>
      <c r="D2456" s="835">
        <v>43709</v>
      </c>
      <c r="E2456" s="794">
        <f t="shared" si="47"/>
        <v>2019</v>
      </c>
      <c r="F2456" s="794" t="s">
        <v>1051</v>
      </c>
      <c r="G2456" s="823">
        <v>48</v>
      </c>
      <c r="H2456" s="794" t="s">
        <v>1029</v>
      </c>
      <c r="I2456" s="794">
        <v>86</v>
      </c>
      <c r="J2456" s="794">
        <v>-38</v>
      </c>
      <c r="K2456" s="794">
        <v>-159.6</v>
      </c>
      <c r="L2456" s="835" t="s">
        <v>1023</v>
      </c>
      <c r="M2456" s="794"/>
      <c r="N2456" s="794"/>
      <c r="O2456" s="794"/>
      <c r="P2456" s="794"/>
      <c r="Q2456" s="794"/>
      <c r="R2456" s="794"/>
      <c r="S2456" s="794"/>
      <c r="T2456" s="794"/>
      <c r="U2456" s="794"/>
      <c r="V2456" s="794"/>
      <c r="W2456" s="794"/>
      <c r="X2456" s="794"/>
    </row>
    <row r="2457" spans="3:24">
      <c r="C2457" s="857" t="s">
        <v>1018</v>
      </c>
      <c r="D2457" s="835">
        <v>43709</v>
      </c>
      <c r="E2457" s="794">
        <f t="shared" si="47"/>
        <v>2019</v>
      </c>
      <c r="F2457" s="794" t="s">
        <v>1051</v>
      </c>
      <c r="G2457" s="823">
        <v>48</v>
      </c>
      <c r="H2457" s="794" t="s">
        <v>1029</v>
      </c>
      <c r="I2457" s="794">
        <v>86</v>
      </c>
      <c r="J2457" s="794">
        <v>-38</v>
      </c>
      <c r="K2457" s="794">
        <v>-159.6</v>
      </c>
      <c r="L2457" s="835" t="s">
        <v>1023</v>
      </c>
      <c r="M2457" s="794"/>
      <c r="N2457" s="794"/>
      <c r="O2457" s="794"/>
      <c r="P2457" s="794"/>
      <c r="Q2457" s="794"/>
      <c r="R2457" s="794"/>
      <c r="S2457" s="794"/>
      <c r="T2457" s="794"/>
      <c r="U2457" s="794"/>
      <c r="V2457" s="794"/>
      <c r="W2457" s="794"/>
      <c r="X2457" s="794"/>
    </row>
    <row r="2458" spans="3:24">
      <c r="C2458" s="857" t="s">
        <v>1018</v>
      </c>
      <c r="D2458" s="835">
        <v>43709</v>
      </c>
      <c r="E2458" s="794">
        <f t="shared" si="47"/>
        <v>2019</v>
      </c>
      <c r="F2458" s="794" t="s">
        <v>1051</v>
      </c>
      <c r="G2458" s="823">
        <v>48</v>
      </c>
      <c r="H2458" s="794" t="s">
        <v>1029</v>
      </c>
      <c r="I2458" s="794">
        <v>86</v>
      </c>
      <c r="J2458" s="794">
        <v>-38</v>
      </c>
      <c r="K2458" s="794">
        <v>-159.6</v>
      </c>
      <c r="L2458" s="835" t="s">
        <v>1023</v>
      </c>
      <c r="M2458" s="794"/>
      <c r="N2458" s="794"/>
      <c r="O2458" s="794"/>
      <c r="P2458" s="794"/>
      <c r="Q2458" s="794"/>
      <c r="R2458" s="794"/>
      <c r="S2458" s="794"/>
      <c r="T2458" s="794"/>
      <c r="U2458" s="794"/>
      <c r="V2458" s="794"/>
      <c r="W2458" s="794"/>
      <c r="X2458" s="794"/>
    </row>
    <row r="2459" spans="3:24">
      <c r="C2459" s="857" t="s">
        <v>1018</v>
      </c>
      <c r="D2459" s="835">
        <v>43709</v>
      </c>
      <c r="E2459" s="794">
        <f t="shared" si="47"/>
        <v>2019</v>
      </c>
      <c r="F2459" s="794" t="s">
        <v>1051</v>
      </c>
      <c r="G2459" s="823">
        <v>48</v>
      </c>
      <c r="H2459" s="794" t="s">
        <v>1029</v>
      </c>
      <c r="I2459" s="794">
        <v>86</v>
      </c>
      <c r="J2459" s="794">
        <v>-38</v>
      </c>
      <c r="K2459" s="794">
        <v>-159.6</v>
      </c>
      <c r="L2459" s="835" t="s">
        <v>1023</v>
      </c>
      <c r="M2459" s="794"/>
      <c r="N2459" s="794"/>
      <c r="O2459" s="794"/>
      <c r="P2459" s="794"/>
      <c r="Q2459" s="794"/>
      <c r="R2459" s="794"/>
      <c r="S2459" s="794"/>
      <c r="T2459" s="794"/>
      <c r="U2459" s="794"/>
      <c r="V2459" s="794"/>
      <c r="W2459" s="794"/>
      <c r="X2459" s="794"/>
    </row>
    <row r="2460" spans="3:24">
      <c r="C2460" s="857" t="s">
        <v>1018</v>
      </c>
      <c r="D2460" s="835">
        <v>43709</v>
      </c>
      <c r="E2460" s="794">
        <f t="shared" si="47"/>
        <v>2019</v>
      </c>
      <c r="F2460" s="794" t="s">
        <v>1051</v>
      </c>
      <c r="G2460" s="823">
        <v>48</v>
      </c>
      <c r="H2460" s="794" t="s">
        <v>1029</v>
      </c>
      <c r="I2460" s="794">
        <v>86</v>
      </c>
      <c r="J2460" s="794">
        <v>-38</v>
      </c>
      <c r="K2460" s="794">
        <v>-159.6</v>
      </c>
      <c r="L2460" s="835" t="s">
        <v>1023</v>
      </c>
      <c r="M2460" s="794"/>
      <c r="N2460" s="794"/>
      <c r="O2460" s="794"/>
      <c r="P2460" s="794"/>
      <c r="Q2460" s="794"/>
      <c r="R2460" s="794"/>
      <c r="S2460" s="794"/>
      <c r="T2460" s="794"/>
      <c r="U2460" s="794"/>
      <c r="V2460" s="794"/>
      <c r="W2460" s="794"/>
      <c r="X2460" s="794"/>
    </row>
    <row r="2461" spans="3:24">
      <c r="C2461" s="857" t="s">
        <v>1018</v>
      </c>
      <c r="D2461" s="835">
        <v>43709</v>
      </c>
      <c r="E2461" s="794">
        <f t="shared" si="47"/>
        <v>2019</v>
      </c>
      <c r="F2461" s="794" t="s">
        <v>1051</v>
      </c>
      <c r="G2461" s="823">
        <v>48</v>
      </c>
      <c r="H2461" s="794" t="s">
        <v>1029</v>
      </c>
      <c r="I2461" s="794">
        <v>86</v>
      </c>
      <c r="J2461" s="794">
        <v>-38</v>
      </c>
      <c r="K2461" s="794">
        <v>-159.6</v>
      </c>
      <c r="L2461" s="835" t="s">
        <v>1023</v>
      </c>
      <c r="M2461" s="794"/>
      <c r="N2461" s="794"/>
      <c r="O2461" s="794"/>
      <c r="P2461" s="794"/>
      <c r="Q2461" s="794"/>
      <c r="R2461" s="794"/>
      <c r="S2461" s="794"/>
      <c r="T2461" s="794"/>
      <c r="U2461" s="794"/>
      <c r="V2461" s="794"/>
      <c r="W2461" s="794"/>
      <c r="X2461" s="794"/>
    </row>
    <row r="2462" spans="3:24">
      <c r="C2462" s="857" t="s">
        <v>1018</v>
      </c>
      <c r="D2462" s="835">
        <v>43709</v>
      </c>
      <c r="E2462" s="794">
        <f t="shared" si="47"/>
        <v>2019</v>
      </c>
      <c r="F2462" s="794" t="s">
        <v>1051</v>
      </c>
      <c r="G2462" s="823">
        <v>48</v>
      </c>
      <c r="H2462" s="794" t="s">
        <v>1029</v>
      </c>
      <c r="I2462" s="794">
        <v>86</v>
      </c>
      <c r="J2462" s="794">
        <v>-38</v>
      </c>
      <c r="K2462" s="794">
        <v>-159.6</v>
      </c>
      <c r="L2462" s="835" t="s">
        <v>1023</v>
      </c>
      <c r="M2462" s="794"/>
      <c r="N2462" s="794"/>
      <c r="O2462" s="794"/>
      <c r="P2462" s="794"/>
      <c r="Q2462" s="794"/>
      <c r="R2462" s="794"/>
      <c r="S2462" s="794"/>
      <c r="T2462" s="794"/>
      <c r="U2462" s="794"/>
      <c r="V2462" s="794"/>
      <c r="W2462" s="794"/>
      <c r="X2462" s="794"/>
    </row>
    <row r="2463" spans="3:24">
      <c r="C2463" s="857" t="s">
        <v>1018</v>
      </c>
      <c r="D2463" s="835">
        <v>43709</v>
      </c>
      <c r="E2463" s="794">
        <f t="shared" si="47"/>
        <v>2019</v>
      </c>
      <c r="F2463" s="794" t="s">
        <v>1051</v>
      </c>
      <c r="G2463" s="823">
        <v>48</v>
      </c>
      <c r="H2463" s="794" t="s">
        <v>1029</v>
      </c>
      <c r="I2463" s="794">
        <v>86</v>
      </c>
      <c r="J2463" s="794">
        <v>-38</v>
      </c>
      <c r="K2463" s="794">
        <v>-159.6</v>
      </c>
      <c r="L2463" s="835" t="s">
        <v>1023</v>
      </c>
      <c r="M2463" s="794"/>
      <c r="N2463" s="794"/>
      <c r="O2463" s="794"/>
      <c r="P2463" s="794"/>
      <c r="Q2463" s="794"/>
      <c r="R2463" s="794"/>
      <c r="S2463" s="794"/>
      <c r="T2463" s="794"/>
      <c r="U2463" s="794"/>
      <c r="V2463" s="794"/>
      <c r="W2463" s="794"/>
      <c r="X2463" s="794"/>
    </row>
    <row r="2464" spans="3:24">
      <c r="C2464" s="857" t="s">
        <v>1018</v>
      </c>
      <c r="D2464" s="835">
        <v>43709</v>
      </c>
      <c r="E2464" s="794">
        <f t="shared" si="47"/>
        <v>2019</v>
      </c>
      <c r="F2464" s="794" t="s">
        <v>1051</v>
      </c>
      <c r="G2464" s="823">
        <v>48</v>
      </c>
      <c r="H2464" s="794" t="s">
        <v>1029</v>
      </c>
      <c r="I2464" s="794">
        <v>86</v>
      </c>
      <c r="J2464" s="794">
        <v>-38</v>
      </c>
      <c r="K2464" s="794">
        <v>-159.6</v>
      </c>
      <c r="L2464" s="835" t="s">
        <v>1023</v>
      </c>
      <c r="M2464" s="794"/>
      <c r="N2464" s="794"/>
      <c r="O2464" s="794"/>
      <c r="P2464" s="794"/>
      <c r="Q2464" s="794"/>
      <c r="R2464" s="794"/>
      <c r="S2464" s="794"/>
      <c r="T2464" s="794"/>
      <c r="U2464" s="794"/>
      <c r="V2464" s="794"/>
      <c r="W2464" s="794"/>
      <c r="X2464" s="794"/>
    </row>
    <row r="2465" spans="3:24">
      <c r="C2465" s="857" t="s">
        <v>1018</v>
      </c>
      <c r="D2465" s="835">
        <v>43709</v>
      </c>
      <c r="E2465" s="794">
        <f t="shared" si="47"/>
        <v>2019</v>
      </c>
      <c r="F2465" s="794" t="s">
        <v>1030</v>
      </c>
      <c r="G2465" s="823">
        <v>100</v>
      </c>
      <c r="H2465" s="794" t="s">
        <v>1029</v>
      </c>
      <c r="I2465" s="794">
        <v>86</v>
      </c>
      <c r="J2465" s="794">
        <v>14</v>
      </c>
      <c r="K2465" s="794">
        <v>58.800000000000004</v>
      </c>
      <c r="L2465" s="835" t="s">
        <v>1023</v>
      </c>
      <c r="M2465" s="794"/>
      <c r="N2465" s="794"/>
      <c r="O2465" s="794"/>
      <c r="P2465" s="794"/>
      <c r="Q2465" s="794"/>
      <c r="R2465" s="794"/>
      <c r="S2465" s="794"/>
      <c r="T2465" s="794"/>
      <c r="U2465" s="794"/>
      <c r="V2465" s="794"/>
      <c r="W2465" s="794"/>
      <c r="X2465" s="794"/>
    </row>
    <row r="2466" spans="3:24">
      <c r="C2466" s="857" t="s">
        <v>1018</v>
      </c>
      <c r="D2466" s="835">
        <v>43709</v>
      </c>
      <c r="E2466" s="794">
        <f t="shared" si="47"/>
        <v>2019</v>
      </c>
      <c r="F2466" s="794" t="s">
        <v>1051</v>
      </c>
      <c r="G2466" s="823">
        <v>48</v>
      </c>
      <c r="H2466" s="794" t="s">
        <v>1029</v>
      </c>
      <c r="I2466" s="794">
        <v>86</v>
      </c>
      <c r="J2466" s="794">
        <v>-38</v>
      </c>
      <c r="K2466" s="794">
        <v>-159.6</v>
      </c>
      <c r="L2466" s="835" t="s">
        <v>1023</v>
      </c>
      <c r="M2466" s="794"/>
      <c r="N2466" s="794"/>
      <c r="O2466" s="794"/>
      <c r="P2466" s="794"/>
      <c r="Q2466" s="794"/>
      <c r="R2466" s="794"/>
      <c r="S2466" s="794"/>
      <c r="T2466" s="794"/>
      <c r="U2466" s="794"/>
      <c r="V2466" s="794"/>
      <c r="W2466" s="794"/>
      <c r="X2466" s="794"/>
    </row>
    <row r="2467" spans="3:24">
      <c r="C2467" s="857" t="s">
        <v>1018</v>
      </c>
      <c r="D2467" s="835">
        <v>43709</v>
      </c>
      <c r="E2467" s="794">
        <f t="shared" si="47"/>
        <v>2019</v>
      </c>
      <c r="F2467" s="794" t="s">
        <v>1051</v>
      </c>
      <c r="G2467" s="823">
        <v>48</v>
      </c>
      <c r="H2467" s="794" t="s">
        <v>1029</v>
      </c>
      <c r="I2467" s="794">
        <v>86</v>
      </c>
      <c r="J2467" s="794">
        <v>-38</v>
      </c>
      <c r="K2467" s="794">
        <v>-159.6</v>
      </c>
      <c r="L2467" s="835" t="s">
        <v>1023</v>
      </c>
      <c r="M2467" s="794"/>
      <c r="N2467" s="794"/>
      <c r="O2467" s="794"/>
      <c r="P2467" s="794"/>
      <c r="Q2467" s="794"/>
      <c r="R2467" s="794"/>
      <c r="S2467" s="794"/>
      <c r="T2467" s="794"/>
      <c r="U2467" s="794"/>
      <c r="V2467" s="794"/>
      <c r="W2467" s="794"/>
      <c r="X2467" s="794"/>
    </row>
    <row r="2468" spans="3:24">
      <c r="C2468" s="857" t="s">
        <v>1018</v>
      </c>
      <c r="D2468" s="835">
        <v>43709</v>
      </c>
      <c r="E2468" s="794">
        <f t="shared" si="47"/>
        <v>2019</v>
      </c>
      <c r="F2468" s="794" t="s">
        <v>1051</v>
      </c>
      <c r="G2468" s="823">
        <v>48</v>
      </c>
      <c r="H2468" s="794" t="s">
        <v>1029</v>
      </c>
      <c r="I2468" s="794">
        <v>86</v>
      </c>
      <c r="J2468" s="794">
        <v>-38</v>
      </c>
      <c r="K2468" s="794">
        <v>-159.6</v>
      </c>
      <c r="L2468" s="835" t="s">
        <v>1023</v>
      </c>
      <c r="M2468" s="794"/>
      <c r="N2468" s="794"/>
      <c r="O2468" s="794"/>
      <c r="P2468" s="794"/>
      <c r="Q2468" s="794"/>
      <c r="R2468" s="794"/>
      <c r="S2468" s="794"/>
      <c r="T2468" s="794"/>
      <c r="U2468" s="794"/>
      <c r="V2468" s="794"/>
      <c r="W2468" s="794"/>
      <c r="X2468" s="794"/>
    </row>
    <row r="2469" spans="3:24">
      <c r="C2469" s="857" t="s">
        <v>1018</v>
      </c>
      <c r="D2469" s="835">
        <v>43709</v>
      </c>
      <c r="E2469" s="794">
        <f t="shared" si="47"/>
        <v>2019</v>
      </c>
      <c r="F2469" s="794" t="s">
        <v>1051</v>
      </c>
      <c r="G2469" s="823">
        <v>48</v>
      </c>
      <c r="H2469" s="794" t="s">
        <v>1029</v>
      </c>
      <c r="I2469" s="794">
        <v>86</v>
      </c>
      <c r="J2469" s="794">
        <v>-38</v>
      </c>
      <c r="K2469" s="794">
        <v>-159.6</v>
      </c>
      <c r="L2469" s="835" t="s">
        <v>1023</v>
      </c>
      <c r="M2469" s="794"/>
      <c r="N2469" s="794"/>
      <c r="O2469" s="794"/>
      <c r="P2469" s="794"/>
      <c r="Q2469" s="794"/>
      <c r="R2469" s="794"/>
      <c r="S2469" s="794"/>
      <c r="T2469" s="794"/>
      <c r="U2469" s="794"/>
      <c r="V2469" s="794"/>
      <c r="W2469" s="794"/>
      <c r="X2469" s="794"/>
    </row>
    <row r="2470" spans="3:24">
      <c r="C2470" s="857" t="s">
        <v>1018</v>
      </c>
      <c r="D2470" s="835">
        <v>43709</v>
      </c>
      <c r="E2470" s="794">
        <f t="shared" si="47"/>
        <v>2019</v>
      </c>
      <c r="F2470" s="794" t="s">
        <v>1051</v>
      </c>
      <c r="G2470" s="823">
        <v>48</v>
      </c>
      <c r="H2470" s="794" t="s">
        <v>1029</v>
      </c>
      <c r="I2470" s="794">
        <v>86</v>
      </c>
      <c r="J2470" s="794">
        <v>-38</v>
      </c>
      <c r="K2470" s="794">
        <v>-159.6</v>
      </c>
      <c r="L2470" s="835" t="s">
        <v>1023</v>
      </c>
      <c r="M2470" s="794"/>
      <c r="N2470" s="794"/>
      <c r="O2470" s="794"/>
      <c r="P2470" s="794"/>
      <c r="Q2470" s="794"/>
      <c r="R2470" s="794"/>
      <c r="S2470" s="794"/>
      <c r="T2470" s="794"/>
      <c r="U2470" s="794"/>
      <c r="V2470" s="794"/>
      <c r="W2470" s="794"/>
      <c r="X2470" s="794"/>
    </row>
    <row r="2471" spans="3:24">
      <c r="C2471" s="857" t="s">
        <v>1018</v>
      </c>
      <c r="D2471" s="835">
        <v>43709</v>
      </c>
      <c r="E2471" s="794">
        <f t="shared" si="47"/>
        <v>2019</v>
      </c>
      <c r="F2471" s="794" t="s">
        <v>1051</v>
      </c>
      <c r="G2471" s="823">
        <v>48</v>
      </c>
      <c r="H2471" s="794" t="s">
        <v>1029</v>
      </c>
      <c r="I2471" s="794">
        <v>86</v>
      </c>
      <c r="J2471" s="794">
        <v>-38</v>
      </c>
      <c r="K2471" s="794">
        <v>-159.6</v>
      </c>
      <c r="L2471" s="835" t="s">
        <v>1023</v>
      </c>
      <c r="M2471" s="794"/>
      <c r="N2471" s="794"/>
      <c r="O2471" s="794"/>
      <c r="P2471" s="794"/>
      <c r="Q2471" s="794"/>
      <c r="R2471" s="794"/>
      <c r="S2471" s="794"/>
      <c r="T2471" s="794"/>
      <c r="U2471" s="794"/>
      <c r="V2471" s="794"/>
      <c r="W2471" s="794"/>
      <c r="X2471" s="794"/>
    </row>
    <row r="2472" spans="3:24">
      <c r="C2472" s="857" t="s">
        <v>1018</v>
      </c>
      <c r="D2472" s="835">
        <v>43709</v>
      </c>
      <c r="E2472" s="794">
        <f t="shared" si="47"/>
        <v>2019</v>
      </c>
      <c r="F2472" s="794" t="s">
        <v>1051</v>
      </c>
      <c r="G2472" s="823">
        <v>48</v>
      </c>
      <c r="H2472" s="794" t="s">
        <v>1029</v>
      </c>
      <c r="I2472" s="794">
        <v>86</v>
      </c>
      <c r="J2472" s="794">
        <v>-38</v>
      </c>
      <c r="K2472" s="794">
        <v>-159.6</v>
      </c>
      <c r="L2472" s="835" t="s">
        <v>1023</v>
      </c>
      <c r="M2472" s="794"/>
      <c r="N2472" s="794"/>
      <c r="O2472" s="794"/>
      <c r="P2472" s="794"/>
      <c r="Q2472" s="794"/>
      <c r="R2472" s="794"/>
      <c r="S2472" s="794"/>
      <c r="T2472" s="794"/>
      <c r="U2472" s="794"/>
      <c r="V2472" s="794"/>
      <c r="W2472" s="794"/>
      <c r="X2472" s="794"/>
    </row>
    <row r="2473" spans="3:24">
      <c r="C2473" s="857" t="s">
        <v>1018</v>
      </c>
      <c r="D2473" s="835">
        <v>43709</v>
      </c>
      <c r="E2473" s="794">
        <f t="shared" si="47"/>
        <v>2019</v>
      </c>
      <c r="F2473" s="794" t="s">
        <v>1051</v>
      </c>
      <c r="G2473" s="823">
        <v>48</v>
      </c>
      <c r="H2473" s="794" t="s">
        <v>1029</v>
      </c>
      <c r="I2473" s="794">
        <v>86</v>
      </c>
      <c r="J2473" s="794">
        <v>-38</v>
      </c>
      <c r="K2473" s="794">
        <v>-159.6</v>
      </c>
      <c r="L2473" s="835" t="s">
        <v>1023</v>
      </c>
      <c r="M2473" s="794"/>
      <c r="N2473" s="794"/>
      <c r="O2473" s="794"/>
      <c r="P2473" s="794"/>
      <c r="Q2473" s="794"/>
      <c r="R2473" s="794"/>
      <c r="S2473" s="794"/>
      <c r="T2473" s="794"/>
      <c r="U2473" s="794"/>
      <c r="V2473" s="794"/>
      <c r="W2473" s="794"/>
      <c r="X2473" s="794"/>
    </row>
    <row r="2474" spans="3:24">
      <c r="C2474" s="857" t="s">
        <v>1018</v>
      </c>
      <c r="D2474" s="835">
        <v>43709</v>
      </c>
      <c r="E2474" s="794">
        <f t="shared" ref="E2474:E2537" si="48">YEAR(D2474)</f>
        <v>2019</v>
      </c>
      <c r="F2474" s="794" t="s">
        <v>1051</v>
      </c>
      <c r="G2474" s="823">
        <v>48</v>
      </c>
      <c r="H2474" s="794" t="s">
        <v>1029</v>
      </c>
      <c r="I2474" s="794">
        <v>86</v>
      </c>
      <c r="J2474" s="794">
        <v>-38</v>
      </c>
      <c r="K2474" s="794">
        <v>-159.6</v>
      </c>
      <c r="L2474" s="835" t="s">
        <v>1023</v>
      </c>
      <c r="M2474" s="794"/>
      <c r="N2474" s="794"/>
      <c r="O2474" s="794"/>
      <c r="P2474" s="794"/>
      <c r="Q2474" s="794"/>
      <c r="R2474" s="794"/>
      <c r="S2474" s="794"/>
      <c r="T2474" s="794"/>
      <c r="U2474" s="794"/>
      <c r="V2474" s="794"/>
      <c r="W2474" s="794"/>
      <c r="X2474" s="794"/>
    </row>
    <row r="2475" spans="3:24">
      <c r="C2475" s="857" t="s">
        <v>1018</v>
      </c>
      <c r="D2475" s="835">
        <v>43709</v>
      </c>
      <c r="E2475" s="794">
        <f t="shared" si="48"/>
        <v>2019</v>
      </c>
      <c r="F2475" s="794" t="s">
        <v>1051</v>
      </c>
      <c r="G2475" s="823">
        <v>48</v>
      </c>
      <c r="H2475" s="794" t="s">
        <v>1031</v>
      </c>
      <c r="I2475" s="794">
        <v>86</v>
      </c>
      <c r="J2475" s="794">
        <v>-38</v>
      </c>
      <c r="K2475" s="794">
        <v>-159.6</v>
      </c>
      <c r="L2475" s="835" t="s">
        <v>1023</v>
      </c>
      <c r="M2475" s="794"/>
      <c r="N2475" s="794"/>
      <c r="O2475" s="794"/>
      <c r="P2475" s="794"/>
      <c r="Q2475" s="794"/>
      <c r="R2475" s="794"/>
      <c r="S2475" s="794"/>
      <c r="T2475" s="794"/>
      <c r="U2475" s="794"/>
      <c r="V2475" s="794"/>
      <c r="W2475" s="794"/>
      <c r="X2475" s="794"/>
    </row>
    <row r="2476" spans="3:24">
      <c r="C2476" s="857" t="s">
        <v>1018</v>
      </c>
      <c r="D2476" s="835">
        <v>43709</v>
      </c>
      <c r="E2476" s="794">
        <f t="shared" si="48"/>
        <v>2019</v>
      </c>
      <c r="F2476" s="794" t="s">
        <v>1051</v>
      </c>
      <c r="G2476" s="823">
        <v>48</v>
      </c>
      <c r="H2476" s="794" t="s">
        <v>1029</v>
      </c>
      <c r="I2476" s="794">
        <v>86</v>
      </c>
      <c r="J2476" s="794">
        <v>-38</v>
      </c>
      <c r="K2476" s="794">
        <v>-159.6</v>
      </c>
      <c r="L2476" s="835" t="s">
        <v>1023</v>
      </c>
      <c r="M2476" s="794"/>
      <c r="N2476" s="794"/>
      <c r="O2476" s="794"/>
      <c r="P2476" s="794"/>
      <c r="Q2476" s="794"/>
      <c r="R2476" s="794"/>
      <c r="S2476" s="794"/>
      <c r="T2476" s="794"/>
      <c r="U2476" s="794"/>
      <c r="V2476" s="794"/>
      <c r="W2476" s="794"/>
      <c r="X2476" s="794"/>
    </row>
    <row r="2477" spans="3:24">
      <c r="C2477" s="857" t="s">
        <v>1018</v>
      </c>
      <c r="D2477" s="835">
        <v>43709</v>
      </c>
      <c r="E2477" s="794">
        <f t="shared" si="48"/>
        <v>2019</v>
      </c>
      <c r="F2477" s="794" t="s">
        <v>1019</v>
      </c>
      <c r="G2477" s="823">
        <v>300</v>
      </c>
      <c r="H2477" s="794" t="s">
        <v>1029</v>
      </c>
      <c r="I2477" s="794">
        <v>86</v>
      </c>
      <c r="J2477" s="794">
        <v>214</v>
      </c>
      <c r="K2477" s="794">
        <v>898.80000000000007</v>
      </c>
      <c r="L2477" s="835" t="s">
        <v>1023</v>
      </c>
      <c r="M2477" s="794"/>
      <c r="N2477" s="794"/>
      <c r="O2477" s="794"/>
      <c r="P2477" s="794"/>
      <c r="Q2477" s="794"/>
      <c r="R2477" s="794"/>
      <c r="S2477" s="794"/>
      <c r="T2477" s="794"/>
      <c r="U2477" s="794"/>
      <c r="V2477" s="794"/>
      <c r="W2477" s="794"/>
      <c r="X2477" s="794"/>
    </row>
    <row r="2478" spans="3:24">
      <c r="C2478" s="857" t="s">
        <v>1024</v>
      </c>
      <c r="D2478" s="835">
        <v>43709</v>
      </c>
      <c r="E2478" s="794">
        <f t="shared" si="48"/>
        <v>2019</v>
      </c>
      <c r="F2478" s="794" t="s">
        <v>1019</v>
      </c>
      <c r="G2478" s="823">
        <v>300</v>
      </c>
      <c r="H2478" s="794" t="s">
        <v>1029</v>
      </c>
      <c r="I2478" s="794">
        <v>86</v>
      </c>
      <c r="J2478" s="794">
        <v>214</v>
      </c>
      <c r="K2478" s="794">
        <v>898.80000000000007</v>
      </c>
      <c r="L2478" s="835" t="s">
        <v>1023</v>
      </c>
      <c r="M2478" s="794"/>
      <c r="N2478" s="794"/>
      <c r="O2478" s="794"/>
      <c r="P2478" s="794"/>
      <c r="Q2478" s="794"/>
      <c r="R2478" s="794"/>
      <c r="S2478" s="794"/>
      <c r="T2478" s="794"/>
      <c r="U2478" s="794"/>
      <c r="V2478" s="794"/>
      <c r="W2478" s="794"/>
      <c r="X2478" s="794"/>
    </row>
    <row r="2479" spans="3:24">
      <c r="C2479" s="857" t="s">
        <v>1018</v>
      </c>
      <c r="D2479" s="835">
        <v>43709</v>
      </c>
      <c r="E2479" s="794">
        <f t="shared" si="48"/>
        <v>2019</v>
      </c>
      <c r="F2479" s="794" t="s">
        <v>1019</v>
      </c>
      <c r="G2479" s="823">
        <v>300</v>
      </c>
      <c r="H2479" s="794" t="s">
        <v>1029</v>
      </c>
      <c r="I2479" s="794">
        <v>86</v>
      </c>
      <c r="J2479" s="794">
        <v>214</v>
      </c>
      <c r="K2479" s="794">
        <v>898.80000000000007</v>
      </c>
      <c r="L2479" s="835" t="s">
        <v>1023</v>
      </c>
      <c r="M2479" s="794"/>
      <c r="N2479" s="794"/>
      <c r="O2479" s="794"/>
      <c r="P2479" s="794"/>
      <c r="Q2479" s="794"/>
      <c r="R2479" s="794"/>
      <c r="S2479" s="794"/>
      <c r="T2479" s="794"/>
      <c r="U2479" s="794"/>
      <c r="V2479" s="794"/>
      <c r="W2479" s="794"/>
      <c r="X2479" s="794"/>
    </row>
    <row r="2480" spans="3:24">
      <c r="C2480" s="857" t="s">
        <v>1018</v>
      </c>
      <c r="D2480" s="835">
        <v>43709</v>
      </c>
      <c r="E2480" s="794">
        <f t="shared" si="48"/>
        <v>2019</v>
      </c>
      <c r="F2480" s="794" t="s">
        <v>1019</v>
      </c>
      <c r="G2480" s="823">
        <v>300</v>
      </c>
      <c r="H2480" s="794" t="s">
        <v>1029</v>
      </c>
      <c r="I2480" s="794">
        <v>86</v>
      </c>
      <c r="J2480" s="794">
        <v>214</v>
      </c>
      <c r="K2480" s="794">
        <v>898.80000000000007</v>
      </c>
      <c r="L2480" s="835" t="s">
        <v>1023</v>
      </c>
      <c r="M2480" s="794"/>
      <c r="N2480" s="794"/>
      <c r="O2480" s="794"/>
      <c r="P2480" s="794"/>
      <c r="Q2480" s="794"/>
      <c r="R2480" s="794"/>
      <c r="S2480" s="794"/>
      <c r="T2480" s="794"/>
      <c r="U2480" s="794"/>
      <c r="V2480" s="794"/>
      <c r="W2480" s="794"/>
      <c r="X2480" s="794"/>
    </row>
    <row r="2481" spans="3:24">
      <c r="C2481" s="857" t="s">
        <v>1018</v>
      </c>
      <c r="D2481" s="835">
        <v>43709</v>
      </c>
      <c r="E2481" s="794">
        <f t="shared" si="48"/>
        <v>2019</v>
      </c>
      <c r="F2481" s="794" t="s">
        <v>1019</v>
      </c>
      <c r="G2481" s="823">
        <v>300</v>
      </c>
      <c r="H2481" s="794" t="s">
        <v>1044</v>
      </c>
      <c r="I2481" s="794">
        <v>162</v>
      </c>
      <c r="J2481" s="794">
        <v>138</v>
      </c>
      <c r="K2481" s="794">
        <v>579.6</v>
      </c>
      <c r="L2481" s="835" t="s">
        <v>1023</v>
      </c>
      <c r="M2481" s="794"/>
      <c r="N2481" s="794"/>
      <c r="O2481" s="794"/>
      <c r="P2481" s="794"/>
      <c r="Q2481" s="794"/>
      <c r="R2481" s="794"/>
      <c r="S2481" s="794"/>
      <c r="T2481" s="794"/>
      <c r="U2481" s="794"/>
      <c r="V2481" s="794"/>
      <c r="W2481" s="794"/>
      <c r="X2481" s="794"/>
    </row>
    <row r="2482" spans="3:24">
      <c r="C2482" s="857" t="s">
        <v>1018</v>
      </c>
      <c r="D2482" s="835">
        <v>43709</v>
      </c>
      <c r="E2482" s="794">
        <f t="shared" si="48"/>
        <v>2019</v>
      </c>
      <c r="F2482" s="794" t="s">
        <v>1019</v>
      </c>
      <c r="G2482" s="823">
        <v>300</v>
      </c>
      <c r="H2482" s="794" t="s">
        <v>1044</v>
      </c>
      <c r="I2482" s="794">
        <v>162</v>
      </c>
      <c r="J2482" s="794">
        <v>138</v>
      </c>
      <c r="K2482" s="794">
        <v>579.6</v>
      </c>
      <c r="L2482" s="835" t="s">
        <v>1023</v>
      </c>
      <c r="M2482" s="794"/>
      <c r="N2482" s="794"/>
      <c r="O2482" s="794"/>
      <c r="P2482" s="794"/>
      <c r="Q2482" s="794"/>
      <c r="R2482" s="794"/>
      <c r="S2482" s="794"/>
      <c r="T2482" s="794"/>
      <c r="U2482" s="794"/>
      <c r="V2482" s="794"/>
      <c r="W2482" s="794"/>
      <c r="X2482" s="794"/>
    </row>
    <row r="2483" spans="3:24">
      <c r="C2483" s="857" t="s">
        <v>1018</v>
      </c>
      <c r="D2483" s="835">
        <v>43709</v>
      </c>
      <c r="E2483" s="794">
        <f t="shared" si="48"/>
        <v>2019</v>
      </c>
      <c r="F2483" s="794" t="s">
        <v>1019</v>
      </c>
      <c r="G2483" s="823">
        <v>300</v>
      </c>
      <c r="H2483" s="794" t="s">
        <v>1029</v>
      </c>
      <c r="I2483" s="794">
        <v>86</v>
      </c>
      <c r="J2483" s="794">
        <v>214</v>
      </c>
      <c r="K2483" s="794">
        <v>898.80000000000007</v>
      </c>
      <c r="L2483" s="835">
        <v>44044</v>
      </c>
      <c r="M2483" s="794"/>
      <c r="N2483" s="794"/>
      <c r="O2483" s="794"/>
      <c r="P2483" s="794"/>
      <c r="Q2483" s="794"/>
      <c r="R2483" s="794"/>
      <c r="S2483" s="794"/>
      <c r="T2483" s="794"/>
      <c r="U2483" s="794"/>
      <c r="V2483" s="794"/>
      <c r="W2483" s="794"/>
      <c r="X2483" s="794"/>
    </row>
    <row r="2484" spans="3:24">
      <c r="C2484" s="857" t="s">
        <v>1018</v>
      </c>
      <c r="D2484" s="835">
        <v>43709</v>
      </c>
      <c r="E2484" s="794">
        <f t="shared" si="48"/>
        <v>2019</v>
      </c>
      <c r="F2484" s="794" t="s">
        <v>1019</v>
      </c>
      <c r="G2484" s="823">
        <v>300</v>
      </c>
      <c r="H2484" s="794" t="s">
        <v>1029</v>
      </c>
      <c r="I2484" s="794">
        <v>86</v>
      </c>
      <c r="J2484" s="794">
        <v>214</v>
      </c>
      <c r="K2484" s="794">
        <v>898.80000000000007</v>
      </c>
      <c r="L2484" s="835">
        <v>44044</v>
      </c>
      <c r="M2484" s="794"/>
      <c r="N2484" s="794"/>
      <c r="O2484" s="794"/>
      <c r="P2484" s="794"/>
      <c r="Q2484" s="794"/>
      <c r="R2484" s="794"/>
      <c r="S2484" s="794"/>
      <c r="T2484" s="794"/>
      <c r="U2484" s="794"/>
      <c r="V2484" s="794"/>
      <c r="W2484" s="794"/>
      <c r="X2484" s="794"/>
    </row>
    <row r="2485" spans="3:24">
      <c r="C2485" s="857" t="s">
        <v>1018</v>
      </c>
      <c r="D2485" s="835">
        <v>43709</v>
      </c>
      <c r="E2485" s="794">
        <f t="shared" si="48"/>
        <v>2019</v>
      </c>
      <c r="F2485" s="794" t="s">
        <v>1019</v>
      </c>
      <c r="G2485" s="823">
        <v>300</v>
      </c>
      <c r="H2485" s="794" t="s">
        <v>1029</v>
      </c>
      <c r="I2485" s="794">
        <v>86</v>
      </c>
      <c r="J2485" s="794">
        <v>214</v>
      </c>
      <c r="K2485" s="794">
        <v>898.80000000000007</v>
      </c>
      <c r="L2485" s="835">
        <v>44044</v>
      </c>
      <c r="M2485" s="794"/>
      <c r="N2485" s="794"/>
      <c r="O2485" s="794"/>
      <c r="P2485" s="794"/>
      <c r="Q2485" s="794"/>
      <c r="R2485" s="794"/>
      <c r="S2485" s="794"/>
      <c r="T2485" s="794"/>
      <c r="U2485" s="794"/>
      <c r="V2485" s="794"/>
      <c r="W2485" s="794"/>
      <c r="X2485" s="794"/>
    </row>
    <row r="2486" spans="3:24">
      <c r="C2486" s="857" t="s">
        <v>1018</v>
      </c>
      <c r="D2486" s="835">
        <v>43709</v>
      </c>
      <c r="E2486" s="794">
        <f t="shared" si="48"/>
        <v>2019</v>
      </c>
      <c r="F2486" s="794" t="s">
        <v>1019</v>
      </c>
      <c r="G2486" s="823">
        <v>300</v>
      </c>
      <c r="H2486" s="794" t="s">
        <v>1029</v>
      </c>
      <c r="I2486" s="794">
        <v>86</v>
      </c>
      <c r="J2486" s="794">
        <v>214</v>
      </c>
      <c r="K2486" s="794">
        <v>898.80000000000007</v>
      </c>
      <c r="L2486" s="835">
        <v>44044</v>
      </c>
      <c r="M2486" s="794"/>
      <c r="N2486" s="794"/>
      <c r="O2486" s="794"/>
      <c r="P2486" s="794"/>
      <c r="Q2486" s="794"/>
      <c r="R2486" s="794"/>
      <c r="S2486" s="794"/>
      <c r="T2486" s="794"/>
      <c r="U2486" s="794"/>
      <c r="V2486" s="794"/>
      <c r="W2486" s="794"/>
      <c r="X2486" s="794"/>
    </row>
    <row r="2487" spans="3:24">
      <c r="C2487" s="857" t="s">
        <v>1018</v>
      </c>
      <c r="D2487" s="835">
        <v>43709</v>
      </c>
      <c r="E2487" s="794">
        <f t="shared" si="48"/>
        <v>2019</v>
      </c>
      <c r="F2487" s="794" t="s">
        <v>1019</v>
      </c>
      <c r="G2487" s="823">
        <v>300</v>
      </c>
      <c r="H2487" s="794" t="s">
        <v>1029</v>
      </c>
      <c r="I2487" s="794">
        <v>86</v>
      </c>
      <c r="J2487" s="794">
        <v>214</v>
      </c>
      <c r="K2487" s="794">
        <v>898.80000000000007</v>
      </c>
      <c r="L2487" s="835">
        <v>44044</v>
      </c>
      <c r="M2487" s="794"/>
      <c r="N2487" s="794"/>
      <c r="O2487" s="794"/>
      <c r="P2487" s="794"/>
      <c r="Q2487" s="794"/>
      <c r="R2487" s="794"/>
      <c r="S2487" s="794"/>
      <c r="T2487" s="794"/>
      <c r="U2487" s="794"/>
      <c r="V2487" s="794"/>
      <c r="W2487" s="794"/>
      <c r="X2487" s="794"/>
    </row>
    <row r="2488" spans="3:24">
      <c r="C2488" s="857" t="s">
        <v>1018</v>
      </c>
      <c r="D2488" s="835">
        <v>43709</v>
      </c>
      <c r="E2488" s="794">
        <f t="shared" si="48"/>
        <v>2019</v>
      </c>
      <c r="F2488" s="794" t="s">
        <v>1019</v>
      </c>
      <c r="G2488" s="823">
        <v>300</v>
      </c>
      <c r="H2488" s="794" t="s">
        <v>1043</v>
      </c>
      <c r="I2488" s="794">
        <v>134</v>
      </c>
      <c r="J2488" s="794">
        <v>166</v>
      </c>
      <c r="K2488" s="794">
        <v>697.2</v>
      </c>
      <c r="L2488" s="835" t="s">
        <v>1023</v>
      </c>
      <c r="M2488" s="794"/>
      <c r="N2488" s="794"/>
      <c r="O2488" s="794"/>
      <c r="P2488" s="794"/>
      <c r="Q2488" s="794"/>
      <c r="R2488" s="794"/>
      <c r="S2488" s="794"/>
      <c r="T2488" s="794"/>
      <c r="U2488" s="794"/>
      <c r="V2488" s="794"/>
      <c r="W2488" s="794"/>
      <c r="X2488" s="794"/>
    </row>
    <row r="2489" spans="3:24">
      <c r="C2489" s="857" t="s">
        <v>1018</v>
      </c>
      <c r="D2489" s="835">
        <v>43709</v>
      </c>
      <c r="E2489" s="794">
        <f t="shared" si="48"/>
        <v>2019</v>
      </c>
      <c r="F2489" s="794" t="s">
        <v>1019</v>
      </c>
      <c r="G2489" s="823">
        <v>300</v>
      </c>
      <c r="H2489" s="794" t="s">
        <v>1043</v>
      </c>
      <c r="I2489" s="794">
        <v>134</v>
      </c>
      <c r="J2489" s="794">
        <v>166</v>
      </c>
      <c r="K2489" s="794">
        <v>697.2</v>
      </c>
      <c r="L2489" s="835" t="s">
        <v>1023</v>
      </c>
      <c r="M2489" s="794"/>
      <c r="N2489" s="794"/>
      <c r="O2489" s="794"/>
      <c r="P2489" s="794"/>
      <c r="Q2489" s="794"/>
      <c r="R2489" s="794"/>
      <c r="S2489" s="794"/>
      <c r="T2489" s="794"/>
      <c r="U2489" s="794"/>
      <c r="V2489" s="794"/>
      <c r="W2489" s="794"/>
      <c r="X2489" s="794"/>
    </row>
    <row r="2490" spans="3:24">
      <c r="C2490" s="857" t="s">
        <v>1018</v>
      </c>
      <c r="D2490" s="835">
        <v>43709</v>
      </c>
      <c r="E2490" s="794">
        <f t="shared" si="48"/>
        <v>2019</v>
      </c>
      <c r="F2490" s="794" t="s">
        <v>1019</v>
      </c>
      <c r="G2490" s="823">
        <v>300</v>
      </c>
      <c r="H2490" s="794" t="s">
        <v>1043</v>
      </c>
      <c r="I2490" s="794">
        <v>134</v>
      </c>
      <c r="J2490" s="794">
        <v>166</v>
      </c>
      <c r="K2490" s="794">
        <v>697.2</v>
      </c>
      <c r="L2490" s="835" t="s">
        <v>1023</v>
      </c>
      <c r="M2490" s="794"/>
      <c r="N2490" s="794"/>
      <c r="O2490" s="794"/>
      <c r="P2490" s="794"/>
      <c r="Q2490" s="794"/>
      <c r="R2490" s="794"/>
      <c r="S2490" s="794"/>
      <c r="T2490" s="794"/>
      <c r="U2490" s="794"/>
      <c r="V2490" s="794"/>
      <c r="W2490" s="794"/>
      <c r="X2490" s="794"/>
    </row>
    <row r="2491" spans="3:24">
      <c r="C2491" s="857" t="s">
        <v>1018</v>
      </c>
      <c r="D2491" s="835">
        <v>43739</v>
      </c>
      <c r="E2491" s="794">
        <f t="shared" si="48"/>
        <v>2019</v>
      </c>
      <c r="F2491" s="794" t="s">
        <v>1019</v>
      </c>
      <c r="G2491" s="823">
        <v>300</v>
      </c>
      <c r="H2491" s="794" t="s">
        <v>1044</v>
      </c>
      <c r="I2491" s="794">
        <v>162</v>
      </c>
      <c r="J2491" s="794">
        <v>138</v>
      </c>
      <c r="K2491" s="794">
        <v>579.6</v>
      </c>
      <c r="L2491" s="835" t="s">
        <v>1023</v>
      </c>
      <c r="M2491" s="794"/>
      <c r="N2491" s="794"/>
      <c r="O2491" s="794"/>
      <c r="P2491" s="794"/>
      <c r="Q2491" s="794"/>
      <c r="R2491" s="794"/>
      <c r="S2491" s="794"/>
      <c r="T2491" s="794"/>
      <c r="U2491" s="794"/>
      <c r="V2491" s="794"/>
      <c r="W2491" s="794"/>
      <c r="X2491" s="794"/>
    </row>
    <row r="2492" spans="3:24">
      <c r="C2492" s="857" t="s">
        <v>1018</v>
      </c>
      <c r="D2492" s="835">
        <v>43739</v>
      </c>
      <c r="E2492" s="794">
        <f t="shared" si="48"/>
        <v>2019</v>
      </c>
      <c r="F2492" s="794" t="s">
        <v>1019</v>
      </c>
      <c r="G2492" s="823">
        <v>300</v>
      </c>
      <c r="H2492" s="794" t="s">
        <v>1044</v>
      </c>
      <c r="I2492" s="794">
        <v>162</v>
      </c>
      <c r="J2492" s="794">
        <v>138</v>
      </c>
      <c r="K2492" s="794">
        <v>579.6</v>
      </c>
      <c r="L2492" s="835">
        <v>44075</v>
      </c>
      <c r="M2492" s="794"/>
      <c r="N2492" s="794"/>
      <c r="O2492" s="794"/>
      <c r="P2492" s="794"/>
      <c r="Q2492" s="794"/>
      <c r="R2492" s="794"/>
      <c r="S2492" s="794"/>
      <c r="T2492" s="794"/>
      <c r="U2492" s="794"/>
      <c r="V2492" s="794"/>
      <c r="W2492" s="794"/>
      <c r="X2492" s="794"/>
    </row>
    <row r="2493" spans="3:24">
      <c r="C2493" s="857" t="s">
        <v>1018</v>
      </c>
      <c r="D2493" s="835">
        <v>43739</v>
      </c>
      <c r="E2493" s="794">
        <f t="shared" si="48"/>
        <v>2019</v>
      </c>
      <c r="F2493" s="794" t="s">
        <v>1030</v>
      </c>
      <c r="G2493" s="823">
        <v>100</v>
      </c>
      <c r="H2493" s="794" t="s">
        <v>1033</v>
      </c>
      <c r="I2493" s="794">
        <v>26</v>
      </c>
      <c r="J2493" s="794">
        <v>74</v>
      </c>
      <c r="K2493" s="794">
        <v>310.8</v>
      </c>
      <c r="L2493" s="835" t="s">
        <v>1023</v>
      </c>
      <c r="M2493" s="794"/>
      <c r="N2493" s="794"/>
      <c r="O2493" s="794"/>
      <c r="P2493" s="794"/>
      <c r="Q2493" s="794"/>
      <c r="R2493" s="794"/>
      <c r="S2493" s="794"/>
      <c r="T2493" s="794"/>
      <c r="U2493" s="794"/>
      <c r="V2493" s="794"/>
      <c r="W2493" s="794"/>
      <c r="X2493" s="794"/>
    </row>
    <row r="2494" spans="3:24">
      <c r="C2494" s="857" t="s">
        <v>1018</v>
      </c>
      <c r="D2494" s="835">
        <v>43739</v>
      </c>
      <c r="E2494" s="794">
        <f t="shared" si="48"/>
        <v>2019</v>
      </c>
      <c r="F2494" s="794" t="s">
        <v>1030</v>
      </c>
      <c r="G2494" s="823">
        <v>100</v>
      </c>
      <c r="H2494" s="794" t="s">
        <v>1033</v>
      </c>
      <c r="I2494" s="794">
        <v>26</v>
      </c>
      <c r="J2494" s="794">
        <v>74</v>
      </c>
      <c r="K2494" s="794">
        <v>310.8</v>
      </c>
      <c r="L2494" s="835" t="s">
        <v>1023</v>
      </c>
      <c r="M2494" s="794"/>
      <c r="N2494" s="794"/>
      <c r="O2494" s="794"/>
      <c r="P2494" s="794"/>
      <c r="Q2494" s="794"/>
      <c r="R2494" s="794"/>
      <c r="S2494" s="794"/>
      <c r="T2494" s="794"/>
      <c r="U2494" s="794"/>
      <c r="V2494" s="794"/>
      <c r="W2494" s="794"/>
      <c r="X2494" s="794"/>
    </row>
    <row r="2495" spans="3:24">
      <c r="C2495" s="857" t="s">
        <v>1018</v>
      </c>
      <c r="D2495" s="835">
        <v>43739</v>
      </c>
      <c r="E2495" s="794">
        <f t="shared" si="48"/>
        <v>2019</v>
      </c>
      <c r="F2495" s="794" t="s">
        <v>1030</v>
      </c>
      <c r="G2495" s="823">
        <v>100</v>
      </c>
      <c r="H2495" s="794" t="s">
        <v>1033</v>
      </c>
      <c r="I2495" s="794">
        <v>26</v>
      </c>
      <c r="J2495" s="794">
        <v>74</v>
      </c>
      <c r="K2495" s="794">
        <v>310.8</v>
      </c>
      <c r="L2495" s="835" t="s">
        <v>1023</v>
      </c>
      <c r="M2495" s="794"/>
      <c r="N2495" s="794"/>
      <c r="O2495" s="794"/>
      <c r="P2495" s="794"/>
      <c r="Q2495" s="794"/>
      <c r="R2495" s="794"/>
      <c r="S2495" s="794"/>
      <c r="T2495" s="794"/>
      <c r="U2495" s="794"/>
      <c r="V2495" s="794"/>
      <c r="W2495" s="794"/>
      <c r="X2495" s="794"/>
    </row>
    <row r="2496" spans="3:24">
      <c r="C2496" s="857" t="s">
        <v>1018</v>
      </c>
      <c r="D2496" s="835">
        <v>43739</v>
      </c>
      <c r="E2496" s="794">
        <f t="shared" si="48"/>
        <v>2019</v>
      </c>
      <c r="F2496" s="794" t="s">
        <v>1030</v>
      </c>
      <c r="G2496" s="823">
        <v>100</v>
      </c>
      <c r="H2496" s="794" t="s">
        <v>1033</v>
      </c>
      <c r="I2496" s="794">
        <v>26</v>
      </c>
      <c r="J2496" s="794">
        <v>74</v>
      </c>
      <c r="K2496" s="794">
        <v>310.8</v>
      </c>
      <c r="L2496" s="835" t="s">
        <v>1023</v>
      </c>
      <c r="M2496" s="794"/>
      <c r="N2496" s="794"/>
      <c r="O2496" s="794"/>
      <c r="P2496" s="794"/>
      <c r="Q2496" s="794"/>
      <c r="R2496" s="794"/>
      <c r="S2496" s="794"/>
      <c r="T2496" s="794"/>
      <c r="U2496" s="794"/>
      <c r="V2496" s="794"/>
      <c r="W2496" s="794"/>
      <c r="X2496" s="794"/>
    </row>
    <row r="2497" spans="3:24">
      <c r="C2497" s="857" t="s">
        <v>1018</v>
      </c>
      <c r="D2497" s="835">
        <v>43739</v>
      </c>
      <c r="E2497" s="794">
        <f t="shared" si="48"/>
        <v>2019</v>
      </c>
      <c r="F2497" s="794" t="s">
        <v>1030</v>
      </c>
      <c r="G2497" s="823">
        <v>100</v>
      </c>
      <c r="H2497" s="794" t="s">
        <v>1033</v>
      </c>
      <c r="I2497" s="794">
        <v>26</v>
      </c>
      <c r="J2497" s="794">
        <v>74</v>
      </c>
      <c r="K2497" s="794">
        <v>310.8</v>
      </c>
      <c r="L2497" s="835" t="s">
        <v>1023</v>
      </c>
      <c r="M2497" s="794"/>
      <c r="N2497" s="794"/>
      <c r="O2497" s="794"/>
      <c r="P2497" s="794"/>
      <c r="Q2497" s="794"/>
      <c r="R2497" s="794"/>
      <c r="S2497" s="794"/>
      <c r="T2497" s="794"/>
      <c r="U2497" s="794"/>
      <c r="V2497" s="794"/>
      <c r="W2497" s="794"/>
      <c r="X2497" s="794"/>
    </row>
    <row r="2498" spans="3:24">
      <c r="C2498" s="857" t="s">
        <v>1018</v>
      </c>
      <c r="D2498" s="835">
        <v>43739</v>
      </c>
      <c r="E2498" s="794">
        <f t="shared" si="48"/>
        <v>2019</v>
      </c>
      <c r="F2498" s="794" t="s">
        <v>1030</v>
      </c>
      <c r="G2498" s="823">
        <v>100</v>
      </c>
      <c r="H2498" s="794" t="s">
        <v>1033</v>
      </c>
      <c r="I2498" s="794">
        <v>26</v>
      </c>
      <c r="J2498" s="794">
        <v>74</v>
      </c>
      <c r="K2498" s="794">
        <v>310.8</v>
      </c>
      <c r="L2498" s="835" t="s">
        <v>1023</v>
      </c>
      <c r="M2498" s="794"/>
      <c r="N2498" s="794"/>
      <c r="O2498" s="794"/>
      <c r="P2498" s="794"/>
      <c r="Q2498" s="794"/>
      <c r="R2498" s="794"/>
      <c r="S2498" s="794"/>
      <c r="T2498" s="794"/>
      <c r="U2498" s="794"/>
      <c r="V2498" s="794"/>
      <c r="W2498" s="794"/>
      <c r="X2498" s="794"/>
    </row>
    <row r="2499" spans="3:24">
      <c r="C2499" s="857" t="s">
        <v>1018</v>
      </c>
      <c r="D2499" s="835">
        <v>43739</v>
      </c>
      <c r="E2499" s="794">
        <f t="shared" si="48"/>
        <v>2019</v>
      </c>
      <c r="F2499" s="794" t="s">
        <v>1030</v>
      </c>
      <c r="G2499" s="823">
        <v>100</v>
      </c>
      <c r="H2499" s="794" t="s">
        <v>1033</v>
      </c>
      <c r="I2499" s="794">
        <v>26</v>
      </c>
      <c r="J2499" s="794">
        <v>74</v>
      </c>
      <c r="K2499" s="794">
        <v>310.8</v>
      </c>
      <c r="L2499" s="835" t="s">
        <v>1023</v>
      </c>
      <c r="M2499" s="794"/>
      <c r="N2499" s="794"/>
      <c r="O2499" s="794"/>
      <c r="P2499" s="794"/>
      <c r="Q2499" s="794"/>
      <c r="R2499" s="794"/>
      <c r="S2499" s="794"/>
      <c r="T2499" s="794"/>
      <c r="U2499" s="794"/>
      <c r="V2499" s="794"/>
      <c r="W2499" s="794"/>
      <c r="X2499" s="794"/>
    </row>
    <row r="2500" spans="3:24">
      <c r="C2500" s="857" t="s">
        <v>1018</v>
      </c>
      <c r="D2500" s="835">
        <v>43739</v>
      </c>
      <c r="E2500" s="794">
        <f t="shared" si="48"/>
        <v>2019</v>
      </c>
      <c r="F2500" s="794" t="s">
        <v>1030</v>
      </c>
      <c r="G2500" s="823">
        <v>100</v>
      </c>
      <c r="H2500" s="794" t="s">
        <v>1033</v>
      </c>
      <c r="I2500" s="794">
        <v>26</v>
      </c>
      <c r="J2500" s="794">
        <v>74</v>
      </c>
      <c r="K2500" s="794">
        <v>310.8</v>
      </c>
      <c r="L2500" s="835" t="s">
        <v>1023</v>
      </c>
      <c r="M2500" s="794"/>
      <c r="N2500" s="794"/>
      <c r="O2500" s="794"/>
      <c r="P2500" s="794"/>
      <c r="Q2500" s="794"/>
      <c r="R2500" s="794"/>
      <c r="S2500" s="794"/>
      <c r="T2500" s="794"/>
      <c r="U2500" s="794"/>
      <c r="V2500" s="794"/>
      <c r="W2500" s="794"/>
      <c r="X2500" s="794"/>
    </row>
    <row r="2501" spans="3:24">
      <c r="C2501" s="857" t="s">
        <v>1018</v>
      </c>
      <c r="D2501" s="835">
        <v>43709</v>
      </c>
      <c r="E2501" s="794">
        <f t="shared" si="48"/>
        <v>2019</v>
      </c>
      <c r="F2501" s="794" t="s">
        <v>1019</v>
      </c>
      <c r="G2501" s="823">
        <v>300</v>
      </c>
      <c r="H2501" s="794" t="s">
        <v>1047</v>
      </c>
      <c r="I2501" s="794">
        <v>158</v>
      </c>
      <c r="J2501" s="794">
        <v>142</v>
      </c>
      <c r="K2501" s="794">
        <v>596.4</v>
      </c>
      <c r="L2501" s="835" t="s">
        <v>1023</v>
      </c>
      <c r="M2501" s="794"/>
      <c r="N2501" s="794"/>
      <c r="O2501" s="794"/>
      <c r="P2501" s="794"/>
      <c r="Q2501" s="794"/>
      <c r="R2501" s="794"/>
      <c r="S2501" s="794"/>
      <c r="T2501" s="794"/>
      <c r="U2501" s="794"/>
      <c r="V2501" s="794"/>
      <c r="W2501" s="794"/>
      <c r="X2501" s="794"/>
    </row>
    <row r="2502" spans="3:24">
      <c r="C2502" s="857" t="s">
        <v>1018</v>
      </c>
      <c r="D2502" s="835">
        <v>43709</v>
      </c>
      <c r="E2502" s="794">
        <f t="shared" si="48"/>
        <v>2019</v>
      </c>
      <c r="F2502" s="794" t="s">
        <v>1019</v>
      </c>
      <c r="G2502" s="823">
        <v>300</v>
      </c>
      <c r="H2502" s="794" t="s">
        <v>1043</v>
      </c>
      <c r="I2502" s="794">
        <v>134</v>
      </c>
      <c r="J2502" s="794">
        <v>166</v>
      </c>
      <c r="K2502" s="794">
        <v>697.2</v>
      </c>
      <c r="L2502" s="835" t="s">
        <v>1023</v>
      </c>
      <c r="M2502" s="794"/>
      <c r="N2502" s="794"/>
      <c r="O2502" s="794"/>
      <c r="P2502" s="794"/>
      <c r="Q2502" s="794"/>
      <c r="R2502" s="794"/>
      <c r="S2502" s="794"/>
      <c r="T2502" s="794"/>
      <c r="U2502" s="794"/>
      <c r="V2502" s="794"/>
      <c r="W2502" s="794"/>
      <c r="X2502" s="794"/>
    </row>
    <row r="2503" spans="3:24">
      <c r="C2503" s="857" t="s">
        <v>1018</v>
      </c>
      <c r="D2503" s="835">
        <v>43739</v>
      </c>
      <c r="E2503" s="794">
        <f t="shared" si="48"/>
        <v>2019</v>
      </c>
      <c r="F2503" s="794" t="s">
        <v>1019</v>
      </c>
      <c r="G2503" s="823">
        <v>300</v>
      </c>
      <c r="H2503" s="794" t="s">
        <v>1029</v>
      </c>
      <c r="I2503" s="794">
        <v>86</v>
      </c>
      <c r="J2503" s="794">
        <v>214</v>
      </c>
      <c r="K2503" s="794">
        <v>898.80000000000007</v>
      </c>
      <c r="L2503" s="835" t="s">
        <v>1023</v>
      </c>
      <c r="M2503" s="794"/>
      <c r="N2503" s="794"/>
      <c r="O2503" s="794"/>
      <c r="P2503" s="794"/>
      <c r="Q2503" s="794"/>
      <c r="R2503" s="794"/>
      <c r="S2503" s="794"/>
      <c r="T2503" s="794"/>
      <c r="U2503" s="794"/>
      <c r="V2503" s="794"/>
      <c r="W2503" s="794"/>
      <c r="X2503" s="794"/>
    </row>
    <row r="2504" spans="3:24">
      <c r="C2504" s="857" t="s">
        <v>1024</v>
      </c>
      <c r="D2504" s="835">
        <v>43739</v>
      </c>
      <c r="E2504" s="794">
        <f t="shared" si="48"/>
        <v>2019</v>
      </c>
      <c r="F2504" s="794" t="s">
        <v>1019</v>
      </c>
      <c r="G2504" s="823">
        <v>300</v>
      </c>
      <c r="H2504" s="794" t="s">
        <v>1029</v>
      </c>
      <c r="I2504" s="794">
        <v>86</v>
      </c>
      <c r="J2504" s="794">
        <v>214</v>
      </c>
      <c r="K2504" s="794">
        <v>898.80000000000007</v>
      </c>
      <c r="L2504" s="835" t="s">
        <v>1023</v>
      </c>
      <c r="M2504" s="794"/>
      <c r="N2504" s="794"/>
      <c r="O2504" s="794"/>
      <c r="P2504" s="794"/>
      <c r="Q2504" s="794"/>
      <c r="R2504" s="794"/>
      <c r="S2504" s="794"/>
      <c r="T2504" s="794"/>
      <c r="U2504" s="794"/>
      <c r="V2504" s="794"/>
      <c r="W2504" s="794"/>
      <c r="X2504" s="794"/>
    </row>
    <row r="2505" spans="3:24">
      <c r="C2505" s="857" t="s">
        <v>1018</v>
      </c>
      <c r="D2505" s="835">
        <v>43800</v>
      </c>
      <c r="E2505" s="794">
        <f t="shared" si="48"/>
        <v>2019</v>
      </c>
      <c r="F2505" s="794" t="s">
        <v>1019</v>
      </c>
      <c r="G2505" s="823">
        <v>300</v>
      </c>
      <c r="H2505" s="794" t="s">
        <v>1029</v>
      </c>
      <c r="I2505" s="794">
        <v>86</v>
      </c>
      <c r="J2505" s="794">
        <v>214</v>
      </c>
      <c r="K2505" s="794">
        <v>898.80000000000007</v>
      </c>
      <c r="L2505" s="835" t="s">
        <v>1023</v>
      </c>
      <c r="M2505" s="794"/>
      <c r="N2505" s="794"/>
      <c r="O2505" s="794"/>
      <c r="P2505" s="794"/>
      <c r="Q2505" s="794"/>
      <c r="R2505" s="794"/>
      <c r="S2505" s="794"/>
      <c r="T2505" s="794"/>
      <c r="U2505" s="794"/>
      <c r="V2505" s="794"/>
      <c r="W2505" s="794"/>
      <c r="X2505" s="794"/>
    </row>
    <row r="2506" spans="3:24">
      <c r="C2506" s="857" t="s">
        <v>1018</v>
      </c>
      <c r="D2506" s="835">
        <v>43800</v>
      </c>
      <c r="E2506" s="794">
        <f t="shared" si="48"/>
        <v>2019</v>
      </c>
      <c r="F2506" s="794" t="s">
        <v>1027</v>
      </c>
      <c r="G2506" s="823">
        <v>470</v>
      </c>
      <c r="H2506" s="794" t="s">
        <v>1029</v>
      </c>
      <c r="I2506" s="794">
        <v>86</v>
      </c>
      <c r="J2506" s="794">
        <v>384</v>
      </c>
      <c r="K2506" s="794">
        <v>1612.8000000000002</v>
      </c>
      <c r="L2506" s="835" t="s">
        <v>1023</v>
      </c>
      <c r="M2506" s="794"/>
      <c r="N2506" s="794"/>
      <c r="O2506" s="794"/>
      <c r="P2506" s="794"/>
      <c r="Q2506" s="794"/>
      <c r="R2506" s="794"/>
      <c r="S2506" s="794"/>
      <c r="T2506" s="794"/>
      <c r="U2506" s="794"/>
      <c r="V2506" s="794"/>
      <c r="W2506" s="794"/>
      <c r="X2506" s="794"/>
    </row>
    <row r="2507" spans="3:24">
      <c r="C2507" s="857" t="s">
        <v>1018</v>
      </c>
      <c r="D2507" s="835">
        <v>43800</v>
      </c>
      <c r="E2507" s="794">
        <f t="shared" si="48"/>
        <v>2019</v>
      </c>
      <c r="F2507" s="794" t="s">
        <v>1019</v>
      </c>
      <c r="G2507" s="823">
        <v>300</v>
      </c>
      <c r="H2507" s="794" t="s">
        <v>1029</v>
      </c>
      <c r="I2507" s="794">
        <v>86</v>
      </c>
      <c r="J2507" s="794">
        <v>214</v>
      </c>
      <c r="K2507" s="794">
        <v>898.80000000000007</v>
      </c>
      <c r="L2507" s="835" t="s">
        <v>1023</v>
      </c>
      <c r="M2507" s="794"/>
      <c r="N2507" s="794"/>
      <c r="O2507" s="794"/>
      <c r="P2507" s="794"/>
      <c r="Q2507" s="794"/>
      <c r="R2507" s="794"/>
      <c r="S2507" s="794"/>
      <c r="T2507" s="794"/>
      <c r="U2507" s="794"/>
      <c r="V2507" s="794"/>
      <c r="W2507" s="794"/>
      <c r="X2507" s="794"/>
    </row>
    <row r="2508" spans="3:24">
      <c r="C2508" s="857" t="s">
        <v>1018</v>
      </c>
      <c r="D2508" s="835">
        <v>43800</v>
      </c>
      <c r="E2508" s="794">
        <f t="shared" si="48"/>
        <v>2019</v>
      </c>
      <c r="F2508" s="794" t="s">
        <v>1019</v>
      </c>
      <c r="G2508" s="823">
        <v>300</v>
      </c>
      <c r="H2508" s="794" t="s">
        <v>1029</v>
      </c>
      <c r="I2508" s="794">
        <v>86</v>
      </c>
      <c r="J2508" s="794">
        <v>214</v>
      </c>
      <c r="K2508" s="794">
        <v>898.80000000000007</v>
      </c>
      <c r="L2508" s="835" t="s">
        <v>1023</v>
      </c>
      <c r="M2508" s="794"/>
      <c r="N2508" s="794"/>
      <c r="O2508" s="794"/>
      <c r="P2508" s="794"/>
      <c r="Q2508" s="794"/>
      <c r="R2508" s="794"/>
      <c r="S2508" s="794"/>
      <c r="T2508" s="794"/>
      <c r="U2508" s="794"/>
      <c r="V2508" s="794"/>
      <c r="W2508" s="794"/>
      <c r="X2508" s="794"/>
    </row>
    <row r="2509" spans="3:24">
      <c r="C2509" s="857" t="s">
        <v>1018</v>
      </c>
      <c r="D2509" s="835">
        <v>43800</v>
      </c>
      <c r="E2509" s="794">
        <f t="shared" si="48"/>
        <v>2019</v>
      </c>
      <c r="F2509" s="794" t="s">
        <v>1019</v>
      </c>
      <c r="G2509" s="823">
        <v>300</v>
      </c>
      <c r="H2509" s="794" t="s">
        <v>1029</v>
      </c>
      <c r="I2509" s="794">
        <v>86</v>
      </c>
      <c r="J2509" s="794">
        <v>214</v>
      </c>
      <c r="K2509" s="794">
        <v>898.80000000000007</v>
      </c>
      <c r="L2509" s="835" t="s">
        <v>1023</v>
      </c>
      <c r="M2509" s="794"/>
      <c r="N2509" s="794"/>
      <c r="O2509" s="794"/>
      <c r="P2509" s="794"/>
      <c r="Q2509" s="794"/>
      <c r="R2509" s="794"/>
      <c r="S2509" s="794"/>
      <c r="T2509" s="794"/>
      <c r="U2509" s="794"/>
      <c r="V2509" s="794"/>
      <c r="W2509" s="794"/>
      <c r="X2509" s="794"/>
    </row>
    <row r="2510" spans="3:24">
      <c r="C2510" s="857" t="s">
        <v>1018</v>
      </c>
      <c r="D2510" s="835">
        <v>43800</v>
      </c>
      <c r="E2510" s="794">
        <f t="shared" si="48"/>
        <v>2019</v>
      </c>
      <c r="F2510" s="794" t="s">
        <v>1019</v>
      </c>
      <c r="G2510" s="823">
        <v>300</v>
      </c>
      <c r="H2510" s="794" t="s">
        <v>1029</v>
      </c>
      <c r="I2510" s="794">
        <v>86</v>
      </c>
      <c r="J2510" s="794">
        <v>214</v>
      </c>
      <c r="K2510" s="794">
        <v>898.80000000000007</v>
      </c>
      <c r="L2510" s="835" t="s">
        <v>1023</v>
      </c>
      <c r="M2510" s="794"/>
      <c r="N2510" s="794"/>
      <c r="O2510" s="794"/>
      <c r="P2510" s="794"/>
      <c r="Q2510" s="794"/>
      <c r="R2510" s="794"/>
      <c r="S2510" s="794"/>
      <c r="T2510" s="794"/>
      <c r="U2510" s="794"/>
      <c r="V2510" s="794"/>
      <c r="W2510" s="794"/>
      <c r="X2510" s="794"/>
    </row>
    <row r="2511" spans="3:24">
      <c r="C2511" s="857" t="s">
        <v>1018</v>
      </c>
      <c r="D2511" s="835">
        <v>43800</v>
      </c>
      <c r="E2511" s="794">
        <f t="shared" si="48"/>
        <v>2019</v>
      </c>
      <c r="F2511" s="794" t="s">
        <v>1019</v>
      </c>
      <c r="G2511" s="823">
        <v>300</v>
      </c>
      <c r="H2511" s="794" t="s">
        <v>1029</v>
      </c>
      <c r="I2511" s="794">
        <v>86</v>
      </c>
      <c r="J2511" s="794">
        <v>214</v>
      </c>
      <c r="K2511" s="794">
        <v>898.80000000000007</v>
      </c>
      <c r="L2511" s="835" t="s">
        <v>1023</v>
      </c>
      <c r="M2511" s="794"/>
      <c r="N2511" s="794"/>
      <c r="O2511" s="794"/>
      <c r="P2511" s="794"/>
      <c r="Q2511" s="794"/>
      <c r="R2511" s="794"/>
      <c r="S2511" s="794"/>
      <c r="T2511" s="794"/>
      <c r="U2511" s="794"/>
      <c r="V2511" s="794"/>
      <c r="W2511" s="794"/>
      <c r="X2511" s="794"/>
    </row>
    <row r="2512" spans="3:24">
      <c r="C2512" s="857" t="s">
        <v>1018</v>
      </c>
      <c r="D2512" s="835">
        <v>43800</v>
      </c>
      <c r="E2512" s="794">
        <f t="shared" si="48"/>
        <v>2019</v>
      </c>
      <c r="F2512" s="794" t="s">
        <v>1019</v>
      </c>
      <c r="G2512" s="823">
        <v>300</v>
      </c>
      <c r="H2512" s="794" t="s">
        <v>1029</v>
      </c>
      <c r="I2512" s="794">
        <v>86</v>
      </c>
      <c r="J2512" s="794">
        <v>214</v>
      </c>
      <c r="K2512" s="794">
        <v>898.80000000000007</v>
      </c>
      <c r="L2512" s="835" t="s">
        <v>1023</v>
      </c>
      <c r="M2512" s="794"/>
      <c r="N2512" s="794"/>
      <c r="O2512" s="794"/>
      <c r="P2512" s="794"/>
      <c r="Q2512" s="794"/>
      <c r="R2512" s="794"/>
      <c r="S2512" s="794"/>
      <c r="T2512" s="794"/>
      <c r="U2512" s="794"/>
      <c r="V2512" s="794"/>
      <c r="W2512" s="794"/>
      <c r="X2512" s="794"/>
    </row>
    <row r="2513" spans="3:24">
      <c r="C2513" s="857" t="s">
        <v>1018</v>
      </c>
      <c r="D2513" s="835">
        <v>43800</v>
      </c>
      <c r="E2513" s="794">
        <f t="shared" si="48"/>
        <v>2019</v>
      </c>
      <c r="F2513" s="794" t="s">
        <v>1019</v>
      </c>
      <c r="G2513" s="823">
        <v>300</v>
      </c>
      <c r="H2513" s="794" t="s">
        <v>1029</v>
      </c>
      <c r="I2513" s="794">
        <v>86</v>
      </c>
      <c r="J2513" s="794">
        <v>214</v>
      </c>
      <c r="K2513" s="794">
        <v>898.80000000000007</v>
      </c>
      <c r="L2513" s="835" t="s">
        <v>1023</v>
      </c>
      <c r="M2513" s="794"/>
      <c r="N2513" s="794"/>
      <c r="O2513" s="794"/>
      <c r="P2513" s="794"/>
      <c r="Q2513" s="794"/>
      <c r="R2513" s="794"/>
      <c r="S2513" s="794"/>
      <c r="T2513" s="794"/>
      <c r="U2513" s="794"/>
      <c r="V2513" s="794"/>
      <c r="W2513" s="794"/>
      <c r="X2513" s="794"/>
    </row>
    <row r="2514" spans="3:24">
      <c r="C2514" s="857" t="s">
        <v>1018</v>
      </c>
      <c r="D2514" s="835">
        <v>43800</v>
      </c>
      <c r="E2514" s="794">
        <f t="shared" si="48"/>
        <v>2019</v>
      </c>
      <c r="F2514" s="794" t="s">
        <v>1019</v>
      </c>
      <c r="G2514" s="823">
        <v>300</v>
      </c>
      <c r="H2514" s="794" t="s">
        <v>1029</v>
      </c>
      <c r="I2514" s="794">
        <v>86</v>
      </c>
      <c r="J2514" s="794">
        <v>214</v>
      </c>
      <c r="K2514" s="794">
        <v>898.80000000000007</v>
      </c>
      <c r="L2514" s="835" t="s">
        <v>1023</v>
      </c>
      <c r="M2514" s="794"/>
      <c r="N2514" s="794"/>
      <c r="O2514" s="794"/>
      <c r="P2514" s="794"/>
      <c r="Q2514" s="794"/>
      <c r="R2514" s="794"/>
      <c r="S2514" s="794"/>
      <c r="T2514" s="794"/>
      <c r="U2514" s="794"/>
      <c r="V2514" s="794"/>
      <c r="W2514" s="794"/>
      <c r="X2514" s="794"/>
    </row>
    <row r="2515" spans="3:24">
      <c r="C2515" s="857" t="s">
        <v>1018</v>
      </c>
      <c r="D2515" s="835">
        <v>43800</v>
      </c>
      <c r="E2515" s="794">
        <f t="shared" si="48"/>
        <v>2019</v>
      </c>
      <c r="F2515" s="794" t="s">
        <v>1019</v>
      </c>
      <c r="G2515" s="823">
        <v>300</v>
      </c>
      <c r="H2515" s="794" t="s">
        <v>1029</v>
      </c>
      <c r="I2515" s="794">
        <v>86</v>
      </c>
      <c r="J2515" s="794">
        <v>214</v>
      </c>
      <c r="K2515" s="794">
        <v>898.80000000000007</v>
      </c>
      <c r="L2515" s="835" t="s">
        <v>1023</v>
      </c>
      <c r="M2515" s="794"/>
      <c r="N2515" s="794"/>
      <c r="O2515" s="794"/>
      <c r="P2515" s="794"/>
      <c r="Q2515" s="794"/>
      <c r="R2515" s="794"/>
      <c r="S2515" s="794"/>
      <c r="T2515" s="794"/>
      <c r="U2515" s="794"/>
      <c r="V2515" s="794"/>
      <c r="W2515" s="794"/>
      <c r="X2515" s="794"/>
    </row>
    <row r="2516" spans="3:24">
      <c r="C2516" s="857" t="s">
        <v>1018</v>
      </c>
      <c r="D2516" s="835">
        <v>43800</v>
      </c>
      <c r="E2516" s="794">
        <f t="shared" si="48"/>
        <v>2019</v>
      </c>
      <c r="F2516" s="794" t="s">
        <v>1019</v>
      </c>
      <c r="G2516" s="823">
        <v>300</v>
      </c>
      <c r="H2516" s="794" t="s">
        <v>1029</v>
      </c>
      <c r="I2516" s="794">
        <v>86</v>
      </c>
      <c r="J2516" s="794">
        <v>214</v>
      </c>
      <c r="K2516" s="794">
        <v>898.80000000000007</v>
      </c>
      <c r="L2516" s="835" t="s">
        <v>1023</v>
      </c>
      <c r="M2516" s="794"/>
      <c r="N2516" s="794"/>
      <c r="O2516" s="794"/>
      <c r="P2516" s="794"/>
      <c r="Q2516" s="794"/>
      <c r="R2516" s="794"/>
      <c r="S2516" s="794"/>
      <c r="T2516" s="794"/>
      <c r="U2516" s="794"/>
      <c r="V2516" s="794"/>
      <c r="W2516" s="794"/>
      <c r="X2516" s="794"/>
    </row>
    <row r="2517" spans="3:24">
      <c r="C2517" s="857" t="s">
        <v>1018</v>
      </c>
      <c r="D2517" s="835">
        <v>43800</v>
      </c>
      <c r="E2517" s="794">
        <f t="shared" si="48"/>
        <v>2019</v>
      </c>
      <c r="F2517" s="794" t="s">
        <v>1019</v>
      </c>
      <c r="G2517" s="823">
        <v>300</v>
      </c>
      <c r="H2517" s="794" t="s">
        <v>1029</v>
      </c>
      <c r="I2517" s="794">
        <v>86</v>
      </c>
      <c r="J2517" s="794">
        <v>214</v>
      </c>
      <c r="K2517" s="794">
        <v>898.80000000000007</v>
      </c>
      <c r="L2517" s="835" t="s">
        <v>1023</v>
      </c>
      <c r="M2517" s="794"/>
      <c r="N2517" s="794"/>
      <c r="O2517" s="794"/>
      <c r="P2517" s="794"/>
      <c r="Q2517" s="794"/>
      <c r="R2517" s="794"/>
      <c r="S2517" s="794"/>
      <c r="T2517" s="794"/>
      <c r="U2517" s="794"/>
      <c r="V2517" s="794"/>
      <c r="W2517" s="794"/>
      <c r="X2517" s="794"/>
    </row>
    <row r="2518" spans="3:24">
      <c r="C2518" s="857" t="s">
        <v>1018</v>
      </c>
      <c r="D2518" s="835">
        <v>43800</v>
      </c>
      <c r="E2518" s="794">
        <f t="shared" si="48"/>
        <v>2019</v>
      </c>
      <c r="F2518" s="794" t="s">
        <v>1019</v>
      </c>
      <c r="G2518" s="823">
        <v>300</v>
      </c>
      <c r="H2518" s="794" t="s">
        <v>1029</v>
      </c>
      <c r="I2518" s="794">
        <v>86</v>
      </c>
      <c r="J2518" s="794">
        <v>214</v>
      </c>
      <c r="K2518" s="794">
        <v>898.80000000000007</v>
      </c>
      <c r="L2518" s="835" t="s">
        <v>1023</v>
      </c>
      <c r="M2518" s="794"/>
      <c r="N2518" s="794"/>
      <c r="O2518" s="794"/>
      <c r="P2518" s="794"/>
      <c r="Q2518" s="794"/>
      <c r="R2518" s="794"/>
      <c r="S2518" s="794"/>
      <c r="T2518" s="794"/>
      <c r="U2518" s="794"/>
      <c r="V2518" s="794"/>
      <c r="W2518" s="794"/>
      <c r="X2518" s="794"/>
    </row>
    <row r="2519" spans="3:24">
      <c r="C2519" s="857" t="s">
        <v>1018</v>
      </c>
      <c r="D2519" s="835">
        <v>43800</v>
      </c>
      <c r="E2519" s="794">
        <f t="shared" si="48"/>
        <v>2019</v>
      </c>
      <c r="F2519" s="794" t="s">
        <v>1019</v>
      </c>
      <c r="G2519" s="823">
        <v>300</v>
      </c>
      <c r="H2519" s="794" t="s">
        <v>1029</v>
      </c>
      <c r="I2519" s="794">
        <v>86</v>
      </c>
      <c r="J2519" s="794">
        <v>214</v>
      </c>
      <c r="K2519" s="794">
        <v>898.80000000000007</v>
      </c>
      <c r="L2519" s="835" t="s">
        <v>1023</v>
      </c>
      <c r="M2519" s="794"/>
      <c r="N2519" s="794"/>
      <c r="O2519" s="794"/>
      <c r="P2519" s="794"/>
      <c r="Q2519" s="794"/>
      <c r="R2519" s="794"/>
      <c r="S2519" s="794"/>
      <c r="T2519" s="794"/>
      <c r="U2519" s="794"/>
      <c r="V2519" s="794"/>
      <c r="W2519" s="794"/>
      <c r="X2519" s="794"/>
    </row>
    <row r="2520" spans="3:24">
      <c r="C2520" s="857" t="s">
        <v>1018</v>
      </c>
      <c r="D2520" s="835">
        <v>43800</v>
      </c>
      <c r="E2520" s="794">
        <f t="shared" si="48"/>
        <v>2019</v>
      </c>
      <c r="F2520" s="794" t="s">
        <v>1019</v>
      </c>
      <c r="G2520" s="823">
        <v>300</v>
      </c>
      <c r="H2520" s="794" t="s">
        <v>1029</v>
      </c>
      <c r="I2520" s="794">
        <v>86</v>
      </c>
      <c r="J2520" s="794">
        <v>214</v>
      </c>
      <c r="K2520" s="794">
        <v>898.80000000000007</v>
      </c>
      <c r="L2520" s="835" t="s">
        <v>1023</v>
      </c>
      <c r="M2520" s="794"/>
      <c r="N2520" s="794"/>
      <c r="O2520" s="794"/>
      <c r="P2520" s="794"/>
      <c r="Q2520" s="794"/>
      <c r="R2520" s="794"/>
      <c r="S2520" s="794"/>
      <c r="T2520" s="794"/>
      <c r="U2520" s="794"/>
      <c r="V2520" s="794"/>
      <c r="W2520" s="794"/>
      <c r="X2520" s="794"/>
    </row>
    <row r="2521" spans="3:24">
      <c r="C2521" s="857" t="s">
        <v>1018</v>
      </c>
      <c r="D2521" s="835">
        <v>43800</v>
      </c>
      <c r="E2521" s="794">
        <f t="shared" si="48"/>
        <v>2019</v>
      </c>
      <c r="F2521" s="794" t="s">
        <v>1019</v>
      </c>
      <c r="G2521" s="823">
        <v>300</v>
      </c>
      <c r="H2521" s="794" t="s">
        <v>1029</v>
      </c>
      <c r="I2521" s="794">
        <v>86</v>
      </c>
      <c r="J2521" s="794">
        <v>214</v>
      </c>
      <c r="K2521" s="794">
        <v>898.80000000000007</v>
      </c>
      <c r="L2521" s="835" t="s">
        <v>1023</v>
      </c>
      <c r="M2521" s="794"/>
      <c r="N2521" s="794"/>
      <c r="O2521" s="794"/>
      <c r="P2521" s="794"/>
      <c r="Q2521" s="794"/>
      <c r="R2521" s="794"/>
      <c r="S2521" s="794"/>
      <c r="T2521" s="794"/>
      <c r="U2521" s="794"/>
      <c r="V2521" s="794"/>
      <c r="W2521" s="794"/>
      <c r="X2521" s="794"/>
    </row>
    <row r="2522" spans="3:24">
      <c r="C2522" s="857" t="s">
        <v>1018</v>
      </c>
      <c r="D2522" s="835">
        <v>43800</v>
      </c>
      <c r="E2522" s="794">
        <f t="shared" si="48"/>
        <v>2019</v>
      </c>
      <c r="F2522" s="794" t="s">
        <v>1019</v>
      </c>
      <c r="G2522" s="823">
        <v>300</v>
      </c>
      <c r="H2522" s="794" t="s">
        <v>1029</v>
      </c>
      <c r="I2522" s="794">
        <v>86</v>
      </c>
      <c r="J2522" s="794">
        <v>214</v>
      </c>
      <c r="K2522" s="794">
        <v>898.80000000000007</v>
      </c>
      <c r="L2522" s="835" t="s">
        <v>1023</v>
      </c>
      <c r="M2522" s="794"/>
      <c r="N2522" s="794"/>
      <c r="O2522" s="794"/>
      <c r="P2522" s="794"/>
      <c r="Q2522" s="794"/>
      <c r="R2522" s="794"/>
      <c r="S2522" s="794"/>
      <c r="T2522" s="794"/>
      <c r="U2522" s="794"/>
      <c r="V2522" s="794"/>
      <c r="W2522" s="794"/>
      <c r="X2522" s="794"/>
    </row>
    <row r="2523" spans="3:24">
      <c r="C2523" s="857" t="s">
        <v>1018</v>
      </c>
      <c r="D2523" s="835">
        <v>43800</v>
      </c>
      <c r="E2523" s="794">
        <f t="shared" si="48"/>
        <v>2019</v>
      </c>
      <c r="F2523" s="794" t="s">
        <v>1019</v>
      </c>
      <c r="G2523" s="823">
        <v>300</v>
      </c>
      <c r="H2523" s="794" t="s">
        <v>1029</v>
      </c>
      <c r="I2523" s="794">
        <v>86</v>
      </c>
      <c r="J2523" s="794">
        <v>214</v>
      </c>
      <c r="K2523" s="794">
        <v>898.80000000000007</v>
      </c>
      <c r="L2523" s="835" t="s">
        <v>1023</v>
      </c>
      <c r="M2523" s="794"/>
      <c r="N2523" s="794"/>
      <c r="O2523" s="794"/>
      <c r="P2523" s="794"/>
      <c r="Q2523" s="794"/>
      <c r="R2523" s="794"/>
      <c r="S2523" s="794"/>
      <c r="T2523" s="794"/>
      <c r="U2523" s="794"/>
      <c r="V2523" s="794"/>
      <c r="W2523" s="794"/>
      <c r="X2523" s="794"/>
    </row>
    <row r="2524" spans="3:24">
      <c r="C2524" s="857" t="s">
        <v>1018</v>
      </c>
      <c r="D2524" s="835">
        <v>43800</v>
      </c>
      <c r="E2524" s="794">
        <f t="shared" si="48"/>
        <v>2019</v>
      </c>
      <c r="F2524" s="794" t="s">
        <v>1019</v>
      </c>
      <c r="G2524" s="823">
        <v>300</v>
      </c>
      <c r="H2524" s="794" t="s">
        <v>1029</v>
      </c>
      <c r="I2524" s="794">
        <v>86</v>
      </c>
      <c r="J2524" s="794">
        <v>214</v>
      </c>
      <c r="K2524" s="794">
        <v>898.80000000000007</v>
      </c>
      <c r="L2524" s="835" t="s">
        <v>1023</v>
      </c>
      <c r="M2524" s="794"/>
      <c r="N2524" s="794"/>
      <c r="O2524" s="794"/>
      <c r="P2524" s="794"/>
      <c r="Q2524" s="794"/>
      <c r="R2524" s="794"/>
      <c r="S2524" s="794"/>
      <c r="T2524" s="794"/>
      <c r="U2524" s="794"/>
      <c r="V2524" s="794"/>
      <c r="W2524" s="794"/>
      <c r="X2524" s="794"/>
    </row>
    <row r="2525" spans="3:24">
      <c r="C2525" s="857" t="s">
        <v>1018</v>
      </c>
      <c r="D2525" s="835">
        <v>43800</v>
      </c>
      <c r="E2525" s="794">
        <f t="shared" si="48"/>
        <v>2019</v>
      </c>
      <c r="F2525" s="794" t="s">
        <v>1019</v>
      </c>
      <c r="G2525" s="823">
        <v>300</v>
      </c>
      <c r="H2525" s="794" t="s">
        <v>1029</v>
      </c>
      <c r="I2525" s="794">
        <v>86</v>
      </c>
      <c r="J2525" s="794">
        <v>214</v>
      </c>
      <c r="K2525" s="794">
        <v>898.80000000000007</v>
      </c>
      <c r="L2525" s="835" t="s">
        <v>1023</v>
      </c>
      <c r="M2525" s="794"/>
      <c r="N2525" s="794"/>
      <c r="O2525" s="794"/>
      <c r="P2525" s="794"/>
      <c r="Q2525" s="794"/>
      <c r="R2525" s="794"/>
      <c r="S2525" s="794"/>
      <c r="T2525" s="794"/>
      <c r="U2525" s="794"/>
      <c r="V2525" s="794"/>
      <c r="W2525" s="794"/>
      <c r="X2525" s="794"/>
    </row>
    <row r="2526" spans="3:24">
      <c r="C2526" s="857" t="s">
        <v>1018</v>
      </c>
      <c r="D2526" s="835">
        <v>43800</v>
      </c>
      <c r="E2526" s="794">
        <f t="shared" si="48"/>
        <v>2019</v>
      </c>
      <c r="F2526" s="794" t="s">
        <v>1019</v>
      </c>
      <c r="G2526" s="823">
        <v>300</v>
      </c>
      <c r="H2526" s="794" t="s">
        <v>1029</v>
      </c>
      <c r="I2526" s="794">
        <v>86</v>
      </c>
      <c r="J2526" s="794">
        <v>214</v>
      </c>
      <c r="K2526" s="794">
        <v>898.80000000000007</v>
      </c>
      <c r="L2526" s="835" t="s">
        <v>1023</v>
      </c>
      <c r="M2526" s="794"/>
      <c r="N2526" s="794"/>
      <c r="O2526" s="794"/>
      <c r="P2526" s="794"/>
      <c r="Q2526" s="794"/>
      <c r="R2526" s="794"/>
      <c r="S2526" s="794"/>
      <c r="T2526" s="794"/>
      <c r="U2526" s="794"/>
      <c r="V2526" s="794"/>
      <c r="W2526" s="794"/>
      <c r="X2526" s="794"/>
    </row>
    <row r="2527" spans="3:24">
      <c r="C2527" s="857" t="s">
        <v>1018</v>
      </c>
      <c r="D2527" s="835">
        <v>43800</v>
      </c>
      <c r="E2527" s="794">
        <f t="shared" si="48"/>
        <v>2019</v>
      </c>
      <c r="F2527" s="794" t="s">
        <v>1019</v>
      </c>
      <c r="G2527" s="823">
        <v>300</v>
      </c>
      <c r="H2527" s="794" t="s">
        <v>1029</v>
      </c>
      <c r="I2527" s="794">
        <v>86</v>
      </c>
      <c r="J2527" s="794">
        <v>214</v>
      </c>
      <c r="K2527" s="794">
        <v>898.80000000000007</v>
      </c>
      <c r="L2527" s="835" t="s">
        <v>1023</v>
      </c>
      <c r="M2527" s="794"/>
      <c r="N2527" s="794"/>
      <c r="O2527" s="794"/>
      <c r="P2527" s="794"/>
      <c r="Q2527" s="794"/>
      <c r="R2527" s="794"/>
      <c r="S2527" s="794"/>
      <c r="T2527" s="794"/>
      <c r="U2527" s="794"/>
      <c r="V2527" s="794"/>
      <c r="W2527" s="794"/>
      <c r="X2527" s="794"/>
    </row>
    <row r="2528" spans="3:24">
      <c r="C2528" s="857" t="s">
        <v>1018</v>
      </c>
      <c r="D2528" s="835">
        <v>43800</v>
      </c>
      <c r="E2528" s="794">
        <f t="shared" si="48"/>
        <v>2019</v>
      </c>
      <c r="F2528" s="794" t="s">
        <v>1019</v>
      </c>
      <c r="G2528" s="823">
        <v>300</v>
      </c>
      <c r="H2528" s="794" t="s">
        <v>1029</v>
      </c>
      <c r="I2528" s="794">
        <v>86</v>
      </c>
      <c r="J2528" s="794">
        <v>214</v>
      </c>
      <c r="K2528" s="794">
        <v>898.80000000000007</v>
      </c>
      <c r="L2528" s="835" t="s">
        <v>1023</v>
      </c>
      <c r="M2528" s="794"/>
      <c r="N2528" s="794"/>
      <c r="O2528" s="794"/>
      <c r="P2528" s="794"/>
      <c r="Q2528" s="794"/>
      <c r="R2528" s="794"/>
      <c r="S2528" s="794"/>
      <c r="T2528" s="794"/>
      <c r="U2528" s="794"/>
      <c r="V2528" s="794"/>
      <c r="W2528" s="794"/>
      <c r="X2528" s="794"/>
    </row>
    <row r="2529" spans="3:24">
      <c r="C2529" s="857" t="s">
        <v>1018</v>
      </c>
      <c r="D2529" s="835">
        <v>43800</v>
      </c>
      <c r="E2529" s="794">
        <f t="shared" si="48"/>
        <v>2019</v>
      </c>
      <c r="F2529" s="794" t="s">
        <v>1019</v>
      </c>
      <c r="G2529" s="823">
        <v>300</v>
      </c>
      <c r="H2529" s="794" t="s">
        <v>1029</v>
      </c>
      <c r="I2529" s="794">
        <v>86</v>
      </c>
      <c r="J2529" s="794">
        <v>214</v>
      </c>
      <c r="K2529" s="794">
        <v>898.80000000000007</v>
      </c>
      <c r="L2529" s="835" t="s">
        <v>1023</v>
      </c>
      <c r="M2529" s="794"/>
      <c r="N2529" s="794"/>
      <c r="O2529" s="794"/>
      <c r="P2529" s="794"/>
      <c r="Q2529" s="794"/>
      <c r="R2529" s="794"/>
      <c r="S2529" s="794"/>
      <c r="T2529" s="794"/>
      <c r="U2529" s="794"/>
      <c r="V2529" s="794"/>
      <c r="W2529" s="794"/>
      <c r="X2529" s="794"/>
    </row>
    <row r="2530" spans="3:24">
      <c r="C2530" s="857" t="s">
        <v>1018</v>
      </c>
      <c r="D2530" s="835">
        <v>43800</v>
      </c>
      <c r="E2530" s="794">
        <f t="shared" si="48"/>
        <v>2019</v>
      </c>
      <c r="F2530" s="794" t="s">
        <v>1019</v>
      </c>
      <c r="G2530" s="823">
        <v>300</v>
      </c>
      <c r="H2530" s="794" t="s">
        <v>1029</v>
      </c>
      <c r="I2530" s="794">
        <v>86</v>
      </c>
      <c r="J2530" s="794">
        <v>214</v>
      </c>
      <c r="K2530" s="794">
        <v>898.80000000000007</v>
      </c>
      <c r="L2530" s="835" t="s">
        <v>1023</v>
      </c>
      <c r="M2530" s="794"/>
      <c r="N2530" s="794"/>
      <c r="O2530" s="794"/>
      <c r="P2530" s="794"/>
      <c r="Q2530" s="794"/>
      <c r="R2530" s="794"/>
      <c r="S2530" s="794"/>
      <c r="T2530" s="794"/>
      <c r="U2530" s="794"/>
      <c r="V2530" s="794"/>
      <c r="W2530" s="794"/>
      <c r="X2530" s="794"/>
    </row>
    <row r="2531" spans="3:24">
      <c r="C2531" s="857" t="s">
        <v>1018</v>
      </c>
      <c r="D2531" s="835">
        <v>43800</v>
      </c>
      <c r="E2531" s="794">
        <f t="shared" si="48"/>
        <v>2019</v>
      </c>
      <c r="F2531" s="794" t="s">
        <v>1019</v>
      </c>
      <c r="G2531" s="823">
        <v>300</v>
      </c>
      <c r="H2531" s="794" t="s">
        <v>1029</v>
      </c>
      <c r="I2531" s="794">
        <v>86</v>
      </c>
      <c r="J2531" s="794">
        <v>214</v>
      </c>
      <c r="K2531" s="794">
        <v>898.80000000000007</v>
      </c>
      <c r="L2531" s="835" t="s">
        <v>1023</v>
      </c>
      <c r="M2531" s="794"/>
      <c r="N2531" s="794"/>
      <c r="O2531" s="794"/>
      <c r="P2531" s="794"/>
      <c r="Q2531" s="794"/>
      <c r="R2531" s="794"/>
      <c r="S2531" s="794"/>
      <c r="T2531" s="794"/>
      <c r="U2531" s="794"/>
      <c r="V2531" s="794"/>
      <c r="W2531" s="794"/>
      <c r="X2531" s="794"/>
    </row>
    <row r="2532" spans="3:24">
      <c r="C2532" s="857" t="s">
        <v>1018</v>
      </c>
      <c r="D2532" s="835">
        <v>43800</v>
      </c>
      <c r="E2532" s="794">
        <f t="shared" si="48"/>
        <v>2019</v>
      </c>
      <c r="F2532" s="794" t="s">
        <v>1019</v>
      </c>
      <c r="G2532" s="823">
        <v>300</v>
      </c>
      <c r="H2532" s="794" t="s">
        <v>1043</v>
      </c>
      <c r="I2532" s="794">
        <v>134</v>
      </c>
      <c r="J2532" s="794">
        <v>166</v>
      </c>
      <c r="K2532" s="794">
        <v>697.2</v>
      </c>
      <c r="L2532" s="835" t="s">
        <v>1023</v>
      </c>
      <c r="M2532" s="794"/>
      <c r="N2532" s="794"/>
      <c r="O2532" s="794"/>
      <c r="P2532" s="794"/>
      <c r="Q2532" s="794"/>
      <c r="R2532" s="794"/>
      <c r="S2532" s="794"/>
      <c r="T2532" s="794"/>
      <c r="U2532" s="794"/>
      <c r="V2532" s="794"/>
      <c r="W2532" s="794"/>
      <c r="X2532" s="794"/>
    </row>
    <row r="2533" spans="3:24">
      <c r="C2533" s="857" t="s">
        <v>1018</v>
      </c>
      <c r="D2533" s="835">
        <v>43800</v>
      </c>
      <c r="E2533" s="794">
        <f t="shared" si="48"/>
        <v>2019</v>
      </c>
      <c r="F2533" s="794" t="s">
        <v>1019</v>
      </c>
      <c r="G2533" s="823">
        <v>300</v>
      </c>
      <c r="H2533" s="794" t="s">
        <v>1043</v>
      </c>
      <c r="I2533" s="794">
        <v>134</v>
      </c>
      <c r="J2533" s="794">
        <v>166</v>
      </c>
      <c r="K2533" s="794">
        <v>697.2</v>
      </c>
      <c r="L2533" s="835" t="s">
        <v>1023</v>
      </c>
      <c r="M2533" s="794"/>
      <c r="N2533" s="794"/>
      <c r="O2533" s="794"/>
      <c r="P2533" s="794"/>
      <c r="Q2533" s="794"/>
      <c r="R2533" s="794"/>
      <c r="S2533" s="794"/>
      <c r="T2533" s="794"/>
      <c r="U2533" s="794"/>
      <c r="V2533" s="794"/>
      <c r="W2533" s="794"/>
      <c r="X2533" s="794"/>
    </row>
    <row r="2534" spans="3:24">
      <c r="C2534" s="857" t="s">
        <v>1018</v>
      </c>
      <c r="D2534" s="835">
        <v>43800</v>
      </c>
      <c r="E2534" s="794">
        <f t="shared" si="48"/>
        <v>2019</v>
      </c>
      <c r="F2534" s="794" t="s">
        <v>1019</v>
      </c>
      <c r="G2534" s="823">
        <v>300</v>
      </c>
      <c r="H2534" s="794" t="s">
        <v>1043</v>
      </c>
      <c r="I2534" s="794">
        <v>134</v>
      </c>
      <c r="J2534" s="794">
        <v>166</v>
      </c>
      <c r="K2534" s="794">
        <v>697.2</v>
      </c>
      <c r="L2534" s="835" t="s">
        <v>1023</v>
      </c>
      <c r="M2534" s="794"/>
      <c r="N2534" s="794"/>
      <c r="O2534" s="794"/>
      <c r="P2534" s="794"/>
      <c r="Q2534" s="794"/>
      <c r="R2534" s="794"/>
      <c r="S2534" s="794"/>
      <c r="T2534" s="794"/>
      <c r="U2534" s="794"/>
      <c r="V2534" s="794"/>
      <c r="W2534" s="794"/>
      <c r="X2534" s="794"/>
    </row>
    <row r="2535" spans="3:24">
      <c r="C2535" s="857" t="s">
        <v>1018</v>
      </c>
      <c r="D2535" s="835">
        <v>43800</v>
      </c>
      <c r="E2535" s="794">
        <f t="shared" si="48"/>
        <v>2019</v>
      </c>
      <c r="F2535" s="794" t="s">
        <v>1019</v>
      </c>
      <c r="G2535" s="823">
        <v>300</v>
      </c>
      <c r="H2535" s="794" t="s">
        <v>1043</v>
      </c>
      <c r="I2535" s="794">
        <v>134</v>
      </c>
      <c r="J2535" s="794">
        <v>166</v>
      </c>
      <c r="K2535" s="794">
        <v>697.2</v>
      </c>
      <c r="L2535" s="835" t="s">
        <v>1023</v>
      </c>
      <c r="M2535" s="794"/>
      <c r="N2535" s="794"/>
      <c r="O2535" s="794"/>
      <c r="P2535" s="794"/>
      <c r="Q2535" s="794"/>
      <c r="R2535" s="794"/>
      <c r="S2535" s="794"/>
      <c r="T2535" s="794"/>
      <c r="U2535" s="794"/>
      <c r="V2535" s="794"/>
      <c r="W2535" s="794"/>
      <c r="X2535" s="794"/>
    </row>
    <row r="2536" spans="3:24">
      <c r="C2536" s="857" t="s">
        <v>1018</v>
      </c>
      <c r="D2536" s="835">
        <v>43800</v>
      </c>
      <c r="E2536" s="794">
        <f t="shared" si="48"/>
        <v>2019</v>
      </c>
      <c r="F2536" s="794" t="s">
        <v>1019</v>
      </c>
      <c r="G2536" s="823">
        <v>300</v>
      </c>
      <c r="H2536" s="794" t="s">
        <v>1043</v>
      </c>
      <c r="I2536" s="794">
        <v>134</v>
      </c>
      <c r="J2536" s="794">
        <v>166</v>
      </c>
      <c r="K2536" s="794">
        <v>697.2</v>
      </c>
      <c r="L2536" s="835" t="s">
        <v>1023</v>
      </c>
      <c r="M2536" s="794"/>
      <c r="N2536" s="794"/>
      <c r="O2536" s="794"/>
      <c r="P2536" s="794"/>
      <c r="Q2536" s="794"/>
      <c r="R2536" s="794"/>
      <c r="S2536" s="794"/>
      <c r="T2536" s="794"/>
      <c r="U2536" s="794"/>
      <c r="V2536" s="794"/>
      <c r="W2536" s="794"/>
      <c r="X2536" s="794"/>
    </row>
    <row r="2537" spans="3:24">
      <c r="C2537" s="857" t="s">
        <v>1018</v>
      </c>
      <c r="D2537" s="835">
        <v>43800</v>
      </c>
      <c r="E2537" s="794">
        <f t="shared" si="48"/>
        <v>2019</v>
      </c>
      <c r="F2537" s="794" t="s">
        <v>1019</v>
      </c>
      <c r="G2537" s="823">
        <v>300</v>
      </c>
      <c r="H2537" s="794" t="s">
        <v>1043</v>
      </c>
      <c r="I2537" s="794">
        <v>134</v>
      </c>
      <c r="J2537" s="794">
        <v>166</v>
      </c>
      <c r="K2537" s="794">
        <v>697.2</v>
      </c>
      <c r="L2537" s="835" t="s">
        <v>1023</v>
      </c>
      <c r="M2537" s="794"/>
      <c r="N2537" s="794"/>
      <c r="O2537" s="794"/>
      <c r="P2537" s="794"/>
      <c r="Q2537" s="794"/>
      <c r="R2537" s="794"/>
      <c r="S2537" s="794"/>
      <c r="T2537" s="794"/>
      <c r="U2537" s="794"/>
      <c r="V2537" s="794"/>
      <c r="W2537" s="794"/>
      <c r="X2537" s="794"/>
    </row>
    <row r="2538" spans="3:24">
      <c r="C2538" s="857" t="s">
        <v>1018</v>
      </c>
      <c r="D2538" s="835">
        <v>43800</v>
      </c>
      <c r="E2538" s="794">
        <f t="shared" ref="E2538:E2601" si="49">YEAR(D2538)</f>
        <v>2019</v>
      </c>
      <c r="F2538" s="794" t="s">
        <v>1019</v>
      </c>
      <c r="G2538" s="823">
        <v>300</v>
      </c>
      <c r="H2538" s="794" t="s">
        <v>1043</v>
      </c>
      <c r="I2538" s="794">
        <v>134</v>
      </c>
      <c r="J2538" s="794">
        <v>166</v>
      </c>
      <c r="K2538" s="794">
        <v>697.2</v>
      </c>
      <c r="L2538" s="835" t="s">
        <v>1023</v>
      </c>
      <c r="M2538" s="794"/>
      <c r="N2538" s="794"/>
      <c r="O2538" s="794"/>
      <c r="P2538" s="794"/>
      <c r="Q2538" s="794"/>
      <c r="R2538" s="794"/>
      <c r="S2538" s="794"/>
      <c r="T2538" s="794"/>
      <c r="U2538" s="794"/>
      <c r="V2538" s="794"/>
      <c r="W2538" s="794"/>
      <c r="X2538" s="794"/>
    </row>
    <row r="2539" spans="3:24">
      <c r="C2539" s="857" t="s">
        <v>1018</v>
      </c>
      <c r="D2539" s="835">
        <v>43800</v>
      </c>
      <c r="E2539" s="794">
        <f t="shared" si="49"/>
        <v>2019</v>
      </c>
      <c r="F2539" s="794" t="s">
        <v>1019</v>
      </c>
      <c r="G2539" s="823">
        <v>300</v>
      </c>
      <c r="H2539" s="794" t="s">
        <v>1043</v>
      </c>
      <c r="I2539" s="794">
        <v>134</v>
      </c>
      <c r="J2539" s="794">
        <v>166</v>
      </c>
      <c r="K2539" s="794">
        <v>697.2</v>
      </c>
      <c r="L2539" s="835" t="s">
        <v>1023</v>
      </c>
      <c r="M2539" s="794"/>
      <c r="N2539" s="794"/>
      <c r="O2539" s="794"/>
      <c r="P2539" s="794"/>
      <c r="Q2539" s="794"/>
      <c r="R2539" s="794"/>
      <c r="S2539" s="794"/>
      <c r="T2539" s="794"/>
      <c r="U2539" s="794"/>
      <c r="V2539" s="794"/>
      <c r="W2539" s="794"/>
      <c r="X2539" s="794"/>
    </row>
    <row r="2540" spans="3:24">
      <c r="C2540" s="857" t="s">
        <v>1018</v>
      </c>
      <c r="D2540" s="835">
        <v>43800</v>
      </c>
      <c r="E2540" s="794">
        <f t="shared" si="49"/>
        <v>2019</v>
      </c>
      <c r="F2540" s="794" t="s">
        <v>1019</v>
      </c>
      <c r="G2540" s="823">
        <v>300</v>
      </c>
      <c r="H2540" s="794" t="s">
        <v>1043</v>
      </c>
      <c r="I2540" s="794">
        <v>134</v>
      </c>
      <c r="J2540" s="794">
        <v>166</v>
      </c>
      <c r="K2540" s="794">
        <v>697.2</v>
      </c>
      <c r="L2540" s="835" t="s">
        <v>1023</v>
      </c>
      <c r="M2540" s="794"/>
      <c r="N2540" s="794"/>
      <c r="O2540" s="794"/>
      <c r="P2540" s="794"/>
      <c r="Q2540" s="794"/>
      <c r="R2540" s="794"/>
      <c r="S2540" s="794"/>
      <c r="T2540" s="794"/>
      <c r="U2540" s="794"/>
      <c r="V2540" s="794"/>
      <c r="W2540" s="794"/>
      <c r="X2540" s="794"/>
    </row>
    <row r="2541" spans="3:24">
      <c r="C2541" s="857" t="s">
        <v>1018</v>
      </c>
      <c r="D2541" s="835">
        <v>43800</v>
      </c>
      <c r="E2541" s="794">
        <f t="shared" si="49"/>
        <v>2019</v>
      </c>
      <c r="F2541" s="794" t="s">
        <v>1019</v>
      </c>
      <c r="G2541" s="823">
        <v>300</v>
      </c>
      <c r="H2541" s="794" t="s">
        <v>1043</v>
      </c>
      <c r="I2541" s="794">
        <v>134</v>
      </c>
      <c r="J2541" s="794">
        <v>166</v>
      </c>
      <c r="K2541" s="794">
        <v>697.2</v>
      </c>
      <c r="L2541" s="835" t="s">
        <v>1023</v>
      </c>
      <c r="M2541" s="794"/>
      <c r="N2541" s="794"/>
      <c r="O2541" s="794"/>
      <c r="P2541" s="794"/>
      <c r="Q2541" s="794"/>
      <c r="R2541" s="794"/>
      <c r="S2541" s="794"/>
      <c r="T2541" s="794"/>
      <c r="U2541" s="794"/>
      <c r="V2541" s="794"/>
      <c r="W2541" s="794"/>
      <c r="X2541" s="794"/>
    </row>
    <row r="2542" spans="3:24">
      <c r="C2542" s="857" t="s">
        <v>1018</v>
      </c>
      <c r="D2542" s="835">
        <v>43800</v>
      </c>
      <c r="E2542" s="794">
        <f t="shared" si="49"/>
        <v>2019</v>
      </c>
      <c r="F2542" s="794" t="s">
        <v>1030</v>
      </c>
      <c r="G2542" s="823">
        <v>100</v>
      </c>
      <c r="H2542" s="794" t="s">
        <v>1033</v>
      </c>
      <c r="I2542" s="794">
        <v>26</v>
      </c>
      <c r="J2542" s="794">
        <v>74</v>
      </c>
      <c r="K2542" s="794">
        <v>310.8</v>
      </c>
      <c r="L2542" s="835" t="s">
        <v>1023</v>
      </c>
      <c r="M2542" s="794"/>
      <c r="N2542" s="794"/>
      <c r="O2542" s="794"/>
      <c r="P2542" s="794"/>
      <c r="Q2542" s="794"/>
      <c r="R2542" s="794"/>
      <c r="S2542" s="794"/>
      <c r="T2542" s="794"/>
      <c r="U2542" s="794"/>
      <c r="V2542" s="794"/>
      <c r="W2542" s="794"/>
      <c r="X2542" s="794"/>
    </row>
    <row r="2543" spans="3:24">
      <c r="C2543" s="857" t="s">
        <v>1018</v>
      </c>
      <c r="D2543" s="835">
        <v>43800</v>
      </c>
      <c r="E2543" s="794">
        <f t="shared" si="49"/>
        <v>2019</v>
      </c>
      <c r="F2543" s="794" t="s">
        <v>1030</v>
      </c>
      <c r="G2543" s="823">
        <v>100</v>
      </c>
      <c r="H2543" s="794" t="s">
        <v>1033</v>
      </c>
      <c r="I2543" s="794">
        <v>26</v>
      </c>
      <c r="J2543" s="794">
        <v>74</v>
      </c>
      <c r="K2543" s="794">
        <v>310.8</v>
      </c>
      <c r="L2543" s="835" t="s">
        <v>1023</v>
      </c>
      <c r="M2543" s="794"/>
      <c r="N2543" s="794"/>
      <c r="O2543" s="794"/>
      <c r="P2543" s="794"/>
      <c r="Q2543" s="794"/>
      <c r="R2543" s="794"/>
      <c r="S2543" s="794"/>
      <c r="T2543" s="794"/>
      <c r="U2543" s="794"/>
      <c r="V2543" s="794"/>
      <c r="W2543" s="794"/>
      <c r="X2543" s="794"/>
    </row>
    <row r="2544" spans="3:24">
      <c r="C2544" s="857" t="s">
        <v>1018</v>
      </c>
      <c r="D2544" s="835">
        <v>43800</v>
      </c>
      <c r="E2544" s="794">
        <f t="shared" si="49"/>
        <v>2019</v>
      </c>
      <c r="F2544" s="794" t="s">
        <v>1032</v>
      </c>
      <c r="G2544" s="823">
        <v>135</v>
      </c>
      <c r="H2544" s="794" t="s">
        <v>1033</v>
      </c>
      <c r="I2544" s="794">
        <v>26</v>
      </c>
      <c r="J2544" s="794">
        <v>109</v>
      </c>
      <c r="K2544" s="794">
        <v>457.8</v>
      </c>
      <c r="L2544" s="835" t="s">
        <v>1023</v>
      </c>
      <c r="M2544" s="794"/>
      <c r="N2544" s="794"/>
      <c r="O2544" s="794"/>
      <c r="P2544" s="794"/>
      <c r="Q2544" s="794"/>
      <c r="R2544" s="794"/>
      <c r="S2544" s="794"/>
      <c r="T2544" s="794"/>
      <c r="U2544" s="794"/>
      <c r="V2544" s="794"/>
      <c r="W2544" s="794"/>
      <c r="X2544" s="794"/>
    </row>
    <row r="2545" spans="3:24">
      <c r="C2545" s="857" t="s">
        <v>1018</v>
      </c>
      <c r="D2545" s="835">
        <v>43800</v>
      </c>
      <c r="E2545" s="794">
        <f t="shared" si="49"/>
        <v>2019</v>
      </c>
      <c r="F2545" s="794" t="s">
        <v>1030</v>
      </c>
      <c r="G2545" s="823">
        <v>100</v>
      </c>
      <c r="H2545" s="794" t="s">
        <v>1033</v>
      </c>
      <c r="I2545" s="794">
        <v>26</v>
      </c>
      <c r="J2545" s="794">
        <v>74</v>
      </c>
      <c r="K2545" s="794">
        <v>310.8</v>
      </c>
      <c r="L2545" s="835" t="s">
        <v>1023</v>
      </c>
      <c r="M2545" s="794"/>
      <c r="N2545" s="794"/>
      <c r="O2545" s="794"/>
      <c r="P2545" s="794"/>
      <c r="Q2545" s="794"/>
      <c r="R2545" s="794"/>
      <c r="S2545" s="794"/>
      <c r="T2545" s="794"/>
      <c r="U2545" s="794"/>
      <c r="V2545" s="794"/>
      <c r="W2545" s="794"/>
      <c r="X2545" s="794"/>
    </row>
    <row r="2546" spans="3:24">
      <c r="C2546" s="857" t="s">
        <v>1018</v>
      </c>
      <c r="D2546" s="835">
        <v>43800</v>
      </c>
      <c r="E2546" s="794">
        <f t="shared" si="49"/>
        <v>2019</v>
      </c>
      <c r="F2546" s="794" t="s">
        <v>1030</v>
      </c>
      <c r="G2546" s="823">
        <v>100</v>
      </c>
      <c r="H2546" s="794" t="s">
        <v>1033</v>
      </c>
      <c r="I2546" s="794">
        <v>26</v>
      </c>
      <c r="J2546" s="794">
        <v>74</v>
      </c>
      <c r="K2546" s="794">
        <v>310.8</v>
      </c>
      <c r="L2546" s="835" t="s">
        <v>1023</v>
      </c>
      <c r="M2546" s="794"/>
      <c r="N2546" s="794"/>
      <c r="O2546" s="794"/>
      <c r="P2546" s="794"/>
      <c r="Q2546" s="794"/>
      <c r="R2546" s="794"/>
      <c r="S2546" s="794"/>
      <c r="T2546" s="794"/>
      <c r="U2546" s="794"/>
      <c r="V2546" s="794"/>
      <c r="W2546" s="794"/>
      <c r="X2546" s="794"/>
    </row>
    <row r="2547" spans="3:24">
      <c r="C2547" s="857" t="s">
        <v>1018</v>
      </c>
      <c r="D2547" s="835">
        <v>43800</v>
      </c>
      <c r="E2547" s="794">
        <f t="shared" si="49"/>
        <v>2019</v>
      </c>
      <c r="F2547" s="794" t="s">
        <v>1030</v>
      </c>
      <c r="G2547" s="823">
        <v>100</v>
      </c>
      <c r="H2547" s="794" t="s">
        <v>1029</v>
      </c>
      <c r="I2547" s="794">
        <v>86</v>
      </c>
      <c r="J2547" s="794">
        <v>14</v>
      </c>
      <c r="K2547" s="794">
        <v>58.800000000000004</v>
      </c>
      <c r="L2547" s="835" t="s">
        <v>1023</v>
      </c>
      <c r="M2547" s="794"/>
      <c r="N2547" s="794"/>
      <c r="O2547" s="794"/>
      <c r="P2547" s="794"/>
      <c r="Q2547" s="794"/>
      <c r="R2547" s="794"/>
      <c r="S2547" s="794"/>
      <c r="T2547" s="794"/>
      <c r="U2547" s="794"/>
      <c r="V2547" s="794"/>
      <c r="W2547" s="794"/>
      <c r="X2547" s="794"/>
    </row>
    <row r="2548" spans="3:24">
      <c r="C2548" s="857" t="s">
        <v>1018</v>
      </c>
      <c r="D2548" s="835">
        <v>43800</v>
      </c>
      <c r="E2548" s="794">
        <f t="shared" si="49"/>
        <v>2019</v>
      </c>
      <c r="F2548" s="794" t="s">
        <v>1030</v>
      </c>
      <c r="G2548" s="823">
        <v>100</v>
      </c>
      <c r="H2548" s="794" t="s">
        <v>1029</v>
      </c>
      <c r="I2548" s="794">
        <v>86</v>
      </c>
      <c r="J2548" s="794">
        <v>14</v>
      </c>
      <c r="K2548" s="794">
        <v>58.800000000000004</v>
      </c>
      <c r="L2548" s="835" t="s">
        <v>1023</v>
      </c>
      <c r="M2548" s="794"/>
      <c r="N2548" s="794"/>
      <c r="O2548" s="794"/>
      <c r="P2548" s="794"/>
      <c r="Q2548" s="794"/>
      <c r="R2548" s="794"/>
      <c r="S2548" s="794"/>
      <c r="T2548" s="794"/>
      <c r="U2548" s="794"/>
      <c r="V2548" s="794"/>
      <c r="W2548" s="794"/>
      <c r="X2548" s="794"/>
    </row>
    <row r="2549" spans="3:24">
      <c r="C2549" s="857" t="s">
        <v>1018</v>
      </c>
      <c r="D2549" s="835">
        <v>43800</v>
      </c>
      <c r="E2549" s="794">
        <f t="shared" si="49"/>
        <v>2019</v>
      </c>
      <c r="F2549" s="794" t="s">
        <v>1030</v>
      </c>
      <c r="G2549" s="823">
        <v>100</v>
      </c>
      <c r="H2549" s="794" t="s">
        <v>1034</v>
      </c>
      <c r="I2549" s="794">
        <v>58</v>
      </c>
      <c r="J2549" s="794">
        <v>42</v>
      </c>
      <c r="K2549" s="794">
        <v>176.4</v>
      </c>
      <c r="L2549" s="835" t="s">
        <v>1023</v>
      </c>
      <c r="M2549" s="794"/>
      <c r="N2549" s="794"/>
      <c r="O2549" s="794"/>
      <c r="P2549" s="794"/>
      <c r="Q2549" s="794"/>
      <c r="R2549" s="794"/>
      <c r="S2549" s="794"/>
      <c r="T2549" s="794"/>
      <c r="U2549" s="794"/>
      <c r="V2549" s="794"/>
      <c r="W2549" s="794"/>
      <c r="X2549" s="794"/>
    </row>
    <row r="2550" spans="3:24">
      <c r="C2550" s="857" t="s">
        <v>1018</v>
      </c>
      <c r="D2550" s="835">
        <v>43800</v>
      </c>
      <c r="E2550" s="794">
        <f t="shared" si="49"/>
        <v>2019</v>
      </c>
      <c r="F2550" s="794" t="s">
        <v>1030</v>
      </c>
      <c r="G2550" s="823">
        <v>100</v>
      </c>
      <c r="H2550" s="794" t="s">
        <v>1029</v>
      </c>
      <c r="I2550" s="794">
        <v>86</v>
      </c>
      <c r="J2550" s="794">
        <v>14</v>
      </c>
      <c r="K2550" s="794">
        <v>58.800000000000004</v>
      </c>
      <c r="L2550" s="835" t="s">
        <v>1023</v>
      </c>
      <c r="M2550" s="794"/>
      <c r="N2550" s="794"/>
      <c r="O2550" s="794"/>
      <c r="P2550" s="794"/>
      <c r="Q2550" s="794"/>
      <c r="R2550" s="794"/>
      <c r="S2550" s="794"/>
      <c r="T2550" s="794"/>
      <c r="U2550" s="794"/>
      <c r="V2550" s="794"/>
      <c r="W2550" s="794"/>
      <c r="X2550" s="794"/>
    </row>
    <row r="2551" spans="3:24">
      <c r="C2551" s="857" t="s">
        <v>1018</v>
      </c>
      <c r="D2551" s="835">
        <v>43800</v>
      </c>
      <c r="E2551" s="794">
        <f t="shared" si="49"/>
        <v>2019</v>
      </c>
      <c r="F2551" s="794" t="s">
        <v>1030</v>
      </c>
      <c r="G2551" s="823">
        <v>100</v>
      </c>
      <c r="H2551" s="794" t="s">
        <v>1029</v>
      </c>
      <c r="I2551" s="794">
        <v>86</v>
      </c>
      <c r="J2551" s="794">
        <v>14</v>
      </c>
      <c r="K2551" s="794">
        <v>58.800000000000004</v>
      </c>
      <c r="L2551" s="835" t="s">
        <v>1023</v>
      </c>
      <c r="M2551" s="794"/>
      <c r="N2551" s="794"/>
      <c r="O2551" s="794"/>
      <c r="P2551" s="794"/>
      <c r="Q2551" s="794"/>
      <c r="R2551" s="794"/>
      <c r="S2551" s="794"/>
      <c r="T2551" s="794"/>
      <c r="U2551" s="794"/>
      <c r="V2551" s="794"/>
      <c r="W2551" s="794"/>
      <c r="X2551" s="794"/>
    </row>
    <row r="2552" spans="3:24">
      <c r="C2552" s="857" t="s">
        <v>1018</v>
      </c>
      <c r="D2552" s="835">
        <v>43800</v>
      </c>
      <c r="E2552" s="794">
        <f t="shared" si="49"/>
        <v>2019</v>
      </c>
      <c r="F2552" s="794" t="s">
        <v>1030</v>
      </c>
      <c r="G2552" s="823">
        <v>100</v>
      </c>
      <c r="H2552" s="794" t="s">
        <v>1029</v>
      </c>
      <c r="I2552" s="794">
        <v>86</v>
      </c>
      <c r="J2552" s="794">
        <v>14</v>
      </c>
      <c r="K2552" s="794">
        <v>58.800000000000004</v>
      </c>
      <c r="L2552" s="835" t="s">
        <v>1023</v>
      </c>
      <c r="M2552" s="794"/>
      <c r="N2552" s="794"/>
      <c r="O2552" s="794"/>
      <c r="P2552" s="794"/>
      <c r="Q2552" s="794"/>
      <c r="R2552" s="794"/>
      <c r="S2552" s="794"/>
      <c r="T2552" s="794"/>
      <c r="U2552" s="794"/>
      <c r="V2552" s="794"/>
      <c r="W2552" s="794"/>
      <c r="X2552" s="794"/>
    </row>
    <row r="2553" spans="3:24">
      <c r="C2553" s="857" t="s">
        <v>1018</v>
      </c>
      <c r="D2553" s="835">
        <v>43800</v>
      </c>
      <c r="E2553" s="794">
        <f t="shared" si="49"/>
        <v>2019</v>
      </c>
      <c r="F2553" s="794" t="s">
        <v>1030</v>
      </c>
      <c r="G2553" s="823">
        <v>100</v>
      </c>
      <c r="H2553" s="794" t="s">
        <v>1029</v>
      </c>
      <c r="I2553" s="794">
        <v>86</v>
      </c>
      <c r="J2553" s="794">
        <v>14</v>
      </c>
      <c r="K2553" s="794">
        <v>58.800000000000004</v>
      </c>
      <c r="L2553" s="835" t="s">
        <v>1023</v>
      </c>
      <c r="M2553" s="794"/>
      <c r="N2553" s="794"/>
      <c r="O2553" s="794"/>
      <c r="P2553" s="794"/>
      <c r="Q2553" s="794"/>
      <c r="R2553" s="794"/>
      <c r="S2553" s="794"/>
      <c r="T2553" s="794"/>
      <c r="U2553" s="794"/>
      <c r="V2553" s="794"/>
      <c r="W2553" s="794"/>
      <c r="X2553" s="794"/>
    </row>
    <row r="2554" spans="3:24">
      <c r="C2554" s="857" t="s">
        <v>1018</v>
      </c>
      <c r="D2554" s="835">
        <v>43800</v>
      </c>
      <c r="E2554" s="794">
        <f t="shared" si="49"/>
        <v>2019</v>
      </c>
      <c r="F2554" s="794" t="s">
        <v>1030</v>
      </c>
      <c r="G2554" s="823">
        <v>100</v>
      </c>
      <c r="H2554" s="794" t="s">
        <v>1029</v>
      </c>
      <c r="I2554" s="794">
        <v>86</v>
      </c>
      <c r="J2554" s="794">
        <v>14</v>
      </c>
      <c r="K2554" s="794">
        <v>58.800000000000004</v>
      </c>
      <c r="L2554" s="835" t="s">
        <v>1023</v>
      </c>
      <c r="M2554" s="794"/>
      <c r="N2554" s="794"/>
      <c r="O2554" s="794"/>
      <c r="P2554" s="794"/>
      <c r="Q2554" s="794"/>
      <c r="R2554" s="794"/>
      <c r="S2554" s="794"/>
      <c r="T2554" s="794"/>
      <c r="U2554" s="794"/>
      <c r="V2554" s="794"/>
      <c r="W2554" s="794"/>
      <c r="X2554" s="794"/>
    </row>
    <row r="2555" spans="3:24">
      <c r="C2555" s="857" t="s">
        <v>1024</v>
      </c>
      <c r="D2555" s="835">
        <v>43800</v>
      </c>
      <c r="E2555" s="794">
        <f t="shared" si="49"/>
        <v>2019</v>
      </c>
      <c r="F2555" s="794" t="s">
        <v>1019</v>
      </c>
      <c r="G2555" s="823">
        <v>300</v>
      </c>
      <c r="H2555" s="794" t="s">
        <v>1029</v>
      </c>
      <c r="I2555" s="794">
        <v>86</v>
      </c>
      <c r="J2555" s="794">
        <v>214</v>
      </c>
      <c r="K2555" s="794">
        <v>898.80000000000007</v>
      </c>
      <c r="L2555" s="835">
        <v>44105</v>
      </c>
      <c r="M2555" s="794"/>
      <c r="N2555" s="794"/>
      <c r="O2555" s="794"/>
      <c r="P2555" s="794"/>
      <c r="Q2555" s="794"/>
      <c r="R2555" s="794"/>
      <c r="S2555" s="794"/>
      <c r="T2555" s="794"/>
      <c r="U2555" s="794"/>
      <c r="V2555" s="794"/>
      <c r="W2555" s="794"/>
      <c r="X2555" s="794"/>
    </row>
    <row r="2556" spans="3:24">
      <c r="C2556" s="857" t="s">
        <v>1024</v>
      </c>
      <c r="D2556" s="835">
        <v>43800</v>
      </c>
      <c r="E2556" s="794">
        <f t="shared" si="49"/>
        <v>2019</v>
      </c>
      <c r="F2556" s="794" t="s">
        <v>1019</v>
      </c>
      <c r="G2556" s="823">
        <v>300</v>
      </c>
      <c r="H2556" s="794" t="s">
        <v>1029</v>
      </c>
      <c r="I2556" s="794">
        <v>86</v>
      </c>
      <c r="J2556" s="794">
        <v>214</v>
      </c>
      <c r="K2556" s="794">
        <v>898.80000000000007</v>
      </c>
      <c r="L2556" s="835">
        <v>44105</v>
      </c>
      <c r="M2556" s="794"/>
      <c r="N2556" s="794"/>
      <c r="O2556" s="794"/>
      <c r="P2556" s="794"/>
      <c r="Q2556" s="794"/>
      <c r="R2556" s="794"/>
      <c r="S2556" s="794"/>
      <c r="T2556" s="794"/>
      <c r="U2556" s="794"/>
      <c r="V2556" s="794"/>
      <c r="W2556" s="794"/>
      <c r="X2556" s="794"/>
    </row>
    <row r="2557" spans="3:24">
      <c r="C2557" s="857" t="s">
        <v>1024</v>
      </c>
      <c r="D2557" s="835">
        <v>43800</v>
      </c>
      <c r="E2557" s="794">
        <f t="shared" si="49"/>
        <v>2019</v>
      </c>
      <c r="F2557" s="794" t="s">
        <v>1019</v>
      </c>
      <c r="G2557" s="823">
        <v>300</v>
      </c>
      <c r="H2557" s="794" t="s">
        <v>1029</v>
      </c>
      <c r="I2557" s="794">
        <v>86</v>
      </c>
      <c r="J2557" s="794">
        <v>214</v>
      </c>
      <c r="K2557" s="794">
        <v>898.80000000000007</v>
      </c>
      <c r="L2557" s="835">
        <v>44105</v>
      </c>
      <c r="M2557" s="794"/>
      <c r="N2557" s="794"/>
      <c r="O2557" s="794"/>
      <c r="P2557" s="794"/>
      <c r="Q2557" s="794"/>
      <c r="R2557" s="794"/>
      <c r="S2557" s="794"/>
      <c r="T2557" s="794"/>
      <c r="U2557" s="794"/>
      <c r="V2557" s="794"/>
      <c r="W2557" s="794"/>
      <c r="X2557" s="794"/>
    </row>
    <row r="2558" spans="3:24">
      <c r="C2558" s="857" t="s">
        <v>1024</v>
      </c>
      <c r="D2558" s="835">
        <v>43800</v>
      </c>
      <c r="E2558" s="794">
        <f t="shared" si="49"/>
        <v>2019</v>
      </c>
      <c r="F2558" s="794" t="s">
        <v>1019</v>
      </c>
      <c r="G2558" s="823">
        <v>300</v>
      </c>
      <c r="H2558" s="794" t="s">
        <v>1029</v>
      </c>
      <c r="I2558" s="794">
        <v>86</v>
      </c>
      <c r="J2558" s="794">
        <v>214</v>
      </c>
      <c r="K2558" s="794">
        <v>898.80000000000007</v>
      </c>
      <c r="L2558" s="835">
        <v>44105</v>
      </c>
      <c r="M2558" s="794"/>
      <c r="N2558" s="794"/>
      <c r="O2558" s="794"/>
      <c r="P2558" s="794"/>
      <c r="Q2558" s="794"/>
      <c r="R2558" s="794"/>
      <c r="S2558" s="794"/>
      <c r="T2558" s="794"/>
      <c r="U2558" s="794"/>
      <c r="V2558" s="794"/>
      <c r="W2558" s="794"/>
      <c r="X2558" s="794"/>
    </row>
    <row r="2559" spans="3:24">
      <c r="C2559" s="857" t="s">
        <v>1024</v>
      </c>
      <c r="D2559" s="835">
        <v>43800</v>
      </c>
      <c r="E2559" s="794">
        <f t="shared" si="49"/>
        <v>2019</v>
      </c>
      <c r="F2559" s="794" t="s">
        <v>1019</v>
      </c>
      <c r="G2559" s="823">
        <v>300</v>
      </c>
      <c r="H2559" s="794" t="s">
        <v>1029</v>
      </c>
      <c r="I2559" s="794">
        <v>86</v>
      </c>
      <c r="J2559" s="794">
        <v>214</v>
      </c>
      <c r="K2559" s="794">
        <v>898.80000000000007</v>
      </c>
      <c r="L2559" s="835">
        <v>44105</v>
      </c>
      <c r="M2559" s="794"/>
      <c r="N2559" s="794"/>
      <c r="O2559" s="794"/>
      <c r="P2559" s="794"/>
      <c r="Q2559" s="794"/>
      <c r="R2559" s="794"/>
      <c r="S2559" s="794"/>
      <c r="T2559" s="794"/>
      <c r="U2559" s="794"/>
      <c r="V2559" s="794"/>
      <c r="W2559" s="794"/>
      <c r="X2559" s="794"/>
    </row>
    <row r="2560" spans="3:24">
      <c r="C2560" s="857" t="s">
        <v>1024</v>
      </c>
      <c r="D2560" s="835">
        <v>43800</v>
      </c>
      <c r="E2560" s="794">
        <f t="shared" si="49"/>
        <v>2019</v>
      </c>
      <c r="F2560" s="794" t="s">
        <v>1019</v>
      </c>
      <c r="G2560" s="823">
        <v>300</v>
      </c>
      <c r="H2560" s="794" t="s">
        <v>1029</v>
      </c>
      <c r="I2560" s="794">
        <v>86</v>
      </c>
      <c r="J2560" s="794">
        <v>214</v>
      </c>
      <c r="K2560" s="794">
        <v>898.80000000000007</v>
      </c>
      <c r="L2560" s="835">
        <v>44105</v>
      </c>
      <c r="M2560" s="794"/>
      <c r="N2560" s="794"/>
      <c r="O2560" s="794"/>
      <c r="P2560" s="794"/>
      <c r="Q2560" s="794"/>
      <c r="R2560" s="794"/>
      <c r="S2560" s="794"/>
      <c r="T2560" s="794"/>
      <c r="U2560" s="794"/>
      <c r="V2560" s="794"/>
      <c r="W2560" s="794"/>
      <c r="X2560" s="794"/>
    </row>
    <row r="2561" spans="3:24">
      <c r="C2561" s="857" t="s">
        <v>1024</v>
      </c>
      <c r="D2561" s="835">
        <v>43800</v>
      </c>
      <c r="E2561" s="794">
        <f t="shared" si="49"/>
        <v>2019</v>
      </c>
      <c r="F2561" s="794" t="s">
        <v>1019</v>
      </c>
      <c r="G2561" s="823">
        <v>300</v>
      </c>
      <c r="H2561" s="794" t="s">
        <v>1029</v>
      </c>
      <c r="I2561" s="794">
        <v>86</v>
      </c>
      <c r="J2561" s="794">
        <v>214</v>
      </c>
      <c r="K2561" s="794">
        <v>898.80000000000007</v>
      </c>
      <c r="L2561" s="835">
        <v>44105</v>
      </c>
      <c r="M2561" s="794"/>
      <c r="N2561" s="794"/>
      <c r="O2561" s="794"/>
      <c r="P2561" s="794"/>
      <c r="Q2561" s="794"/>
      <c r="R2561" s="794"/>
      <c r="S2561" s="794"/>
      <c r="T2561" s="794"/>
      <c r="U2561" s="794"/>
      <c r="V2561" s="794"/>
      <c r="W2561" s="794"/>
      <c r="X2561" s="794"/>
    </row>
    <row r="2562" spans="3:24">
      <c r="C2562" s="857" t="s">
        <v>1024</v>
      </c>
      <c r="D2562" s="835">
        <v>43800</v>
      </c>
      <c r="E2562" s="794">
        <f t="shared" si="49"/>
        <v>2019</v>
      </c>
      <c r="F2562" s="794" t="s">
        <v>1019</v>
      </c>
      <c r="G2562" s="823">
        <v>300</v>
      </c>
      <c r="H2562" s="794" t="s">
        <v>1029</v>
      </c>
      <c r="I2562" s="794">
        <v>86</v>
      </c>
      <c r="J2562" s="794">
        <v>214</v>
      </c>
      <c r="K2562" s="794">
        <v>898.80000000000007</v>
      </c>
      <c r="L2562" s="835">
        <v>44105</v>
      </c>
      <c r="M2562" s="794"/>
      <c r="N2562" s="794"/>
      <c r="O2562" s="794"/>
      <c r="P2562" s="794"/>
      <c r="Q2562" s="794"/>
      <c r="R2562" s="794"/>
      <c r="S2562" s="794"/>
      <c r="T2562" s="794"/>
      <c r="U2562" s="794"/>
      <c r="V2562" s="794"/>
      <c r="W2562" s="794"/>
      <c r="X2562" s="794"/>
    </row>
    <row r="2563" spans="3:24">
      <c r="C2563" s="857" t="s">
        <v>1024</v>
      </c>
      <c r="D2563" s="835">
        <v>43800</v>
      </c>
      <c r="E2563" s="794">
        <f t="shared" si="49"/>
        <v>2019</v>
      </c>
      <c r="F2563" s="794" t="s">
        <v>1019</v>
      </c>
      <c r="G2563" s="823">
        <v>300</v>
      </c>
      <c r="H2563" s="794" t="s">
        <v>1029</v>
      </c>
      <c r="I2563" s="794">
        <v>86</v>
      </c>
      <c r="J2563" s="794">
        <v>214</v>
      </c>
      <c r="K2563" s="794">
        <v>898.80000000000007</v>
      </c>
      <c r="L2563" s="835">
        <v>44105</v>
      </c>
      <c r="M2563" s="794"/>
      <c r="N2563" s="794"/>
      <c r="O2563" s="794"/>
      <c r="P2563" s="794"/>
      <c r="Q2563" s="794"/>
      <c r="R2563" s="794"/>
      <c r="S2563" s="794"/>
      <c r="T2563" s="794"/>
      <c r="U2563" s="794"/>
      <c r="V2563" s="794"/>
      <c r="W2563" s="794"/>
      <c r="X2563" s="794"/>
    </row>
    <row r="2564" spans="3:24">
      <c r="C2564" s="857" t="s">
        <v>1024</v>
      </c>
      <c r="D2564" s="835">
        <v>43800</v>
      </c>
      <c r="E2564" s="794">
        <f t="shared" si="49"/>
        <v>2019</v>
      </c>
      <c r="F2564" s="794" t="s">
        <v>1019</v>
      </c>
      <c r="G2564" s="823">
        <v>300</v>
      </c>
      <c r="H2564" s="794" t="s">
        <v>1029</v>
      </c>
      <c r="I2564" s="794">
        <v>86</v>
      </c>
      <c r="J2564" s="794">
        <v>214</v>
      </c>
      <c r="K2564" s="794">
        <v>898.80000000000007</v>
      </c>
      <c r="L2564" s="835">
        <v>44105</v>
      </c>
      <c r="M2564" s="794"/>
      <c r="N2564" s="794"/>
      <c r="O2564" s="794"/>
      <c r="P2564" s="794"/>
      <c r="Q2564" s="794"/>
      <c r="R2564" s="794"/>
      <c r="S2564" s="794"/>
      <c r="T2564" s="794"/>
      <c r="U2564" s="794"/>
      <c r="V2564" s="794"/>
      <c r="W2564" s="794"/>
      <c r="X2564" s="794"/>
    </row>
    <row r="2565" spans="3:24">
      <c r="C2565" s="857" t="s">
        <v>1024</v>
      </c>
      <c r="D2565" s="835">
        <v>43800</v>
      </c>
      <c r="E2565" s="794">
        <f t="shared" si="49"/>
        <v>2019</v>
      </c>
      <c r="F2565" s="794" t="s">
        <v>1019</v>
      </c>
      <c r="G2565" s="823">
        <v>300</v>
      </c>
      <c r="H2565" s="794" t="s">
        <v>1029</v>
      </c>
      <c r="I2565" s="794">
        <v>86</v>
      </c>
      <c r="J2565" s="794">
        <v>214</v>
      </c>
      <c r="K2565" s="794">
        <v>898.80000000000007</v>
      </c>
      <c r="L2565" s="835">
        <v>44105</v>
      </c>
      <c r="M2565" s="794"/>
      <c r="N2565" s="794"/>
      <c r="O2565" s="794"/>
      <c r="P2565" s="794"/>
      <c r="Q2565" s="794"/>
      <c r="R2565" s="794"/>
      <c r="S2565" s="794"/>
      <c r="T2565" s="794"/>
      <c r="U2565" s="794"/>
      <c r="V2565" s="794"/>
      <c r="W2565" s="794"/>
      <c r="X2565" s="794"/>
    </row>
    <row r="2566" spans="3:24">
      <c r="C2566" s="857" t="s">
        <v>1024</v>
      </c>
      <c r="D2566" s="835">
        <v>43800</v>
      </c>
      <c r="E2566" s="794">
        <f t="shared" si="49"/>
        <v>2019</v>
      </c>
      <c r="F2566" s="794" t="s">
        <v>1019</v>
      </c>
      <c r="G2566" s="823">
        <v>300</v>
      </c>
      <c r="H2566" s="794" t="s">
        <v>1029</v>
      </c>
      <c r="I2566" s="794">
        <v>86</v>
      </c>
      <c r="J2566" s="794">
        <v>214</v>
      </c>
      <c r="K2566" s="794">
        <v>898.80000000000007</v>
      </c>
      <c r="L2566" s="835">
        <v>44105</v>
      </c>
      <c r="M2566" s="794"/>
      <c r="N2566" s="794"/>
      <c r="O2566" s="794"/>
      <c r="P2566" s="794"/>
      <c r="Q2566" s="794"/>
      <c r="R2566" s="794"/>
      <c r="S2566" s="794"/>
      <c r="T2566" s="794"/>
      <c r="U2566" s="794"/>
      <c r="V2566" s="794"/>
      <c r="W2566" s="794"/>
      <c r="X2566" s="794"/>
    </row>
    <row r="2567" spans="3:24">
      <c r="C2567" s="857" t="s">
        <v>1024</v>
      </c>
      <c r="D2567" s="835">
        <v>43800</v>
      </c>
      <c r="E2567" s="794">
        <f t="shared" si="49"/>
        <v>2019</v>
      </c>
      <c r="F2567" s="794" t="s">
        <v>1019</v>
      </c>
      <c r="G2567" s="823">
        <v>300</v>
      </c>
      <c r="H2567" s="794" t="s">
        <v>1029</v>
      </c>
      <c r="I2567" s="794">
        <v>86</v>
      </c>
      <c r="J2567" s="794">
        <v>214</v>
      </c>
      <c r="K2567" s="794">
        <v>898.80000000000007</v>
      </c>
      <c r="L2567" s="835">
        <v>44105</v>
      </c>
      <c r="M2567" s="794"/>
      <c r="N2567" s="794"/>
      <c r="O2567" s="794"/>
      <c r="P2567" s="794"/>
      <c r="Q2567" s="794"/>
      <c r="R2567" s="794"/>
      <c r="S2567" s="794"/>
      <c r="T2567" s="794"/>
      <c r="U2567" s="794"/>
      <c r="V2567" s="794"/>
      <c r="W2567" s="794"/>
      <c r="X2567" s="794"/>
    </row>
    <row r="2568" spans="3:24">
      <c r="C2568" s="857" t="s">
        <v>1024</v>
      </c>
      <c r="D2568" s="835">
        <v>43800</v>
      </c>
      <c r="E2568" s="794">
        <f t="shared" si="49"/>
        <v>2019</v>
      </c>
      <c r="F2568" s="794" t="s">
        <v>1019</v>
      </c>
      <c r="G2568" s="823">
        <v>300</v>
      </c>
      <c r="H2568" s="794" t="s">
        <v>1029</v>
      </c>
      <c r="I2568" s="794">
        <v>86</v>
      </c>
      <c r="J2568" s="794">
        <v>214</v>
      </c>
      <c r="K2568" s="794">
        <v>898.80000000000007</v>
      </c>
      <c r="L2568" s="835">
        <v>44105</v>
      </c>
      <c r="M2568" s="794"/>
      <c r="N2568" s="794"/>
      <c r="O2568" s="794"/>
      <c r="P2568" s="794"/>
      <c r="Q2568" s="794"/>
      <c r="R2568" s="794"/>
      <c r="S2568" s="794"/>
      <c r="T2568" s="794"/>
      <c r="U2568" s="794"/>
      <c r="V2568" s="794"/>
      <c r="W2568" s="794"/>
      <c r="X2568" s="794"/>
    </row>
    <row r="2569" spans="3:24">
      <c r="C2569" s="857" t="s">
        <v>1024</v>
      </c>
      <c r="D2569" s="835">
        <v>43800</v>
      </c>
      <c r="E2569" s="794">
        <f t="shared" si="49"/>
        <v>2019</v>
      </c>
      <c r="F2569" s="794" t="s">
        <v>1019</v>
      </c>
      <c r="G2569" s="823">
        <v>300</v>
      </c>
      <c r="H2569" s="794" t="s">
        <v>1029</v>
      </c>
      <c r="I2569" s="794">
        <v>86</v>
      </c>
      <c r="J2569" s="794">
        <v>214</v>
      </c>
      <c r="K2569" s="794">
        <v>898.80000000000007</v>
      </c>
      <c r="L2569" s="835">
        <v>44105</v>
      </c>
      <c r="M2569" s="794"/>
      <c r="N2569" s="794"/>
      <c r="O2569" s="794"/>
      <c r="P2569" s="794"/>
      <c r="Q2569" s="794"/>
      <c r="R2569" s="794"/>
      <c r="S2569" s="794"/>
      <c r="T2569" s="794"/>
      <c r="U2569" s="794"/>
      <c r="V2569" s="794"/>
      <c r="W2569" s="794"/>
      <c r="X2569" s="794"/>
    </row>
    <row r="2570" spans="3:24">
      <c r="C2570" s="857" t="s">
        <v>1024</v>
      </c>
      <c r="D2570" s="835">
        <v>43800</v>
      </c>
      <c r="E2570" s="794">
        <f t="shared" si="49"/>
        <v>2019</v>
      </c>
      <c r="F2570" s="794" t="s">
        <v>1019</v>
      </c>
      <c r="G2570" s="823">
        <v>300</v>
      </c>
      <c r="H2570" s="794" t="s">
        <v>1029</v>
      </c>
      <c r="I2570" s="794">
        <v>86</v>
      </c>
      <c r="J2570" s="794">
        <v>214</v>
      </c>
      <c r="K2570" s="794">
        <v>898.80000000000007</v>
      </c>
      <c r="L2570" s="835">
        <v>44105</v>
      </c>
      <c r="M2570" s="794"/>
      <c r="N2570" s="794"/>
      <c r="O2570" s="794"/>
      <c r="P2570" s="794"/>
      <c r="Q2570" s="794"/>
      <c r="R2570" s="794"/>
      <c r="S2570" s="794"/>
      <c r="T2570" s="794"/>
      <c r="U2570" s="794"/>
      <c r="V2570" s="794"/>
      <c r="W2570" s="794"/>
      <c r="X2570" s="794"/>
    </row>
    <row r="2571" spans="3:24">
      <c r="C2571" s="857" t="s">
        <v>1024</v>
      </c>
      <c r="D2571" s="835">
        <v>43800</v>
      </c>
      <c r="E2571" s="794">
        <f t="shared" si="49"/>
        <v>2019</v>
      </c>
      <c r="F2571" s="794" t="s">
        <v>1019</v>
      </c>
      <c r="G2571" s="823">
        <v>300</v>
      </c>
      <c r="H2571" s="794" t="s">
        <v>1029</v>
      </c>
      <c r="I2571" s="794">
        <v>86</v>
      </c>
      <c r="J2571" s="794">
        <v>214</v>
      </c>
      <c r="K2571" s="794">
        <v>898.80000000000007</v>
      </c>
      <c r="L2571" s="835">
        <v>44105</v>
      </c>
      <c r="M2571" s="794"/>
      <c r="N2571" s="794"/>
      <c r="O2571" s="794"/>
      <c r="P2571" s="794"/>
      <c r="Q2571" s="794"/>
      <c r="R2571" s="794"/>
      <c r="S2571" s="794"/>
      <c r="T2571" s="794"/>
      <c r="U2571" s="794"/>
      <c r="V2571" s="794"/>
      <c r="W2571" s="794"/>
      <c r="X2571" s="794"/>
    </row>
    <row r="2572" spans="3:24">
      <c r="C2572" s="857" t="s">
        <v>1024</v>
      </c>
      <c r="D2572" s="835">
        <v>43800</v>
      </c>
      <c r="E2572" s="794">
        <f t="shared" si="49"/>
        <v>2019</v>
      </c>
      <c r="F2572" s="794" t="s">
        <v>1019</v>
      </c>
      <c r="G2572" s="823">
        <v>300</v>
      </c>
      <c r="H2572" s="794" t="s">
        <v>1029</v>
      </c>
      <c r="I2572" s="794">
        <v>86</v>
      </c>
      <c r="J2572" s="794">
        <v>214</v>
      </c>
      <c r="K2572" s="794">
        <v>898.80000000000007</v>
      </c>
      <c r="L2572" s="835">
        <v>44105</v>
      </c>
      <c r="M2572" s="794"/>
      <c r="N2572" s="794"/>
      <c r="O2572" s="794"/>
      <c r="P2572" s="794"/>
      <c r="Q2572" s="794"/>
      <c r="R2572" s="794"/>
      <c r="S2572" s="794"/>
      <c r="T2572" s="794"/>
      <c r="U2572" s="794"/>
      <c r="V2572" s="794"/>
      <c r="W2572" s="794"/>
      <c r="X2572" s="794"/>
    </row>
    <row r="2573" spans="3:24">
      <c r="C2573" s="857" t="s">
        <v>1024</v>
      </c>
      <c r="D2573" s="835">
        <v>43800</v>
      </c>
      <c r="E2573" s="794">
        <f t="shared" si="49"/>
        <v>2019</v>
      </c>
      <c r="F2573" s="794" t="s">
        <v>1019</v>
      </c>
      <c r="G2573" s="823">
        <v>300</v>
      </c>
      <c r="H2573" s="794" t="s">
        <v>1029</v>
      </c>
      <c r="I2573" s="794">
        <v>86</v>
      </c>
      <c r="J2573" s="794">
        <v>214</v>
      </c>
      <c r="K2573" s="794">
        <v>898.80000000000007</v>
      </c>
      <c r="L2573" s="835">
        <v>44105</v>
      </c>
      <c r="M2573" s="794"/>
      <c r="N2573" s="794"/>
      <c r="O2573" s="794"/>
      <c r="P2573" s="794"/>
      <c r="Q2573" s="794"/>
      <c r="R2573" s="794"/>
      <c r="S2573" s="794"/>
      <c r="T2573" s="794"/>
      <c r="U2573" s="794"/>
      <c r="V2573" s="794"/>
      <c r="W2573" s="794"/>
      <c r="X2573" s="794"/>
    </row>
    <row r="2574" spans="3:24">
      <c r="C2574" s="857" t="s">
        <v>1024</v>
      </c>
      <c r="D2574" s="835">
        <v>43800</v>
      </c>
      <c r="E2574" s="794">
        <f t="shared" si="49"/>
        <v>2019</v>
      </c>
      <c r="F2574" s="794" t="s">
        <v>1019</v>
      </c>
      <c r="G2574" s="823">
        <v>300</v>
      </c>
      <c r="H2574" s="794" t="s">
        <v>1029</v>
      </c>
      <c r="I2574" s="794">
        <v>86</v>
      </c>
      <c r="J2574" s="794">
        <v>214</v>
      </c>
      <c r="K2574" s="794">
        <v>898.80000000000007</v>
      </c>
      <c r="L2574" s="835">
        <v>44105</v>
      </c>
      <c r="M2574" s="794"/>
      <c r="N2574" s="794"/>
      <c r="O2574" s="794"/>
      <c r="P2574" s="794"/>
      <c r="Q2574" s="794"/>
      <c r="R2574" s="794"/>
      <c r="S2574" s="794"/>
      <c r="T2574" s="794"/>
      <c r="U2574" s="794"/>
      <c r="V2574" s="794"/>
      <c r="W2574" s="794"/>
      <c r="X2574" s="794"/>
    </row>
    <row r="2575" spans="3:24">
      <c r="C2575" s="857" t="s">
        <v>1024</v>
      </c>
      <c r="D2575" s="835">
        <v>43800</v>
      </c>
      <c r="E2575" s="794">
        <f t="shared" si="49"/>
        <v>2019</v>
      </c>
      <c r="F2575" s="794" t="s">
        <v>1019</v>
      </c>
      <c r="G2575" s="823">
        <v>300</v>
      </c>
      <c r="H2575" s="794" t="s">
        <v>1029</v>
      </c>
      <c r="I2575" s="794">
        <v>86</v>
      </c>
      <c r="J2575" s="794">
        <v>214</v>
      </c>
      <c r="K2575" s="794">
        <v>898.80000000000007</v>
      </c>
      <c r="L2575" s="835">
        <v>44105</v>
      </c>
      <c r="M2575" s="794"/>
      <c r="N2575" s="794"/>
      <c r="O2575" s="794"/>
      <c r="P2575" s="794"/>
      <c r="Q2575" s="794"/>
      <c r="R2575" s="794"/>
      <c r="S2575" s="794"/>
      <c r="T2575" s="794"/>
      <c r="U2575" s="794"/>
      <c r="V2575" s="794"/>
      <c r="W2575" s="794"/>
      <c r="X2575" s="794"/>
    </row>
    <row r="2576" spans="3:24">
      <c r="C2576" s="857" t="s">
        <v>1024</v>
      </c>
      <c r="D2576" s="835">
        <v>43800</v>
      </c>
      <c r="E2576" s="794">
        <f t="shared" si="49"/>
        <v>2019</v>
      </c>
      <c r="F2576" s="794" t="s">
        <v>1019</v>
      </c>
      <c r="G2576" s="823">
        <v>300</v>
      </c>
      <c r="H2576" s="794" t="s">
        <v>1029</v>
      </c>
      <c r="I2576" s="794">
        <v>86</v>
      </c>
      <c r="J2576" s="794">
        <v>214</v>
      </c>
      <c r="K2576" s="794">
        <v>898.80000000000007</v>
      </c>
      <c r="L2576" s="835">
        <v>44105</v>
      </c>
      <c r="M2576" s="794"/>
      <c r="N2576" s="794"/>
      <c r="O2576" s="794"/>
      <c r="P2576" s="794"/>
      <c r="Q2576" s="794"/>
      <c r="R2576" s="794"/>
      <c r="S2576" s="794"/>
      <c r="T2576" s="794"/>
      <c r="U2576" s="794"/>
      <c r="V2576" s="794"/>
      <c r="W2576" s="794"/>
      <c r="X2576" s="794"/>
    </row>
    <row r="2577" spans="3:24">
      <c r="C2577" s="857" t="s">
        <v>1024</v>
      </c>
      <c r="D2577" s="835">
        <v>43800</v>
      </c>
      <c r="E2577" s="794">
        <f t="shared" si="49"/>
        <v>2019</v>
      </c>
      <c r="F2577" s="794" t="s">
        <v>1019</v>
      </c>
      <c r="G2577" s="823">
        <v>300</v>
      </c>
      <c r="H2577" s="794" t="s">
        <v>1029</v>
      </c>
      <c r="I2577" s="794">
        <v>86</v>
      </c>
      <c r="J2577" s="794">
        <v>214</v>
      </c>
      <c r="K2577" s="794">
        <v>898.80000000000007</v>
      </c>
      <c r="L2577" s="835" t="s">
        <v>1023</v>
      </c>
      <c r="M2577" s="794"/>
      <c r="N2577" s="794"/>
      <c r="O2577" s="794"/>
      <c r="P2577" s="794"/>
      <c r="Q2577" s="794"/>
      <c r="R2577" s="794"/>
      <c r="S2577" s="794"/>
      <c r="T2577" s="794"/>
      <c r="U2577" s="794"/>
      <c r="V2577" s="794"/>
      <c r="W2577" s="794"/>
      <c r="X2577" s="794"/>
    </row>
    <row r="2578" spans="3:24">
      <c r="C2578" s="857" t="s">
        <v>1024</v>
      </c>
      <c r="D2578" s="835">
        <v>43800</v>
      </c>
      <c r="E2578" s="794">
        <f t="shared" si="49"/>
        <v>2019</v>
      </c>
      <c r="F2578" s="794" t="s">
        <v>1019</v>
      </c>
      <c r="G2578" s="823">
        <v>300</v>
      </c>
      <c r="H2578" s="794" t="s">
        <v>1029</v>
      </c>
      <c r="I2578" s="794">
        <v>86</v>
      </c>
      <c r="J2578" s="794">
        <v>214</v>
      </c>
      <c r="K2578" s="794">
        <v>898.80000000000007</v>
      </c>
      <c r="L2578" s="835">
        <v>44105</v>
      </c>
      <c r="M2578" s="794"/>
      <c r="N2578" s="794"/>
      <c r="O2578" s="794"/>
      <c r="P2578" s="794"/>
      <c r="Q2578" s="794"/>
      <c r="R2578" s="794"/>
      <c r="S2578" s="794"/>
      <c r="T2578" s="794"/>
      <c r="U2578" s="794"/>
      <c r="V2578" s="794"/>
      <c r="W2578" s="794"/>
      <c r="X2578" s="794"/>
    </row>
    <row r="2579" spans="3:24">
      <c r="C2579" s="857" t="s">
        <v>1024</v>
      </c>
      <c r="D2579" s="835">
        <v>43800</v>
      </c>
      <c r="E2579" s="794">
        <f t="shared" si="49"/>
        <v>2019</v>
      </c>
      <c r="F2579" s="794" t="s">
        <v>1019</v>
      </c>
      <c r="G2579" s="823">
        <v>300</v>
      </c>
      <c r="H2579" s="794" t="s">
        <v>1029</v>
      </c>
      <c r="I2579" s="794">
        <v>86</v>
      </c>
      <c r="J2579" s="794">
        <v>214</v>
      </c>
      <c r="K2579" s="794">
        <v>898.80000000000007</v>
      </c>
      <c r="L2579" s="835">
        <v>44105</v>
      </c>
      <c r="M2579" s="794"/>
      <c r="N2579" s="794"/>
      <c r="O2579" s="794"/>
      <c r="P2579" s="794"/>
      <c r="Q2579" s="794"/>
      <c r="R2579" s="794"/>
      <c r="S2579" s="794"/>
      <c r="T2579" s="794"/>
      <c r="U2579" s="794"/>
      <c r="V2579" s="794"/>
      <c r="W2579" s="794"/>
      <c r="X2579" s="794"/>
    </row>
    <row r="2580" spans="3:24">
      <c r="C2580" s="857" t="s">
        <v>1024</v>
      </c>
      <c r="D2580" s="835">
        <v>43800</v>
      </c>
      <c r="E2580" s="794">
        <f t="shared" si="49"/>
        <v>2019</v>
      </c>
      <c r="F2580" s="794" t="s">
        <v>1019</v>
      </c>
      <c r="G2580" s="823">
        <v>300</v>
      </c>
      <c r="H2580" s="794" t="s">
        <v>1029</v>
      </c>
      <c r="I2580" s="794">
        <v>86</v>
      </c>
      <c r="J2580" s="794">
        <v>214</v>
      </c>
      <c r="K2580" s="794">
        <v>898.80000000000007</v>
      </c>
      <c r="L2580" s="835">
        <v>44105</v>
      </c>
      <c r="M2580" s="794"/>
      <c r="N2580" s="794"/>
      <c r="O2580" s="794"/>
      <c r="P2580" s="794"/>
      <c r="Q2580" s="794"/>
      <c r="R2580" s="794"/>
      <c r="S2580" s="794"/>
      <c r="T2580" s="794"/>
      <c r="U2580" s="794"/>
      <c r="V2580" s="794"/>
      <c r="W2580" s="794"/>
      <c r="X2580" s="794"/>
    </row>
    <row r="2581" spans="3:24">
      <c r="C2581" s="857" t="s">
        <v>1024</v>
      </c>
      <c r="D2581" s="835">
        <v>43800</v>
      </c>
      <c r="E2581" s="794">
        <f t="shared" si="49"/>
        <v>2019</v>
      </c>
      <c r="F2581" s="794" t="s">
        <v>1019</v>
      </c>
      <c r="G2581" s="823">
        <v>300</v>
      </c>
      <c r="H2581" s="794" t="s">
        <v>1029</v>
      </c>
      <c r="I2581" s="794">
        <v>86</v>
      </c>
      <c r="J2581" s="794">
        <v>214</v>
      </c>
      <c r="K2581" s="794">
        <v>898.80000000000007</v>
      </c>
      <c r="L2581" s="835">
        <v>44105</v>
      </c>
      <c r="M2581" s="794"/>
      <c r="N2581" s="794"/>
      <c r="O2581" s="794"/>
      <c r="P2581" s="794"/>
      <c r="Q2581" s="794"/>
      <c r="R2581" s="794"/>
      <c r="S2581" s="794"/>
      <c r="T2581" s="794"/>
      <c r="U2581" s="794"/>
      <c r="V2581" s="794"/>
      <c r="W2581" s="794"/>
      <c r="X2581" s="794"/>
    </row>
    <row r="2582" spans="3:24">
      <c r="C2582" s="857" t="s">
        <v>1024</v>
      </c>
      <c r="D2582" s="835">
        <v>43800</v>
      </c>
      <c r="E2582" s="794">
        <f t="shared" si="49"/>
        <v>2019</v>
      </c>
      <c r="F2582" s="794" t="s">
        <v>1019</v>
      </c>
      <c r="G2582" s="823">
        <v>300</v>
      </c>
      <c r="H2582" s="794" t="s">
        <v>1029</v>
      </c>
      <c r="I2582" s="794">
        <v>86</v>
      </c>
      <c r="J2582" s="794">
        <v>214</v>
      </c>
      <c r="K2582" s="794">
        <v>898.80000000000007</v>
      </c>
      <c r="L2582" s="835">
        <v>44105</v>
      </c>
      <c r="M2582" s="794"/>
      <c r="N2582" s="794"/>
      <c r="O2582" s="794"/>
      <c r="P2582" s="794"/>
      <c r="Q2582" s="794"/>
      <c r="R2582" s="794"/>
      <c r="S2582" s="794"/>
      <c r="T2582" s="794"/>
      <c r="U2582" s="794"/>
      <c r="V2582" s="794"/>
      <c r="W2582" s="794"/>
      <c r="X2582" s="794"/>
    </row>
    <row r="2583" spans="3:24">
      <c r="C2583" s="857" t="s">
        <v>1024</v>
      </c>
      <c r="D2583" s="835">
        <v>43800</v>
      </c>
      <c r="E2583" s="794">
        <f t="shared" si="49"/>
        <v>2019</v>
      </c>
      <c r="F2583" s="794" t="s">
        <v>1019</v>
      </c>
      <c r="G2583" s="823">
        <v>300</v>
      </c>
      <c r="H2583" s="794" t="s">
        <v>1029</v>
      </c>
      <c r="I2583" s="794">
        <v>86</v>
      </c>
      <c r="J2583" s="794">
        <v>214</v>
      </c>
      <c r="K2583" s="794">
        <v>898.80000000000007</v>
      </c>
      <c r="L2583" s="835">
        <v>44105</v>
      </c>
      <c r="M2583" s="794"/>
      <c r="N2583" s="794"/>
      <c r="O2583" s="794"/>
      <c r="P2583" s="794"/>
      <c r="Q2583" s="794"/>
      <c r="R2583" s="794"/>
      <c r="S2583" s="794"/>
      <c r="T2583" s="794"/>
      <c r="U2583" s="794"/>
      <c r="V2583" s="794"/>
      <c r="W2583" s="794"/>
      <c r="X2583" s="794"/>
    </row>
    <row r="2584" spans="3:24">
      <c r="C2584" s="857" t="s">
        <v>1024</v>
      </c>
      <c r="D2584" s="835">
        <v>43800</v>
      </c>
      <c r="E2584" s="794">
        <f t="shared" si="49"/>
        <v>2019</v>
      </c>
      <c r="F2584" s="794" t="s">
        <v>1019</v>
      </c>
      <c r="G2584" s="823">
        <v>300</v>
      </c>
      <c r="H2584" s="794" t="s">
        <v>1029</v>
      </c>
      <c r="I2584" s="794">
        <v>86</v>
      </c>
      <c r="J2584" s="794">
        <v>214</v>
      </c>
      <c r="K2584" s="794">
        <v>898.80000000000007</v>
      </c>
      <c r="L2584" s="835">
        <v>44105</v>
      </c>
      <c r="M2584" s="794"/>
      <c r="N2584" s="794"/>
      <c r="O2584" s="794"/>
      <c r="P2584" s="794"/>
      <c r="Q2584" s="794"/>
      <c r="R2584" s="794"/>
      <c r="S2584" s="794"/>
      <c r="T2584" s="794"/>
      <c r="U2584" s="794"/>
      <c r="V2584" s="794"/>
      <c r="W2584" s="794"/>
      <c r="X2584" s="794"/>
    </row>
    <row r="2585" spans="3:24">
      <c r="C2585" s="857" t="s">
        <v>1024</v>
      </c>
      <c r="D2585" s="835">
        <v>43800</v>
      </c>
      <c r="E2585" s="794">
        <f t="shared" si="49"/>
        <v>2019</v>
      </c>
      <c r="F2585" s="794" t="s">
        <v>1019</v>
      </c>
      <c r="G2585" s="823">
        <v>300</v>
      </c>
      <c r="H2585" s="794" t="s">
        <v>1029</v>
      </c>
      <c r="I2585" s="794">
        <v>86</v>
      </c>
      <c r="J2585" s="794">
        <v>214</v>
      </c>
      <c r="K2585" s="794">
        <v>898.80000000000007</v>
      </c>
      <c r="L2585" s="835">
        <v>44105</v>
      </c>
      <c r="M2585" s="794"/>
      <c r="N2585" s="794"/>
      <c r="O2585" s="794"/>
      <c r="P2585" s="794"/>
      <c r="Q2585" s="794"/>
      <c r="R2585" s="794"/>
      <c r="S2585" s="794"/>
      <c r="T2585" s="794"/>
      <c r="U2585" s="794"/>
      <c r="V2585" s="794"/>
      <c r="W2585" s="794"/>
      <c r="X2585" s="794"/>
    </row>
    <row r="2586" spans="3:24">
      <c r="C2586" s="857" t="s">
        <v>1024</v>
      </c>
      <c r="D2586" s="835">
        <v>43800</v>
      </c>
      <c r="E2586" s="794">
        <f t="shared" si="49"/>
        <v>2019</v>
      </c>
      <c r="F2586" s="794" t="s">
        <v>1019</v>
      </c>
      <c r="G2586" s="823">
        <v>300</v>
      </c>
      <c r="H2586" s="794" t="s">
        <v>1029</v>
      </c>
      <c r="I2586" s="794">
        <v>86</v>
      </c>
      <c r="J2586" s="794">
        <v>214</v>
      </c>
      <c r="K2586" s="794">
        <v>898.80000000000007</v>
      </c>
      <c r="L2586" s="835">
        <v>44105</v>
      </c>
      <c r="M2586" s="794"/>
      <c r="N2586" s="794"/>
      <c r="O2586" s="794"/>
      <c r="P2586" s="794"/>
      <c r="Q2586" s="794"/>
      <c r="R2586" s="794"/>
      <c r="S2586" s="794"/>
      <c r="T2586" s="794"/>
      <c r="U2586" s="794"/>
      <c r="V2586" s="794"/>
      <c r="W2586" s="794"/>
      <c r="X2586" s="794"/>
    </row>
    <row r="2587" spans="3:24">
      <c r="C2587" s="857" t="s">
        <v>1024</v>
      </c>
      <c r="D2587" s="835">
        <v>43800</v>
      </c>
      <c r="E2587" s="794">
        <f t="shared" si="49"/>
        <v>2019</v>
      </c>
      <c r="F2587" s="794" t="s">
        <v>1019</v>
      </c>
      <c r="G2587" s="823">
        <v>300</v>
      </c>
      <c r="H2587" s="794" t="s">
        <v>1029</v>
      </c>
      <c r="I2587" s="794">
        <v>86</v>
      </c>
      <c r="J2587" s="794">
        <v>214</v>
      </c>
      <c r="K2587" s="794">
        <v>898.80000000000007</v>
      </c>
      <c r="L2587" s="835">
        <v>44105</v>
      </c>
      <c r="M2587" s="794"/>
      <c r="N2587" s="794"/>
      <c r="O2587" s="794"/>
      <c r="P2587" s="794"/>
      <c r="Q2587" s="794"/>
      <c r="R2587" s="794"/>
      <c r="S2587" s="794"/>
      <c r="T2587" s="794"/>
      <c r="U2587" s="794"/>
      <c r="V2587" s="794"/>
      <c r="W2587" s="794"/>
      <c r="X2587" s="794"/>
    </row>
    <row r="2588" spans="3:24">
      <c r="C2588" s="857" t="s">
        <v>1024</v>
      </c>
      <c r="D2588" s="835">
        <v>43800</v>
      </c>
      <c r="E2588" s="794">
        <f t="shared" si="49"/>
        <v>2019</v>
      </c>
      <c r="F2588" s="794" t="s">
        <v>1019</v>
      </c>
      <c r="G2588" s="823">
        <v>300</v>
      </c>
      <c r="H2588" s="794" t="s">
        <v>1029</v>
      </c>
      <c r="I2588" s="794">
        <v>86</v>
      </c>
      <c r="J2588" s="794">
        <v>214</v>
      </c>
      <c r="K2588" s="794">
        <v>898.80000000000007</v>
      </c>
      <c r="L2588" s="835">
        <v>44105</v>
      </c>
      <c r="M2588" s="794"/>
      <c r="N2588" s="794"/>
      <c r="O2588" s="794"/>
      <c r="P2588" s="794"/>
      <c r="Q2588" s="794"/>
      <c r="R2588" s="794"/>
      <c r="S2588" s="794"/>
      <c r="T2588" s="794"/>
      <c r="U2588" s="794"/>
      <c r="V2588" s="794"/>
      <c r="W2588" s="794"/>
      <c r="X2588" s="794"/>
    </row>
    <row r="2589" spans="3:24">
      <c r="C2589" s="857" t="s">
        <v>1024</v>
      </c>
      <c r="D2589" s="835">
        <v>43800</v>
      </c>
      <c r="E2589" s="794">
        <f t="shared" si="49"/>
        <v>2019</v>
      </c>
      <c r="F2589" s="794" t="s">
        <v>1019</v>
      </c>
      <c r="G2589" s="823">
        <v>300</v>
      </c>
      <c r="H2589" s="794" t="s">
        <v>1029</v>
      </c>
      <c r="I2589" s="794">
        <v>86</v>
      </c>
      <c r="J2589" s="794">
        <v>214</v>
      </c>
      <c r="K2589" s="794">
        <v>898.80000000000007</v>
      </c>
      <c r="L2589" s="835">
        <v>44105</v>
      </c>
      <c r="M2589" s="794"/>
      <c r="N2589" s="794"/>
      <c r="O2589" s="794"/>
      <c r="P2589" s="794"/>
      <c r="Q2589" s="794"/>
      <c r="R2589" s="794"/>
      <c r="S2589" s="794"/>
      <c r="T2589" s="794"/>
      <c r="U2589" s="794"/>
      <c r="V2589" s="794"/>
      <c r="W2589" s="794"/>
      <c r="X2589" s="794"/>
    </row>
    <row r="2590" spans="3:24">
      <c r="C2590" s="857" t="s">
        <v>1024</v>
      </c>
      <c r="D2590" s="835">
        <v>43800</v>
      </c>
      <c r="E2590" s="794">
        <f t="shared" si="49"/>
        <v>2019</v>
      </c>
      <c r="F2590" s="794" t="s">
        <v>1019</v>
      </c>
      <c r="G2590" s="823">
        <v>300</v>
      </c>
      <c r="H2590" s="794" t="s">
        <v>1029</v>
      </c>
      <c r="I2590" s="794">
        <v>86</v>
      </c>
      <c r="J2590" s="794">
        <v>214</v>
      </c>
      <c r="K2590" s="794">
        <v>898.80000000000007</v>
      </c>
      <c r="L2590" s="835">
        <v>44105</v>
      </c>
      <c r="M2590" s="794"/>
      <c r="N2590" s="794"/>
      <c r="O2590" s="794"/>
      <c r="P2590" s="794"/>
      <c r="Q2590" s="794"/>
      <c r="R2590" s="794"/>
      <c r="S2590" s="794"/>
      <c r="T2590" s="794"/>
      <c r="U2590" s="794"/>
      <c r="V2590" s="794"/>
      <c r="W2590" s="794"/>
      <c r="X2590" s="794"/>
    </row>
    <row r="2591" spans="3:24">
      <c r="C2591" s="857" t="s">
        <v>1024</v>
      </c>
      <c r="D2591" s="835">
        <v>43800</v>
      </c>
      <c r="E2591" s="794">
        <f t="shared" si="49"/>
        <v>2019</v>
      </c>
      <c r="F2591" s="794" t="s">
        <v>1052</v>
      </c>
      <c r="G2591" s="823">
        <v>300</v>
      </c>
      <c r="H2591" s="794" t="s">
        <v>1029</v>
      </c>
      <c r="I2591" s="794">
        <v>86</v>
      </c>
      <c r="J2591" s="794">
        <v>214</v>
      </c>
      <c r="K2591" s="794">
        <v>898.80000000000007</v>
      </c>
      <c r="L2591" s="835">
        <v>44105</v>
      </c>
      <c r="M2591" s="794"/>
      <c r="N2591" s="794"/>
      <c r="O2591" s="794"/>
      <c r="P2591" s="794"/>
      <c r="Q2591" s="794"/>
      <c r="R2591" s="794"/>
      <c r="S2591" s="794"/>
      <c r="T2591" s="794"/>
      <c r="U2591" s="794"/>
      <c r="V2591" s="794"/>
      <c r="W2591" s="794"/>
      <c r="X2591" s="794"/>
    </row>
    <row r="2592" spans="3:24">
      <c r="C2592" s="857" t="s">
        <v>1024</v>
      </c>
      <c r="D2592" s="835">
        <v>43800</v>
      </c>
      <c r="E2592" s="794">
        <f t="shared" si="49"/>
        <v>2019</v>
      </c>
      <c r="F2592" s="794" t="s">
        <v>1019</v>
      </c>
      <c r="G2592" s="823">
        <v>300</v>
      </c>
      <c r="H2592" s="794" t="s">
        <v>1029</v>
      </c>
      <c r="I2592" s="794">
        <v>86</v>
      </c>
      <c r="J2592" s="794">
        <v>214</v>
      </c>
      <c r="K2592" s="794">
        <v>898.80000000000007</v>
      </c>
      <c r="L2592" s="835">
        <v>44105</v>
      </c>
      <c r="M2592" s="794"/>
      <c r="N2592" s="794"/>
      <c r="O2592" s="794"/>
      <c r="P2592" s="794"/>
      <c r="Q2592" s="794"/>
      <c r="R2592" s="794"/>
      <c r="S2592" s="794"/>
      <c r="T2592" s="794"/>
      <c r="U2592" s="794"/>
      <c r="V2592" s="794"/>
      <c r="W2592" s="794"/>
      <c r="X2592" s="794"/>
    </row>
    <row r="2593" spans="3:24">
      <c r="C2593" s="857" t="s">
        <v>1024</v>
      </c>
      <c r="D2593" s="835">
        <v>43800</v>
      </c>
      <c r="E2593" s="794">
        <f t="shared" si="49"/>
        <v>2019</v>
      </c>
      <c r="F2593" s="794" t="s">
        <v>1019</v>
      </c>
      <c r="G2593" s="823">
        <v>300</v>
      </c>
      <c r="H2593" s="794" t="s">
        <v>1029</v>
      </c>
      <c r="I2593" s="794">
        <v>86</v>
      </c>
      <c r="J2593" s="794">
        <v>214</v>
      </c>
      <c r="K2593" s="794">
        <v>898.80000000000007</v>
      </c>
      <c r="L2593" s="835">
        <v>44105</v>
      </c>
      <c r="M2593" s="794"/>
      <c r="N2593" s="794"/>
      <c r="O2593" s="794"/>
      <c r="P2593" s="794"/>
      <c r="Q2593" s="794"/>
      <c r="R2593" s="794"/>
      <c r="S2593" s="794"/>
      <c r="T2593" s="794"/>
      <c r="U2593" s="794"/>
      <c r="V2593" s="794"/>
      <c r="W2593" s="794"/>
      <c r="X2593" s="794"/>
    </row>
    <row r="2594" spans="3:24">
      <c r="C2594" s="857" t="s">
        <v>1024</v>
      </c>
      <c r="D2594" s="835">
        <v>43800</v>
      </c>
      <c r="E2594" s="794">
        <f t="shared" si="49"/>
        <v>2019</v>
      </c>
      <c r="F2594" s="794" t="s">
        <v>1019</v>
      </c>
      <c r="G2594" s="823">
        <v>300</v>
      </c>
      <c r="H2594" s="794" t="s">
        <v>1029</v>
      </c>
      <c r="I2594" s="794">
        <v>86</v>
      </c>
      <c r="J2594" s="794">
        <v>214</v>
      </c>
      <c r="K2594" s="794">
        <v>898.80000000000007</v>
      </c>
      <c r="L2594" s="835">
        <v>44105</v>
      </c>
      <c r="M2594" s="794"/>
      <c r="N2594" s="794"/>
      <c r="O2594" s="794"/>
      <c r="P2594" s="794"/>
      <c r="Q2594" s="794"/>
      <c r="R2594" s="794"/>
      <c r="S2594" s="794"/>
      <c r="T2594" s="794"/>
      <c r="U2594" s="794"/>
      <c r="V2594" s="794"/>
      <c r="W2594" s="794"/>
      <c r="X2594" s="794"/>
    </row>
    <row r="2595" spans="3:24">
      <c r="C2595" s="857" t="s">
        <v>1024</v>
      </c>
      <c r="D2595" s="835">
        <v>43800</v>
      </c>
      <c r="E2595" s="794">
        <f t="shared" si="49"/>
        <v>2019</v>
      </c>
      <c r="F2595" s="794" t="s">
        <v>1019</v>
      </c>
      <c r="G2595" s="823">
        <v>300</v>
      </c>
      <c r="H2595" s="794" t="s">
        <v>1029</v>
      </c>
      <c r="I2595" s="794">
        <v>86</v>
      </c>
      <c r="J2595" s="794">
        <v>214</v>
      </c>
      <c r="K2595" s="794">
        <v>898.80000000000007</v>
      </c>
      <c r="L2595" s="835">
        <v>44105</v>
      </c>
      <c r="M2595" s="794"/>
      <c r="N2595" s="794"/>
      <c r="O2595" s="794"/>
      <c r="P2595" s="794"/>
      <c r="Q2595" s="794"/>
      <c r="R2595" s="794"/>
      <c r="S2595" s="794"/>
      <c r="T2595" s="794"/>
      <c r="U2595" s="794"/>
      <c r="V2595" s="794"/>
      <c r="W2595" s="794"/>
      <c r="X2595" s="794"/>
    </row>
    <row r="2596" spans="3:24">
      <c r="C2596" s="857" t="s">
        <v>1024</v>
      </c>
      <c r="D2596" s="835">
        <v>43800</v>
      </c>
      <c r="E2596" s="794">
        <f t="shared" si="49"/>
        <v>2019</v>
      </c>
      <c r="F2596" s="794" t="s">
        <v>1019</v>
      </c>
      <c r="G2596" s="823">
        <v>300</v>
      </c>
      <c r="H2596" s="794" t="s">
        <v>1029</v>
      </c>
      <c r="I2596" s="794">
        <v>86</v>
      </c>
      <c r="J2596" s="794">
        <v>214</v>
      </c>
      <c r="K2596" s="794">
        <v>898.80000000000007</v>
      </c>
      <c r="L2596" s="835">
        <v>44105</v>
      </c>
      <c r="M2596" s="794"/>
      <c r="N2596" s="794"/>
      <c r="O2596" s="794"/>
      <c r="P2596" s="794"/>
      <c r="Q2596" s="794"/>
      <c r="R2596" s="794"/>
      <c r="S2596" s="794"/>
      <c r="T2596" s="794"/>
      <c r="U2596" s="794"/>
      <c r="V2596" s="794"/>
      <c r="W2596" s="794"/>
      <c r="X2596" s="794"/>
    </row>
    <row r="2597" spans="3:24">
      <c r="C2597" s="857" t="s">
        <v>1024</v>
      </c>
      <c r="D2597" s="835">
        <v>43800</v>
      </c>
      <c r="E2597" s="794">
        <f t="shared" si="49"/>
        <v>2019</v>
      </c>
      <c r="F2597" s="794" t="s">
        <v>1019</v>
      </c>
      <c r="G2597" s="823">
        <v>300</v>
      </c>
      <c r="H2597" s="794" t="s">
        <v>1029</v>
      </c>
      <c r="I2597" s="794">
        <v>86</v>
      </c>
      <c r="J2597" s="794">
        <v>214</v>
      </c>
      <c r="K2597" s="794">
        <v>898.80000000000007</v>
      </c>
      <c r="L2597" s="835">
        <v>44105</v>
      </c>
      <c r="M2597" s="794"/>
      <c r="N2597" s="794"/>
      <c r="O2597" s="794"/>
      <c r="P2597" s="794"/>
      <c r="Q2597" s="794"/>
      <c r="R2597" s="794"/>
      <c r="S2597" s="794"/>
      <c r="T2597" s="794"/>
      <c r="U2597" s="794"/>
      <c r="V2597" s="794"/>
      <c r="W2597" s="794"/>
      <c r="X2597" s="794"/>
    </row>
    <row r="2598" spans="3:24">
      <c r="C2598" s="857" t="s">
        <v>1024</v>
      </c>
      <c r="D2598" s="835">
        <v>43800</v>
      </c>
      <c r="E2598" s="794">
        <f t="shared" si="49"/>
        <v>2019</v>
      </c>
      <c r="F2598" s="794" t="s">
        <v>1019</v>
      </c>
      <c r="G2598" s="823">
        <v>300</v>
      </c>
      <c r="H2598" s="794" t="s">
        <v>1029</v>
      </c>
      <c r="I2598" s="794">
        <v>86</v>
      </c>
      <c r="J2598" s="794">
        <v>214</v>
      </c>
      <c r="K2598" s="794">
        <v>898.80000000000007</v>
      </c>
      <c r="L2598" s="835">
        <v>44105</v>
      </c>
      <c r="M2598" s="794"/>
      <c r="N2598" s="794"/>
      <c r="O2598" s="794"/>
      <c r="P2598" s="794"/>
      <c r="Q2598" s="794"/>
      <c r="R2598" s="794"/>
      <c r="S2598" s="794"/>
      <c r="T2598" s="794"/>
      <c r="U2598" s="794"/>
      <c r="V2598" s="794"/>
      <c r="W2598" s="794"/>
      <c r="X2598" s="794"/>
    </row>
    <row r="2599" spans="3:24">
      <c r="C2599" s="857" t="s">
        <v>1024</v>
      </c>
      <c r="D2599" s="835">
        <v>43800</v>
      </c>
      <c r="E2599" s="794">
        <f t="shared" si="49"/>
        <v>2019</v>
      </c>
      <c r="F2599" s="794" t="s">
        <v>1019</v>
      </c>
      <c r="G2599" s="823">
        <v>300</v>
      </c>
      <c r="H2599" s="794" t="s">
        <v>1029</v>
      </c>
      <c r="I2599" s="794">
        <v>86</v>
      </c>
      <c r="J2599" s="794">
        <v>214</v>
      </c>
      <c r="K2599" s="794">
        <v>898.80000000000007</v>
      </c>
      <c r="L2599" s="835">
        <v>44105</v>
      </c>
      <c r="M2599" s="794"/>
      <c r="N2599" s="794"/>
      <c r="O2599" s="794"/>
      <c r="P2599" s="794"/>
      <c r="Q2599" s="794"/>
      <c r="R2599" s="794"/>
      <c r="S2599" s="794"/>
      <c r="T2599" s="794"/>
      <c r="U2599" s="794"/>
      <c r="V2599" s="794"/>
      <c r="W2599" s="794"/>
      <c r="X2599" s="794"/>
    </row>
    <row r="2600" spans="3:24">
      <c r="C2600" s="857" t="s">
        <v>1024</v>
      </c>
      <c r="D2600" s="835">
        <v>43800</v>
      </c>
      <c r="E2600" s="794">
        <f t="shared" si="49"/>
        <v>2019</v>
      </c>
      <c r="F2600" s="794" t="s">
        <v>1019</v>
      </c>
      <c r="G2600" s="823">
        <v>300</v>
      </c>
      <c r="H2600" s="794" t="s">
        <v>1029</v>
      </c>
      <c r="I2600" s="794">
        <v>86</v>
      </c>
      <c r="J2600" s="794">
        <v>214</v>
      </c>
      <c r="K2600" s="794">
        <v>898.80000000000007</v>
      </c>
      <c r="L2600" s="835">
        <v>44105</v>
      </c>
      <c r="M2600" s="794"/>
      <c r="N2600" s="794"/>
      <c r="O2600" s="794"/>
      <c r="P2600" s="794"/>
      <c r="Q2600" s="794"/>
      <c r="R2600" s="794"/>
      <c r="S2600" s="794"/>
      <c r="T2600" s="794"/>
      <c r="U2600" s="794"/>
      <c r="V2600" s="794"/>
      <c r="W2600" s="794"/>
      <c r="X2600" s="794"/>
    </row>
    <row r="2601" spans="3:24">
      <c r="C2601" s="857" t="s">
        <v>1024</v>
      </c>
      <c r="D2601" s="835">
        <v>43800</v>
      </c>
      <c r="E2601" s="794">
        <f t="shared" si="49"/>
        <v>2019</v>
      </c>
      <c r="F2601" s="794" t="s">
        <v>1019</v>
      </c>
      <c r="G2601" s="823">
        <v>300</v>
      </c>
      <c r="H2601" s="794" t="s">
        <v>1029</v>
      </c>
      <c r="I2601" s="794">
        <v>86</v>
      </c>
      <c r="J2601" s="794">
        <v>214</v>
      </c>
      <c r="K2601" s="794">
        <v>898.80000000000007</v>
      </c>
      <c r="L2601" s="835">
        <v>44105</v>
      </c>
      <c r="M2601" s="794"/>
      <c r="N2601" s="794"/>
      <c r="O2601" s="794"/>
      <c r="P2601" s="794"/>
      <c r="Q2601" s="794"/>
      <c r="R2601" s="794"/>
      <c r="S2601" s="794"/>
      <c r="T2601" s="794"/>
      <c r="U2601" s="794"/>
      <c r="V2601" s="794"/>
      <c r="W2601" s="794"/>
      <c r="X2601" s="794"/>
    </row>
    <row r="2602" spans="3:24">
      <c r="C2602" s="857" t="s">
        <v>1024</v>
      </c>
      <c r="D2602" s="835">
        <v>43800</v>
      </c>
      <c r="E2602" s="794">
        <f t="shared" ref="E2602:E2665" si="50">YEAR(D2602)</f>
        <v>2019</v>
      </c>
      <c r="F2602" s="794" t="s">
        <v>1019</v>
      </c>
      <c r="G2602" s="823">
        <v>300</v>
      </c>
      <c r="H2602" s="794" t="s">
        <v>1029</v>
      </c>
      <c r="I2602" s="794">
        <v>86</v>
      </c>
      <c r="J2602" s="794">
        <v>214</v>
      </c>
      <c r="K2602" s="794">
        <v>898.80000000000007</v>
      </c>
      <c r="L2602" s="835">
        <v>44105</v>
      </c>
      <c r="M2602" s="794"/>
      <c r="N2602" s="794"/>
      <c r="O2602" s="794"/>
      <c r="P2602" s="794"/>
      <c r="Q2602" s="794"/>
      <c r="R2602" s="794"/>
      <c r="S2602" s="794"/>
      <c r="T2602" s="794"/>
      <c r="U2602" s="794"/>
      <c r="V2602" s="794"/>
      <c r="W2602" s="794"/>
      <c r="X2602" s="794"/>
    </row>
    <row r="2603" spans="3:24">
      <c r="C2603" s="857" t="s">
        <v>1024</v>
      </c>
      <c r="D2603" s="835">
        <v>43800</v>
      </c>
      <c r="E2603" s="794">
        <f t="shared" si="50"/>
        <v>2019</v>
      </c>
      <c r="F2603" s="794" t="s">
        <v>1019</v>
      </c>
      <c r="G2603" s="823">
        <v>300</v>
      </c>
      <c r="H2603" s="794" t="s">
        <v>1029</v>
      </c>
      <c r="I2603" s="794">
        <v>86</v>
      </c>
      <c r="J2603" s="794">
        <v>214</v>
      </c>
      <c r="K2603" s="794">
        <v>898.80000000000007</v>
      </c>
      <c r="L2603" s="835">
        <v>44105</v>
      </c>
      <c r="M2603" s="794"/>
      <c r="N2603" s="794"/>
      <c r="O2603" s="794"/>
      <c r="P2603" s="794"/>
      <c r="Q2603" s="794"/>
      <c r="R2603" s="794"/>
      <c r="S2603" s="794"/>
      <c r="T2603" s="794"/>
      <c r="U2603" s="794"/>
      <c r="V2603" s="794"/>
      <c r="W2603" s="794"/>
      <c r="X2603" s="794"/>
    </row>
    <row r="2604" spans="3:24">
      <c r="C2604" s="857" t="s">
        <v>1024</v>
      </c>
      <c r="D2604" s="835">
        <v>43800</v>
      </c>
      <c r="E2604" s="794">
        <f t="shared" si="50"/>
        <v>2019</v>
      </c>
      <c r="F2604" s="794" t="s">
        <v>1019</v>
      </c>
      <c r="G2604" s="823">
        <v>300</v>
      </c>
      <c r="H2604" s="794" t="s">
        <v>1029</v>
      </c>
      <c r="I2604" s="794">
        <v>86</v>
      </c>
      <c r="J2604" s="794">
        <v>214</v>
      </c>
      <c r="K2604" s="794">
        <v>898.80000000000007</v>
      </c>
      <c r="L2604" s="835">
        <v>44105</v>
      </c>
      <c r="M2604" s="794"/>
      <c r="N2604" s="794"/>
      <c r="O2604" s="794"/>
      <c r="P2604" s="794"/>
      <c r="Q2604" s="794"/>
      <c r="R2604" s="794"/>
      <c r="S2604" s="794"/>
      <c r="T2604" s="794"/>
      <c r="U2604" s="794"/>
      <c r="V2604" s="794"/>
      <c r="W2604" s="794"/>
      <c r="X2604" s="794"/>
    </row>
    <row r="2605" spans="3:24">
      <c r="C2605" s="857" t="s">
        <v>1024</v>
      </c>
      <c r="D2605" s="835">
        <v>43800</v>
      </c>
      <c r="E2605" s="794">
        <f t="shared" si="50"/>
        <v>2019</v>
      </c>
      <c r="F2605" s="794" t="s">
        <v>1019</v>
      </c>
      <c r="G2605" s="823">
        <v>300</v>
      </c>
      <c r="H2605" s="794" t="s">
        <v>1029</v>
      </c>
      <c r="I2605" s="794">
        <v>86</v>
      </c>
      <c r="J2605" s="794">
        <v>214</v>
      </c>
      <c r="K2605" s="794">
        <v>898.80000000000007</v>
      </c>
      <c r="L2605" s="835">
        <v>44105</v>
      </c>
      <c r="M2605" s="794"/>
      <c r="N2605" s="794"/>
      <c r="O2605" s="794"/>
      <c r="P2605" s="794"/>
      <c r="Q2605" s="794"/>
      <c r="R2605" s="794"/>
      <c r="S2605" s="794"/>
      <c r="T2605" s="794"/>
      <c r="U2605" s="794"/>
      <c r="V2605" s="794"/>
      <c r="W2605" s="794"/>
      <c r="X2605" s="794"/>
    </row>
    <row r="2606" spans="3:24">
      <c r="C2606" s="857" t="s">
        <v>1024</v>
      </c>
      <c r="D2606" s="835">
        <v>43800</v>
      </c>
      <c r="E2606" s="794">
        <f t="shared" si="50"/>
        <v>2019</v>
      </c>
      <c r="F2606" s="794" t="s">
        <v>1019</v>
      </c>
      <c r="G2606" s="823">
        <v>300</v>
      </c>
      <c r="H2606" s="794" t="s">
        <v>1029</v>
      </c>
      <c r="I2606" s="794">
        <v>86</v>
      </c>
      <c r="J2606" s="794">
        <v>214</v>
      </c>
      <c r="K2606" s="794">
        <v>898.80000000000007</v>
      </c>
      <c r="L2606" s="835">
        <v>44105</v>
      </c>
      <c r="M2606" s="794"/>
      <c r="N2606" s="794"/>
      <c r="O2606" s="794"/>
      <c r="P2606" s="794"/>
      <c r="Q2606" s="794"/>
      <c r="R2606" s="794"/>
      <c r="S2606" s="794"/>
      <c r="T2606" s="794"/>
      <c r="U2606" s="794"/>
      <c r="V2606" s="794"/>
      <c r="W2606" s="794"/>
      <c r="X2606" s="794"/>
    </row>
    <row r="2607" spans="3:24">
      <c r="C2607" s="857" t="s">
        <v>1024</v>
      </c>
      <c r="D2607" s="835">
        <v>43800</v>
      </c>
      <c r="E2607" s="794">
        <f t="shared" si="50"/>
        <v>2019</v>
      </c>
      <c r="F2607" s="794" t="s">
        <v>1019</v>
      </c>
      <c r="G2607" s="823">
        <v>300</v>
      </c>
      <c r="H2607" s="794" t="s">
        <v>1029</v>
      </c>
      <c r="I2607" s="794">
        <v>86</v>
      </c>
      <c r="J2607" s="794">
        <v>214</v>
      </c>
      <c r="K2607" s="794">
        <v>898.80000000000007</v>
      </c>
      <c r="L2607" s="835">
        <v>44105</v>
      </c>
      <c r="M2607" s="794"/>
      <c r="N2607" s="794"/>
      <c r="O2607" s="794"/>
      <c r="P2607" s="794"/>
      <c r="Q2607" s="794"/>
      <c r="R2607" s="794"/>
      <c r="S2607" s="794"/>
      <c r="T2607" s="794"/>
      <c r="U2607" s="794"/>
      <c r="V2607" s="794"/>
      <c r="W2607" s="794"/>
      <c r="X2607" s="794"/>
    </row>
    <row r="2608" spans="3:24">
      <c r="C2608" s="857" t="s">
        <v>1024</v>
      </c>
      <c r="D2608" s="835">
        <v>43800</v>
      </c>
      <c r="E2608" s="794">
        <f t="shared" si="50"/>
        <v>2019</v>
      </c>
      <c r="F2608" s="794" t="s">
        <v>1019</v>
      </c>
      <c r="G2608" s="823">
        <v>300</v>
      </c>
      <c r="H2608" s="794" t="s">
        <v>1029</v>
      </c>
      <c r="I2608" s="794">
        <v>86</v>
      </c>
      <c r="J2608" s="794">
        <v>214</v>
      </c>
      <c r="K2608" s="794">
        <v>898.80000000000007</v>
      </c>
      <c r="L2608" s="835">
        <v>44105</v>
      </c>
      <c r="M2608" s="794"/>
      <c r="N2608" s="794"/>
      <c r="O2608" s="794"/>
      <c r="P2608" s="794"/>
      <c r="Q2608" s="794"/>
      <c r="R2608" s="794"/>
      <c r="S2608" s="794"/>
      <c r="T2608" s="794"/>
      <c r="U2608" s="794"/>
      <c r="V2608" s="794"/>
      <c r="W2608" s="794"/>
      <c r="X2608" s="794"/>
    </row>
    <row r="2609" spans="3:24">
      <c r="C2609" s="857" t="s">
        <v>1024</v>
      </c>
      <c r="D2609" s="835">
        <v>43800</v>
      </c>
      <c r="E2609" s="794">
        <f t="shared" si="50"/>
        <v>2019</v>
      </c>
      <c r="F2609" s="794" t="s">
        <v>1019</v>
      </c>
      <c r="G2609" s="823">
        <v>300</v>
      </c>
      <c r="H2609" s="794" t="s">
        <v>1029</v>
      </c>
      <c r="I2609" s="794">
        <v>86</v>
      </c>
      <c r="J2609" s="794">
        <v>214</v>
      </c>
      <c r="K2609" s="794">
        <v>898.80000000000007</v>
      </c>
      <c r="L2609" s="835">
        <v>44105</v>
      </c>
      <c r="M2609" s="794"/>
      <c r="N2609" s="794"/>
      <c r="O2609" s="794"/>
      <c r="P2609" s="794"/>
      <c r="Q2609" s="794"/>
      <c r="R2609" s="794"/>
      <c r="S2609" s="794"/>
      <c r="T2609" s="794"/>
      <c r="U2609" s="794"/>
      <c r="V2609" s="794"/>
      <c r="W2609" s="794"/>
      <c r="X2609" s="794"/>
    </row>
    <row r="2610" spans="3:24">
      <c r="C2610" s="857" t="s">
        <v>1024</v>
      </c>
      <c r="D2610" s="835">
        <v>43800</v>
      </c>
      <c r="E2610" s="794">
        <f t="shared" si="50"/>
        <v>2019</v>
      </c>
      <c r="F2610" s="794" t="s">
        <v>1019</v>
      </c>
      <c r="G2610" s="823">
        <v>300</v>
      </c>
      <c r="H2610" s="794" t="s">
        <v>1029</v>
      </c>
      <c r="I2610" s="794">
        <v>86</v>
      </c>
      <c r="J2610" s="794">
        <v>214</v>
      </c>
      <c r="K2610" s="794">
        <v>898.80000000000007</v>
      </c>
      <c r="L2610" s="835">
        <v>44105</v>
      </c>
      <c r="M2610" s="794"/>
      <c r="N2610" s="794"/>
      <c r="O2610" s="794"/>
      <c r="P2610" s="794"/>
      <c r="Q2610" s="794"/>
      <c r="R2610" s="794"/>
      <c r="S2610" s="794"/>
      <c r="T2610" s="794"/>
      <c r="U2610" s="794"/>
      <c r="V2610" s="794"/>
      <c r="W2610" s="794"/>
      <c r="X2610" s="794"/>
    </row>
    <row r="2611" spans="3:24">
      <c r="C2611" s="857" t="s">
        <v>1024</v>
      </c>
      <c r="D2611" s="835">
        <v>43800</v>
      </c>
      <c r="E2611" s="794">
        <f t="shared" si="50"/>
        <v>2019</v>
      </c>
      <c r="F2611" s="794" t="s">
        <v>1019</v>
      </c>
      <c r="G2611" s="823">
        <v>300</v>
      </c>
      <c r="H2611" s="794" t="s">
        <v>1029</v>
      </c>
      <c r="I2611" s="794">
        <v>86</v>
      </c>
      <c r="J2611" s="794">
        <v>214</v>
      </c>
      <c r="K2611" s="794">
        <v>898.80000000000007</v>
      </c>
      <c r="L2611" s="835">
        <v>44105</v>
      </c>
      <c r="M2611" s="794"/>
      <c r="N2611" s="794"/>
      <c r="O2611" s="794"/>
      <c r="P2611" s="794"/>
      <c r="Q2611" s="794"/>
      <c r="R2611" s="794"/>
      <c r="S2611" s="794"/>
      <c r="T2611" s="794"/>
      <c r="U2611" s="794"/>
      <c r="V2611" s="794"/>
      <c r="W2611" s="794"/>
      <c r="X2611" s="794"/>
    </row>
    <row r="2612" spans="3:24">
      <c r="C2612" s="857" t="s">
        <v>1024</v>
      </c>
      <c r="D2612" s="835">
        <v>43800</v>
      </c>
      <c r="E2612" s="794">
        <f t="shared" si="50"/>
        <v>2019</v>
      </c>
      <c r="F2612" s="794" t="s">
        <v>1019</v>
      </c>
      <c r="G2612" s="823">
        <v>300</v>
      </c>
      <c r="H2612" s="794" t="s">
        <v>1029</v>
      </c>
      <c r="I2612" s="794">
        <v>86</v>
      </c>
      <c r="J2612" s="794">
        <v>214</v>
      </c>
      <c r="K2612" s="794">
        <v>898.80000000000007</v>
      </c>
      <c r="L2612" s="835">
        <v>44105</v>
      </c>
      <c r="M2612" s="794"/>
      <c r="N2612" s="794"/>
      <c r="O2612" s="794"/>
      <c r="P2612" s="794"/>
      <c r="Q2612" s="794"/>
      <c r="R2612" s="794"/>
      <c r="S2612" s="794"/>
      <c r="T2612" s="794"/>
      <c r="U2612" s="794"/>
      <c r="V2612" s="794"/>
      <c r="W2612" s="794"/>
      <c r="X2612" s="794"/>
    </row>
    <row r="2613" spans="3:24">
      <c r="C2613" s="857" t="s">
        <v>1024</v>
      </c>
      <c r="D2613" s="835">
        <v>43800</v>
      </c>
      <c r="E2613" s="794">
        <f t="shared" si="50"/>
        <v>2019</v>
      </c>
      <c r="F2613" s="794" t="s">
        <v>1019</v>
      </c>
      <c r="G2613" s="823">
        <v>300</v>
      </c>
      <c r="H2613" s="794" t="s">
        <v>1029</v>
      </c>
      <c r="I2613" s="794">
        <v>86</v>
      </c>
      <c r="J2613" s="794">
        <v>214</v>
      </c>
      <c r="K2613" s="794">
        <v>898.80000000000007</v>
      </c>
      <c r="L2613" s="835">
        <v>44105</v>
      </c>
      <c r="M2613" s="794"/>
      <c r="N2613" s="794"/>
      <c r="O2613" s="794"/>
      <c r="P2613" s="794"/>
      <c r="Q2613" s="794"/>
      <c r="R2613" s="794"/>
      <c r="S2613" s="794"/>
      <c r="T2613" s="794"/>
      <c r="U2613" s="794"/>
      <c r="V2613" s="794"/>
      <c r="W2613" s="794"/>
      <c r="X2613" s="794"/>
    </row>
    <row r="2614" spans="3:24">
      <c r="C2614" s="857" t="s">
        <v>1024</v>
      </c>
      <c r="D2614" s="835">
        <v>43800</v>
      </c>
      <c r="E2614" s="794">
        <f t="shared" si="50"/>
        <v>2019</v>
      </c>
      <c r="F2614" s="794" t="s">
        <v>1019</v>
      </c>
      <c r="G2614" s="823">
        <v>300</v>
      </c>
      <c r="H2614" s="794" t="s">
        <v>1029</v>
      </c>
      <c r="I2614" s="794">
        <v>86</v>
      </c>
      <c r="J2614" s="794">
        <v>214</v>
      </c>
      <c r="K2614" s="794">
        <v>898.80000000000007</v>
      </c>
      <c r="L2614" s="835">
        <v>44105</v>
      </c>
      <c r="M2614" s="794"/>
      <c r="N2614" s="794"/>
      <c r="O2614" s="794"/>
      <c r="P2614" s="794"/>
      <c r="Q2614" s="794"/>
      <c r="R2614" s="794"/>
      <c r="S2614" s="794"/>
      <c r="T2614" s="794"/>
      <c r="U2614" s="794"/>
      <c r="V2614" s="794"/>
      <c r="W2614" s="794"/>
      <c r="X2614" s="794"/>
    </row>
    <row r="2615" spans="3:24">
      <c r="C2615" s="857" t="s">
        <v>1024</v>
      </c>
      <c r="D2615" s="835">
        <v>43800</v>
      </c>
      <c r="E2615" s="794">
        <f t="shared" si="50"/>
        <v>2019</v>
      </c>
      <c r="F2615" s="794" t="s">
        <v>1019</v>
      </c>
      <c r="G2615" s="823">
        <v>300</v>
      </c>
      <c r="H2615" s="794" t="s">
        <v>1029</v>
      </c>
      <c r="I2615" s="794">
        <v>86</v>
      </c>
      <c r="J2615" s="794">
        <v>214</v>
      </c>
      <c r="K2615" s="794">
        <v>898.80000000000007</v>
      </c>
      <c r="L2615" s="835">
        <v>44105</v>
      </c>
      <c r="M2615" s="794"/>
      <c r="N2615" s="794"/>
      <c r="O2615" s="794"/>
      <c r="P2615" s="794"/>
      <c r="Q2615" s="794"/>
      <c r="R2615" s="794"/>
      <c r="S2615" s="794"/>
      <c r="T2615" s="794"/>
      <c r="U2615" s="794"/>
      <c r="V2615" s="794"/>
      <c r="W2615" s="794"/>
      <c r="X2615" s="794"/>
    </row>
    <row r="2616" spans="3:24">
      <c r="C2616" s="857" t="s">
        <v>1024</v>
      </c>
      <c r="D2616" s="835">
        <v>43800</v>
      </c>
      <c r="E2616" s="794">
        <f t="shared" si="50"/>
        <v>2019</v>
      </c>
      <c r="F2616" s="794" t="s">
        <v>1019</v>
      </c>
      <c r="G2616" s="823">
        <v>300</v>
      </c>
      <c r="H2616" s="794" t="s">
        <v>1029</v>
      </c>
      <c r="I2616" s="794">
        <v>86</v>
      </c>
      <c r="J2616" s="794">
        <v>214</v>
      </c>
      <c r="K2616" s="794">
        <v>898.80000000000007</v>
      </c>
      <c r="L2616" s="835">
        <v>44105</v>
      </c>
      <c r="M2616" s="794"/>
      <c r="N2616" s="794"/>
      <c r="O2616" s="794"/>
      <c r="P2616" s="794"/>
      <c r="Q2616" s="794"/>
      <c r="R2616" s="794"/>
      <c r="S2616" s="794"/>
      <c r="T2616" s="794"/>
      <c r="U2616" s="794"/>
      <c r="V2616" s="794"/>
      <c r="W2616" s="794"/>
      <c r="X2616" s="794"/>
    </row>
    <row r="2617" spans="3:24">
      <c r="C2617" s="857" t="s">
        <v>1024</v>
      </c>
      <c r="D2617" s="835">
        <v>43800</v>
      </c>
      <c r="E2617" s="794">
        <f t="shared" si="50"/>
        <v>2019</v>
      </c>
      <c r="F2617" s="794" t="s">
        <v>1019</v>
      </c>
      <c r="G2617" s="823">
        <v>300</v>
      </c>
      <c r="H2617" s="794" t="s">
        <v>1029</v>
      </c>
      <c r="I2617" s="794">
        <v>86</v>
      </c>
      <c r="J2617" s="794">
        <v>214</v>
      </c>
      <c r="K2617" s="794">
        <v>898.80000000000007</v>
      </c>
      <c r="L2617" s="835">
        <v>44105</v>
      </c>
      <c r="M2617" s="794"/>
      <c r="N2617" s="794"/>
      <c r="O2617" s="794"/>
      <c r="P2617" s="794"/>
      <c r="Q2617" s="794"/>
      <c r="R2617" s="794"/>
      <c r="S2617" s="794"/>
      <c r="T2617" s="794"/>
      <c r="U2617" s="794"/>
      <c r="V2617" s="794"/>
      <c r="W2617" s="794"/>
      <c r="X2617" s="794"/>
    </row>
    <row r="2618" spans="3:24">
      <c r="C2618" s="857" t="s">
        <v>1024</v>
      </c>
      <c r="D2618" s="835">
        <v>43800</v>
      </c>
      <c r="E2618" s="794">
        <f t="shared" si="50"/>
        <v>2019</v>
      </c>
      <c r="F2618" s="794" t="s">
        <v>1019</v>
      </c>
      <c r="G2618" s="823">
        <v>300</v>
      </c>
      <c r="H2618" s="794" t="s">
        <v>1029</v>
      </c>
      <c r="I2618" s="794">
        <v>86</v>
      </c>
      <c r="J2618" s="794">
        <v>214</v>
      </c>
      <c r="K2618" s="794">
        <v>898.80000000000007</v>
      </c>
      <c r="L2618" s="835">
        <v>44197</v>
      </c>
      <c r="M2618" s="794"/>
      <c r="N2618" s="794"/>
      <c r="O2618" s="794"/>
      <c r="P2618" s="794"/>
      <c r="Q2618" s="794"/>
      <c r="R2618" s="794"/>
      <c r="S2618" s="794"/>
      <c r="T2618" s="794"/>
      <c r="U2618" s="794"/>
      <c r="V2618" s="794"/>
      <c r="W2618" s="794"/>
      <c r="X2618" s="794"/>
    </row>
    <row r="2619" spans="3:24">
      <c r="C2619" s="857" t="s">
        <v>1024</v>
      </c>
      <c r="D2619" s="835">
        <v>43800</v>
      </c>
      <c r="E2619" s="794">
        <f t="shared" si="50"/>
        <v>2019</v>
      </c>
      <c r="F2619" s="794" t="s">
        <v>1019</v>
      </c>
      <c r="G2619" s="823">
        <v>300</v>
      </c>
      <c r="H2619" s="794" t="s">
        <v>1029</v>
      </c>
      <c r="I2619" s="794">
        <v>86</v>
      </c>
      <c r="J2619" s="794">
        <v>214</v>
      </c>
      <c r="K2619" s="794">
        <v>898.80000000000007</v>
      </c>
      <c r="L2619" s="835">
        <v>44197</v>
      </c>
      <c r="M2619" s="794"/>
      <c r="N2619" s="794"/>
      <c r="O2619" s="794"/>
      <c r="P2619" s="794"/>
      <c r="Q2619" s="794"/>
      <c r="R2619" s="794"/>
      <c r="S2619" s="794"/>
      <c r="T2619" s="794"/>
      <c r="U2619" s="794"/>
      <c r="V2619" s="794"/>
      <c r="W2619" s="794"/>
      <c r="X2619" s="794"/>
    </row>
    <row r="2620" spans="3:24">
      <c r="C2620" s="857" t="s">
        <v>1024</v>
      </c>
      <c r="D2620" s="835">
        <v>43800</v>
      </c>
      <c r="E2620" s="794">
        <f t="shared" si="50"/>
        <v>2019</v>
      </c>
      <c r="F2620" s="794" t="s">
        <v>1019</v>
      </c>
      <c r="G2620" s="823">
        <v>300</v>
      </c>
      <c r="H2620" s="794" t="s">
        <v>1029</v>
      </c>
      <c r="I2620" s="794">
        <v>86</v>
      </c>
      <c r="J2620" s="794">
        <v>214</v>
      </c>
      <c r="K2620" s="794">
        <v>898.80000000000007</v>
      </c>
      <c r="L2620" s="835">
        <v>44197</v>
      </c>
      <c r="M2620" s="794"/>
      <c r="N2620" s="794"/>
      <c r="O2620" s="794"/>
      <c r="P2620" s="794"/>
      <c r="Q2620" s="794"/>
      <c r="R2620" s="794"/>
      <c r="S2620" s="794"/>
      <c r="T2620" s="794"/>
      <c r="U2620" s="794"/>
      <c r="V2620" s="794"/>
      <c r="W2620" s="794"/>
      <c r="X2620" s="794"/>
    </row>
    <row r="2621" spans="3:24">
      <c r="C2621" s="857" t="s">
        <v>1024</v>
      </c>
      <c r="D2621" s="835">
        <v>43800</v>
      </c>
      <c r="E2621" s="794">
        <f t="shared" si="50"/>
        <v>2019</v>
      </c>
      <c r="F2621" s="794" t="s">
        <v>1019</v>
      </c>
      <c r="G2621" s="823">
        <v>300</v>
      </c>
      <c r="H2621" s="794" t="s">
        <v>1029</v>
      </c>
      <c r="I2621" s="794">
        <v>86</v>
      </c>
      <c r="J2621" s="794">
        <v>214</v>
      </c>
      <c r="K2621" s="794">
        <v>898.80000000000007</v>
      </c>
      <c r="L2621" s="835">
        <v>44197</v>
      </c>
      <c r="M2621" s="794"/>
      <c r="N2621" s="794"/>
      <c r="O2621" s="794"/>
      <c r="P2621" s="794"/>
      <c r="Q2621" s="794"/>
      <c r="R2621" s="794"/>
      <c r="S2621" s="794"/>
      <c r="T2621" s="794"/>
      <c r="U2621" s="794"/>
      <c r="V2621" s="794"/>
      <c r="W2621" s="794"/>
      <c r="X2621" s="794"/>
    </row>
    <row r="2622" spans="3:24">
      <c r="C2622" s="857" t="s">
        <v>1024</v>
      </c>
      <c r="D2622" s="835">
        <v>43800</v>
      </c>
      <c r="E2622" s="794">
        <f t="shared" si="50"/>
        <v>2019</v>
      </c>
      <c r="F2622" s="794" t="s">
        <v>1019</v>
      </c>
      <c r="G2622" s="823">
        <v>300</v>
      </c>
      <c r="H2622" s="794" t="s">
        <v>1029</v>
      </c>
      <c r="I2622" s="794">
        <v>86</v>
      </c>
      <c r="J2622" s="794">
        <v>214</v>
      </c>
      <c r="K2622" s="794">
        <v>898.80000000000007</v>
      </c>
      <c r="L2622" s="835">
        <v>44197</v>
      </c>
      <c r="M2622" s="794"/>
      <c r="N2622" s="794"/>
      <c r="O2622" s="794"/>
      <c r="P2622" s="794"/>
      <c r="Q2622" s="794"/>
      <c r="R2622" s="794"/>
      <c r="S2622" s="794"/>
      <c r="T2622" s="794"/>
      <c r="U2622" s="794"/>
      <c r="V2622" s="794"/>
      <c r="W2622" s="794"/>
      <c r="X2622" s="794"/>
    </row>
    <row r="2623" spans="3:24">
      <c r="C2623" s="857" t="s">
        <v>1024</v>
      </c>
      <c r="D2623" s="835">
        <v>43800</v>
      </c>
      <c r="E2623" s="794">
        <f t="shared" si="50"/>
        <v>2019</v>
      </c>
      <c r="F2623" s="794" t="s">
        <v>1019</v>
      </c>
      <c r="G2623" s="823">
        <v>300</v>
      </c>
      <c r="H2623" s="794" t="s">
        <v>1029</v>
      </c>
      <c r="I2623" s="794">
        <v>86</v>
      </c>
      <c r="J2623" s="794">
        <v>214</v>
      </c>
      <c r="K2623" s="794">
        <v>898.80000000000007</v>
      </c>
      <c r="L2623" s="835">
        <v>44197</v>
      </c>
      <c r="M2623" s="794"/>
      <c r="N2623" s="794"/>
      <c r="O2623" s="794"/>
      <c r="P2623" s="794"/>
      <c r="Q2623" s="794"/>
      <c r="R2623" s="794"/>
      <c r="S2623" s="794"/>
      <c r="T2623" s="794"/>
      <c r="U2623" s="794"/>
      <c r="V2623" s="794"/>
      <c r="W2623" s="794"/>
      <c r="X2623" s="794"/>
    </row>
    <row r="2624" spans="3:24">
      <c r="C2624" s="857" t="s">
        <v>1024</v>
      </c>
      <c r="D2624" s="835">
        <v>43800</v>
      </c>
      <c r="E2624" s="794">
        <f t="shared" si="50"/>
        <v>2019</v>
      </c>
      <c r="F2624" s="794" t="s">
        <v>1019</v>
      </c>
      <c r="G2624" s="823">
        <v>300</v>
      </c>
      <c r="H2624" s="794" t="s">
        <v>1029</v>
      </c>
      <c r="I2624" s="794">
        <v>86</v>
      </c>
      <c r="J2624" s="794">
        <v>214</v>
      </c>
      <c r="K2624" s="794">
        <v>898.80000000000007</v>
      </c>
      <c r="L2624" s="835">
        <v>44197</v>
      </c>
      <c r="M2624" s="794"/>
      <c r="N2624" s="794"/>
      <c r="O2624" s="794"/>
      <c r="P2624" s="794"/>
      <c r="Q2624" s="794"/>
      <c r="R2624" s="794"/>
      <c r="S2624" s="794"/>
      <c r="T2624" s="794"/>
      <c r="U2624" s="794"/>
      <c r="V2624" s="794"/>
      <c r="W2624" s="794"/>
      <c r="X2624" s="794"/>
    </row>
    <row r="2625" spans="3:24">
      <c r="C2625" s="857" t="s">
        <v>1024</v>
      </c>
      <c r="D2625" s="835">
        <v>43800</v>
      </c>
      <c r="E2625" s="794">
        <f t="shared" si="50"/>
        <v>2019</v>
      </c>
      <c r="F2625" s="794" t="s">
        <v>1019</v>
      </c>
      <c r="G2625" s="823">
        <v>300</v>
      </c>
      <c r="H2625" s="794" t="s">
        <v>1029</v>
      </c>
      <c r="I2625" s="794">
        <v>86</v>
      </c>
      <c r="J2625" s="794">
        <v>214</v>
      </c>
      <c r="K2625" s="794">
        <v>898.80000000000007</v>
      </c>
      <c r="L2625" s="835">
        <v>44197</v>
      </c>
      <c r="M2625" s="794"/>
      <c r="N2625" s="794"/>
      <c r="O2625" s="794"/>
      <c r="P2625" s="794"/>
      <c r="Q2625" s="794"/>
      <c r="R2625" s="794"/>
      <c r="S2625" s="794"/>
      <c r="T2625" s="794"/>
      <c r="U2625" s="794"/>
      <c r="V2625" s="794"/>
      <c r="W2625" s="794"/>
      <c r="X2625" s="794"/>
    </row>
    <row r="2626" spans="3:24">
      <c r="C2626" s="857" t="s">
        <v>1024</v>
      </c>
      <c r="D2626" s="835">
        <v>43800</v>
      </c>
      <c r="E2626" s="794">
        <f t="shared" si="50"/>
        <v>2019</v>
      </c>
      <c r="F2626" s="794" t="s">
        <v>1019</v>
      </c>
      <c r="G2626" s="823">
        <v>300</v>
      </c>
      <c r="H2626" s="794" t="s">
        <v>1029</v>
      </c>
      <c r="I2626" s="794">
        <v>86</v>
      </c>
      <c r="J2626" s="794">
        <v>214</v>
      </c>
      <c r="K2626" s="794">
        <v>898.80000000000007</v>
      </c>
      <c r="L2626" s="835">
        <v>44197</v>
      </c>
      <c r="M2626" s="794"/>
      <c r="N2626" s="794"/>
      <c r="O2626" s="794"/>
      <c r="P2626" s="794"/>
      <c r="Q2626" s="794"/>
      <c r="R2626" s="794"/>
      <c r="S2626" s="794"/>
      <c r="T2626" s="794"/>
      <c r="U2626" s="794"/>
      <c r="V2626" s="794"/>
      <c r="W2626" s="794"/>
      <c r="X2626" s="794"/>
    </row>
    <row r="2627" spans="3:24">
      <c r="C2627" s="857" t="s">
        <v>1024</v>
      </c>
      <c r="D2627" s="835">
        <v>43800</v>
      </c>
      <c r="E2627" s="794">
        <f t="shared" si="50"/>
        <v>2019</v>
      </c>
      <c r="F2627" s="794" t="s">
        <v>1019</v>
      </c>
      <c r="G2627" s="823">
        <v>300</v>
      </c>
      <c r="H2627" s="794" t="s">
        <v>1029</v>
      </c>
      <c r="I2627" s="794">
        <v>86</v>
      </c>
      <c r="J2627" s="794">
        <v>214</v>
      </c>
      <c r="K2627" s="794">
        <v>898.80000000000007</v>
      </c>
      <c r="L2627" s="835">
        <v>44197</v>
      </c>
      <c r="M2627" s="794"/>
      <c r="N2627" s="794"/>
      <c r="O2627" s="794"/>
      <c r="P2627" s="794"/>
      <c r="Q2627" s="794"/>
      <c r="R2627" s="794"/>
      <c r="S2627" s="794"/>
      <c r="T2627" s="794"/>
      <c r="U2627" s="794"/>
      <c r="V2627" s="794"/>
      <c r="W2627" s="794"/>
      <c r="X2627" s="794"/>
    </row>
    <row r="2628" spans="3:24">
      <c r="C2628" s="857" t="s">
        <v>1024</v>
      </c>
      <c r="D2628" s="835">
        <v>43800</v>
      </c>
      <c r="E2628" s="794">
        <f t="shared" si="50"/>
        <v>2019</v>
      </c>
      <c r="F2628" s="794" t="s">
        <v>1019</v>
      </c>
      <c r="G2628" s="823">
        <v>300</v>
      </c>
      <c r="H2628" s="794" t="s">
        <v>1029</v>
      </c>
      <c r="I2628" s="794">
        <v>86</v>
      </c>
      <c r="J2628" s="794">
        <v>214</v>
      </c>
      <c r="K2628" s="794">
        <v>898.80000000000007</v>
      </c>
      <c r="L2628" s="835">
        <v>44197</v>
      </c>
      <c r="M2628" s="794"/>
      <c r="N2628" s="794"/>
      <c r="O2628" s="794"/>
      <c r="P2628" s="794"/>
      <c r="Q2628" s="794"/>
      <c r="R2628" s="794"/>
      <c r="S2628" s="794"/>
      <c r="T2628" s="794"/>
      <c r="U2628" s="794"/>
      <c r="V2628" s="794"/>
      <c r="W2628" s="794"/>
      <c r="X2628" s="794"/>
    </row>
    <row r="2629" spans="3:24">
      <c r="C2629" s="857" t="s">
        <v>1024</v>
      </c>
      <c r="D2629" s="835">
        <v>43800</v>
      </c>
      <c r="E2629" s="794">
        <f t="shared" si="50"/>
        <v>2019</v>
      </c>
      <c r="F2629" s="794" t="s">
        <v>1019</v>
      </c>
      <c r="G2629" s="823">
        <v>300</v>
      </c>
      <c r="H2629" s="794" t="s">
        <v>1029</v>
      </c>
      <c r="I2629" s="794">
        <v>86</v>
      </c>
      <c r="J2629" s="794">
        <v>214</v>
      </c>
      <c r="K2629" s="794">
        <v>898.80000000000007</v>
      </c>
      <c r="L2629" s="835">
        <v>44197</v>
      </c>
      <c r="M2629" s="794"/>
      <c r="N2629" s="794"/>
      <c r="O2629" s="794"/>
      <c r="P2629" s="794"/>
      <c r="Q2629" s="794"/>
      <c r="R2629" s="794"/>
      <c r="S2629" s="794"/>
      <c r="T2629" s="794"/>
      <c r="U2629" s="794"/>
      <c r="V2629" s="794"/>
      <c r="W2629" s="794"/>
      <c r="X2629" s="794"/>
    </row>
    <row r="2630" spans="3:24">
      <c r="C2630" s="857" t="s">
        <v>1024</v>
      </c>
      <c r="D2630" s="835">
        <v>43800</v>
      </c>
      <c r="E2630" s="794">
        <f t="shared" si="50"/>
        <v>2019</v>
      </c>
      <c r="F2630" s="794" t="s">
        <v>1019</v>
      </c>
      <c r="G2630" s="823">
        <v>300</v>
      </c>
      <c r="H2630" s="794" t="s">
        <v>1029</v>
      </c>
      <c r="I2630" s="794">
        <v>86</v>
      </c>
      <c r="J2630" s="794">
        <v>214</v>
      </c>
      <c r="K2630" s="794">
        <v>898.80000000000007</v>
      </c>
      <c r="L2630" s="835">
        <v>44197</v>
      </c>
      <c r="M2630" s="794"/>
      <c r="N2630" s="794"/>
      <c r="O2630" s="794"/>
      <c r="P2630" s="794"/>
      <c r="Q2630" s="794"/>
      <c r="R2630" s="794"/>
      <c r="S2630" s="794"/>
      <c r="T2630" s="794"/>
      <c r="U2630" s="794"/>
      <c r="V2630" s="794"/>
      <c r="W2630" s="794"/>
      <c r="X2630" s="794"/>
    </row>
    <row r="2631" spans="3:24">
      <c r="C2631" s="857" t="s">
        <v>1024</v>
      </c>
      <c r="D2631" s="835">
        <v>43800</v>
      </c>
      <c r="E2631" s="794">
        <f t="shared" si="50"/>
        <v>2019</v>
      </c>
      <c r="F2631" s="794" t="s">
        <v>1019</v>
      </c>
      <c r="G2631" s="823">
        <v>300</v>
      </c>
      <c r="H2631" s="794" t="s">
        <v>1029</v>
      </c>
      <c r="I2631" s="794">
        <v>86</v>
      </c>
      <c r="J2631" s="794">
        <v>214</v>
      </c>
      <c r="K2631" s="794">
        <v>898.80000000000007</v>
      </c>
      <c r="L2631" s="835">
        <v>44197</v>
      </c>
      <c r="M2631" s="794"/>
      <c r="N2631" s="794"/>
      <c r="O2631" s="794"/>
      <c r="P2631" s="794"/>
      <c r="Q2631" s="794"/>
      <c r="R2631" s="794"/>
      <c r="S2631" s="794"/>
      <c r="T2631" s="794"/>
      <c r="U2631" s="794"/>
      <c r="V2631" s="794"/>
      <c r="W2631" s="794"/>
      <c r="X2631" s="794"/>
    </row>
    <row r="2632" spans="3:24">
      <c r="C2632" s="857" t="s">
        <v>1024</v>
      </c>
      <c r="D2632" s="835">
        <v>43800</v>
      </c>
      <c r="E2632" s="794">
        <f t="shared" si="50"/>
        <v>2019</v>
      </c>
      <c r="F2632" s="794" t="s">
        <v>1019</v>
      </c>
      <c r="G2632" s="823">
        <v>300</v>
      </c>
      <c r="H2632" s="794" t="s">
        <v>1029</v>
      </c>
      <c r="I2632" s="794">
        <v>86</v>
      </c>
      <c r="J2632" s="794">
        <v>214</v>
      </c>
      <c r="K2632" s="794">
        <v>898.80000000000007</v>
      </c>
      <c r="L2632" s="835">
        <v>44197</v>
      </c>
      <c r="M2632" s="794"/>
      <c r="N2632" s="794"/>
      <c r="O2632" s="794"/>
      <c r="P2632" s="794"/>
      <c r="Q2632" s="794"/>
      <c r="R2632" s="794"/>
      <c r="S2632" s="794"/>
      <c r="T2632" s="794"/>
      <c r="U2632" s="794"/>
      <c r="V2632" s="794"/>
      <c r="W2632" s="794"/>
      <c r="X2632" s="794"/>
    </row>
    <row r="2633" spans="3:24">
      <c r="C2633" s="857" t="s">
        <v>1024</v>
      </c>
      <c r="D2633" s="835">
        <v>43800</v>
      </c>
      <c r="E2633" s="794">
        <f t="shared" si="50"/>
        <v>2019</v>
      </c>
      <c r="F2633" s="794" t="s">
        <v>1019</v>
      </c>
      <c r="G2633" s="823">
        <v>300</v>
      </c>
      <c r="H2633" s="794" t="s">
        <v>1029</v>
      </c>
      <c r="I2633" s="794">
        <v>86</v>
      </c>
      <c r="J2633" s="794">
        <v>214</v>
      </c>
      <c r="K2633" s="794">
        <v>898.80000000000007</v>
      </c>
      <c r="L2633" s="835">
        <v>44197</v>
      </c>
      <c r="M2633" s="794"/>
      <c r="N2633" s="794"/>
      <c r="O2633" s="794"/>
      <c r="P2633" s="794"/>
      <c r="Q2633" s="794"/>
      <c r="R2633" s="794"/>
      <c r="S2633" s="794"/>
      <c r="T2633" s="794"/>
      <c r="U2633" s="794"/>
      <c r="V2633" s="794"/>
      <c r="W2633" s="794"/>
      <c r="X2633" s="794"/>
    </row>
    <row r="2634" spans="3:24">
      <c r="C2634" s="857" t="s">
        <v>1024</v>
      </c>
      <c r="D2634" s="835">
        <v>43800</v>
      </c>
      <c r="E2634" s="794">
        <f t="shared" si="50"/>
        <v>2019</v>
      </c>
      <c r="F2634" s="794" t="s">
        <v>1019</v>
      </c>
      <c r="G2634" s="823">
        <v>300</v>
      </c>
      <c r="H2634" s="794" t="s">
        <v>1029</v>
      </c>
      <c r="I2634" s="794">
        <v>86</v>
      </c>
      <c r="J2634" s="794">
        <v>214</v>
      </c>
      <c r="K2634" s="794">
        <v>898.80000000000007</v>
      </c>
      <c r="L2634" s="835">
        <v>44197</v>
      </c>
      <c r="M2634" s="794"/>
      <c r="N2634" s="794"/>
      <c r="O2634" s="794"/>
      <c r="P2634" s="794"/>
      <c r="Q2634" s="794"/>
      <c r="R2634" s="794"/>
      <c r="S2634" s="794"/>
      <c r="T2634" s="794"/>
      <c r="U2634" s="794"/>
      <c r="V2634" s="794"/>
      <c r="W2634" s="794"/>
      <c r="X2634" s="794"/>
    </row>
    <row r="2635" spans="3:24">
      <c r="C2635" s="857" t="s">
        <v>1024</v>
      </c>
      <c r="D2635" s="835">
        <v>43800</v>
      </c>
      <c r="E2635" s="794">
        <f t="shared" si="50"/>
        <v>2019</v>
      </c>
      <c r="F2635" s="794" t="s">
        <v>1019</v>
      </c>
      <c r="G2635" s="823">
        <v>300</v>
      </c>
      <c r="H2635" s="794" t="s">
        <v>1029</v>
      </c>
      <c r="I2635" s="794">
        <v>86</v>
      </c>
      <c r="J2635" s="794">
        <v>214</v>
      </c>
      <c r="K2635" s="794">
        <v>898.80000000000007</v>
      </c>
      <c r="L2635" s="835">
        <v>44197</v>
      </c>
      <c r="M2635" s="794"/>
      <c r="N2635" s="794"/>
      <c r="O2635" s="794"/>
      <c r="P2635" s="794"/>
      <c r="Q2635" s="794"/>
      <c r="R2635" s="794"/>
      <c r="S2635" s="794"/>
      <c r="T2635" s="794"/>
      <c r="U2635" s="794"/>
      <c r="V2635" s="794"/>
      <c r="W2635" s="794"/>
      <c r="X2635" s="794"/>
    </row>
    <row r="2636" spans="3:24">
      <c r="C2636" s="857" t="s">
        <v>1024</v>
      </c>
      <c r="D2636" s="835">
        <v>43800</v>
      </c>
      <c r="E2636" s="794">
        <f t="shared" si="50"/>
        <v>2019</v>
      </c>
      <c r="F2636" s="794" t="s">
        <v>1019</v>
      </c>
      <c r="G2636" s="823">
        <v>300</v>
      </c>
      <c r="H2636" s="794" t="s">
        <v>1029</v>
      </c>
      <c r="I2636" s="794">
        <v>86</v>
      </c>
      <c r="J2636" s="794">
        <v>214</v>
      </c>
      <c r="K2636" s="794">
        <v>898.80000000000007</v>
      </c>
      <c r="L2636" s="835">
        <v>44197</v>
      </c>
      <c r="M2636" s="794"/>
      <c r="N2636" s="794"/>
      <c r="O2636" s="794"/>
      <c r="P2636" s="794"/>
      <c r="Q2636" s="794"/>
      <c r="R2636" s="794"/>
      <c r="S2636" s="794"/>
      <c r="T2636" s="794"/>
      <c r="U2636" s="794"/>
      <c r="V2636" s="794"/>
      <c r="W2636" s="794"/>
      <c r="X2636" s="794"/>
    </row>
    <row r="2637" spans="3:24">
      <c r="C2637" s="857" t="s">
        <v>1024</v>
      </c>
      <c r="D2637" s="835">
        <v>43800</v>
      </c>
      <c r="E2637" s="794">
        <f t="shared" si="50"/>
        <v>2019</v>
      </c>
      <c r="F2637" s="794" t="s">
        <v>1019</v>
      </c>
      <c r="G2637" s="823">
        <v>300</v>
      </c>
      <c r="H2637" s="794" t="s">
        <v>1029</v>
      </c>
      <c r="I2637" s="794">
        <v>86</v>
      </c>
      <c r="J2637" s="794">
        <v>214</v>
      </c>
      <c r="K2637" s="794">
        <v>898.80000000000007</v>
      </c>
      <c r="L2637" s="835">
        <v>44197</v>
      </c>
      <c r="M2637" s="794"/>
      <c r="N2637" s="794"/>
      <c r="O2637" s="794"/>
      <c r="P2637" s="794"/>
      <c r="Q2637" s="794"/>
      <c r="R2637" s="794"/>
      <c r="S2637" s="794"/>
      <c r="T2637" s="794"/>
      <c r="U2637" s="794"/>
      <c r="V2637" s="794"/>
      <c r="W2637" s="794"/>
      <c r="X2637" s="794"/>
    </row>
    <row r="2638" spans="3:24">
      <c r="C2638" s="857" t="s">
        <v>1024</v>
      </c>
      <c r="D2638" s="835">
        <v>43800</v>
      </c>
      <c r="E2638" s="794">
        <f t="shared" si="50"/>
        <v>2019</v>
      </c>
      <c r="F2638" s="794" t="s">
        <v>1019</v>
      </c>
      <c r="G2638" s="823">
        <v>300</v>
      </c>
      <c r="H2638" s="794" t="s">
        <v>1029</v>
      </c>
      <c r="I2638" s="794">
        <v>86</v>
      </c>
      <c r="J2638" s="794">
        <v>214</v>
      </c>
      <c r="K2638" s="794">
        <v>898.80000000000007</v>
      </c>
      <c r="L2638" s="835">
        <v>44197</v>
      </c>
      <c r="M2638" s="794"/>
      <c r="N2638" s="794"/>
      <c r="O2638" s="794"/>
      <c r="P2638" s="794"/>
      <c r="Q2638" s="794"/>
      <c r="R2638" s="794"/>
      <c r="S2638" s="794"/>
      <c r="T2638" s="794"/>
      <c r="U2638" s="794"/>
      <c r="V2638" s="794"/>
      <c r="W2638" s="794"/>
      <c r="X2638" s="794"/>
    </row>
    <row r="2639" spans="3:24">
      <c r="C2639" s="857" t="s">
        <v>1024</v>
      </c>
      <c r="D2639" s="835">
        <v>43800</v>
      </c>
      <c r="E2639" s="794">
        <f t="shared" si="50"/>
        <v>2019</v>
      </c>
      <c r="F2639" s="794" t="s">
        <v>1019</v>
      </c>
      <c r="G2639" s="823">
        <v>300</v>
      </c>
      <c r="H2639" s="794" t="s">
        <v>1029</v>
      </c>
      <c r="I2639" s="794">
        <v>86</v>
      </c>
      <c r="J2639" s="794">
        <v>214</v>
      </c>
      <c r="K2639" s="794">
        <v>898.80000000000007</v>
      </c>
      <c r="L2639" s="835">
        <v>44197</v>
      </c>
      <c r="M2639" s="794"/>
      <c r="N2639" s="794"/>
      <c r="O2639" s="794"/>
      <c r="P2639" s="794"/>
      <c r="Q2639" s="794"/>
      <c r="R2639" s="794"/>
      <c r="S2639" s="794"/>
      <c r="T2639" s="794"/>
      <c r="U2639" s="794"/>
      <c r="V2639" s="794"/>
      <c r="W2639" s="794"/>
      <c r="X2639" s="794"/>
    </row>
    <row r="2640" spans="3:24">
      <c r="C2640" s="857" t="s">
        <v>1024</v>
      </c>
      <c r="D2640" s="835">
        <v>43800</v>
      </c>
      <c r="E2640" s="794">
        <f t="shared" si="50"/>
        <v>2019</v>
      </c>
      <c r="F2640" s="794" t="s">
        <v>1019</v>
      </c>
      <c r="G2640" s="823">
        <v>300</v>
      </c>
      <c r="H2640" s="794" t="s">
        <v>1029</v>
      </c>
      <c r="I2640" s="794">
        <v>86</v>
      </c>
      <c r="J2640" s="794">
        <v>214</v>
      </c>
      <c r="K2640" s="794">
        <v>898.80000000000007</v>
      </c>
      <c r="L2640" s="835">
        <v>44197</v>
      </c>
      <c r="M2640" s="794"/>
      <c r="N2640" s="794"/>
      <c r="O2640" s="794"/>
      <c r="P2640" s="794"/>
      <c r="Q2640" s="794"/>
      <c r="R2640" s="794"/>
      <c r="S2640" s="794"/>
      <c r="T2640" s="794"/>
      <c r="U2640" s="794"/>
      <c r="V2640" s="794"/>
      <c r="W2640" s="794"/>
      <c r="X2640" s="794"/>
    </row>
    <row r="2641" spans="3:24">
      <c r="C2641" s="857" t="s">
        <v>1024</v>
      </c>
      <c r="D2641" s="835">
        <v>43800</v>
      </c>
      <c r="E2641" s="794">
        <f t="shared" si="50"/>
        <v>2019</v>
      </c>
      <c r="F2641" s="794" t="s">
        <v>1019</v>
      </c>
      <c r="G2641" s="823">
        <v>300</v>
      </c>
      <c r="H2641" s="794" t="s">
        <v>1029</v>
      </c>
      <c r="I2641" s="794">
        <v>86</v>
      </c>
      <c r="J2641" s="794">
        <v>214</v>
      </c>
      <c r="K2641" s="794">
        <v>898.80000000000007</v>
      </c>
      <c r="L2641" s="835">
        <v>44197</v>
      </c>
      <c r="M2641" s="794"/>
      <c r="N2641" s="794"/>
      <c r="O2641" s="794"/>
      <c r="P2641" s="794"/>
      <c r="Q2641" s="794"/>
      <c r="R2641" s="794"/>
      <c r="S2641" s="794"/>
      <c r="T2641" s="794"/>
      <c r="U2641" s="794"/>
      <c r="V2641" s="794"/>
      <c r="W2641" s="794"/>
      <c r="X2641" s="794"/>
    </row>
    <row r="2642" spans="3:24">
      <c r="C2642" s="857" t="s">
        <v>1024</v>
      </c>
      <c r="D2642" s="835">
        <v>43800</v>
      </c>
      <c r="E2642" s="794">
        <f t="shared" si="50"/>
        <v>2019</v>
      </c>
      <c r="F2642" s="794" t="s">
        <v>1019</v>
      </c>
      <c r="G2642" s="823">
        <v>300</v>
      </c>
      <c r="H2642" s="794" t="s">
        <v>1029</v>
      </c>
      <c r="I2642" s="794">
        <v>86</v>
      </c>
      <c r="J2642" s="794">
        <v>214</v>
      </c>
      <c r="K2642" s="794">
        <v>898.80000000000007</v>
      </c>
      <c r="L2642" s="835">
        <v>44197</v>
      </c>
      <c r="M2642" s="794"/>
      <c r="N2642" s="794"/>
      <c r="O2642" s="794"/>
      <c r="P2642" s="794"/>
      <c r="Q2642" s="794"/>
      <c r="R2642" s="794"/>
      <c r="S2642" s="794"/>
      <c r="T2642" s="794"/>
      <c r="U2642" s="794"/>
      <c r="V2642" s="794"/>
      <c r="W2642" s="794"/>
      <c r="X2642" s="794"/>
    </row>
    <row r="2643" spans="3:24">
      <c r="C2643" s="857" t="s">
        <v>1024</v>
      </c>
      <c r="D2643" s="835">
        <v>43800</v>
      </c>
      <c r="E2643" s="794">
        <f t="shared" si="50"/>
        <v>2019</v>
      </c>
      <c r="F2643" s="794" t="s">
        <v>1019</v>
      </c>
      <c r="G2643" s="823">
        <v>300</v>
      </c>
      <c r="H2643" s="794" t="s">
        <v>1029</v>
      </c>
      <c r="I2643" s="794">
        <v>86</v>
      </c>
      <c r="J2643" s="794">
        <v>214</v>
      </c>
      <c r="K2643" s="794">
        <v>898.80000000000007</v>
      </c>
      <c r="L2643" s="835">
        <v>44197</v>
      </c>
      <c r="M2643" s="794"/>
      <c r="N2643" s="794"/>
      <c r="O2643" s="794"/>
      <c r="P2643" s="794"/>
      <c r="Q2643" s="794"/>
      <c r="R2643" s="794"/>
      <c r="S2643" s="794"/>
      <c r="T2643" s="794"/>
      <c r="U2643" s="794"/>
      <c r="V2643" s="794"/>
      <c r="W2643" s="794"/>
      <c r="X2643" s="794"/>
    </row>
    <row r="2644" spans="3:24">
      <c r="C2644" s="857" t="s">
        <v>1024</v>
      </c>
      <c r="D2644" s="835">
        <v>43800</v>
      </c>
      <c r="E2644" s="794">
        <f t="shared" si="50"/>
        <v>2019</v>
      </c>
      <c r="F2644" s="794" t="s">
        <v>1019</v>
      </c>
      <c r="G2644" s="823">
        <v>300</v>
      </c>
      <c r="H2644" s="794" t="s">
        <v>1029</v>
      </c>
      <c r="I2644" s="794">
        <v>86</v>
      </c>
      <c r="J2644" s="794">
        <v>214</v>
      </c>
      <c r="K2644" s="794">
        <v>898.80000000000007</v>
      </c>
      <c r="L2644" s="835">
        <v>44197</v>
      </c>
      <c r="M2644" s="794"/>
      <c r="N2644" s="794"/>
      <c r="O2644" s="794"/>
      <c r="P2644" s="794"/>
      <c r="Q2644" s="794"/>
      <c r="R2644" s="794"/>
      <c r="S2644" s="794"/>
      <c r="T2644" s="794"/>
      <c r="U2644" s="794"/>
      <c r="V2644" s="794"/>
      <c r="W2644" s="794"/>
      <c r="X2644" s="794"/>
    </row>
    <row r="2645" spans="3:24">
      <c r="C2645" s="857" t="s">
        <v>1024</v>
      </c>
      <c r="D2645" s="835">
        <v>43800</v>
      </c>
      <c r="E2645" s="794">
        <f t="shared" si="50"/>
        <v>2019</v>
      </c>
      <c r="F2645" s="794" t="s">
        <v>1019</v>
      </c>
      <c r="G2645" s="823">
        <v>300</v>
      </c>
      <c r="H2645" s="794" t="s">
        <v>1029</v>
      </c>
      <c r="I2645" s="794">
        <v>86</v>
      </c>
      <c r="J2645" s="794">
        <v>214</v>
      </c>
      <c r="K2645" s="794">
        <v>898.80000000000007</v>
      </c>
      <c r="L2645" s="835">
        <v>44197</v>
      </c>
      <c r="M2645" s="794"/>
      <c r="N2645" s="794"/>
      <c r="O2645" s="794"/>
      <c r="P2645" s="794"/>
      <c r="Q2645" s="794"/>
      <c r="R2645" s="794"/>
      <c r="S2645" s="794"/>
      <c r="T2645" s="794"/>
      <c r="U2645" s="794"/>
      <c r="V2645" s="794"/>
      <c r="W2645" s="794"/>
      <c r="X2645" s="794"/>
    </row>
    <row r="2646" spans="3:24">
      <c r="C2646" s="857" t="s">
        <v>1024</v>
      </c>
      <c r="D2646" s="835">
        <v>43800</v>
      </c>
      <c r="E2646" s="794">
        <f t="shared" si="50"/>
        <v>2019</v>
      </c>
      <c r="F2646" s="794" t="s">
        <v>1019</v>
      </c>
      <c r="G2646" s="823">
        <v>300</v>
      </c>
      <c r="H2646" s="794" t="s">
        <v>1029</v>
      </c>
      <c r="I2646" s="794">
        <v>86</v>
      </c>
      <c r="J2646" s="794">
        <v>214</v>
      </c>
      <c r="K2646" s="794">
        <v>898.80000000000007</v>
      </c>
      <c r="L2646" s="835">
        <v>44136</v>
      </c>
      <c r="M2646" s="794"/>
      <c r="N2646" s="794"/>
      <c r="O2646" s="794"/>
      <c r="P2646" s="794"/>
      <c r="Q2646" s="794"/>
      <c r="R2646" s="794"/>
      <c r="S2646" s="794"/>
      <c r="T2646" s="794"/>
      <c r="U2646" s="794"/>
      <c r="V2646" s="794"/>
      <c r="W2646" s="794"/>
      <c r="X2646" s="794"/>
    </row>
    <row r="2647" spans="3:24">
      <c r="C2647" s="857" t="s">
        <v>1024</v>
      </c>
      <c r="D2647" s="835">
        <v>43800</v>
      </c>
      <c r="E2647" s="794">
        <f t="shared" si="50"/>
        <v>2019</v>
      </c>
      <c r="F2647" s="794" t="s">
        <v>1019</v>
      </c>
      <c r="G2647" s="823">
        <v>300</v>
      </c>
      <c r="H2647" s="794" t="s">
        <v>1029</v>
      </c>
      <c r="I2647" s="794">
        <v>86</v>
      </c>
      <c r="J2647" s="794">
        <v>214</v>
      </c>
      <c r="K2647" s="794">
        <v>898.80000000000007</v>
      </c>
      <c r="L2647" s="835">
        <v>44136</v>
      </c>
      <c r="M2647" s="794"/>
      <c r="N2647" s="794"/>
      <c r="O2647" s="794"/>
      <c r="P2647" s="794"/>
      <c r="Q2647" s="794"/>
      <c r="R2647" s="794"/>
      <c r="S2647" s="794"/>
      <c r="T2647" s="794"/>
      <c r="U2647" s="794"/>
      <c r="V2647" s="794"/>
      <c r="W2647" s="794"/>
      <c r="X2647" s="794"/>
    </row>
    <row r="2648" spans="3:24">
      <c r="C2648" s="857" t="s">
        <v>1024</v>
      </c>
      <c r="D2648" s="835">
        <v>43800</v>
      </c>
      <c r="E2648" s="794">
        <f t="shared" si="50"/>
        <v>2019</v>
      </c>
      <c r="F2648" s="794" t="s">
        <v>1019</v>
      </c>
      <c r="G2648" s="823">
        <v>300</v>
      </c>
      <c r="H2648" s="794" t="s">
        <v>1029</v>
      </c>
      <c r="I2648" s="794">
        <v>86</v>
      </c>
      <c r="J2648" s="794">
        <v>214</v>
      </c>
      <c r="K2648" s="794">
        <v>898.80000000000007</v>
      </c>
      <c r="L2648" s="835">
        <v>44136</v>
      </c>
      <c r="M2648" s="794"/>
      <c r="N2648" s="794"/>
      <c r="O2648" s="794"/>
      <c r="P2648" s="794"/>
      <c r="Q2648" s="794"/>
      <c r="R2648" s="794"/>
      <c r="S2648" s="794"/>
      <c r="T2648" s="794"/>
      <c r="U2648" s="794"/>
      <c r="V2648" s="794"/>
      <c r="W2648" s="794"/>
      <c r="X2648" s="794"/>
    </row>
    <row r="2649" spans="3:24">
      <c r="C2649" s="857" t="s">
        <v>1024</v>
      </c>
      <c r="D2649" s="835">
        <v>43800</v>
      </c>
      <c r="E2649" s="794">
        <f t="shared" si="50"/>
        <v>2019</v>
      </c>
      <c r="F2649" s="794" t="s">
        <v>1019</v>
      </c>
      <c r="G2649" s="823">
        <v>300</v>
      </c>
      <c r="H2649" s="794" t="s">
        <v>1029</v>
      </c>
      <c r="I2649" s="794">
        <v>86</v>
      </c>
      <c r="J2649" s="794">
        <v>214</v>
      </c>
      <c r="K2649" s="794">
        <v>898.80000000000007</v>
      </c>
      <c r="L2649" s="835">
        <v>44136</v>
      </c>
      <c r="M2649" s="794"/>
      <c r="N2649" s="794"/>
      <c r="O2649" s="794"/>
      <c r="P2649" s="794"/>
      <c r="Q2649" s="794"/>
      <c r="R2649" s="794"/>
      <c r="S2649" s="794"/>
      <c r="T2649" s="794"/>
      <c r="U2649" s="794"/>
      <c r="V2649" s="794"/>
      <c r="W2649" s="794"/>
      <c r="X2649" s="794"/>
    </row>
    <row r="2650" spans="3:24">
      <c r="C2650" s="857" t="s">
        <v>1024</v>
      </c>
      <c r="D2650" s="835">
        <v>43800</v>
      </c>
      <c r="E2650" s="794">
        <f t="shared" si="50"/>
        <v>2019</v>
      </c>
      <c r="F2650" s="794" t="s">
        <v>1019</v>
      </c>
      <c r="G2650" s="823">
        <v>300</v>
      </c>
      <c r="H2650" s="794" t="s">
        <v>1029</v>
      </c>
      <c r="I2650" s="794">
        <v>86</v>
      </c>
      <c r="J2650" s="794">
        <v>214</v>
      </c>
      <c r="K2650" s="794">
        <v>898.80000000000007</v>
      </c>
      <c r="L2650" s="835">
        <v>44136</v>
      </c>
      <c r="M2650" s="794"/>
      <c r="N2650" s="794"/>
      <c r="O2650" s="794"/>
      <c r="P2650" s="794"/>
      <c r="Q2650" s="794"/>
      <c r="R2650" s="794"/>
      <c r="S2650" s="794"/>
      <c r="T2650" s="794"/>
      <c r="U2650" s="794"/>
      <c r="V2650" s="794"/>
      <c r="W2650" s="794"/>
      <c r="X2650" s="794"/>
    </row>
    <row r="2651" spans="3:24">
      <c r="C2651" s="857" t="s">
        <v>1024</v>
      </c>
      <c r="D2651" s="835">
        <v>43800</v>
      </c>
      <c r="E2651" s="794">
        <f t="shared" si="50"/>
        <v>2019</v>
      </c>
      <c r="F2651" s="794" t="s">
        <v>1019</v>
      </c>
      <c r="G2651" s="823">
        <v>300</v>
      </c>
      <c r="H2651" s="794" t="s">
        <v>1029</v>
      </c>
      <c r="I2651" s="794">
        <v>86</v>
      </c>
      <c r="J2651" s="794">
        <v>214</v>
      </c>
      <c r="K2651" s="794">
        <v>898.80000000000007</v>
      </c>
      <c r="L2651" s="835">
        <v>44136</v>
      </c>
      <c r="M2651" s="794"/>
      <c r="N2651" s="794"/>
      <c r="O2651" s="794"/>
      <c r="P2651" s="794"/>
      <c r="Q2651" s="794"/>
      <c r="R2651" s="794"/>
      <c r="S2651" s="794"/>
      <c r="T2651" s="794"/>
      <c r="U2651" s="794"/>
      <c r="V2651" s="794"/>
      <c r="W2651" s="794"/>
      <c r="X2651" s="794"/>
    </row>
    <row r="2652" spans="3:24">
      <c r="C2652" s="857" t="s">
        <v>1024</v>
      </c>
      <c r="D2652" s="835">
        <v>43800</v>
      </c>
      <c r="E2652" s="794">
        <f t="shared" si="50"/>
        <v>2019</v>
      </c>
      <c r="F2652" s="794" t="s">
        <v>1019</v>
      </c>
      <c r="G2652" s="823">
        <v>300</v>
      </c>
      <c r="H2652" s="794" t="s">
        <v>1029</v>
      </c>
      <c r="I2652" s="794">
        <v>86</v>
      </c>
      <c r="J2652" s="794">
        <v>214</v>
      </c>
      <c r="K2652" s="794">
        <v>898.80000000000007</v>
      </c>
      <c r="L2652" s="835">
        <v>44136</v>
      </c>
      <c r="M2652" s="794"/>
      <c r="N2652" s="794"/>
      <c r="O2652" s="794"/>
      <c r="P2652" s="794"/>
      <c r="Q2652" s="794"/>
      <c r="R2652" s="794"/>
      <c r="S2652" s="794"/>
      <c r="T2652" s="794"/>
      <c r="U2652" s="794"/>
      <c r="V2652" s="794"/>
      <c r="W2652" s="794"/>
      <c r="X2652" s="794"/>
    </row>
    <row r="2653" spans="3:24">
      <c r="C2653" s="857" t="s">
        <v>1024</v>
      </c>
      <c r="D2653" s="835">
        <v>43800</v>
      </c>
      <c r="E2653" s="794">
        <f t="shared" si="50"/>
        <v>2019</v>
      </c>
      <c r="F2653" s="794" t="s">
        <v>1019</v>
      </c>
      <c r="G2653" s="823">
        <v>300</v>
      </c>
      <c r="H2653" s="794" t="s">
        <v>1029</v>
      </c>
      <c r="I2653" s="794">
        <v>86</v>
      </c>
      <c r="J2653" s="794">
        <v>214</v>
      </c>
      <c r="K2653" s="794">
        <v>898.80000000000007</v>
      </c>
      <c r="L2653" s="835">
        <v>44136</v>
      </c>
      <c r="M2653" s="794"/>
      <c r="N2653" s="794"/>
      <c r="O2653" s="794"/>
      <c r="P2653" s="794"/>
      <c r="Q2653" s="794"/>
      <c r="R2653" s="794"/>
      <c r="S2653" s="794"/>
      <c r="T2653" s="794"/>
      <c r="U2653" s="794"/>
      <c r="V2653" s="794"/>
      <c r="W2653" s="794"/>
      <c r="X2653" s="794"/>
    </row>
    <row r="2654" spans="3:24">
      <c r="C2654" s="857" t="s">
        <v>1024</v>
      </c>
      <c r="D2654" s="835">
        <v>43800</v>
      </c>
      <c r="E2654" s="794">
        <f t="shared" si="50"/>
        <v>2019</v>
      </c>
      <c r="F2654" s="794" t="s">
        <v>1019</v>
      </c>
      <c r="G2654" s="823">
        <v>300</v>
      </c>
      <c r="H2654" s="794" t="s">
        <v>1029</v>
      </c>
      <c r="I2654" s="794">
        <v>86</v>
      </c>
      <c r="J2654" s="794">
        <v>214</v>
      </c>
      <c r="K2654" s="794">
        <v>898.80000000000007</v>
      </c>
      <c r="L2654" s="835">
        <v>44136</v>
      </c>
      <c r="M2654" s="794"/>
      <c r="N2654" s="794"/>
      <c r="O2654" s="794"/>
      <c r="P2654" s="794"/>
      <c r="Q2654" s="794"/>
      <c r="R2654" s="794"/>
      <c r="S2654" s="794"/>
      <c r="T2654" s="794"/>
      <c r="U2654" s="794"/>
      <c r="V2654" s="794"/>
      <c r="W2654" s="794"/>
      <c r="X2654" s="794"/>
    </row>
    <row r="2655" spans="3:24">
      <c r="C2655" s="857" t="s">
        <v>1024</v>
      </c>
      <c r="D2655" s="835">
        <v>43800</v>
      </c>
      <c r="E2655" s="794">
        <f t="shared" si="50"/>
        <v>2019</v>
      </c>
      <c r="F2655" s="794" t="s">
        <v>1019</v>
      </c>
      <c r="G2655" s="823">
        <v>300</v>
      </c>
      <c r="H2655" s="794" t="s">
        <v>1029</v>
      </c>
      <c r="I2655" s="794">
        <v>86</v>
      </c>
      <c r="J2655" s="794">
        <v>214</v>
      </c>
      <c r="K2655" s="794">
        <v>898.80000000000007</v>
      </c>
      <c r="L2655" s="835">
        <v>44136</v>
      </c>
      <c r="M2655" s="794"/>
      <c r="N2655" s="794"/>
      <c r="O2655" s="794"/>
      <c r="P2655" s="794"/>
      <c r="Q2655" s="794"/>
      <c r="R2655" s="794"/>
      <c r="S2655" s="794"/>
      <c r="T2655" s="794"/>
      <c r="U2655" s="794"/>
      <c r="V2655" s="794"/>
      <c r="W2655" s="794"/>
      <c r="X2655" s="794"/>
    </row>
    <row r="2656" spans="3:24">
      <c r="C2656" s="857" t="s">
        <v>1024</v>
      </c>
      <c r="D2656" s="835">
        <v>43800</v>
      </c>
      <c r="E2656" s="794">
        <f t="shared" si="50"/>
        <v>2019</v>
      </c>
      <c r="F2656" s="794" t="s">
        <v>1019</v>
      </c>
      <c r="G2656" s="823">
        <v>300</v>
      </c>
      <c r="H2656" s="794" t="s">
        <v>1029</v>
      </c>
      <c r="I2656" s="794">
        <v>86</v>
      </c>
      <c r="J2656" s="794">
        <v>214</v>
      </c>
      <c r="K2656" s="794">
        <v>898.80000000000007</v>
      </c>
      <c r="L2656" s="835">
        <v>44136</v>
      </c>
      <c r="M2656" s="794"/>
      <c r="N2656" s="794"/>
      <c r="O2656" s="794"/>
      <c r="P2656" s="794"/>
      <c r="Q2656" s="794"/>
      <c r="R2656" s="794"/>
      <c r="S2656" s="794"/>
      <c r="T2656" s="794"/>
      <c r="U2656" s="794"/>
      <c r="V2656" s="794"/>
      <c r="W2656" s="794"/>
      <c r="X2656" s="794"/>
    </row>
    <row r="2657" spans="3:24">
      <c r="C2657" s="857" t="s">
        <v>1024</v>
      </c>
      <c r="D2657" s="835">
        <v>43800</v>
      </c>
      <c r="E2657" s="794">
        <f t="shared" si="50"/>
        <v>2019</v>
      </c>
      <c r="F2657" s="794" t="s">
        <v>1019</v>
      </c>
      <c r="G2657" s="823">
        <v>300</v>
      </c>
      <c r="H2657" s="794" t="s">
        <v>1029</v>
      </c>
      <c r="I2657" s="794">
        <v>86</v>
      </c>
      <c r="J2657" s="794">
        <v>214</v>
      </c>
      <c r="K2657" s="794">
        <v>898.80000000000007</v>
      </c>
      <c r="L2657" s="835">
        <v>44136</v>
      </c>
      <c r="M2657" s="794"/>
      <c r="N2657" s="794"/>
      <c r="O2657" s="794"/>
      <c r="P2657" s="794"/>
      <c r="Q2657" s="794"/>
      <c r="R2657" s="794"/>
      <c r="S2657" s="794"/>
      <c r="T2657" s="794"/>
      <c r="U2657" s="794"/>
      <c r="V2657" s="794"/>
      <c r="W2657" s="794"/>
      <c r="X2657" s="794"/>
    </row>
    <row r="2658" spans="3:24">
      <c r="C2658" s="857" t="s">
        <v>1024</v>
      </c>
      <c r="D2658" s="835">
        <v>43800</v>
      </c>
      <c r="E2658" s="794">
        <f t="shared" si="50"/>
        <v>2019</v>
      </c>
      <c r="F2658" s="794" t="s">
        <v>1019</v>
      </c>
      <c r="G2658" s="823">
        <v>300</v>
      </c>
      <c r="H2658" s="794" t="s">
        <v>1029</v>
      </c>
      <c r="I2658" s="794">
        <v>86</v>
      </c>
      <c r="J2658" s="794">
        <v>214</v>
      </c>
      <c r="K2658" s="794">
        <v>898.80000000000007</v>
      </c>
      <c r="L2658" s="835">
        <v>44136</v>
      </c>
      <c r="M2658" s="794"/>
      <c r="N2658" s="794"/>
      <c r="O2658" s="794"/>
      <c r="P2658" s="794"/>
      <c r="Q2658" s="794"/>
      <c r="R2658" s="794"/>
      <c r="S2658" s="794"/>
      <c r="T2658" s="794"/>
      <c r="U2658" s="794"/>
      <c r="V2658" s="794"/>
      <c r="W2658" s="794"/>
      <c r="X2658" s="794"/>
    </row>
    <row r="2659" spans="3:24">
      <c r="C2659" s="857" t="s">
        <v>1024</v>
      </c>
      <c r="D2659" s="835">
        <v>43800</v>
      </c>
      <c r="E2659" s="794">
        <f t="shared" si="50"/>
        <v>2019</v>
      </c>
      <c r="F2659" s="794" t="s">
        <v>1019</v>
      </c>
      <c r="G2659" s="823">
        <v>300</v>
      </c>
      <c r="H2659" s="794" t="s">
        <v>1029</v>
      </c>
      <c r="I2659" s="794">
        <v>86</v>
      </c>
      <c r="J2659" s="794">
        <v>214</v>
      </c>
      <c r="K2659" s="794">
        <v>898.80000000000007</v>
      </c>
      <c r="L2659" s="835">
        <v>44136</v>
      </c>
      <c r="M2659" s="794"/>
      <c r="N2659" s="794"/>
      <c r="O2659" s="794"/>
      <c r="P2659" s="794"/>
      <c r="Q2659" s="794"/>
      <c r="R2659" s="794"/>
      <c r="S2659" s="794"/>
      <c r="T2659" s="794"/>
      <c r="U2659" s="794"/>
      <c r="V2659" s="794"/>
      <c r="W2659" s="794"/>
      <c r="X2659" s="794"/>
    </row>
    <row r="2660" spans="3:24">
      <c r="C2660" s="857" t="s">
        <v>1024</v>
      </c>
      <c r="D2660" s="835">
        <v>43800</v>
      </c>
      <c r="E2660" s="794">
        <f t="shared" si="50"/>
        <v>2019</v>
      </c>
      <c r="F2660" s="794" t="s">
        <v>1019</v>
      </c>
      <c r="G2660" s="823">
        <v>300</v>
      </c>
      <c r="H2660" s="794" t="s">
        <v>1029</v>
      </c>
      <c r="I2660" s="794">
        <v>86</v>
      </c>
      <c r="J2660" s="794">
        <v>214</v>
      </c>
      <c r="K2660" s="794">
        <v>898.80000000000007</v>
      </c>
      <c r="L2660" s="835">
        <v>44105</v>
      </c>
      <c r="M2660" s="794"/>
      <c r="N2660" s="794"/>
      <c r="O2660" s="794"/>
      <c r="P2660" s="794"/>
      <c r="Q2660" s="794"/>
      <c r="R2660" s="794"/>
      <c r="S2660" s="794"/>
      <c r="T2660" s="794"/>
      <c r="U2660" s="794"/>
      <c r="V2660" s="794"/>
      <c r="W2660" s="794"/>
      <c r="X2660" s="794"/>
    </row>
    <row r="2661" spans="3:24">
      <c r="C2661" s="857" t="s">
        <v>1024</v>
      </c>
      <c r="D2661" s="835">
        <v>43800</v>
      </c>
      <c r="E2661" s="794">
        <f t="shared" si="50"/>
        <v>2019</v>
      </c>
      <c r="F2661" s="794" t="s">
        <v>1019</v>
      </c>
      <c r="G2661" s="823">
        <v>300</v>
      </c>
      <c r="H2661" s="794" t="s">
        <v>1029</v>
      </c>
      <c r="I2661" s="794">
        <v>86</v>
      </c>
      <c r="J2661" s="794">
        <v>214</v>
      </c>
      <c r="K2661" s="794">
        <v>898.80000000000007</v>
      </c>
      <c r="L2661" s="835">
        <v>44105</v>
      </c>
      <c r="M2661" s="794"/>
      <c r="N2661" s="794"/>
      <c r="O2661" s="794"/>
      <c r="P2661" s="794"/>
      <c r="Q2661" s="794"/>
      <c r="R2661" s="794"/>
      <c r="S2661" s="794"/>
      <c r="T2661" s="794"/>
      <c r="U2661" s="794"/>
      <c r="V2661" s="794"/>
      <c r="W2661" s="794"/>
      <c r="X2661" s="794"/>
    </row>
    <row r="2662" spans="3:24">
      <c r="C2662" s="857" t="s">
        <v>1024</v>
      </c>
      <c r="D2662" s="835">
        <v>43800</v>
      </c>
      <c r="E2662" s="794">
        <f t="shared" si="50"/>
        <v>2019</v>
      </c>
      <c r="F2662" s="794" t="s">
        <v>1019</v>
      </c>
      <c r="G2662" s="823">
        <v>300</v>
      </c>
      <c r="H2662" s="794" t="s">
        <v>1029</v>
      </c>
      <c r="I2662" s="794">
        <v>86</v>
      </c>
      <c r="J2662" s="794">
        <v>214</v>
      </c>
      <c r="K2662" s="794">
        <v>898.80000000000007</v>
      </c>
      <c r="L2662" s="835">
        <v>44136</v>
      </c>
      <c r="M2662" s="794"/>
      <c r="N2662" s="794"/>
      <c r="O2662" s="794"/>
      <c r="P2662" s="794"/>
      <c r="Q2662" s="794"/>
      <c r="R2662" s="794"/>
      <c r="S2662" s="794"/>
      <c r="T2662" s="794"/>
      <c r="U2662" s="794"/>
      <c r="V2662" s="794"/>
      <c r="W2662" s="794"/>
      <c r="X2662" s="794"/>
    </row>
    <row r="2663" spans="3:24">
      <c r="C2663" s="857" t="s">
        <v>1024</v>
      </c>
      <c r="D2663" s="835">
        <v>43800</v>
      </c>
      <c r="E2663" s="794">
        <f t="shared" si="50"/>
        <v>2019</v>
      </c>
      <c r="F2663" s="794" t="s">
        <v>1019</v>
      </c>
      <c r="G2663" s="823">
        <v>300</v>
      </c>
      <c r="H2663" s="794" t="s">
        <v>1029</v>
      </c>
      <c r="I2663" s="794">
        <v>86</v>
      </c>
      <c r="J2663" s="794">
        <v>214</v>
      </c>
      <c r="K2663" s="794">
        <v>898.80000000000007</v>
      </c>
      <c r="L2663" s="835">
        <v>44105</v>
      </c>
      <c r="M2663" s="794"/>
      <c r="N2663" s="794"/>
      <c r="O2663" s="794"/>
      <c r="P2663" s="794"/>
      <c r="Q2663" s="794"/>
      <c r="R2663" s="794"/>
      <c r="S2663" s="794"/>
      <c r="T2663" s="794"/>
      <c r="U2663" s="794"/>
      <c r="V2663" s="794"/>
      <c r="W2663" s="794"/>
      <c r="X2663" s="794"/>
    </row>
    <row r="2664" spans="3:24">
      <c r="C2664" s="857" t="s">
        <v>1024</v>
      </c>
      <c r="D2664" s="835">
        <v>43800</v>
      </c>
      <c r="E2664" s="794">
        <f t="shared" si="50"/>
        <v>2019</v>
      </c>
      <c r="F2664" s="794" t="s">
        <v>1019</v>
      </c>
      <c r="G2664" s="823">
        <v>300</v>
      </c>
      <c r="H2664" s="794" t="s">
        <v>1029</v>
      </c>
      <c r="I2664" s="794">
        <v>86</v>
      </c>
      <c r="J2664" s="794">
        <v>214</v>
      </c>
      <c r="K2664" s="794">
        <v>898.80000000000007</v>
      </c>
      <c r="L2664" s="835">
        <v>44105</v>
      </c>
      <c r="M2664" s="794"/>
      <c r="N2664" s="794"/>
      <c r="O2664" s="794"/>
      <c r="P2664" s="794"/>
      <c r="Q2664" s="794"/>
      <c r="R2664" s="794"/>
      <c r="S2664" s="794"/>
      <c r="T2664" s="794"/>
      <c r="U2664" s="794"/>
      <c r="V2664" s="794"/>
      <c r="W2664" s="794"/>
      <c r="X2664" s="794"/>
    </row>
    <row r="2665" spans="3:24">
      <c r="C2665" s="857" t="s">
        <v>1024</v>
      </c>
      <c r="D2665" s="835">
        <v>43800</v>
      </c>
      <c r="E2665" s="794">
        <f t="shared" si="50"/>
        <v>2019</v>
      </c>
      <c r="F2665" s="794" t="s">
        <v>1019</v>
      </c>
      <c r="G2665" s="823">
        <v>300</v>
      </c>
      <c r="H2665" s="794" t="s">
        <v>1029</v>
      </c>
      <c r="I2665" s="794">
        <v>86</v>
      </c>
      <c r="J2665" s="794">
        <v>214</v>
      </c>
      <c r="K2665" s="794">
        <v>898.80000000000007</v>
      </c>
      <c r="L2665" s="835">
        <v>44136</v>
      </c>
      <c r="M2665" s="794"/>
      <c r="N2665" s="794"/>
      <c r="O2665" s="794"/>
      <c r="P2665" s="794"/>
      <c r="Q2665" s="794"/>
      <c r="R2665" s="794"/>
      <c r="S2665" s="794"/>
      <c r="T2665" s="794"/>
      <c r="U2665" s="794"/>
      <c r="V2665" s="794"/>
      <c r="W2665" s="794"/>
      <c r="X2665" s="794"/>
    </row>
    <row r="2666" spans="3:24">
      <c r="C2666" s="857" t="s">
        <v>1024</v>
      </c>
      <c r="D2666" s="835">
        <v>43800</v>
      </c>
      <c r="E2666" s="794">
        <f t="shared" ref="E2666:E2729" si="51">YEAR(D2666)</f>
        <v>2019</v>
      </c>
      <c r="F2666" s="794" t="s">
        <v>1019</v>
      </c>
      <c r="G2666" s="823">
        <v>300</v>
      </c>
      <c r="H2666" s="794" t="s">
        <v>1029</v>
      </c>
      <c r="I2666" s="794">
        <v>86</v>
      </c>
      <c r="J2666" s="794">
        <v>214</v>
      </c>
      <c r="K2666" s="794">
        <v>898.80000000000007</v>
      </c>
      <c r="L2666" s="835">
        <v>44136</v>
      </c>
      <c r="M2666" s="794"/>
      <c r="N2666" s="794"/>
      <c r="O2666" s="794"/>
      <c r="P2666" s="794"/>
      <c r="Q2666" s="794"/>
      <c r="R2666" s="794"/>
      <c r="S2666" s="794"/>
      <c r="T2666" s="794"/>
      <c r="U2666" s="794"/>
      <c r="V2666" s="794"/>
      <c r="W2666" s="794"/>
      <c r="X2666" s="794"/>
    </row>
    <row r="2667" spans="3:24">
      <c r="C2667" s="857" t="s">
        <v>1024</v>
      </c>
      <c r="D2667" s="835">
        <v>43800</v>
      </c>
      <c r="E2667" s="794">
        <f t="shared" si="51"/>
        <v>2019</v>
      </c>
      <c r="F2667" s="794" t="s">
        <v>1019</v>
      </c>
      <c r="G2667" s="823">
        <v>300</v>
      </c>
      <c r="H2667" s="794" t="s">
        <v>1029</v>
      </c>
      <c r="I2667" s="794">
        <v>86</v>
      </c>
      <c r="J2667" s="794">
        <v>214</v>
      </c>
      <c r="K2667" s="794">
        <v>898.80000000000007</v>
      </c>
      <c r="L2667" s="835">
        <v>44105</v>
      </c>
      <c r="M2667" s="794"/>
      <c r="N2667" s="794"/>
      <c r="O2667" s="794"/>
      <c r="P2667" s="794"/>
      <c r="Q2667" s="794"/>
      <c r="R2667" s="794"/>
      <c r="S2667" s="794"/>
      <c r="T2667" s="794"/>
      <c r="U2667" s="794"/>
      <c r="V2667" s="794"/>
      <c r="W2667" s="794"/>
      <c r="X2667" s="794"/>
    </row>
    <row r="2668" spans="3:24">
      <c r="C2668" s="857" t="s">
        <v>1024</v>
      </c>
      <c r="D2668" s="835">
        <v>43800</v>
      </c>
      <c r="E2668" s="794">
        <f t="shared" si="51"/>
        <v>2019</v>
      </c>
      <c r="F2668" s="794" t="s">
        <v>1019</v>
      </c>
      <c r="G2668" s="823">
        <v>300</v>
      </c>
      <c r="H2668" s="794" t="s">
        <v>1029</v>
      </c>
      <c r="I2668" s="794">
        <v>86</v>
      </c>
      <c r="J2668" s="794">
        <v>214</v>
      </c>
      <c r="K2668" s="794">
        <v>898.80000000000007</v>
      </c>
      <c r="L2668" s="835">
        <v>44105</v>
      </c>
      <c r="M2668" s="794"/>
      <c r="N2668" s="794"/>
      <c r="O2668" s="794"/>
      <c r="P2668" s="794"/>
      <c r="Q2668" s="794"/>
      <c r="R2668" s="794"/>
      <c r="S2668" s="794"/>
      <c r="T2668" s="794"/>
      <c r="U2668" s="794"/>
      <c r="V2668" s="794"/>
      <c r="W2668" s="794"/>
      <c r="X2668" s="794"/>
    </row>
    <row r="2669" spans="3:24">
      <c r="C2669" s="857" t="s">
        <v>1024</v>
      </c>
      <c r="D2669" s="835">
        <v>43800</v>
      </c>
      <c r="E2669" s="794">
        <f t="shared" si="51"/>
        <v>2019</v>
      </c>
      <c r="F2669" s="794" t="s">
        <v>1019</v>
      </c>
      <c r="G2669" s="823">
        <v>300</v>
      </c>
      <c r="H2669" s="794" t="s">
        <v>1029</v>
      </c>
      <c r="I2669" s="794">
        <v>86</v>
      </c>
      <c r="J2669" s="794">
        <v>214</v>
      </c>
      <c r="K2669" s="794">
        <v>898.80000000000007</v>
      </c>
      <c r="L2669" s="835">
        <v>44136</v>
      </c>
      <c r="M2669" s="794"/>
      <c r="N2669" s="794"/>
      <c r="O2669" s="794"/>
      <c r="P2669" s="794"/>
      <c r="Q2669" s="794"/>
      <c r="R2669" s="794"/>
      <c r="S2669" s="794"/>
      <c r="T2669" s="794"/>
      <c r="U2669" s="794"/>
      <c r="V2669" s="794"/>
      <c r="W2669" s="794"/>
      <c r="X2669" s="794"/>
    </row>
    <row r="2670" spans="3:24">
      <c r="C2670" s="857" t="s">
        <v>1024</v>
      </c>
      <c r="D2670" s="835">
        <v>43800</v>
      </c>
      <c r="E2670" s="794">
        <f t="shared" si="51"/>
        <v>2019</v>
      </c>
      <c r="F2670" s="794" t="s">
        <v>1019</v>
      </c>
      <c r="G2670" s="823">
        <v>300</v>
      </c>
      <c r="H2670" s="794" t="s">
        <v>1029</v>
      </c>
      <c r="I2670" s="794">
        <v>86</v>
      </c>
      <c r="J2670" s="794">
        <v>214</v>
      </c>
      <c r="K2670" s="794">
        <v>898.80000000000007</v>
      </c>
      <c r="L2670" s="835">
        <v>44136</v>
      </c>
      <c r="M2670" s="794"/>
      <c r="N2670" s="794"/>
      <c r="O2670" s="794"/>
      <c r="P2670" s="794"/>
      <c r="Q2670" s="794"/>
      <c r="R2670" s="794"/>
      <c r="S2670" s="794"/>
      <c r="T2670" s="794"/>
      <c r="U2670" s="794"/>
      <c r="V2670" s="794"/>
      <c r="W2670" s="794"/>
      <c r="X2670" s="794"/>
    </row>
    <row r="2671" spans="3:24">
      <c r="C2671" s="857" t="s">
        <v>1024</v>
      </c>
      <c r="D2671" s="835">
        <v>43800</v>
      </c>
      <c r="E2671" s="794">
        <f t="shared" si="51"/>
        <v>2019</v>
      </c>
      <c r="F2671" s="794" t="s">
        <v>1019</v>
      </c>
      <c r="G2671" s="823">
        <v>300</v>
      </c>
      <c r="H2671" s="794" t="s">
        <v>1029</v>
      </c>
      <c r="I2671" s="794">
        <v>86</v>
      </c>
      <c r="J2671" s="794">
        <v>214</v>
      </c>
      <c r="K2671" s="794">
        <v>898.80000000000007</v>
      </c>
      <c r="L2671" s="835">
        <v>44136</v>
      </c>
      <c r="M2671" s="794"/>
      <c r="N2671" s="794"/>
      <c r="O2671" s="794"/>
      <c r="P2671" s="794"/>
      <c r="Q2671" s="794"/>
      <c r="R2671" s="794"/>
      <c r="S2671" s="794"/>
      <c r="T2671" s="794"/>
      <c r="U2671" s="794"/>
      <c r="V2671" s="794"/>
      <c r="W2671" s="794"/>
      <c r="X2671" s="794"/>
    </row>
    <row r="2672" spans="3:24">
      <c r="C2672" s="857" t="s">
        <v>1024</v>
      </c>
      <c r="D2672" s="835">
        <v>43800</v>
      </c>
      <c r="E2672" s="794">
        <f t="shared" si="51"/>
        <v>2019</v>
      </c>
      <c r="F2672" s="794" t="s">
        <v>1019</v>
      </c>
      <c r="G2672" s="823">
        <v>300</v>
      </c>
      <c r="H2672" s="794" t="s">
        <v>1029</v>
      </c>
      <c r="I2672" s="794">
        <v>86</v>
      </c>
      <c r="J2672" s="794">
        <v>214</v>
      </c>
      <c r="K2672" s="794">
        <v>898.80000000000007</v>
      </c>
      <c r="L2672" s="835">
        <v>44136</v>
      </c>
      <c r="M2672" s="794"/>
      <c r="N2672" s="794"/>
      <c r="O2672" s="794"/>
      <c r="P2672" s="794"/>
      <c r="Q2672" s="794"/>
      <c r="R2672" s="794"/>
      <c r="S2672" s="794"/>
      <c r="T2672" s="794"/>
      <c r="U2672" s="794"/>
      <c r="V2672" s="794"/>
      <c r="W2672" s="794"/>
      <c r="X2672" s="794"/>
    </row>
    <row r="2673" spans="3:24">
      <c r="C2673" s="857" t="s">
        <v>1024</v>
      </c>
      <c r="D2673" s="835">
        <v>43800</v>
      </c>
      <c r="E2673" s="794">
        <f t="shared" si="51"/>
        <v>2019</v>
      </c>
      <c r="F2673" s="794" t="s">
        <v>1019</v>
      </c>
      <c r="G2673" s="823">
        <v>300</v>
      </c>
      <c r="H2673" s="794" t="s">
        <v>1029</v>
      </c>
      <c r="I2673" s="794">
        <v>86</v>
      </c>
      <c r="J2673" s="794">
        <v>214</v>
      </c>
      <c r="K2673" s="794">
        <v>898.80000000000007</v>
      </c>
      <c r="L2673" s="835">
        <v>44136</v>
      </c>
      <c r="M2673" s="794"/>
      <c r="N2673" s="794"/>
      <c r="O2673" s="794"/>
      <c r="P2673" s="794"/>
      <c r="Q2673" s="794"/>
      <c r="R2673" s="794"/>
      <c r="S2673" s="794"/>
      <c r="T2673" s="794"/>
      <c r="U2673" s="794"/>
      <c r="V2673" s="794"/>
      <c r="W2673" s="794"/>
      <c r="X2673" s="794"/>
    </row>
    <row r="2674" spans="3:24">
      <c r="C2674" s="857" t="s">
        <v>1024</v>
      </c>
      <c r="D2674" s="835">
        <v>43800</v>
      </c>
      <c r="E2674" s="794">
        <f t="shared" si="51"/>
        <v>2019</v>
      </c>
      <c r="F2674" s="794" t="s">
        <v>1019</v>
      </c>
      <c r="G2674" s="823">
        <v>300</v>
      </c>
      <c r="H2674" s="794" t="s">
        <v>1029</v>
      </c>
      <c r="I2674" s="794">
        <v>86</v>
      </c>
      <c r="J2674" s="794">
        <v>214</v>
      </c>
      <c r="K2674" s="794">
        <v>898.80000000000007</v>
      </c>
      <c r="L2674" s="835">
        <v>44136</v>
      </c>
      <c r="M2674" s="794"/>
      <c r="N2674" s="794"/>
      <c r="O2674" s="794"/>
      <c r="P2674" s="794"/>
      <c r="Q2674" s="794"/>
      <c r="R2674" s="794"/>
      <c r="S2674" s="794"/>
      <c r="T2674" s="794"/>
      <c r="U2674" s="794"/>
      <c r="V2674" s="794"/>
      <c r="W2674" s="794"/>
      <c r="X2674" s="794"/>
    </row>
    <row r="2675" spans="3:24">
      <c r="C2675" s="857" t="s">
        <v>1024</v>
      </c>
      <c r="D2675" s="835">
        <v>43800</v>
      </c>
      <c r="E2675" s="794">
        <f t="shared" si="51"/>
        <v>2019</v>
      </c>
      <c r="F2675" s="794" t="s">
        <v>1019</v>
      </c>
      <c r="G2675" s="823">
        <v>300</v>
      </c>
      <c r="H2675" s="794" t="s">
        <v>1029</v>
      </c>
      <c r="I2675" s="794">
        <v>86</v>
      </c>
      <c r="J2675" s="794">
        <v>214</v>
      </c>
      <c r="K2675" s="794">
        <v>898.80000000000007</v>
      </c>
      <c r="L2675" s="835">
        <v>44105</v>
      </c>
      <c r="M2675" s="794"/>
      <c r="N2675" s="794"/>
      <c r="O2675" s="794"/>
      <c r="P2675" s="794"/>
      <c r="Q2675" s="794"/>
      <c r="R2675" s="794"/>
      <c r="S2675" s="794"/>
      <c r="T2675" s="794"/>
      <c r="U2675" s="794"/>
      <c r="V2675" s="794"/>
      <c r="W2675" s="794"/>
      <c r="X2675" s="794"/>
    </row>
    <row r="2676" spans="3:24">
      <c r="C2676" s="857" t="s">
        <v>1024</v>
      </c>
      <c r="D2676" s="835">
        <v>43800</v>
      </c>
      <c r="E2676" s="794">
        <f t="shared" si="51"/>
        <v>2019</v>
      </c>
      <c r="F2676" s="794" t="s">
        <v>1019</v>
      </c>
      <c r="G2676" s="823">
        <v>300</v>
      </c>
      <c r="H2676" s="794" t="s">
        <v>1029</v>
      </c>
      <c r="I2676" s="794">
        <v>86</v>
      </c>
      <c r="J2676" s="794">
        <v>214</v>
      </c>
      <c r="K2676" s="794">
        <v>898.80000000000007</v>
      </c>
      <c r="L2676" s="835">
        <v>44105</v>
      </c>
      <c r="M2676" s="794"/>
      <c r="N2676" s="794"/>
      <c r="O2676" s="794"/>
      <c r="P2676" s="794"/>
      <c r="Q2676" s="794"/>
      <c r="R2676" s="794"/>
      <c r="S2676" s="794"/>
      <c r="T2676" s="794"/>
      <c r="U2676" s="794"/>
      <c r="V2676" s="794"/>
      <c r="W2676" s="794"/>
      <c r="X2676" s="794"/>
    </row>
    <row r="2677" spans="3:24">
      <c r="C2677" s="857" t="s">
        <v>1024</v>
      </c>
      <c r="D2677" s="835">
        <v>43800</v>
      </c>
      <c r="E2677" s="794">
        <f t="shared" si="51"/>
        <v>2019</v>
      </c>
      <c r="F2677" s="794" t="s">
        <v>1019</v>
      </c>
      <c r="G2677" s="823">
        <v>300</v>
      </c>
      <c r="H2677" s="794" t="s">
        <v>1029</v>
      </c>
      <c r="I2677" s="794">
        <v>86</v>
      </c>
      <c r="J2677" s="794">
        <v>214</v>
      </c>
      <c r="K2677" s="794">
        <v>898.80000000000007</v>
      </c>
      <c r="L2677" s="835">
        <v>44105</v>
      </c>
      <c r="M2677" s="794"/>
      <c r="N2677" s="794"/>
      <c r="O2677" s="794"/>
      <c r="P2677" s="794"/>
      <c r="Q2677" s="794"/>
      <c r="R2677" s="794"/>
      <c r="S2677" s="794"/>
      <c r="T2677" s="794"/>
      <c r="U2677" s="794"/>
      <c r="V2677" s="794"/>
      <c r="W2677" s="794"/>
      <c r="X2677" s="794"/>
    </row>
    <row r="2678" spans="3:24">
      <c r="C2678" s="857" t="s">
        <v>1024</v>
      </c>
      <c r="D2678" s="835">
        <v>43800</v>
      </c>
      <c r="E2678" s="794">
        <f t="shared" si="51"/>
        <v>2019</v>
      </c>
      <c r="F2678" s="794" t="s">
        <v>1019</v>
      </c>
      <c r="G2678" s="823">
        <v>300</v>
      </c>
      <c r="H2678" s="794" t="s">
        <v>1029</v>
      </c>
      <c r="I2678" s="794">
        <v>86</v>
      </c>
      <c r="J2678" s="794">
        <v>214</v>
      </c>
      <c r="K2678" s="794">
        <v>898.80000000000007</v>
      </c>
      <c r="L2678" s="835">
        <v>44105</v>
      </c>
      <c r="M2678" s="794"/>
      <c r="N2678" s="794"/>
      <c r="O2678" s="794"/>
      <c r="P2678" s="794"/>
      <c r="Q2678" s="794"/>
      <c r="R2678" s="794"/>
      <c r="S2678" s="794"/>
      <c r="T2678" s="794"/>
      <c r="U2678" s="794"/>
      <c r="V2678" s="794"/>
      <c r="W2678" s="794"/>
      <c r="X2678" s="794"/>
    </row>
    <row r="2679" spans="3:24">
      <c r="C2679" s="857" t="s">
        <v>1024</v>
      </c>
      <c r="D2679" s="835">
        <v>43800</v>
      </c>
      <c r="E2679" s="794">
        <f t="shared" si="51"/>
        <v>2019</v>
      </c>
      <c r="F2679" s="794" t="s">
        <v>1019</v>
      </c>
      <c r="G2679" s="823">
        <v>300</v>
      </c>
      <c r="H2679" s="794" t="s">
        <v>1029</v>
      </c>
      <c r="I2679" s="794">
        <v>86</v>
      </c>
      <c r="J2679" s="794">
        <v>214</v>
      </c>
      <c r="K2679" s="794">
        <v>898.80000000000007</v>
      </c>
      <c r="L2679" s="835">
        <v>44105</v>
      </c>
      <c r="M2679" s="794"/>
      <c r="N2679" s="794"/>
      <c r="O2679" s="794"/>
      <c r="P2679" s="794"/>
      <c r="Q2679" s="794"/>
      <c r="R2679" s="794"/>
      <c r="S2679" s="794"/>
      <c r="T2679" s="794"/>
      <c r="U2679" s="794"/>
      <c r="V2679" s="794"/>
      <c r="W2679" s="794"/>
      <c r="X2679" s="794"/>
    </row>
    <row r="2680" spans="3:24">
      <c r="C2680" s="857" t="s">
        <v>1024</v>
      </c>
      <c r="D2680" s="835">
        <v>43800</v>
      </c>
      <c r="E2680" s="794">
        <f t="shared" si="51"/>
        <v>2019</v>
      </c>
      <c r="F2680" s="794" t="s">
        <v>1019</v>
      </c>
      <c r="G2680" s="823">
        <v>300</v>
      </c>
      <c r="H2680" s="794" t="s">
        <v>1029</v>
      </c>
      <c r="I2680" s="794">
        <v>86</v>
      </c>
      <c r="J2680" s="794">
        <v>214</v>
      </c>
      <c r="K2680" s="794">
        <v>898.80000000000007</v>
      </c>
      <c r="L2680" s="835">
        <v>44105</v>
      </c>
      <c r="M2680" s="794"/>
      <c r="N2680" s="794"/>
      <c r="O2680" s="794"/>
      <c r="P2680" s="794"/>
      <c r="Q2680" s="794"/>
      <c r="R2680" s="794"/>
      <c r="S2680" s="794"/>
      <c r="T2680" s="794"/>
      <c r="U2680" s="794"/>
      <c r="V2680" s="794"/>
      <c r="W2680" s="794"/>
      <c r="X2680" s="794"/>
    </row>
    <row r="2681" spans="3:24">
      <c r="C2681" s="857" t="s">
        <v>1024</v>
      </c>
      <c r="D2681" s="835">
        <v>43800</v>
      </c>
      <c r="E2681" s="794">
        <f t="shared" si="51"/>
        <v>2019</v>
      </c>
      <c r="F2681" s="794" t="s">
        <v>1019</v>
      </c>
      <c r="G2681" s="823">
        <v>300</v>
      </c>
      <c r="H2681" s="794" t="s">
        <v>1029</v>
      </c>
      <c r="I2681" s="794">
        <v>86</v>
      </c>
      <c r="J2681" s="794">
        <v>214</v>
      </c>
      <c r="K2681" s="794">
        <v>898.80000000000007</v>
      </c>
      <c r="L2681" s="835">
        <v>44105</v>
      </c>
      <c r="M2681" s="794"/>
      <c r="N2681" s="794"/>
      <c r="O2681" s="794"/>
      <c r="P2681" s="794"/>
      <c r="Q2681" s="794"/>
      <c r="R2681" s="794"/>
      <c r="S2681" s="794"/>
      <c r="T2681" s="794"/>
      <c r="U2681" s="794"/>
      <c r="V2681" s="794"/>
      <c r="W2681" s="794"/>
      <c r="X2681" s="794"/>
    </row>
    <row r="2682" spans="3:24">
      <c r="C2682" s="857" t="s">
        <v>1024</v>
      </c>
      <c r="D2682" s="835">
        <v>43800</v>
      </c>
      <c r="E2682" s="794">
        <f t="shared" si="51"/>
        <v>2019</v>
      </c>
      <c r="F2682" s="794" t="s">
        <v>1019</v>
      </c>
      <c r="G2682" s="823">
        <v>300</v>
      </c>
      <c r="H2682" s="794" t="s">
        <v>1029</v>
      </c>
      <c r="I2682" s="794">
        <v>86</v>
      </c>
      <c r="J2682" s="794">
        <v>214</v>
      </c>
      <c r="K2682" s="794">
        <v>898.80000000000007</v>
      </c>
      <c r="L2682" s="835">
        <v>44105</v>
      </c>
      <c r="M2682" s="794"/>
      <c r="N2682" s="794"/>
      <c r="O2682" s="794"/>
      <c r="P2682" s="794"/>
      <c r="Q2682" s="794"/>
      <c r="R2682" s="794"/>
      <c r="S2682" s="794"/>
      <c r="T2682" s="794"/>
      <c r="U2682" s="794"/>
      <c r="V2682" s="794"/>
      <c r="W2682" s="794"/>
      <c r="X2682" s="794"/>
    </row>
    <row r="2683" spans="3:24">
      <c r="C2683" s="857" t="s">
        <v>1024</v>
      </c>
      <c r="D2683" s="835">
        <v>43800</v>
      </c>
      <c r="E2683" s="794">
        <f t="shared" si="51"/>
        <v>2019</v>
      </c>
      <c r="F2683" s="794" t="s">
        <v>1019</v>
      </c>
      <c r="G2683" s="823">
        <v>300</v>
      </c>
      <c r="H2683" s="794" t="s">
        <v>1029</v>
      </c>
      <c r="I2683" s="794">
        <v>86</v>
      </c>
      <c r="J2683" s="794">
        <v>214</v>
      </c>
      <c r="K2683" s="794">
        <v>898.80000000000007</v>
      </c>
      <c r="L2683" s="835">
        <v>44105</v>
      </c>
      <c r="M2683" s="794"/>
      <c r="N2683" s="794"/>
      <c r="O2683" s="794"/>
      <c r="P2683" s="794"/>
      <c r="Q2683" s="794"/>
      <c r="R2683" s="794"/>
      <c r="S2683" s="794"/>
      <c r="T2683" s="794"/>
      <c r="U2683" s="794"/>
      <c r="V2683" s="794"/>
      <c r="W2683" s="794"/>
      <c r="X2683" s="794"/>
    </row>
    <row r="2684" spans="3:24">
      <c r="C2684" s="857" t="s">
        <v>1024</v>
      </c>
      <c r="D2684" s="835">
        <v>43800</v>
      </c>
      <c r="E2684" s="794">
        <f t="shared" si="51"/>
        <v>2019</v>
      </c>
      <c r="F2684" s="794" t="s">
        <v>1019</v>
      </c>
      <c r="G2684" s="823">
        <v>300</v>
      </c>
      <c r="H2684" s="794" t="s">
        <v>1029</v>
      </c>
      <c r="I2684" s="794">
        <v>86</v>
      </c>
      <c r="J2684" s="794">
        <v>214</v>
      </c>
      <c r="K2684" s="794">
        <v>898.80000000000007</v>
      </c>
      <c r="L2684" s="835">
        <v>44105</v>
      </c>
      <c r="M2684" s="794"/>
      <c r="N2684" s="794"/>
      <c r="O2684" s="794"/>
      <c r="P2684" s="794"/>
      <c r="Q2684" s="794"/>
      <c r="R2684" s="794"/>
      <c r="S2684" s="794"/>
      <c r="T2684" s="794"/>
      <c r="U2684" s="794"/>
      <c r="V2684" s="794"/>
      <c r="W2684" s="794"/>
      <c r="X2684" s="794"/>
    </row>
    <row r="2685" spans="3:24">
      <c r="C2685" s="857" t="s">
        <v>1024</v>
      </c>
      <c r="D2685" s="835">
        <v>43800</v>
      </c>
      <c r="E2685" s="794">
        <f t="shared" si="51"/>
        <v>2019</v>
      </c>
      <c r="F2685" s="794" t="s">
        <v>1019</v>
      </c>
      <c r="G2685" s="823">
        <v>300</v>
      </c>
      <c r="H2685" s="794" t="s">
        <v>1029</v>
      </c>
      <c r="I2685" s="794">
        <v>86</v>
      </c>
      <c r="J2685" s="794">
        <v>214</v>
      </c>
      <c r="K2685" s="794">
        <v>898.80000000000007</v>
      </c>
      <c r="L2685" s="835">
        <v>44105</v>
      </c>
      <c r="M2685" s="794"/>
      <c r="N2685" s="794"/>
      <c r="O2685" s="794"/>
      <c r="P2685" s="794"/>
      <c r="Q2685" s="794"/>
      <c r="R2685" s="794"/>
      <c r="S2685" s="794"/>
      <c r="T2685" s="794"/>
      <c r="U2685" s="794"/>
      <c r="V2685" s="794"/>
      <c r="W2685" s="794"/>
      <c r="X2685" s="794"/>
    </row>
    <row r="2686" spans="3:24">
      <c r="C2686" s="857" t="s">
        <v>1024</v>
      </c>
      <c r="D2686" s="835">
        <v>43800</v>
      </c>
      <c r="E2686" s="794">
        <f t="shared" si="51"/>
        <v>2019</v>
      </c>
      <c r="F2686" s="794" t="s">
        <v>1019</v>
      </c>
      <c r="G2686" s="823">
        <v>300</v>
      </c>
      <c r="H2686" s="794" t="s">
        <v>1029</v>
      </c>
      <c r="I2686" s="794">
        <v>86</v>
      </c>
      <c r="J2686" s="794">
        <v>214</v>
      </c>
      <c r="K2686" s="794">
        <v>898.80000000000007</v>
      </c>
      <c r="L2686" s="835">
        <v>44105</v>
      </c>
      <c r="M2686" s="794"/>
      <c r="N2686" s="794"/>
      <c r="O2686" s="794"/>
      <c r="P2686" s="794"/>
      <c r="Q2686" s="794"/>
      <c r="R2686" s="794"/>
      <c r="S2686" s="794"/>
      <c r="T2686" s="794"/>
      <c r="U2686" s="794"/>
      <c r="V2686" s="794"/>
      <c r="W2686" s="794"/>
      <c r="X2686" s="794"/>
    </row>
    <row r="2687" spans="3:24">
      <c r="C2687" s="857" t="s">
        <v>1024</v>
      </c>
      <c r="D2687" s="835">
        <v>43800</v>
      </c>
      <c r="E2687" s="794">
        <f t="shared" si="51"/>
        <v>2019</v>
      </c>
      <c r="F2687" s="794" t="s">
        <v>1019</v>
      </c>
      <c r="G2687" s="823">
        <v>300</v>
      </c>
      <c r="H2687" s="794" t="s">
        <v>1029</v>
      </c>
      <c r="I2687" s="794">
        <v>86</v>
      </c>
      <c r="J2687" s="794">
        <v>214</v>
      </c>
      <c r="K2687" s="794">
        <v>898.80000000000007</v>
      </c>
      <c r="L2687" s="835" t="s">
        <v>1023</v>
      </c>
      <c r="M2687" s="794"/>
      <c r="N2687" s="794"/>
      <c r="O2687" s="794"/>
      <c r="P2687" s="794"/>
      <c r="Q2687" s="794"/>
      <c r="R2687" s="794"/>
      <c r="S2687" s="794"/>
      <c r="T2687" s="794"/>
      <c r="U2687" s="794"/>
      <c r="V2687" s="794"/>
      <c r="W2687" s="794"/>
      <c r="X2687" s="794"/>
    </row>
    <row r="2688" spans="3:24">
      <c r="C2688" s="857" t="s">
        <v>1018</v>
      </c>
      <c r="D2688" s="835">
        <v>43800</v>
      </c>
      <c r="E2688" s="794">
        <f t="shared" si="51"/>
        <v>2019</v>
      </c>
      <c r="F2688" s="794" t="s">
        <v>1019</v>
      </c>
      <c r="G2688" s="823">
        <v>300</v>
      </c>
      <c r="H2688" s="794" t="s">
        <v>1029</v>
      </c>
      <c r="I2688" s="794">
        <v>86</v>
      </c>
      <c r="J2688" s="794">
        <v>214</v>
      </c>
      <c r="K2688" s="794">
        <v>898.80000000000007</v>
      </c>
      <c r="L2688" s="835">
        <v>44136</v>
      </c>
      <c r="M2688" s="794"/>
      <c r="N2688" s="794"/>
      <c r="O2688" s="794"/>
      <c r="P2688" s="794"/>
      <c r="Q2688" s="794"/>
      <c r="R2688" s="794"/>
      <c r="S2688" s="794"/>
      <c r="T2688" s="794"/>
      <c r="U2688" s="794"/>
      <c r="V2688" s="794"/>
      <c r="W2688" s="794"/>
      <c r="X2688" s="794"/>
    </row>
    <row r="2689" spans="3:24">
      <c r="C2689" s="857" t="s">
        <v>1024</v>
      </c>
      <c r="D2689" s="835">
        <v>43800</v>
      </c>
      <c r="E2689" s="794">
        <f t="shared" si="51"/>
        <v>2019</v>
      </c>
      <c r="F2689" s="794" t="s">
        <v>1019</v>
      </c>
      <c r="G2689" s="823">
        <v>300</v>
      </c>
      <c r="H2689" s="794" t="s">
        <v>1029</v>
      </c>
      <c r="I2689" s="794">
        <v>86</v>
      </c>
      <c r="J2689" s="794">
        <v>214</v>
      </c>
      <c r="K2689" s="794">
        <v>898.80000000000007</v>
      </c>
      <c r="L2689" s="835">
        <v>44136</v>
      </c>
      <c r="M2689" s="794"/>
      <c r="N2689" s="794"/>
      <c r="O2689" s="794"/>
      <c r="P2689" s="794"/>
      <c r="Q2689" s="794"/>
      <c r="R2689" s="794"/>
      <c r="S2689" s="794"/>
      <c r="T2689" s="794"/>
      <c r="U2689" s="794"/>
      <c r="V2689" s="794"/>
      <c r="W2689" s="794"/>
      <c r="X2689" s="794"/>
    </row>
    <row r="2690" spans="3:24">
      <c r="C2690" s="857" t="s">
        <v>1024</v>
      </c>
      <c r="D2690" s="835">
        <v>43800</v>
      </c>
      <c r="E2690" s="794">
        <f t="shared" si="51"/>
        <v>2019</v>
      </c>
      <c r="F2690" s="794" t="s">
        <v>1019</v>
      </c>
      <c r="G2690" s="823">
        <v>300</v>
      </c>
      <c r="H2690" s="794" t="s">
        <v>1029</v>
      </c>
      <c r="I2690" s="794">
        <v>86</v>
      </c>
      <c r="J2690" s="794">
        <v>214</v>
      </c>
      <c r="K2690" s="794">
        <v>898.80000000000007</v>
      </c>
      <c r="L2690" s="835">
        <v>44136</v>
      </c>
      <c r="M2690" s="794"/>
      <c r="N2690" s="794"/>
      <c r="O2690" s="794"/>
      <c r="P2690" s="794"/>
      <c r="Q2690" s="794"/>
      <c r="R2690" s="794"/>
      <c r="S2690" s="794"/>
      <c r="T2690" s="794"/>
      <c r="U2690" s="794"/>
      <c r="V2690" s="794"/>
      <c r="W2690" s="794"/>
      <c r="X2690" s="794"/>
    </row>
    <row r="2691" spans="3:24">
      <c r="C2691" s="857" t="s">
        <v>1024</v>
      </c>
      <c r="D2691" s="835">
        <v>43800</v>
      </c>
      <c r="E2691" s="794">
        <f t="shared" si="51"/>
        <v>2019</v>
      </c>
      <c r="F2691" s="794" t="s">
        <v>1019</v>
      </c>
      <c r="G2691" s="823">
        <v>300</v>
      </c>
      <c r="H2691" s="794" t="s">
        <v>1029</v>
      </c>
      <c r="I2691" s="794">
        <v>86</v>
      </c>
      <c r="J2691" s="794">
        <v>214</v>
      </c>
      <c r="K2691" s="794">
        <v>898.80000000000007</v>
      </c>
      <c r="L2691" s="835">
        <v>44197</v>
      </c>
      <c r="M2691" s="794"/>
      <c r="N2691" s="794"/>
      <c r="O2691" s="794"/>
      <c r="P2691" s="794"/>
      <c r="Q2691" s="794"/>
      <c r="R2691" s="794"/>
      <c r="S2691" s="794"/>
      <c r="T2691" s="794"/>
      <c r="U2691" s="794"/>
      <c r="V2691" s="794"/>
      <c r="W2691" s="794"/>
      <c r="X2691" s="794"/>
    </row>
    <row r="2692" spans="3:24">
      <c r="C2692" s="857" t="s">
        <v>1024</v>
      </c>
      <c r="D2692" s="835">
        <v>43800</v>
      </c>
      <c r="E2692" s="794">
        <f t="shared" si="51"/>
        <v>2019</v>
      </c>
      <c r="F2692" s="794" t="s">
        <v>1019</v>
      </c>
      <c r="G2692" s="823">
        <v>300</v>
      </c>
      <c r="H2692" s="794" t="s">
        <v>1029</v>
      </c>
      <c r="I2692" s="794">
        <v>86</v>
      </c>
      <c r="J2692" s="794">
        <v>214</v>
      </c>
      <c r="K2692" s="794">
        <v>898.80000000000007</v>
      </c>
      <c r="L2692" s="835">
        <v>44197</v>
      </c>
      <c r="M2692" s="794"/>
      <c r="N2692" s="794"/>
      <c r="O2692" s="794"/>
      <c r="P2692" s="794"/>
      <c r="Q2692" s="794"/>
      <c r="R2692" s="794"/>
      <c r="S2692" s="794"/>
      <c r="T2692" s="794"/>
      <c r="U2692" s="794"/>
      <c r="V2692" s="794"/>
      <c r="W2692" s="794"/>
      <c r="X2692" s="794"/>
    </row>
    <row r="2693" spans="3:24">
      <c r="C2693" s="857" t="s">
        <v>1024</v>
      </c>
      <c r="D2693" s="835">
        <v>43800</v>
      </c>
      <c r="E2693" s="794">
        <f t="shared" si="51"/>
        <v>2019</v>
      </c>
      <c r="F2693" s="794" t="s">
        <v>1019</v>
      </c>
      <c r="G2693" s="823">
        <v>300</v>
      </c>
      <c r="H2693" s="794" t="s">
        <v>1029</v>
      </c>
      <c r="I2693" s="794">
        <v>86</v>
      </c>
      <c r="J2693" s="794">
        <v>214</v>
      </c>
      <c r="K2693" s="794">
        <v>898.80000000000007</v>
      </c>
      <c r="L2693" s="835" t="s">
        <v>1023</v>
      </c>
      <c r="M2693" s="794"/>
      <c r="N2693" s="794"/>
      <c r="O2693" s="794"/>
      <c r="P2693" s="794"/>
      <c r="Q2693" s="794"/>
      <c r="R2693" s="794"/>
      <c r="S2693" s="794"/>
      <c r="T2693" s="794"/>
      <c r="U2693" s="794"/>
      <c r="V2693" s="794"/>
      <c r="W2693" s="794"/>
      <c r="X2693" s="794"/>
    </row>
    <row r="2694" spans="3:24">
      <c r="C2694" s="857" t="s">
        <v>1024</v>
      </c>
      <c r="D2694" s="835">
        <v>43800</v>
      </c>
      <c r="E2694" s="794">
        <f t="shared" si="51"/>
        <v>2019</v>
      </c>
      <c r="F2694" s="794" t="s">
        <v>1019</v>
      </c>
      <c r="G2694" s="823">
        <v>300</v>
      </c>
      <c r="H2694" s="794" t="s">
        <v>1029</v>
      </c>
      <c r="I2694" s="794">
        <v>86</v>
      </c>
      <c r="J2694" s="794">
        <v>214</v>
      </c>
      <c r="K2694" s="794">
        <v>898.80000000000007</v>
      </c>
      <c r="L2694" s="835" t="s">
        <v>1023</v>
      </c>
      <c r="M2694" s="794"/>
      <c r="N2694" s="794"/>
      <c r="O2694" s="794"/>
      <c r="P2694" s="794"/>
      <c r="Q2694" s="794"/>
      <c r="R2694" s="794"/>
      <c r="S2694" s="794"/>
      <c r="T2694" s="794"/>
      <c r="U2694" s="794"/>
      <c r="V2694" s="794"/>
      <c r="W2694" s="794"/>
      <c r="X2694" s="794"/>
    </row>
    <row r="2695" spans="3:24">
      <c r="C2695" s="857" t="s">
        <v>1024</v>
      </c>
      <c r="D2695" s="835">
        <v>43800</v>
      </c>
      <c r="E2695" s="794">
        <f t="shared" si="51"/>
        <v>2019</v>
      </c>
      <c r="F2695" s="794" t="s">
        <v>1019</v>
      </c>
      <c r="G2695" s="823">
        <v>300</v>
      </c>
      <c r="H2695" s="794" t="s">
        <v>1029</v>
      </c>
      <c r="I2695" s="794">
        <v>86</v>
      </c>
      <c r="J2695" s="794">
        <v>214</v>
      </c>
      <c r="K2695" s="794">
        <v>898.80000000000007</v>
      </c>
      <c r="L2695" s="835" t="s">
        <v>1023</v>
      </c>
      <c r="M2695" s="794"/>
      <c r="N2695" s="794"/>
      <c r="O2695" s="794"/>
      <c r="P2695" s="794"/>
      <c r="Q2695" s="794"/>
      <c r="R2695" s="794"/>
      <c r="S2695" s="794"/>
      <c r="T2695" s="794"/>
      <c r="U2695" s="794"/>
      <c r="V2695" s="794"/>
      <c r="W2695" s="794"/>
      <c r="X2695" s="794"/>
    </row>
    <row r="2696" spans="3:24">
      <c r="C2696" s="857" t="s">
        <v>1024</v>
      </c>
      <c r="D2696" s="835">
        <v>43800</v>
      </c>
      <c r="E2696" s="794">
        <f t="shared" si="51"/>
        <v>2019</v>
      </c>
      <c r="F2696" s="794" t="s">
        <v>1019</v>
      </c>
      <c r="G2696" s="823">
        <v>300</v>
      </c>
      <c r="H2696" s="794" t="s">
        <v>1029</v>
      </c>
      <c r="I2696" s="794">
        <v>86</v>
      </c>
      <c r="J2696" s="794">
        <v>214</v>
      </c>
      <c r="K2696" s="794">
        <v>898.80000000000007</v>
      </c>
      <c r="L2696" s="835" t="s">
        <v>1023</v>
      </c>
      <c r="M2696" s="794"/>
      <c r="N2696" s="794"/>
      <c r="O2696" s="794"/>
      <c r="P2696" s="794"/>
      <c r="Q2696" s="794"/>
      <c r="R2696" s="794"/>
      <c r="S2696" s="794"/>
      <c r="T2696" s="794"/>
      <c r="U2696" s="794"/>
      <c r="V2696" s="794"/>
      <c r="W2696" s="794"/>
      <c r="X2696" s="794"/>
    </row>
    <row r="2697" spans="3:24">
      <c r="C2697" s="857" t="s">
        <v>1024</v>
      </c>
      <c r="D2697" s="835">
        <v>43800</v>
      </c>
      <c r="E2697" s="794">
        <f t="shared" si="51"/>
        <v>2019</v>
      </c>
      <c r="F2697" s="794" t="s">
        <v>1019</v>
      </c>
      <c r="G2697" s="823">
        <v>300</v>
      </c>
      <c r="H2697" s="794" t="s">
        <v>1029</v>
      </c>
      <c r="I2697" s="794">
        <v>86</v>
      </c>
      <c r="J2697" s="794">
        <v>214</v>
      </c>
      <c r="K2697" s="794">
        <v>898.80000000000007</v>
      </c>
      <c r="L2697" s="835" t="s">
        <v>1023</v>
      </c>
      <c r="M2697" s="794"/>
      <c r="N2697" s="794"/>
      <c r="O2697" s="794"/>
      <c r="P2697" s="794"/>
      <c r="Q2697" s="794"/>
      <c r="R2697" s="794"/>
      <c r="S2697" s="794"/>
      <c r="T2697" s="794"/>
      <c r="U2697" s="794"/>
      <c r="V2697" s="794"/>
      <c r="W2697" s="794"/>
      <c r="X2697" s="794"/>
    </row>
    <row r="2698" spans="3:24">
      <c r="C2698" s="857" t="s">
        <v>1024</v>
      </c>
      <c r="D2698" s="835">
        <v>43800</v>
      </c>
      <c r="E2698" s="794">
        <f t="shared" si="51"/>
        <v>2019</v>
      </c>
      <c r="F2698" s="794" t="s">
        <v>1019</v>
      </c>
      <c r="G2698" s="823">
        <v>300</v>
      </c>
      <c r="H2698" s="794" t="s">
        <v>1029</v>
      </c>
      <c r="I2698" s="794">
        <v>86</v>
      </c>
      <c r="J2698" s="794">
        <v>214</v>
      </c>
      <c r="K2698" s="794">
        <v>898.80000000000007</v>
      </c>
      <c r="L2698" s="835" t="s">
        <v>1023</v>
      </c>
      <c r="M2698" s="794"/>
      <c r="N2698" s="794"/>
      <c r="O2698" s="794"/>
      <c r="P2698" s="794"/>
      <c r="Q2698" s="794"/>
      <c r="R2698" s="794"/>
      <c r="S2698" s="794"/>
      <c r="T2698" s="794"/>
      <c r="U2698" s="794"/>
      <c r="V2698" s="794"/>
      <c r="W2698" s="794"/>
      <c r="X2698" s="794"/>
    </row>
    <row r="2699" spans="3:24">
      <c r="C2699" s="857" t="s">
        <v>1024</v>
      </c>
      <c r="D2699" s="835">
        <v>43800</v>
      </c>
      <c r="E2699" s="794">
        <f t="shared" si="51"/>
        <v>2019</v>
      </c>
      <c r="F2699" s="794" t="s">
        <v>1019</v>
      </c>
      <c r="G2699" s="823">
        <v>300</v>
      </c>
      <c r="H2699" s="794" t="s">
        <v>1029</v>
      </c>
      <c r="I2699" s="794">
        <v>86</v>
      </c>
      <c r="J2699" s="794">
        <v>214</v>
      </c>
      <c r="K2699" s="794">
        <v>898.80000000000007</v>
      </c>
      <c r="L2699" s="835" t="s">
        <v>1023</v>
      </c>
      <c r="M2699" s="794"/>
      <c r="N2699" s="794"/>
      <c r="O2699" s="794"/>
      <c r="P2699" s="794"/>
      <c r="Q2699" s="794"/>
      <c r="R2699" s="794"/>
      <c r="S2699" s="794"/>
      <c r="T2699" s="794"/>
      <c r="U2699" s="794"/>
      <c r="V2699" s="794"/>
      <c r="W2699" s="794"/>
      <c r="X2699" s="794"/>
    </row>
    <row r="2700" spans="3:24">
      <c r="C2700" s="857" t="s">
        <v>1024</v>
      </c>
      <c r="D2700" s="835">
        <v>43800</v>
      </c>
      <c r="E2700" s="794">
        <f t="shared" si="51"/>
        <v>2019</v>
      </c>
      <c r="F2700" s="794" t="s">
        <v>1019</v>
      </c>
      <c r="G2700" s="823">
        <v>300</v>
      </c>
      <c r="H2700" s="794" t="s">
        <v>1029</v>
      </c>
      <c r="I2700" s="794">
        <v>86</v>
      </c>
      <c r="J2700" s="794">
        <v>214</v>
      </c>
      <c r="K2700" s="794">
        <v>898.80000000000007</v>
      </c>
      <c r="L2700" s="835" t="s">
        <v>1023</v>
      </c>
      <c r="M2700" s="794"/>
      <c r="N2700" s="794"/>
      <c r="O2700" s="794"/>
      <c r="P2700" s="794"/>
      <c r="Q2700" s="794"/>
      <c r="R2700" s="794"/>
      <c r="S2700" s="794"/>
      <c r="T2700" s="794"/>
      <c r="U2700" s="794"/>
      <c r="V2700" s="794"/>
      <c r="W2700" s="794"/>
      <c r="X2700" s="794"/>
    </row>
    <row r="2701" spans="3:24">
      <c r="C2701" s="857" t="s">
        <v>1024</v>
      </c>
      <c r="D2701" s="835">
        <v>43800</v>
      </c>
      <c r="E2701" s="794">
        <f t="shared" si="51"/>
        <v>2019</v>
      </c>
      <c r="F2701" s="794" t="s">
        <v>1019</v>
      </c>
      <c r="G2701" s="823">
        <v>300</v>
      </c>
      <c r="H2701" s="794" t="s">
        <v>1029</v>
      </c>
      <c r="I2701" s="794">
        <v>86</v>
      </c>
      <c r="J2701" s="794">
        <v>214</v>
      </c>
      <c r="K2701" s="794">
        <v>898.80000000000007</v>
      </c>
      <c r="L2701" s="835" t="s">
        <v>1023</v>
      </c>
      <c r="M2701" s="794"/>
      <c r="N2701" s="794"/>
      <c r="O2701" s="794"/>
      <c r="P2701" s="794"/>
      <c r="Q2701" s="794"/>
      <c r="R2701" s="794"/>
      <c r="S2701" s="794"/>
      <c r="T2701" s="794"/>
      <c r="U2701" s="794"/>
      <c r="V2701" s="794"/>
      <c r="W2701" s="794"/>
      <c r="X2701" s="794"/>
    </row>
    <row r="2702" spans="3:24">
      <c r="C2702" s="857" t="s">
        <v>1024</v>
      </c>
      <c r="D2702" s="835">
        <v>43800</v>
      </c>
      <c r="E2702" s="794">
        <f t="shared" si="51"/>
        <v>2019</v>
      </c>
      <c r="F2702" s="794" t="s">
        <v>1019</v>
      </c>
      <c r="G2702" s="823">
        <v>300</v>
      </c>
      <c r="H2702" s="794" t="s">
        <v>1029</v>
      </c>
      <c r="I2702" s="794">
        <v>86</v>
      </c>
      <c r="J2702" s="794">
        <v>214</v>
      </c>
      <c r="K2702" s="794">
        <v>898.80000000000007</v>
      </c>
      <c r="L2702" s="835" t="s">
        <v>1023</v>
      </c>
      <c r="M2702" s="794"/>
      <c r="N2702" s="794"/>
      <c r="O2702" s="794"/>
      <c r="P2702" s="794"/>
      <c r="Q2702" s="794"/>
      <c r="R2702" s="794"/>
      <c r="S2702" s="794"/>
      <c r="T2702" s="794"/>
      <c r="U2702" s="794"/>
      <c r="V2702" s="794"/>
      <c r="W2702" s="794"/>
      <c r="X2702" s="794"/>
    </row>
    <row r="2703" spans="3:24">
      <c r="C2703" s="857" t="s">
        <v>1024</v>
      </c>
      <c r="D2703" s="835">
        <v>43800</v>
      </c>
      <c r="E2703" s="794">
        <f t="shared" si="51"/>
        <v>2019</v>
      </c>
      <c r="F2703" s="794" t="s">
        <v>1019</v>
      </c>
      <c r="G2703" s="823">
        <v>300</v>
      </c>
      <c r="H2703" s="794" t="s">
        <v>1029</v>
      </c>
      <c r="I2703" s="794">
        <v>86</v>
      </c>
      <c r="J2703" s="794">
        <v>214</v>
      </c>
      <c r="K2703" s="794">
        <v>898.80000000000007</v>
      </c>
      <c r="L2703" s="835">
        <v>44197</v>
      </c>
      <c r="M2703" s="794"/>
      <c r="N2703" s="794"/>
      <c r="O2703" s="794"/>
      <c r="P2703" s="794"/>
      <c r="Q2703" s="794"/>
      <c r="R2703" s="794"/>
      <c r="S2703" s="794"/>
      <c r="T2703" s="794"/>
      <c r="U2703" s="794"/>
      <c r="V2703" s="794"/>
      <c r="W2703" s="794"/>
      <c r="X2703" s="794"/>
    </row>
    <row r="2704" spans="3:24">
      <c r="C2704" s="857" t="s">
        <v>1024</v>
      </c>
      <c r="D2704" s="835">
        <v>43800</v>
      </c>
      <c r="E2704" s="794">
        <f t="shared" si="51"/>
        <v>2019</v>
      </c>
      <c r="F2704" s="794" t="s">
        <v>1019</v>
      </c>
      <c r="G2704" s="823">
        <v>300</v>
      </c>
      <c r="H2704" s="794" t="s">
        <v>1029</v>
      </c>
      <c r="I2704" s="794">
        <v>86</v>
      </c>
      <c r="J2704" s="794">
        <v>214</v>
      </c>
      <c r="K2704" s="794">
        <v>898.80000000000007</v>
      </c>
      <c r="L2704" s="835">
        <v>44197</v>
      </c>
      <c r="M2704" s="794"/>
      <c r="N2704" s="794"/>
      <c r="O2704" s="794"/>
      <c r="P2704" s="794"/>
      <c r="Q2704" s="794"/>
      <c r="R2704" s="794"/>
      <c r="S2704" s="794"/>
      <c r="T2704" s="794"/>
      <c r="U2704" s="794"/>
      <c r="V2704" s="794"/>
      <c r="W2704" s="794"/>
      <c r="X2704" s="794"/>
    </row>
    <row r="2705" spans="3:24">
      <c r="C2705" s="857" t="s">
        <v>1024</v>
      </c>
      <c r="D2705" s="835">
        <v>43800</v>
      </c>
      <c r="E2705" s="794">
        <f t="shared" si="51"/>
        <v>2019</v>
      </c>
      <c r="F2705" s="794" t="s">
        <v>1019</v>
      </c>
      <c r="G2705" s="823">
        <v>300</v>
      </c>
      <c r="H2705" s="794" t="s">
        <v>1029</v>
      </c>
      <c r="I2705" s="794">
        <v>86</v>
      </c>
      <c r="J2705" s="794">
        <v>214</v>
      </c>
      <c r="K2705" s="794">
        <v>898.80000000000007</v>
      </c>
      <c r="L2705" s="835">
        <v>44197</v>
      </c>
      <c r="M2705" s="794"/>
      <c r="N2705" s="794"/>
      <c r="O2705" s="794"/>
      <c r="P2705" s="794"/>
      <c r="Q2705" s="794"/>
      <c r="R2705" s="794"/>
      <c r="S2705" s="794"/>
      <c r="T2705" s="794"/>
      <c r="U2705" s="794"/>
      <c r="V2705" s="794"/>
      <c r="W2705" s="794"/>
      <c r="X2705" s="794"/>
    </row>
    <row r="2706" spans="3:24">
      <c r="C2706" s="857" t="s">
        <v>1024</v>
      </c>
      <c r="D2706" s="835">
        <v>43800</v>
      </c>
      <c r="E2706" s="794">
        <f t="shared" si="51"/>
        <v>2019</v>
      </c>
      <c r="F2706" s="794" t="s">
        <v>1019</v>
      </c>
      <c r="G2706" s="823">
        <v>300</v>
      </c>
      <c r="H2706" s="794" t="s">
        <v>1029</v>
      </c>
      <c r="I2706" s="794">
        <v>86</v>
      </c>
      <c r="J2706" s="794">
        <v>214</v>
      </c>
      <c r="K2706" s="794">
        <v>898.80000000000007</v>
      </c>
      <c r="L2706" s="835">
        <v>44197</v>
      </c>
      <c r="M2706" s="794"/>
      <c r="N2706" s="794"/>
      <c r="O2706" s="794"/>
      <c r="P2706" s="794"/>
      <c r="Q2706" s="794"/>
      <c r="R2706" s="794"/>
      <c r="S2706" s="794"/>
      <c r="T2706" s="794"/>
      <c r="U2706" s="794"/>
      <c r="V2706" s="794"/>
      <c r="W2706" s="794"/>
      <c r="X2706" s="794"/>
    </row>
    <row r="2707" spans="3:24">
      <c r="C2707" s="857" t="s">
        <v>1024</v>
      </c>
      <c r="D2707" s="835">
        <v>43800</v>
      </c>
      <c r="E2707" s="794">
        <f t="shared" si="51"/>
        <v>2019</v>
      </c>
      <c r="F2707" s="794" t="s">
        <v>1019</v>
      </c>
      <c r="G2707" s="823">
        <v>300</v>
      </c>
      <c r="H2707" s="794" t="s">
        <v>1029</v>
      </c>
      <c r="I2707" s="794">
        <v>86</v>
      </c>
      <c r="J2707" s="794">
        <v>214</v>
      </c>
      <c r="K2707" s="794">
        <v>898.80000000000007</v>
      </c>
      <c r="L2707" s="835">
        <v>44197</v>
      </c>
      <c r="M2707" s="794"/>
      <c r="N2707" s="794"/>
      <c r="O2707" s="794"/>
      <c r="P2707" s="794"/>
      <c r="Q2707" s="794"/>
      <c r="R2707" s="794"/>
      <c r="S2707" s="794"/>
      <c r="T2707" s="794"/>
      <c r="U2707" s="794"/>
      <c r="V2707" s="794"/>
      <c r="W2707" s="794"/>
      <c r="X2707" s="794"/>
    </row>
    <row r="2708" spans="3:24">
      <c r="C2708" s="857" t="s">
        <v>1024</v>
      </c>
      <c r="D2708" s="835">
        <v>43800</v>
      </c>
      <c r="E2708" s="794">
        <f t="shared" si="51"/>
        <v>2019</v>
      </c>
      <c r="F2708" s="794" t="s">
        <v>1019</v>
      </c>
      <c r="G2708" s="823">
        <v>300</v>
      </c>
      <c r="H2708" s="794" t="s">
        <v>1029</v>
      </c>
      <c r="I2708" s="794">
        <v>86</v>
      </c>
      <c r="J2708" s="794">
        <v>214</v>
      </c>
      <c r="K2708" s="794">
        <v>898.80000000000007</v>
      </c>
      <c r="L2708" s="835">
        <v>44197</v>
      </c>
      <c r="M2708" s="794"/>
      <c r="N2708" s="794"/>
      <c r="O2708" s="794"/>
      <c r="P2708" s="794"/>
      <c r="Q2708" s="794"/>
      <c r="R2708" s="794"/>
      <c r="S2708" s="794"/>
      <c r="T2708" s="794"/>
      <c r="U2708" s="794"/>
      <c r="V2708" s="794"/>
      <c r="W2708" s="794"/>
      <c r="X2708" s="794"/>
    </row>
    <row r="2709" spans="3:24">
      <c r="C2709" s="857" t="s">
        <v>1024</v>
      </c>
      <c r="D2709" s="835">
        <v>43800</v>
      </c>
      <c r="E2709" s="794">
        <f t="shared" si="51"/>
        <v>2019</v>
      </c>
      <c r="F2709" s="794" t="s">
        <v>1019</v>
      </c>
      <c r="G2709" s="823">
        <v>300</v>
      </c>
      <c r="H2709" s="794" t="s">
        <v>1029</v>
      </c>
      <c r="I2709" s="794">
        <v>86</v>
      </c>
      <c r="J2709" s="794">
        <v>214</v>
      </c>
      <c r="K2709" s="794">
        <v>898.80000000000007</v>
      </c>
      <c r="L2709" s="835">
        <v>44197</v>
      </c>
      <c r="M2709" s="794"/>
      <c r="N2709" s="794"/>
      <c r="O2709" s="794"/>
      <c r="P2709" s="794"/>
      <c r="Q2709" s="794"/>
      <c r="R2709" s="794"/>
      <c r="S2709" s="794"/>
      <c r="T2709" s="794"/>
      <c r="U2709" s="794"/>
      <c r="V2709" s="794"/>
      <c r="W2709" s="794"/>
      <c r="X2709" s="794"/>
    </row>
    <row r="2710" spans="3:24">
      <c r="C2710" s="857" t="s">
        <v>1024</v>
      </c>
      <c r="D2710" s="835">
        <v>43800</v>
      </c>
      <c r="E2710" s="794">
        <f t="shared" si="51"/>
        <v>2019</v>
      </c>
      <c r="F2710" s="794" t="s">
        <v>1019</v>
      </c>
      <c r="G2710" s="823">
        <v>300</v>
      </c>
      <c r="H2710" s="794" t="s">
        <v>1029</v>
      </c>
      <c r="I2710" s="794">
        <v>86</v>
      </c>
      <c r="J2710" s="794">
        <v>214</v>
      </c>
      <c r="K2710" s="794">
        <v>898.80000000000007</v>
      </c>
      <c r="L2710" s="835">
        <v>44197</v>
      </c>
      <c r="M2710" s="794"/>
      <c r="N2710" s="794"/>
      <c r="O2710" s="794"/>
      <c r="P2710" s="794"/>
      <c r="Q2710" s="794"/>
      <c r="R2710" s="794"/>
      <c r="S2710" s="794"/>
      <c r="T2710" s="794"/>
      <c r="U2710" s="794"/>
      <c r="V2710" s="794"/>
      <c r="W2710" s="794"/>
      <c r="X2710" s="794"/>
    </row>
    <row r="2711" spans="3:24">
      <c r="C2711" s="857" t="s">
        <v>1024</v>
      </c>
      <c r="D2711" s="835">
        <v>43800</v>
      </c>
      <c r="E2711" s="794">
        <f t="shared" si="51"/>
        <v>2019</v>
      </c>
      <c r="F2711" s="794" t="s">
        <v>1019</v>
      </c>
      <c r="G2711" s="823">
        <v>300</v>
      </c>
      <c r="H2711" s="794" t="s">
        <v>1029</v>
      </c>
      <c r="I2711" s="794">
        <v>86</v>
      </c>
      <c r="J2711" s="794">
        <v>214</v>
      </c>
      <c r="K2711" s="794">
        <v>898.80000000000007</v>
      </c>
      <c r="L2711" s="835">
        <v>44197</v>
      </c>
      <c r="M2711" s="794"/>
      <c r="N2711" s="794"/>
      <c r="O2711" s="794"/>
      <c r="P2711" s="794"/>
      <c r="Q2711" s="794"/>
      <c r="R2711" s="794"/>
      <c r="S2711" s="794"/>
      <c r="T2711" s="794"/>
      <c r="U2711" s="794"/>
      <c r="V2711" s="794"/>
      <c r="W2711" s="794"/>
      <c r="X2711" s="794"/>
    </row>
    <row r="2712" spans="3:24">
      <c r="C2712" s="857" t="s">
        <v>1024</v>
      </c>
      <c r="D2712" s="835">
        <v>43800</v>
      </c>
      <c r="E2712" s="794">
        <f t="shared" si="51"/>
        <v>2019</v>
      </c>
      <c r="F2712" s="794" t="s">
        <v>1019</v>
      </c>
      <c r="G2712" s="823">
        <v>300</v>
      </c>
      <c r="H2712" s="794" t="s">
        <v>1029</v>
      </c>
      <c r="I2712" s="794">
        <v>86</v>
      </c>
      <c r="J2712" s="794">
        <v>214</v>
      </c>
      <c r="K2712" s="794">
        <v>898.80000000000007</v>
      </c>
      <c r="L2712" s="835">
        <v>44197</v>
      </c>
      <c r="M2712" s="794"/>
      <c r="N2712" s="794"/>
      <c r="O2712" s="794"/>
      <c r="P2712" s="794"/>
      <c r="Q2712" s="794"/>
      <c r="R2712" s="794"/>
      <c r="S2712" s="794"/>
      <c r="T2712" s="794"/>
      <c r="U2712" s="794"/>
      <c r="V2712" s="794"/>
      <c r="W2712" s="794"/>
      <c r="X2712" s="794"/>
    </row>
    <row r="2713" spans="3:24">
      <c r="C2713" s="857" t="s">
        <v>1024</v>
      </c>
      <c r="D2713" s="835">
        <v>43800</v>
      </c>
      <c r="E2713" s="794">
        <f t="shared" si="51"/>
        <v>2019</v>
      </c>
      <c r="F2713" s="794" t="s">
        <v>1019</v>
      </c>
      <c r="G2713" s="823">
        <v>300</v>
      </c>
      <c r="H2713" s="794" t="s">
        <v>1029</v>
      </c>
      <c r="I2713" s="794">
        <v>86</v>
      </c>
      <c r="J2713" s="794">
        <v>214</v>
      </c>
      <c r="K2713" s="794">
        <v>898.80000000000007</v>
      </c>
      <c r="L2713" s="835">
        <v>44228</v>
      </c>
      <c r="M2713" s="794"/>
      <c r="N2713" s="794"/>
      <c r="O2713" s="794"/>
      <c r="P2713" s="794"/>
      <c r="Q2713" s="794"/>
      <c r="R2713" s="794"/>
      <c r="S2713" s="794"/>
      <c r="T2713" s="794"/>
      <c r="U2713" s="794"/>
      <c r="V2713" s="794"/>
      <c r="W2713" s="794"/>
      <c r="X2713" s="794"/>
    </row>
    <row r="2714" spans="3:24">
      <c r="C2714" s="857" t="s">
        <v>1024</v>
      </c>
      <c r="D2714" s="835">
        <v>43800</v>
      </c>
      <c r="E2714" s="794">
        <f t="shared" si="51"/>
        <v>2019</v>
      </c>
      <c r="F2714" s="794" t="s">
        <v>1019</v>
      </c>
      <c r="G2714" s="823">
        <v>300</v>
      </c>
      <c r="H2714" s="794" t="s">
        <v>1029</v>
      </c>
      <c r="I2714" s="794">
        <v>86</v>
      </c>
      <c r="J2714" s="794">
        <v>214</v>
      </c>
      <c r="K2714" s="794">
        <v>898.80000000000007</v>
      </c>
      <c r="L2714" s="835">
        <v>44228</v>
      </c>
      <c r="M2714" s="794"/>
      <c r="N2714" s="794"/>
      <c r="O2714" s="794"/>
      <c r="P2714" s="794"/>
      <c r="Q2714" s="794"/>
      <c r="R2714" s="794"/>
      <c r="S2714" s="794"/>
      <c r="T2714" s="794"/>
      <c r="U2714" s="794"/>
      <c r="V2714" s="794"/>
      <c r="W2714" s="794"/>
      <c r="X2714" s="794"/>
    </row>
    <row r="2715" spans="3:24">
      <c r="C2715" s="857" t="s">
        <v>1024</v>
      </c>
      <c r="D2715" s="835">
        <v>43800</v>
      </c>
      <c r="E2715" s="794">
        <f t="shared" si="51"/>
        <v>2019</v>
      </c>
      <c r="F2715" s="794" t="s">
        <v>1019</v>
      </c>
      <c r="G2715" s="823">
        <v>300</v>
      </c>
      <c r="H2715" s="794" t="s">
        <v>1029</v>
      </c>
      <c r="I2715" s="794">
        <v>86</v>
      </c>
      <c r="J2715" s="794">
        <v>214</v>
      </c>
      <c r="K2715" s="794">
        <v>898.80000000000007</v>
      </c>
      <c r="L2715" s="835">
        <v>44228</v>
      </c>
      <c r="M2715" s="794"/>
      <c r="N2715" s="794"/>
      <c r="O2715" s="794"/>
      <c r="P2715" s="794"/>
      <c r="Q2715" s="794"/>
      <c r="R2715" s="794"/>
      <c r="S2715" s="794"/>
      <c r="T2715" s="794"/>
      <c r="U2715" s="794"/>
      <c r="V2715" s="794"/>
      <c r="W2715" s="794"/>
      <c r="X2715" s="794"/>
    </row>
    <row r="2716" spans="3:24">
      <c r="C2716" s="857" t="s">
        <v>1024</v>
      </c>
      <c r="D2716" s="835">
        <v>43800</v>
      </c>
      <c r="E2716" s="794">
        <f t="shared" si="51"/>
        <v>2019</v>
      </c>
      <c r="F2716" s="794" t="s">
        <v>1019</v>
      </c>
      <c r="G2716" s="823">
        <v>300</v>
      </c>
      <c r="H2716" s="794" t="s">
        <v>1029</v>
      </c>
      <c r="I2716" s="794">
        <v>86</v>
      </c>
      <c r="J2716" s="794">
        <v>214</v>
      </c>
      <c r="K2716" s="794">
        <v>898.80000000000007</v>
      </c>
      <c r="L2716" s="835">
        <v>44228</v>
      </c>
      <c r="M2716" s="794"/>
      <c r="N2716" s="794"/>
      <c r="O2716" s="794"/>
      <c r="P2716" s="794"/>
      <c r="Q2716" s="794"/>
      <c r="R2716" s="794"/>
      <c r="S2716" s="794"/>
      <c r="T2716" s="794"/>
      <c r="U2716" s="794"/>
      <c r="V2716" s="794"/>
      <c r="W2716" s="794"/>
      <c r="X2716" s="794"/>
    </row>
    <row r="2717" spans="3:24">
      <c r="C2717" s="857" t="s">
        <v>1024</v>
      </c>
      <c r="D2717" s="835">
        <v>43800</v>
      </c>
      <c r="E2717" s="794">
        <f t="shared" si="51"/>
        <v>2019</v>
      </c>
      <c r="F2717" s="794" t="s">
        <v>1019</v>
      </c>
      <c r="G2717" s="823">
        <v>300</v>
      </c>
      <c r="H2717" s="794" t="s">
        <v>1029</v>
      </c>
      <c r="I2717" s="794">
        <v>86</v>
      </c>
      <c r="J2717" s="794">
        <v>214</v>
      </c>
      <c r="K2717" s="794">
        <v>898.80000000000007</v>
      </c>
      <c r="L2717" s="835">
        <v>44228</v>
      </c>
      <c r="M2717" s="794"/>
      <c r="N2717" s="794"/>
      <c r="O2717" s="794"/>
      <c r="P2717" s="794"/>
      <c r="Q2717" s="794"/>
      <c r="R2717" s="794"/>
      <c r="S2717" s="794"/>
      <c r="T2717" s="794"/>
      <c r="U2717" s="794"/>
      <c r="V2717" s="794"/>
      <c r="W2717" s="794"/>
      <c r="X2717" s="794"/>
    </row>
    <row r="2718" spans="3:24">
      <c r="C2718" s="857" t="s">
        <v>1024</v>
      </c>
      <c r="D2718" s="835">
        <v>43800</v>
      </c>
      <c r="E2718" s="794">
        <f t="shared" si="51"/>
        <v>2019</v>
      </c>
      <c r="F2718" s="794" t="s">
        <v>1019</v>
      </c>
      <c r="G2718" s="823">
        <v>300</v>
      </c>
      <c r="H2718" s="794" t="s">
        <v>1029</v>
      </c>
      <c r="I2718" s="794">
        <v>86</v>
      </c>
      <c r="J2718" s="794">
        <v>214</v>
      </c>
      <c r="K2718" s="794">
        <v>898.80000000000007</v>
      </c>
      <c r="L2718" s="835">
        <v>44228</v>
      </c>
      <c r="M2718" s="794"/>
      <c r="N2718" s="794"/>
      <c r="O2718" s="794"/>
      <c r="P2718" s="794"/>
      <c r="Q2718" s="794"/>
      <c r="R2718" s="794"/>
      <c r="S2718" s="794"/>
      <c r="T2718" s="794"/>
      <c r="U2718" s="794"/>
      <c r="V2718" s="794"/>
      <c r="W2718" s="794"/>
      <c r="X2718" s="794"/>
    </row>
    <row r="2719" spans="3:24">
      <c r="C2719" s="857" t="s">
        <v>1024</v>
      </c>
      <c r="D2719" s="835">
        <v>43800</v>
      </c>
      <c r="E2719" s="794">
        <f t="shared" si="51"/>
        <v>2019</v>
      </c>
      <c r="F2719" s="794" t="s">
        <v>1019</v>
      </c>
      <c r="G2719" s="823">
        <v>300</v>
      </c>
      <c r="H2719" s="794" t="s">
        <v>1029</v>
      </c>
      <c r="I2719" s="794">
        <v>86</v>
      </c>
      <c r="J2719" s="794">
        <v>214</v>
      </c>
      <c r="K2719" s="794">
        <v>898.80000000000007</v>
      </c>
      <c r="L2719" s="835">
        <v>44228</v>
      </c>
      <c r="M2719" s="794"/>
      <c r="N2719" s="794"/>
      <c r="O2719" s="794"/>
      <c r="P2719" s="794"/>
      <c r="Q2719" s="794"/>
      <c r="R2719" s="794"/>
      <c r="S2719" s="794"/>
      <c r="T2719" s="794"/>
      <c r="U2719" s="794"/>
      <c r="V2719" s="794"/>
      <c r="W2719" s="794"/>
      <c r="X2719" s="794"/>
    </row>
    <row r="2720" spans="3:24">
      <c r="C2720" s="857" t="s">
        <v>1024</v>
      </c>
      <c r="D2720" s="835">
        <v>43800</v>
      </c>
      <c r="E2720" s="794">
        <f t="shared" si="51"/>
        <v>2019</v>
      </c>
      <c r="F2720" s="794" t="s">
        <v>1019</v>
      </c>
      <c r="G2720" s="823">
        <v>300</v>
      </c>
      <c r="H2720" s="794" t="s">
        <v>1029</v>
      </c>
      <c r="I2720" s="794">
        <v>86</v>
      </c>
      <c r="J2720" s="794">
        <v>214</v>
      </c>
      <c r="K2720" s="794">
        <v>898.80000000000007</v>
      </c>
      <c r="L2720" s="835">
        <v>44228</v>
      </c>
      <c r="M2720" s="794"/>
      <c r="N2720" s="794"/>
      <c r="O2720" s="794"/>
      <c r="P2720" s="794"/>
      <c r="Q2720" s="794"/>
      <c r="R2720" s="794"/>
      <c r="S2720" s="794"/>
      <c r="T2720" s="794"/>
      <c r="U2720" s="794"/>
      <c r="V2720" s="794"/>
      <c r="W2720" s="794"/>
      <c r="X2720" s="794"/>
    </row>
    <row r="2721" spans="3:24">
      <c r="C2721" s="857" t="s">
        <v>1024</v>
      </c>
      <c r="D2721" s="835">
        <v>43800</v>
      </c>
      <c r="E2721" s="794">
        <f t="shared" si="51"/>
        <v>2019</v>
      </c>
      <c r="F2721" s="794" t="s">
        <v>1019</v>
      </c>
      <c r="G2721" s="823">
        <v>300</v>
      </c>
      <c r="H2721" s="794" t="s">
        <v>1029</v>
      </c>
      <c r="I2721" s="794">
        <v>86</v>
      </c>
      <c r="J2721" s="794">
        <v>214</v>
      </c>
      <c r="K2721" s="794">
        <v>898.80000000000007</v>
      </c>
      <c r="L2721" s="835">
        <v>44228</v>
      </c>
      <c r="M2721" s="794"/>
      <c r="N2721" s="794"/>
      <c r="O2721" s="794"/>
      <c r="P2721" s="794"/>
      <c r="Q2721" s="794"/>
      <c r="R2721" s="794"/>
      <c r="S2721" s="794"/>
      <c r="T2721" s="794"/>
      <c r="U2721" s="794"/>
      <c r="V2721" s="794"/>
      <c r="W2721" s="794"/>
      <c r="X2721" s="794"/>
    </row>
    <row r="2722" spans="3:24">
      <c r="C2722" s="857" t="s">
        <v>1024</v>
      </c>
      <c r="D2722" s="835">
        <v>43800</v>
      </c>
      <c r="E2722" s="794">
        <f t="shared" si="51"/>
        <v>2019</v>
      </c>
      <c r="F2722" s="794" t="s">
        <v>1019</v>
      </c>
      <c r="G2722" s="823">
        <v>300</v>
      </c>
      <c r="H2722" s="794" t="s">
        <v>1029</v>
      </c>
      <c r="I2722" s="794">
        <v>86</v>
      </c>
      <c r="J2722" s="794">
        <v>214</v>
      </c>
      <c r="K2722" s="794">
        <v>898.80000000000007</v>
      </c>
      <c r="L2722" s="835">
        <v>44228</v>
      </c>
      <c r="M2722" s="794"/>
      <c r="N2722" s="794"/>
      <c r="O2722" s="794"/>
      <c r="P2722" s="794"/>
      <c r="Q2722" s="794"/>
      <c r="R2722" s="794"/>
      <c r="S2722" s="794"/>
      <c r="T2722" s="794"/>
      <c r="U2722" s="794"/>
      <c r="V2722" s="794"/>
      <c r="W2722" s="794"/>
      <c r="X2722" s="794"/>
    </row>
    <row r="2723" spans="3:24">
      <c r="C2723" s="857" t="s">
        <v>1024</v>
      </c>
      <c r="D2723" s="835">
        <v>43800</v>
      </c>
      <c r="E2723" s="794">
        <f t="shared" si="51"/>
        <v>2019</v>
      </c>
      <c r="F2723" s="794" t="s">
        <v>1019</v>
      </c>
      <c r="G2723" s="823">
        <v>300</v>
      </c>
      <c r="H2723" s="794" t="s">
        <v>1029</v>
      </c>
      <c r="I2723" s="794">
        <v>86</v>
      </c>
      <c r="J2723" s="794">
        <v>214</v>
      </c>
      <c r="K2723" s="794">
        <v>898.80000000000007</v>
      </c>
      <c r="L2723" s="835" t="s">
        <v>1023</v>
      </c>
      <c r="M2723" s="794"/>
      <c r="N2723" s="794"/>
      <c r="O2723" s="794"/>
      <c r="P2723" s="794"/>
      <c r="Q2723" s="794"/>
      <c r="R2723" s="794"/>
      <c r="S2723" s="794"/>
      <c r="T2723" s="794"/>
      <c r="U2723" s="794"/>
      <c r="V2723" s="794"/>
      <c r="W2723" s="794"/>
      <c r="X2723" s="794"/>
    </row>
    <row r="2724" spans="3:24">
      <c r="C2724" s="857" t="s">
        <v>1024</v>
      </c>
      <c r="D2724" s="835">
        <v>43800</v>
      </c>
      <c r="E2724" s="794">
        <f t="shared" si="51"/>
        <v>2019</v>
      </c>
      <c r="F2724" s="794" t="s">
        <v>1019</v>
      </c>
      <c r="G2724" s="823">
        <v>300</v>
      </c>
      <c r="H2724" s="794" t="s">
        <v>1029</v>
      </c>
      <c r="I2724" s="794">
        <v>86</v>
      </c>
      <c r="J2724" s="794">
        <v>214</v>
      </c>
      <c r="K2724" s="794">
        <v>898.80000000000007</v>
      </c>
      <c r="L2724" s="835" t="s">
        <v>1023</v>
      </c>
      <c r="M2724" s="794"/>
      <c r="N2724" s="794"/>
      <c r="O2724" s="794"/>
      <c r="P2724" s="794"/>
      <c r="Q2724" s="794"/>
      <c r="R2724" s="794"/>
      <c r="S2724" s="794"/>
      <c r="T2724" s="794"/>
      <c r="U2724" s="794"/>
      <c r="V2724" s="794"/>
      <c r="W2724" s="794"/>
      <c r="X2724" s="794"/>
    </row>
    <row r="2725" spans="3:24">
      <c r="C2725" s="857" t="s">
        <v>1024</v>
      </c>
      <c r="D2725" s="835">
        <v>43800</v>
      </c>
      <c r="E2725" s="794">
        <f t="shared" si="51"/>
        <v>2019</v>
      </c>
      <c r="F2725" s="794" t="s">
        <v>1019</v>
      </c>
      <c r="G2725" s="823">
        <v>300</v>
      </c>
      <c r="H2725" s="794" t="s">
        <v>1029</v>
      </c>
      <c r="I2725" s="794">
        <v>86</v>
      </c>
      <c r="J2725" s="794">
        <v>214</v>
      </c>
      <c r="K2725" s="794">
        <v>898.80000000000007</v>
      </c>
      <c r="L2725" s="835">
        <v>44228</v>
      </c>
      <c r="M2725" s="794"/>
      <c r="N2725" s="794"/>
      <c r="O2725" s="794"/>
      <c r="P2725" s="794"/>
      <c r="Q2725" s="794"/>
      <c r="R2725" s="794"/>
      <c r="S2725" s="794"/>
      <c r="T2725" s="794"/>
      <c r="U2725" s="794"/>
      <c r="V2725" s="794"/>
      <c r="W2725" s="794"/>
      <c r="X2725" s="794"/>
    </row>
    <row r="2726" spans="3:24">
      <c r="C2726" s="857" t="s">
        <v>1024</v>
      </c>
      <c r="D2726" s="835">
        <v>43800</v>
      </c>
      <c r="E2726" s="794">
        <f t="shared" si="51"/>
        <v>2019</v>
      </c>
      <c r="F2726" s="794" t="s">
        <v>1019</v>
      </c>
      <c r="G2726" s="823">
        <v>300</v>
      </c>
      <c r="H2726" s="794" t="s">
        <v>1029</v>
      </c>
      <c r="I2726" s="794">
        <v>86</v>
      </c>
      <c r="J2726" s="794">
        <v>214</v>
      </c>
      <c r="K2726" s="794">
        <v>898.80000000000007</v>
      </c>
      <c r="L2726" s="835">
        <v>44228</v>
      </c>
      <c r="M2726" s="794"/>
      <c r="N2726" s="794"/>
      <c r="O2726" s="794"/>
      <c r="P2726" s="794"/>
      <c r="Q2726" s="794"/>
      <c r="R2726" s="794"/>
      <c r="S2726" s="794"/>
      <c r="T2726" s="794"/>
      <c r="U2726" s="794"/>
      <c r="V2726" s="794"/>
      <c r="W2726" s="794"/>
      <c r="X2726" s="794"/>
    </row>
    <row r="2727" spans="3:24">
      <c r="C2727" s="857" t="s">
        <v>1024</v>
      </c>
      <c r="D2727" s="835">
        <v>43800</v>
      </c>
      <c r="E2727" s="794">
        <f t="shared" si="51"/>
        <v>2019</v>
      </c>
      <c r="F2727" s="794" t="s">
        <v>1019</v>
      </c>
      <c r="G2727" s="823">
        <v>300</v>
      </c>
      <c r="H2727" s="794" t="s">
        <v>1029</v>
      </c>
      <c r="I2727" s="794">
        <v>86</v>
      </c>
      <c r="J2727" s="794">
        <v>214</v>
      </c>
      <c r="K2727" s="794">
        <v>898.80000000000007</v>
      </c>
      <c r="L2727" s="835">
        <v>44228</v>
      </c>
      <c r="M2727" s="794"/>
      <c r="N2727" s="794"/>
      <c r="O2727" s="794"/>
      <c r="P2727" s="794"/>
      <c r="Q2727" s="794"/>
      <c r="R2727" s="794"/>
      <c r="S2727" s="794"/>
      <c r="T2727" s="794"/>
      <c r="U2727" s="794"/>
      <c r="V2727" s="794"/>
      <c r="W2727" s="794"/>
      <c r="X2727" s="794"/>
    </row>
    <row r="2728" spans="3:24">
      <c r="C2728" s="857" t="s">
        <v>1024</v>
      </c>
      <c r="D2728" s="835">
        <v>43800</v>
      </c>
      <c r="E2728" s="794">
        <f t="shared" si="51"/>
        <v>2019</v>
      </c>
      <c r="F2728" s="794" t="s">
        <v>1019</v>
      </c>
      <c r="G2728" s="823">
        <v>300</v>
      </c>
      <c r="H2728" s="794" t="s">
        <v>1029</v>
      </c>
      <c r="I2728" s="794">
        <v>86</v>
      </c>
      <c r="J2728" s="794">
        <v>214</v>
      </c>
      <c r="K2728" s="794">
        <v>898.80000000000007</v>
      </c>
      <c r="L2728" s="835">
        <v>44228</v>
      </c>
      <c r="M2728" s="794"/>
      <c r="N2728" s="794"/>
      <c r="O2728" s="794"/>
      <c r="P2728" s="794"/>
      <c r="Q2728" s="794"/>
      <c r="R2728" s="794"/>
      <c r="S2728" s="794"/>
      <c r="T2728" s="794"/>
      <c r="U2728" s="794"/>
      <c r="V2728" s="794"/>
      <c r="W2728" s="794"/>
      <c r="X2728" s="794"/>
    </row>
    <row r="2729" spans="3:24">
      <c r="C2729" s="857" t="s">
        <v>1024</v>
      </c>
      <c r="D2729" s="835">
        <v>43800</v>
      </c>
      <c r="E2729" s="794">
        <f t="shared" si="51"/>
        <v>2019</v>
      </c>
      <c r="F2729" s="794" t="s">
        <v>1019</v>
      </c>
      <c r="G2729" s="823">
        <v>300</v>
      </c>
      <c r="H2729" s="794" t="s">
        <v>1029</v>
      </c>
      <c r="I2729" s="794">
        <v>86</v>
      </c>
      <c r="J2729" s="794">
        <v>214</v>
      </c>
      <c r="K2729" s="794">
        <v>898.80000000000007</v>
      </c>
      <c r="L2729" s="835">
        <v>44228</v>
      </c>
      <c r="M2729" s="794"/>
      <c r="N2729" s="794"/>
      <c r="O2729" s="794"/>
      <c r="P2729" s="794"/>
      <c r="Q2729" s="794"/>
      <c r="R2729" s="794"/>
      <c r="S2729" s="794"/>
      <c r="T2729" s="794"/>
      <c r="U2729" s="794"/>
      <c r="V2729" s="794"/>
      <c r="W2729" s="794"/>
      <c r="X2729" s="794"/>
    </row>
    <row r="2730" spans="3:24">
      <c r="C2730" s="857" t="s">
        <v>1024</v>
      </c>
      <c r="D2730" s="835">
        <v>43800</v>
      </c>
      <c r="E2730" s="794">
        <f t="shared" ref="E2730:E2793" si="52">YEAR(D2730)</f>
        <v>2019</v>
      </c>
      <c r="F2730" s="794" t="s">
        <v>1019</v>
      </c>
      <c r="G2730" s="823">
        <v>300</v>
      </c>
      <c r="H2730" s="794" t="s">
        <v>1029</v>
      </c>
      <c r="I2730" s="794">
        <v>86</v>
      </c>
      <c r="J2730" s="794">
        <v>214</v>
      </c>
      <c r="K2730" s="794">
        <v>898.80000000000007</v>
      </c>
      <c r="L2730" s="835">
        <v>44228</v>
      </c>
      <c r="M2730" s="794"/>
      <c r="N2730" s="794"/>
      <c r="O2730" s="794"/>
      <c r="P2730" s="794"/>
      <c r="Q2730" s="794"/>
      <c r="R2730" s="794"/>
      <c r="S2730" s="794"/>
      <c r="T2730" s="794"/>
      <c r="U2730" s="794"/>
      <c r="V2730" s="794"/>
      <c r="W2730" s="794"/>
      <c r="X2730" s="794"/>
    </row>
    <row r="2731" spans="3:24">
      <c r="C2731" s="857" t="s">
        <v>1024</v>
      </c>
      <c r="D2731" s="835">
        <v>43800</v>
      </c>
      <c r="E2731" s="794">
        <f t="shared" si="52"/>
        <v>2019</v>
      </c>
      <c r="F2731" s="794" t="s">
        <v>1019</v>
      </c>
      <c r="G2731" s="823">
        <v>300</v>
      </c>
      <c r="H2731" s="794" t="s">
        <v>1029</v>
      </c>
      <c r="I2731" s="794">
        <v>86</v>
      </c>
      <c r="J2731" s="794">
        <v>214</v>
      </c>
      <c r="K2731" s="794">
        <v>898.80000000000007</v>
      </c>
      <c r="L2731" s="835">
        <v>44228</v>
      </c>
      <c r="M2731" s="794"/>
      <c r="N2731" s="794"/>
      <c r="O2731" s="794"/>
      <c r="P2731" s="794"/>
      <c r="Q2731" s="794"/>
      <c r="R2731" s="794"/>
      <c r="S2731" s="794"/>
      <c r="T2731" s="794"/>
      <c r="U2731" s="794"/>
      <c r="V2731" s="794"/>
      <c r="W2731" s="794"/>
      <c r="X2731" s="794"/>
    </row>
    <row r="2732" spans="3:24">
      <c r="C2732" s="857" t="s">
        <v>1024</v>
      </c>
      <c r="D2732" s="835">
        <v>43800</v>
      </c>
      <c r="E2732" s="794">
        <f t="shared" si="52"/>
        <v>2019</v>
      </c>
      <c r="F2732" s="794" t="s">
        <v>1019</v>
      </c>
      <c r="G2732" s="823">
        <v>300</v>
      </c>
      <c r="H2732" s="794" t="s">
        <v>1029</v>
      </c>
      <c r="I2732" s="794">
        <v>86</v>
      </c>
      <c r="J2732" s="794">
        <v>214</v>
      </c>
      <c r="K2732" s="794">
        <v>898.80000000000007</v>
      </c>
      <c r="L2732" s="835">
        <v>44228</v>
      </c>
      <c r="M2732" s="794"/>
      <c r="N2732" s="794"/>
      <c r="O2732" s="794"/>
      <c r="P2732" s="794"/>
      <c r="Q2732" s="794"/>
      <c r="R2732" s="794"/>
      <c r="S2732" s="794"/>
      <c r="T2732" s="794"/>
      <c r="U2732" s="794"/>
      <c r="V2732" s="794"/>
      <c r="W2732" s="794"/>
      <c r="X2732" s="794"/>
    </row>
    <row r="2733" spans="3:24">
      <c r="C2733" s="857" t="s">
        <v>1024</v>
      </c>
      <c r="D2733" s="835">
        <v>43800</v>
      </c>
      <c r="E2733" s="794">
        <f t="shared" si="52"/>
        <v>2019</v>
      </c>
      <c r="F2733" s="794" t="s">
        <v>1019</v>
      </c>
      <c r="G2733" s="823">
        <v>300</v>
      </c>
      <c r="H2733" s="794" t="s">
        <v>1029</v>
      </c>
      <c r="I2733" s="794">
        <v>86</v>
      </c>
      <c r="J2733" s="794">
        <v>214</v>
      </c>
      <c r="K2733" s="794">
        <v>898.80000000000007</v>
      </c>
      <c r="L2733" s="835">
        <v>44228</v>
      </c>
      <c r="M2733" s="794"/>
      <c r="N2733" s="794"/>
      <c r="O2733" s="794"/>
      <c r="P2733" s="794"/>
      <c r="Q2733" s="794"/>
      <c r="R2733" s="794"/>
      <c r="S2733" s="794"/>
      <c r="T2733" s="794"/>
      <c r="U2733" s="794"/>
      <c r="V2733" s="794"/>
      <c r="W2733" s="794"/>
      <c r="X2733" s="794"/>
    </row>
    <row r="2734" spans="3:24">
      <c r="C2734" s="857" t="s">
        <v>1024</v>
      </c>
      <c r="D2734" s="835">
        <v>43800</v>
      </c>
      <c r="E2734" s="794">
        <f t="shared" si="52"/>
        <v>2019</v>
      </c>
      <c r="F2734" s="794" t="s">
        <v>1019</v>
      </c>
      <c r="G2734" s="823">
        <v>300</v>
      </c>
      <c r="H2734" s="794" t="s">
        <v>1029</v>
      </c>
      <c r="I2734" s="794">
        <v>86</v>
      </c>
      <c r="J2734" s="794">
        <v>214</v>
      </c>
      <c r="K2734" s="794">
        <v>898.80000000000007</v>
      </c>
      <c r="L2734" s="835">
        <v>44228</v>
      </c>
      <c r="M2734" s="794"/>
      <c r="N2734" s="794"/>
      <c r="O2734" s="794"/>
      <c r="P2734" s="794"/>
      <c r="Q2734" s="794"/>
      <c r="R2734" s="794"/>
      <c r="S2734" s="794"/>
      <c r="T2734" s="794"/>
      <c r="U2734" s="794"/>
      <c r="V2734" s="794"/>
      <c r="W2734" s="794"/>
      <c r="X2734" s="794"/>
    </row>
    <row r="2735" spans="3:24">
      <c r="C2735" s="857" t="s">
        <v>1024</v>
      </c>
      <c r="D2735" s="835">
        <v>43800</v>
      </c>
      <c r="E2735" s="794">
        <f t="shared" si="52"/>
        <v>2019</v>
      </c>
      <c r="F2735" s="794" t="s">
        <v>1019</v>
      </c>
      <c r="G2735" s="823">
        <v>300</v>
      </c>
      <c r="H2735" s="794" t="s">
        <v>1029</v>
      </c>
      <c r="I2735" s="794">
        <v>86</v>
      </c>
      <c r="J2735" s="794">
        <v>214</v>
      </c>
      <c r="K2735" s="794">
        <v>898.80000000000007</v>
      </c>
      <c r="L2735" s="835">
        <v>44228</v>
      </c>
      <c r="M2735" s="794"/>
      <c r="N2735" s="794"/>
      <c r="O2735" s="794"/>
      <c r="P2735" s="794"/>
      <c r="Q2735" s="794"/>
      <c r="R2735" s="794"/>
      <c r="S2735" s="794"/>
      <c r="T2735" s="794"/>
      <c r="U2735" s="794"/>
      <c r="V2735" s="794"/>
      <c r="W2735" s="794"/>
      <c r="X2735" s="794"/>
    </row>
    <row r="2736" spans="3:24">
      <c r="C2736" s="857" t="s">
        <v>1024</v>
      </c>
      <c r="D2736" s="835">
        <v>43800</v>
      </c>
      <c r="E2736" s="794">
        <f t="shared" si="52"/>
        <v>2019</v>
      </c>
      <c r="F2736" s="794" t="s">
        <v>1019</v>
      </c>
      <c r="G2736" s="823">
        <v>300</v>
      </c>
      <c r="H2736" s="794" t="s">
        <v>1029</v>
      </c>
      <c r="I2736" s="794">
        <v>86</v>
      </c>
      <c r="J2736" s="794">
        <v>214</v>
      </c>
      <c r="K2736" s="794">
        <v>898.80000000000007</v>
      </c>
      <c r="L2736" s="835">
        <v>44228</v>
      </c>
      <c r="M2736" s="794"/>
      <c r="N2736" s="794"/>
      <c r="O2736" s="794"/>
      <c r="P2736" s="794"/>
      <c r="Q2736" s="794"/>
      <c r="R2736" s="794"/>
      <c r="S2736" s="794"/>
      <c r="T2736" s="794"/>
      <c r="U2736" s="794"/>
      <c r="V2736" s="794"/>
      <c r="W2736" s="794"/>
      <c r="X2736" s="794"/>
    </row>
    <row r="2737" spans="3:24">
      <c r="C2737" s="857" t="s">
        <v>1024</v>
      </c>
      <c r="D2737" s="835">
        <v>43800</v>
      </c>
      <c r="E2737" s="794">
        <f t="shared" si="52"/>
        <v>2019</v>
      </c>
      <c r="F2737" s="794" t="s">
        <v>1019</v>
      </c>
      <c r="G2737" s="823">
        <v>300</v>
      </c>
      <c r="H2737" s="794" t="s">
        <v>1029</v>
      </c>
      <c r="I2737" s="794">
        <v>86</v>
      </c>
      <c r="J2737" s="794">
        <v>214</v>
      </c>
      <c r="K2737" s="794">
        <v>898.80000000000007</v>
      </c>
      <c r="L2737" s="835">
        <v>44228</v>
      </c>
      <c r="M2737" s="794"/>
      <c r="N2737" s="794"/>
      <c r="O2737" s="794"/>
      <c r="P2737" s="794"/>
      <c r="Q2737" s="794"/>
      <c r="R2737" s="794"/>
      <c r="S2737" s="794"/>
      <c r="T2737" s="794"/>
      <c r="U2737" s="794"/>
      <c r="V2737" s="794"/>
      <c r="W2737" s="794"/>
      <c r="X2737" s="794"/>
    </row>
    <row r="2738" spans="3:24">
      <c r="C2738" s="857" t="s">
        <v>1024</v>
      </c>
      <c r="D2738" s="835">
        <v>43800</v>
      </c>
      <c r="E2738" s="794">
        <f t="shared" si="52"/>
        <v>2019</v>
      </c>
      <c r="F2738" s="794" t="s">
        <v>1019</v>
      </c>
      <c r="G2738" s="823">
        <v>300</v>
      </c>
      <c r="H2738" s="794" t="s">
        <v>1029</v>
      </c>
      <c r="I2738" s="794">
        <v>86</v>
      </c>
      <c r="J2738" s="794">
        <v>214</v>
      </c>
      <c r="K2738" s="794">
        <v>898.80000000000007</v>
      </c>
      <c r="L2738" s="835">
        <v>44228</v>
      </c>
      <c r="M2738" s="794"/>
      <c r="N2738" s="794"/>
      <c r="O2738" s="794"/>
      <c r="P2738" s="794"/>
      <c r="Q2738" s="794"/>
      <c r="R2738" s="794"/>
      <c r="S2738" s="794"/>
      <c r="T2738" s="794"/>
      <c r="U2738" s="794"/>
      <c r="V2738" s="794"/>
      <c r="W2738" s="794"/>
      <c r="X2738" s="794"/>
    </row>
    <row r="2739" spans="3:24">
      <c r="C2739" s="857" t="s">
        <v>1024</v>
      </c>
      <c r="D2739" s="835">
        <v>43800</v>
      </c>
      <c r="E2739" s="794">
        <f t="shared" si="52"/>
        <v>2019</v>
      </c>
      <c r="F2739" s="794" t="s">
        <v>1019</v>
      </c>
      <c r="G2739" s="823">
        <v>300</v>
      </c>
      <c r="H2739" s="794" t="s">
        <v>1029</v>
      </c>
      <c r="I2739" s="794">
        <v>86</v>
      </c>
      <c r="J2739" s="794">
        <v>214</v>
      </c>
      <c r="K2739" s="794">
        <v>898.80000000000007</v>
      </c>
      <c r="L2739" s="835">
        <v>44228</v>
      </c>
      <c r="M2739" s="794"/>
      <c r="N2739" s="794"/>
      <c r="O2739" s="794"/>
      <c r="P2739" s="794"/>
      <c r="Q2739" s="794"/>
      <c r="R2739" s="794"/>
      <c r="S2739" s="794"/>
      <c r="T2739" s="794"/>
      <c r="U2739" s="794"/>
      <c r="V2739" s="794"/>
      <c r="W2739" s="794"/>
      <c r="X2739" s="794"/>
    </row>
    <row r="2740" spans="3:24">
      <c r="C2740" s="857" t="s">
        <v>1024</v>
      </c>
      <c r="D2740" s="835">
        <v>43800</v>
      </c>
      <c r="E2740" s="794">
        <f t="shared" si="52"/>
        <v>2019</v>
      </c>
      <c r="F2740" s="794" t="s">
        <v>1019</v>
      </c>
      <c r="G2740" s="823">
        <v>300</v>
      </c>
      <c r="H2740" s="794" t="s">
        <v>1029</v>
      </c>
      <c r="I2740" s="794">
        <v>86</v>
      </c>
      <c r="J2740" s="794">
        <v>214</v>
      </c>
      <c r="K2740" s="794">
        <v>898.80000000000007</v>
      </c>
      <c r="L2740" s="835">
        <v>44197</v>
      </c>
      <c r="M2740" s="794"/>
      <c r="N2740" s="794"/>
      <c r="O2740" s="794"/>
      <c r="P2740" s="794"/>
      <c r="Q2740" s="794"/>
      <c r="R2740" s="794"/>
      <c r="S2740" s="794"/>
      <c r="T2740" s="794"/>
      <c r="U2740" s="794"/>
      <c r="V2740" s="794"/>
      <c r="W2740" s="794"/>
      <c r="X2740" s="794"/>
    </row>
    <row r="2741" spans="3:24">
      <c r="C2741" s="857" t="s">
        <v>1024</v>
      </c>
      <c r="D2741" s="835">
        <v>43800</v>
      </c>
      <c r="E2741" s="794">
        <f t="shared" si="52"/>
        <v>2019</v>
      </c>
      <c r="F2741" s="794" t="s">
        <v>1019</v>
      </c>
      <c r="G2741" s="823">
        <v>300</v>
      </c>
      <c r="H2741" s="794" t="s">
        <v>1029</v>
      </c>
      <c r="I2741" s="794">
        <v>86</v>
      </c>
      <c r="J2741" s="794">
        <v>214</v>
      </c>
      <c r="K2741" s="794">
        <v>898.80000000000007</v>
      </c>
      <c r="L2741" s="835">
        <v>44197</v>
      </c>
      <c r="M2741" s="794"/>
      <c r="N2741" s="794"/>
      <c r="O2741" s="794"/>
      <c r="P2741" s="794"/>
      <c r="Q2741" s="794"/>
      <c r="R2741" s="794"/>
      <c r="S2741" s="794"/>
      <c r="T2741" s="794"/>
      <c r="U2741" s="794"/>
      <c r="V2741" s="794"/>
      <c r="W2741" s="794"/>
      <c r="X2741" s="794"/>
    </row>
    <row r="2742" spans="3:24">
      <c r="C2742" s="857" t="s">
        <v>1024</v>
      </c>
      <c r="D2742" s="835">
        <v>43800</v>
      </c>
      <c r="E2742" s="794">
        <f t="shared" si="52"/>
        <v>2019</v>
      </c>
      <c r="F2742" s="794" t="s">
        <v>1019</v>
      </c>
      <c r="G2742" s="823">
        <v>300</v>
      </c>
      <c r="H2742" s="794" t="s">
        <v>1029</v>
      </c>
      <c r="I2742" s="794">
        <v>86</v>
      </c>
      <c r="J2742" s="794">
        <v>214</v>
      </c>
      <c r="K2742" s="794">
        <v>898.80000000000007</v>
      </c>
      <c r="L2742" s="835">
        <v>44197</v>
      </c>
      <c r="M2742" s="794"/>
      <c r="N2742" s="794"/>
      <c r="O2742" s="794"/>
      <c r="P2742" s="794"/>
      <c r="Q2742" s="794"/>
      <c r="R2742" s="794"/>
      <c r="S2742" s="794"/>
      <c r="T2742" s="794"/>
      <c r="U2742" s="794"/>
      <c r="V2742" s="794"/>
      <c r="W2742" s="794"/>
      <c r="X2742" s="794"/>
    </row>
    <row r="2743" spans="3:24">
      <c r="C2743" s="857" t="s">
        <v>1024</v>
      </c>
      <c r="D2743" s="835">
        <v>43800</v>
      </c>
      <c r="E2743" s="794">
        <f t="shared" si="52"/>
        <v>2019</v>
      </c>
      <c r="F2743" s="794" t="s">
        <v>1019</v>
      </c>
      <c r="G2743" s="823">
        <v>300</v>
      </c>
      <c r="H2743" s="794" t="s">
        <v>1029</v>
      </c>
      <c r="I2743" s="794">
        <v>86</v>
      </c>
      <c r="J2743" s="794">
        <v>214</v>
      </c>
      <c r="K2743" s="794">
        <v>898.80000000000007</v>
      </c>
      <c r="L2743" s="835">
        <v>44197</v>
      </c>
      <c r="M2743" s="794"/>
      <c r="N2743" s="794"/>
      <c r="O2743" s="794"/>
      <c r="P2743" s="794"/>
      <c r="Q2743" s="794"/>
      <c r="R2743" s="794"/>
      <c r="S2743" s="794"/>
      <c r="T2743" s="794"/>
      <c r="U2743" s="794"/>
      <c r="V2743" s="794"/>
      <c r="W2743" s="794"/>
      <c r="X2743" s="794"/>
    </row>
    <row r="2744" spans="3:24">
      <c r="C2744" s="857" t="s">
        <v>1024</v>
      </c>
      <c r="D2744" s="835">
        <v>43800</v>
      </c>
      <c r="E2744" s="794">
        <f t="shared" si="52"/>
        <v>2019</v>
      </c>
      <c r="F2744" s="794" t="s">
        <v>1019</v>
      </c>
      <c r="G2744" s="823">
        <v>300</v>
      </c>
      <c r="H2744" s="794" t="s">
        <v>1029</v>
      </c>
      <c r="I2744" s="794">
        <v>86</v>
      </c>
      <c r="J2744" s="794">
        <v>214</v>
      </c>
      <c r="K2744" s="794">
        <v>898.80000000000007</v>
      </c>
      <c r="L2744" s="835">
        <v>44197</v>
      </c>
      <c r="M2744" s="794"/>
      <c r="N2744" s="794"/>
      <c r="O2744" s="794"/>
      <c r="P2744" s="794"/>
      <c r="Q2744" s="794"/>
      <c r="R2744" s="794"/>
      <c r="S2744" s="794"/>
      <c r="T2744" s="794"/>
      <c r="U2744" s="794"/>
      <c r="V2744" s="794"/>
      <c r="W2744" s="794"/>
      <c r="X2744" s="794"/>
    </row>
    <row r="2745" spans="3:24">
      <c r="C2745" s="857" t="s">
        <v>1024</v>
      </c>
      <c r="D2745" s="835">
        <v>43800</v>
      </c>
      <c r="E2745" s="794">
        <f t="shared" si="52"/>
        <v>2019</v>
      </c>
      <c r="F2745" s="794" t="s">
        <v>1019</v>
      </c>
      <c r="G2745" s="823">
        <v>300</v>
      </c>
      <c r="H2745" s="794" t="s">
        <v>1029</v>
      </c>
      <c r="I2745" s="794">
        <v>86</v>
      </c>
      <c r="J2745" s="794">
        <v>214</v>
      </c>
      <c r="K2745" s="794">
        <v>898.80000000000007</v>
      </c>
      <c r="L2745" s="835">
        <v>44197</v>
      </c>
      <c r="M2745" s="794"/>
      <c r="N2745" s="794"/>
      <c r="O2745" s="794"/>
      <c r="P2745" s="794"/>
      <c r="Q2745" s="794"/>
      <c r="R2745" s="794"/>
      <c r="S2745" s="794"/>
      <c r="T2745" s="794"/>
      <c r="U2745" s="794"/>
      <c r="V2745" s="794"/>
      <c r="W2745" s="794"/>
      <c r="X2745" s="794"/>
    </row>
    <row r="2746" spans="3:24">
      <c r="C2746" s="857" t="s">
        <v>1024</v>
      </c>
      <c r="D2746" s="835">
        <v>43800</v>
      </c>
      <c r="E2746" s="794">
        <f t="shared" si="52"/>
        <v>2019</v>
      </c>
      <c r="F2746" s="794" t="s">
        <v>1019</v>
      </c>
      <c r="G2746" s="823">
        <v>300</v>
      </c>
      <c r="H2746" s="794" t="s">
        <v>1029</v>
      </c>
      <c r="I2746" s="794">
        <v>86</v>
      </c>
      <c r="J2746" s="794">
        <v>214</v>
      </c>
      <c r="K2746" s="794">
        <v>898.80000000000007</v>
      </c>
      <c r="L2746" s="835">
        <v>44197</v>
      </c>
      <c r="M2746" s="794"/>
      <c r="N2746" s="794"/>
      <c r="O2746" s="794"/>
      <c r="P2746" s="794"/>
      <c r="Q2746" s="794"/>
      <c r="R2746" s="794"/>
      <c r="S2746" s="794"/>
      <c r="T2746" s="794"/>
      <c r="U2746" s="794"/>
      <c r="V2746" s="794"/>
      <c r="W2746" s="794"/>
      <c r="X2746" s="794"/>
    </row>
    <row r="2747" spans="3:24">
      <c r="C2747" s="857" t="s">
        <v>1024</v>
      </c>
      <c r="D2747" s="835">
        <v>43800</v>
      </c>
      <c r="E2747" s="794">
        <f t="shared" si="52"/>
        <v>2019</v>
      </c>
      <c r="F2747" s="794" t="s">
        <v>1019</v>
      </c>
      <c r="G2747" s="823">
        <v>300</v>
      </c>
      <c r="H2747" s="794" t="s">
        <v>1029</v>
      </c>
      <c r="I2747" s="794">
        <v>86</v>
      </c>
      <c r="J2747" s="794">
        <v>214</v>
      </c>
      <c r="K2747" s="794">
        <v>898.80000000000007</v>
      </c>
      <c r="L2747" s="835">
        <v>44197</v>
      </c>
      <c r="M2747" s="794"/>
      <c r="N2747" s="794"/>
      <c r="O2747" s="794"/>
      <c r="P2747" s="794"/>
      <c r="Q2747" s="794"/>
      <c r="R2747" s="794"/>
      <c r="S2747" s="794"/>
      <c r="T2747" s="794"/>
      <c r="U2747" s="794"/>
      <c r="V2747" s="794"/>
      <c r="W2747" s="794"/>
      <c r="X2747" s="794"/>
    </row>
    <row r="2748" spans="3:24">
      <c r="C2748" s="857" t="s">
        <v>1018</v>
      </c>
      <c r="D2748" s="835">
        <v>43800</v>
      </c>
      <c r="E2748" s="794">
        <f t="shared" si="52"/>
        <v>2019</v>
      </c>
      <c r="F2748" s="794" t="s">
        <v>1019</v>
      </c>
      <c r="G2748" s="823">
        <v>300</v>
      </c>
      <c r="H2748" s="794" t="s">
        <v>1029</v>
      </c>
      <c r="I2748" s="794">
        <v>86</v>
      </c>
      <c r="J2748" s="794">
        <v>214</v>
      </c>
      <c r="K2748" s="794">
        <v>898.80000000000007</v>
      </c>
      <c r="L2748" s="835" t="s">
        <v>1023</v>
      </c>
      <c r="M2748" s="794"/>
      <c r="N2748" s="794"/>
      <c r="O2748" s="794"/>
      <c r="P2748" s="794"/>
      <c r="Q2748" s="794"/>
      <c r="R2748" s="794"/>
      <c r="S2748" s="794"/>
      <c r="T2748" s="794"/>
      <c r="U2748" s="794"/>
      <c r="V2748" s="794"/>
      <c r="W2748" s="794"/>
      <c r="X2748" s="794"/>
    </row>
    <row r="2749" spans="3:24">
      <c r="C2749" s="857" t="s">
        <v>1024</v>
      </c>
      <c r="D2749" s="835">
        <v>43800</v>
      </c>
      <c r="E2749" s="794">
        <f t="shared" si="52"/>
        <v>2019</v>
      </c>
      <c r="F2749" s="794" t="s">
        <v>1019</v>
      </c>
      <c r="G2749" s="823">
        <v>300</v>
      </c>
      <c r="H2749" s="794" t="s">
        <v>1029</v>
      </c>
      <c r="I2749" s="794">
        <v>86</v>
      </c>
      <c r="J2749" s="794">
        <v>214</v>
      </c>
      <c r="K2749" s="794">
        <v>898.80000000000007</v>
      </c>
      <c r="L2749" s="835" t="s">
        <v>1023</v>
      </c>
      <c r="M2749" s="794"/>
      <c r="N2749" s="794"/>
      <c r="O2749" s="794"/>
      <c r="P2749" s="794"/>
      <c r="Q2749" s="794"/>
      <c r="R2749" s="794"/>
      <c r="S2749" s="794"/>
      <c r="T2749" s="794"/>
      <c r="U2749" s="794"/>
      <c r="V2749" s="794"/>
      <c r="W2749" s="794"/>
      <c r="X2749" s="794"/>
    </row>
    <row r="2750" spans="3:24">
      <c r="C2750" s="857" t="s">
        <v>1018</v>
      </c>
      <c r="D2750" s="835">
        <v>43800</v>
      </c>
      <c r="E2750" s="794">
        <f t="shared" si="52"/>
        <v>2019</v>
      </c>
      <c r="F2750" s="794" t="s">
        <v>1019</v>
      </c>
      <c r="G2750" s="823">
        <v>300</v>
      </c>
      <c r="H2750" s="794" t="s">
        <v>1029</v>
      </c>
      <c r="I2750" s="794">
        <v>86</v>
      </c>
      <c r="J2750" s="794">
        <v>214</v>
      </c>
      <c r="K2750" s="794">
        <v>898.80000000000007</v>
      </c>
      <c r="L2750" s="835" t="s">
        <v>1023</v>
      </c>
      <c r="M2750" s="794"/>
      <c r="N2750" s="794"/>
      <c r="O2750" s="794"/>
      <c r="P2750" s="794"/>
      <c r="Q2750" s="794"/>
      <c r="R2750" s="794"/>
      <c r="S2750" s="794"/>
      <c r="T2750" s="794"/>
      <c r="U2750" s="794"/>
      <c r="V2750" s="794"/>
      <c r="W2750" s="794"/>
      <c r="X2750" s="794"/>
    </row>
    <row r="2751" spans="3:24">
      <c r="C2751" s="857" t="s">
        <v>1024</v>
      </c>
      <c r="D2751" s="835">
        <v>43800</v>
      </c>
      <c r="E2751" s="794">
        <f t="shared" si="52"/>
        <v>2019</v>
      </c>
      <c r="F2751" s="794" t="s">
        <v>1019</v>
      </c>
      <c r="G2751" s="823">
        <v>300</v>
      </c>
      <c r="H2751" s="794" t="s">
        <v>1029</v>
      </c>
      <c r="I2751" s="794">
        <v>86</v>
      </c>
      <c r="J2751" s="794">
        <v>214</v>
      </c>
      <c r="K2751" s="794">
        <v>898.80000000000007</v>
      </c>
      <c r="L2751" s="835" t="s">
        <v>1023</v>
      </c>
      <c r="M2751" s="794"/>
      <c r="N2751" s="794"/>
      <c r="O2751" s="794"/>
      <c r="P2751" s="794"/>
      <c r="Q2751" s="794"/>
      <c r="R2751" s="794"/>
      <c r="S2751" s="794"/>
      <c r="T2751" s="794"/>
      <c r="U2751" s="794"/>
      <c r="V2751" s="794"/>
      <c r="W2751" s="794"/>
      <c r="X2751" s="794"/>
    </row>
    <row r="2752" spans="3:24">
      <c r="C2752" s="857" t="s">
        <v>1024</v>
      </c>
      <c r="D2752" s="835">
        <v>43800</v>
      </c>
      <c r="E2752" s="794">
        <f t="shared" si="52"/>
        <v>2019</v>
      </c>
      <c r="F2752" s="794" t="s">
        <v>1019</v>
      </c>
      <c r="G2752" s="823">
        <v>300</v>
      </c>
      <c r="H2752" s="794" t="s">
        <v>1042</v>
      </c>
      <c r="I2752" s="794">
        <v>213</v>
      </c>
      <c r="J2752" s="794">
        <v>87</v>
      </c>
      <c r="K2752" s="794">
        <v>365.40000000000003</v>
      </c>
      <c r="L2752" s="835">
        <v>44105</v>
      </c>
      <c r="M2752" s="794"/>
      <c r="N2752" s="794"/>
      <c r="O2752" s="794"/>
      <c r="P2752" s="794"/>
      <c r="Q2752" s="794"/>
      <c r="R2752" s="794"/>
      <c r="S2752" s="794"/>
      <c r="T2752" s="794"/>
      <c r="U2752" s="794"/>
      <c r="V2752" s="794"/>
      <c r="W2752" s="794"/>
      <c r="X2752" s="794"/>
    </row>
    <row r="2753" spans="3:24">
      <c r="C2753" s="857" t="s">
        <v>1024</v>
      </c>
      <c r="D2753" s="835">
        <v>43800</v>
      </c>
      <c r="E2753" s="794">
        <f t="shared" si="52"/>
        <v>2019</v>
      </c>
      <c r="F2753" s="794" t="s">
        <v>1019</v>
      </c>
      <c r="G2753" s="823">
        <v>300</v>
      </c>
      <c r="H2753" s="794" t="s">
        <v>1042</v>
      </c>
      <c r="I2753" s="794">
        <v>213</v>
      </c>
      <c r="J2753" s="794">
        <v>87</v>
      </c>
      <c r="K2753" s="794">
        <v>365.40000000000003</v>
      </c>
      <c r="L2753" s="835">
        <v>44105</v>
      </c>
      <c r="M2753" s="794"/>
      <c r="N2753" s="794"/>
      <c r="O2753" s="794"/>
      <c r="P2753" s="794"/>
      <c r="Q2753" s="794"/>
      <c r="R2753" s="794"/>
      <c r="S2753" s="794"/>
      <c r="T2753" s="794"/>
      <c r="U2753" s="794"/>
      <c r="V2753" s="794"/>
      <c r="W2753" s="794"/>
      <c r="X2753" s="794"/>
    </row>
    <row r="2754" spans="3:24">
      <c r="C2754" s="857" t="s">
        <v>1024</v>
      </c>
      <c r="D2754" s="835">
        <v>43800</v>
      </c>
      <c r="E2754" s="794">
        <f t="shared" si="52"/>
        <v>2019</v>
      </c>
      <c r="F2754" s="794" t="s">
        <v>1019</v>
      </c>
      <c r="G2754" s="823">
        <v>300</v>
      </c>
      <c r="H2754" s="794" t="s">
        <v>1053</v>
      </c>
      <c r="I2754" s="794">
        <v>180</v>
      </c>
      <c r="J2754" s="794">
        <v>120</v>
      </c>
      <c r="K2754" s="794">
        <v>504</v>
      </c>
      <c r="L2754" s="835">
        <v>44105</v>
      </c>
      <c r="M2754" s="794"/>
      <c r="N2754" s="794"/>
      <c r="O2754" s="794"/>
      <c r="P2754" s="794"/>
      <c r="Q2754" s="794"/>
      <c r="R2754" s="794"/>
      <c r="S2754" s="794"/>
      <c r="T2754" s="794"/>
      <c r="U2754" s="794"/>
      <c r="V2754" s="794"/>
      <c r="W2754" s="794"/>
      <c r="X2754" s="794"/>
    </row>
    <row r="2755" spans="3:24">
      <c r="C2755" s="857" t="s">
        <v>1024</v>
      </c>
      <c r="D2755" s="835">
        <v>43800</v>
      </c>
      <c r="E2755" s="794">
        <f t="shared" si="52"/>
        <v>2019</v>
      </c>
      <c r="F2755" s="794" t="s">
        <v>1019</v>
      </c>
      <c r="G2755" s="823">
        <v>300</v>
      </c>
      <c r="H2755" s="794" t="s">
        <v>1053</v>
      </c>
      <c r="I2755" s="794">
        <v>180</v>
      </c>
      <c r="J2755" s="794">
        <v>120</v>
      </c>
      <c r="K2755" s="794">
        <v>504</v>
      </c>
      <c r="L2755" s="835">
        <v>44105</v>
      </c>
      <c r="M2755" s="794"/>
      <c r="N2755" s="794"/>
      <c r="O2755" s="794"/>
      <c r="P2755" s="794"/>
      <c r="Q2755" s="794"/>
      <c r="R2755" s="794"/>
      <c r="S2755" s="794"/>
      <c r="T2755" s="794"/>
      <c r="U2755" s="794"/>
      <c r="V2755" s="794"/>
      <c r="W2755" s="794"/>
      <c r="X2755" s="794"/>
    </row>
    <row r="2756" spans="3:24">
      <c r="C2756" s="857" t="s">
        <v>1024</v>
      </c>
      <c r="D2756" s="835">
        <v>43800</v>
      </c>
      <c r="E2756" s="794">
        <f t="shared" si="52"/>
        <v>2019</v>
      </c>
      <c r="F2756" s="794" t="s">
        <v>1019</v>
      </c>
      <c r="G2756" s="823">
        <v>300</v>
      </c>
      <c r="H2756" s="794" t="s">
        <v>1053</v>
      </c>
      <c r="I2756" s="794">
        <v>180</v>
      </c>
      <c r="J2756" s="794">
        <v>120</v>
      </c>
      <c r="K2756" s="794">
        <v>504</v>
      </c>
      <c r="L2756" s="835">
        <v>44105</v>
      </c>
      <c r="M2756" s="794"/>
      <c r="N2756" s="794"/>
      <c r="O2756" s="794"/>
      <c r="P2756" s="794"/>
      <c r="Q2756" s="794"/>
      <c r="R2756" s="794"/>
      <c r="S2756" s="794"/>
      <c r="T2756" s="794"/>
      <c r="U2756" s="794"/>
      <c r="V2756" s="794"/>
      <c r="W2756" s="794"/>
      <c r="X2756" s="794"/>
    </row>
    <row r="2757" spans="3:24">
      <c r="C2757" s="857" t="s">
        <v>1024</v>
      </c>
      <c r="D2757" s="835">
        <v>43800</v>
      </c>
      <c r="E2757" s="794">
        <f t="shared" si="52"/>
        <v>2019</v>
      </c>
      <c r="F2757" s="794" t="s">
        <v>1019</v>
      </c>
      <c r="G2757" s="823">
        <v>300</v>
      </c>
      <c r="H2757" s="794" t="s">
        <v>1053</v>
      </c>
      <c r="I2757" s="794">
        <v>180</v>
      </c>
      <c r="J2757" s="794">
        <v>120</v>
      </c>
      <c r="K2757" s="794">
        <v>504</v>
      </c>
      <c r="L2757" s="835">
        <v>44105</v>
      </c>
      <c r="M2757" s="794"/>
      <c r="N2757" s="794"/>
      <c r="O2757" s="794"/>
      <c r="P2757" s="794"/>
      <c r="Q2757" s="794"/>
      <c r="R2757" s="794"/>
      <c r="S2757" s="794"/>
      <c r="T2757" s="794"/>
      <c r="U2757" s="794"/>
      <c r="V2757" s="794"/>
      <c r="W2757" s="794"/>
      <c r="X2757" s="794"/>
    </row>
    <row r="2758" spans="3:24">
      <c r="C2758" s="857" t="s">
        <v>1024</v>
      </c>
      <c r="D2758" s="835">
        <v>43800</v>
      </c>
      <c r="E2758" s="794">
        <f t="shared" si="52"/>
        <v>2019</v>
      </c>
      <c r="F2758" s="794" t="s">
        <v>1027</v>
      </c>
      <c r="G2758" s="823">
        <v>470</v>
      </c>
      <c r="H2758" s="794" t="s">
        <v>1042</v>
      </c>
      <c r="I2758" s="794">
        <v>213</v>
      </c>
      <c r="J2758" s="794">
        <v>257</v>
      </c>
      <c r="K2758" s="794">
        <v>1079.4000000000001</v>
      </c>
      <c r="L2758" s="835">
        <v>44105</v>
      </c>
      <c r="M2758" s="794"/>
      <c r="N2758" s="794"/>
      <c r="O2758" s="794"/>
      <c r="P2758" s="794"/>
      <c r="Q2758" s="794"/>
      <c r="R2758" s="794"/>
      <c r="S2758" s="794"/>
      <c r="T2758" s="794"/>
      <c r="U2758" s="794"/>
      <c r="V2758" s="794"/>
      <c r="W2758" s="794"/>
      <c r="X2758" s="794"/>
    </row>
    <row r="2759" spans="3:24">
      <c r="C2759" s="857" t="s">
        <v>1024</v>
      </c>
      <c r="D2759" s="835">
        <v>43800</v>
      </c>
      <c r="E2759" s="794">
        <f t="shared" si="52"/>
        <v>2019</v>
      </c>
      <c r="F2759" s="794" t="s">
        <v>1019</v>
      </c>
      <c r="G2759" s="823">
        <v>300</v>
      </c>
      <c r="H2759" s="794" t="s">
        <v>1042</v>
      </c>
      <c r="I2759" s="794">
        <v>213</v>
      </c>
      <c r="J2759" s="794">
        <v>87</v>
      </c>
      <c r="K2759" s="794">
        <v>365.40000000000003</v>
      </c>
      <c r="L2759" s="835">
        <v>44105</v>
      </c>
      <c r="M2759" s="794"/>
      <c r="N2759" s="794"/>
      <c r="O2759" s="794"/>
      <c r="P2759" s="794"/>
      <c r="Q2759" s="794"/>
      <c r="R2759" s="794"/>
      <c r="S2759" s="794"/>
      <c r="T2759" s="794"/>
      <c r="U2759" s="794"/>
      <c r="V2759" s="794"/>
      <c r="W2759" s="794"/>
      <c r="X2759" s="794"/>
    </row>
    <row r="2760" spans="3:24">
      <c r="C2760" s="857" t="s">
        <v>1024</v>
      </c>
      <c r="D2760" s="835">
        <v>43800</v>
      </c>
      <c r="E2760" s="794">
        <f t="shared" si="52"/>
        <v>2019</v>
      </c>
      <c r="F2760" s="794" t="s">
        <v>1028</v>
      </c>
      <c r="G2760" s="823">
        <v>195</v>
      </c>
      <c r="H2760" s="794" t="s">
        <v>1042</v>
      </c>
      <c r="I2760" s="794">
        <v>213</v>
      </c>
      <c r="J2760" s="794">
        <v>-18</v>
      </c>
      <c r="K2760" s="794">
        <v>-75.600000000000009</v>
      </c>
      <c r="L2760" s="835">
        <v>44105</v>
      </c>
      <c r="M2760" s="794"/>
      <c r="N2760" s="794"/>
      <c r="O2760" s="794"/>
      <c r="P2760" s="794"/>
      <c r="Q2760" s="794"/>
      <c r="R2760" s="794"/>
      <c r="S2760" s="794"/>
      <c r="T2760" s="794"/>
      <c r="U2760" s="794"/>
      <c r="V2760" s="794"/>
      <c r="W2760" s="794"/>
      <c r="X2760" s="794"/>
    </row>
    <row r="2761" spans="3:24">
      <c r="C2761" s="857" t="s">
        <v>1024</v>
      </c>
      <c r="D2761" s="835">
        <v>43800</v>
      </c>
      <c r="E2761" s="794">
        <f t="shared" si="52"/>
        <v>2019</v>
      </c>
      <c r="F2761" s="794" t="s">
        <v>1019</v>
      </c>
      <c r="G2761" s="823">
        <v>300</v>
      </c>
      <c r="H2761" s="794" t="s">
        <v>1042</v>
      </c>
      <c r="I2761" s="794">
        <v>213</v>
      </c>
      <c r="J2761" s="794">
        <v>87</v>
      </c>
      <c r="K2761" s="794">
        <v>365.40000000000003</v>
      </c>
      <c r="L2761" s="835">
        <v>44105</v>
      </c>
      <c r="M2761" s="794"/>
      <c r="N2761" s="794"/>
      <c r="O2761" s="794"/>
      <c r="P2761" s="794"/>
      <c r="Q2761" s="794"/>
      <c r="R2761" s="794"/>
      <c r="S2761" s="794"/>
      <c r="T2761" s="794"/>
      <c r="U2761" s="794"/>
      <c r="V2761" s="794"/>
      <c r="W2761" s="794"/>
      <c r="X2761" s="794"/>
    </row>
    <row r="2762" spans="3:24">
      <c r="C2762" s="857" t="s">
        <v>1024</v>
      </c>
      <c r="D2762" s="835">
        <v>43800</v>
      </c>
      <c r="E2762" s="794">
        <f t="shared" si="52"/>
        <v>2019</v>
      </c>
      <c r="F2762" s="794" t="s">
        <v>1019</v>
      </c>
      <c r="G2762" s="823">
        <v>300</v>
      </c>
      <c r="H2762" s="794" t="s">
        <v>1042</v>
      </c>
      <c r="I2762" s="794">
        <v>213</v>
      </c>
      <c r="J2762" s="794">
        <v>87</v>
      </c>
      <c r="K2762" s="794">
        <v>365.40000000000003</v>
      </c>
      <c r="L2762" s="835">
        <v>44105</v>
      </c>
      <c r="M2762" s="794"/>
      <c r="N2762" s="794"/>
      <c r="O2762" s="794"/>
      <c r="P2762" s="794"/>
      <c r="Q2762" s="794"/>
      <c r="R2762" s="794"/>
      <c r="S2762" s="794"/>
      <c r="T2762" s="794"/>
      <c r="U2762" s="794"/>
      <c r="V2762" s="794"/>
      <c r="W2762" s="794"/>
      <c r="X2762" s="794"/>
    </row>
    <row r="2763" spans="3:24">
      <c r="C2763" s="857" t="s">
        <v>1024</v>
      </c>
      <c r="D2763" s="835">
        <v>43800</v>
      </c>
      <c r="E2763" s="794">
        <f t="shared" si="52"/>
        <v>2019</v>
      </c>
      <c r="F2763" s="794" t="s">
        <v>1027</v>
      </c>
      <c r="G2763" s="823">
        <v>470</v>
      </c>
      <c r="H2763" s="794" t="s">
        <v>1042</v>
      </c>
      <c r="I2763" s="794">
        <v>213</v>
      </c>
      <c r="J2763" s="794">
        <v>257</v>
      </c>
      <c r="K2763" s="794">
        <v>1079.4000000000001</v>
      </c>
      <c r="L2763" s="835">
        <v>44105</v>
      </c>
      <c r="M2763" s="794"/>
      <c r="N2763" s="794"/>
      <c r="O2763" s="794"/>
      <c r="P2763" s="794"/>
      <c r="Q2763" s="794"/>
      <c r="R2763" s="794"/>
      <c r="S2763" s="794"/>
      <c r="T2763" s="794"/>
      <c r="U2763" s="794"/>
      <c r="V2763" s="794"/>
      <c r="W2763" s="794"/>
      <c r="X2763" s="794"/>
    </row>
    <row r="2764" spans="3:24">
      <c r="C2764" s="857" t="s">
        <v>1024</v>
      </c>
      <c r="D2764" s="835">
        <v>43800</v>
      </c>
      <c r="E2764" s="794">
        <f t="shared" si="52"/>
        <v>2019</v>
      </c>
      <c r="F2764" s="794" t="s">
        <v>1019</v>
      </c>
      <c r="G2764" s="823">
        <v>300</v>
      </c>
      <c r="H2764" s="794" t="s">
        <v>1042</v>
      </c>
      <c r="I2764" s="794">
        <v>213</v>
      </c>
      <c r="J2764" s="794">
        <v>87</v>
      </c>
      <c r="K2764" s="794">
        <v>365.40000000000003</v>
      </c>
      <c r="L2764" s="835">
        <v>44197</v>
      </c>
      <c r="M2764" s="794"/>
      <c r="N2764" s="794"/>
      <c r="O2764" s="794"/>
      <c r="P2764" s="794"/>
      <c r="Q2764" s="794"/>
      <c r="R2764" s="794"/>
      <c r="S2764" s="794"/>
      <c r="T2764" s="794"/>
      <c r="U2764" s="794"/>
      <c r="V2764" s="794"/>
      <c r="W2764" s="794"/>
      <c r="X2764" s="794"/>
    </row>
    <row r="2765" spans="3:24">
      <c r="C2765" s="857" t="s">
        <v>1024</v>
      </c>
      <c r="D2765" s="835">
        <v>43800</v>
      </c>
      <c r="E2765" s="794">
        <f t="shared" si="52"/>
        <v>2019</v>
      </c>
      <c r="F2765" s="794" t="s">
        <v>1019</v>
      </c>
      <c r="G2765" s="823">
        <v>300</v>
      </c>
      <c r="H2765" s="794" t="s">
        <v>1042</v>
      </c>
      <c r="I2765" s="794">
        <v>213</v>
      </c>
      <c r="J2765" s="794">
        <v>87</v>
      </c>
      <c r="K2765" s="794">
        <v>365.40000000000003</v>
      </c>
      <c r="L2765" s="835" t="s">
        <v>1023</v>
      </c>
      <c r="M2765" s="794"/>
      <c r="N2765" s="794"/>
      <c r="O2765" s="794"/>
      <c r="P2765" s="794"/>
      <c r="Q2765" s="794"/>
      <c r="R2765" s="794"/>
      <c r="S2765" s="794"/>
      <c r="T2765" s="794"/>
      <c r="U2765" s="794"/>
      <c r="V2765" s="794"/>
      <c r="W2765" s="794"/>
      <c r="X2765" s="794"/>
    </row>
    <row r="2766" spans="3:24">
      <c r="C2766" s="857" t="s">
        <v>1024</v>
      </c>
      <c r="D2766" s="835">
        <v>43800</v>
      </c>
      <c r="E2766" s="794">
        <f t="shared" si="52"/>
        <v>2019</v>
      </c>
      <c r="F2766" s="794" t="s">
        <v>1019</v>
      </c>
      <c r="G2766" s="823">
        <v>300</v>
      </c>
      <c r="H2766" s="794" t="s">
        <v>1042</v>
      </c>
      <c r="I2766" s="794">
        <v>213</v>
      </c>
      <c r="J2766" s="794">
        <v>87</v>
      </c>
      <c r="K2766" s="794">
        <v>365.40000000000003</v>
      </c>
      <c r="L2766" s="835" t="s">
        <v>1023</v>
      </c>
      <c r="M2766" s="794"/>
      <c r="N2766" s="794"/>
      <c r="O2766" s="794"/>
      <c r="P2766" s="794"/>
      <c r="Q2766" s="794"/>
      <c r="R2766" s="794"/>
      <c r="S2766" s="794"/>
      <c r="T2766" s="794"/>
      <c r="U2766" s="794"/>
      <c r="V2766" s="794"/>
      <c r="W2766" s="794"/>
      <c r="X2766" s="794"/>
    </row>
    <row r="2767" spans="3:24">
      <c r="C2767" s="857" t="s">
        <v>1024</v>
      </c>
      <c r="D2767" s="835">
        <v>43800</v>
      </c>
      <c r="E2767" s="794">
        <f t="shared" si="52"/>
        <v>2019</v>
      </c>
      <c r="F2767" s="794" t="s">
        <v>1019</v>
      </c>
      <c r="G2767" s="823">
        <v>300</v>
      </c>
      <c r="H2767" s="794" t="s">
        <v>1042</v>
      </c>
      <c r="I2767" s="794">
        <v>213</v>
      </c>
      <c r="J2767" s="794">
        <v>87</v>
      </c>
      <c r="K2767" s="794">
        <v>365.40000000000003</v>
      </c>
      <c r="L2767" s="835" t="s">
        <v>1023</v>
      </c>
      <c r="M2767" s="794"/>
      <c r="N2767" s="794"/>
      <c r="O2767" s="794"/>
      <c r="P2767" s="794"/>
      <c r="Q2767" s="794"/>
      <c r="R2767" s="794"/>
      <c r="S2767" s="794"/>
      <c r="T2767" s="794"/>
      <c r="U2767" s="794"/>
      <c r="V2767" s="794"/>
      <c r="W2767" s="794"/>
      <c r="X2767" s="794"/>
    </row>
    <row r="2768" spans="3:24">
      <c r="C2768" s="857" t="s">
        <v>1024</v>
      </c>
      <c r="D2768" s="835">
        <v>43800</v>
      </c>
      <c r="E2768" s="794">
        <f t="shared" si="52"/>
        <v>2019</v>
      </c>
      <c r="F2768" s="794" t="s">
        <v>1019</v>
      </c>
      <c r="G2768" s="823">
        <v>300</v>
      </c>
      <c r="H2768" s="794" t="s">
        <v>1042</v>
      </c>
      <c r="I2768" s="794">
        <v>213</v>
      </c>
      <c r="J2768" s="794">
        <v>87</v>
      </c>
      <c r="K2768" s="794">
        <v>365.40000000000003</v>
      </c>
      <c r="L2768" s="835" t="s">
        <v>1023</v>
      </c>
      <c r="M2768" s="794"/>
      <c r="N2768" s="794"/>
      <c r="O2768" s="794"/>
      <c r="P2768" s="794"/>
      <c r="Q2768" s="794"/>
      <c r="R2768" s="794"/>
      <c r="S2768" s="794"/>
      <c r="T2768" s="794"/>
      <c r="U2768" s="794"/>
      <c r="V2768" s="794"/>
      <c r="W2768" s="794"/>
      <c r="X2768" s="794"/>
    </row>
    <row r="2769" spans="3:24">
      <c r="C2769" s="857" t="s">
        <v>1024</v>
      </c>
      <c r="D2769" s="835">
        <v>43800</v>
      </c>
      <c r="E2769" s="794">
        <f t="shared" si="52"/>
        <v>2019</v>
      </c>
      <c r="F2769" s="794" t="s">
        <v>1019</v>
      </c>
      <c r="G2769" s="823">
        <v>300</v>
      </c>
      <c r="H2769" s="794" t="s">
        <v>1042</v>
      </c>
      <c r="I2769" s="794">
        <v>213</v>
      </c>
      <c r="J2769" s="794">
        <v>87</v>
      </c>
      <c r="K2769" s="794">
        <v>365.40000000000003</v>
      </c>
      <c r="L2769" s="835" t="s">
        <v>1023</v>
      </c>
      <c r="M2769" s="794"/>
      <c r="N2769" s="794"/>
      <c r="O2769" s="794"/>
      <c r="P2769" s="794"/>
      <c r="Q2769" s="794"/>
      <c r="R2769" s="794"/>
      <c r="S2769" s="794"/>
      <c r="T2769" s="794"/>
      <c r="U2769" s="794"/>
      <c r="V2769" s="794"/>
      <c r="W2769" s="794"/>
      <c r="X2769" s="794"/>
    </row>
    <row r="2770" spans="3:24">
      <c r="C2770" s="857" t="s">
        <v>1024</v>
      </c>
      <c r="D2770" s="835">
        <v>43800</v>
      </c>
      <c r="E2770" s="794">
        <f t="shared" si="52"/>
        <v>2019</v>
      </c>
      <c r="F2770" s="794" t="s">
        <v>1019</v>
      </c>
      <c r="G2770" s="823">
        <v>300</v>
      </c>
      <c r="H2770" s="794" t="s">
        <v>1042</v>
      </c>
      <c r="I2770" s="794">
        <v>213</v>
      </c>
      <c r="J2770" s="794">
        <v>87</v>
      </c>
      <c r="K2770" s="794">
        <v>365.40000000000003</v>
      </c>
      <c r="L2770" s="835" t="s">
        <v>1023</v>
      </c>
      <c r="M2770" s="794"/>
      <c r="N2770" s="794"/>
      <c r="O2770" s="794"/>
      <c r="P2770" s="794"/>
      <c r="Q2770" s="794"/>
      <c r="R2770" s="794"/>
      <c r="S2770" s="794"/>
      <c r="T2770" s="794"/>
      <c r="U2770" s="794"/>
      <c r="V2770" s="794"/>
      <c r="W2770" s="794"/>
      <c r="X2770" s="794"/>
    </row>
    <row r="2771" spans="3:24">
      <c r="C2771" s="857" t="s">
        <v>1024</v>
      </c>
      <c r="D2771" s="835">
        <v>43800</v>
      </c>
      <c r="E2771" s="794">
        <f t="shared" si="52"/>
        <v>2019</v>
      </c>
      <c r="F2771" s="794" t="s">
        <v>1019</v>
      </c>
      <c r="G2771" s="823">
        <v>300</v>
      </c>
      <c r="H2771" s="794" t="s">
        <v>1042</v>
      </c>
      <c r="I2771" s="794">
        <v>213</v>
      </c>
      <c r="J2771" s="794">
        <v>87</v>
      </c>
      <c r="K2771" s="794">
        <v>365.40000000000003</v>
      </c>
      <c r="L2771" s="835" t="s">
        <v>1023</v>
      </c>
      <c r="M2771" s="794"/>
      <c r="N2771" s="794"/>
      <c r="O2771" s="794"/>
      <c r="P2771" s="794"/>
      <c r="Q2771" s="794"/>
      <c r="R2771" s="794"/>
      <c r="S2771" s="794"/>
      <c r="T2771" s="794"/>
      <c r="U2771" s="794"/>
      <c r="V2771" s="794"/>
      <c r="W2771" s="794"/>
      <c r="X2771" s="794"/>
    </row>
    <row r="2772" spans="3:24">
      <c r="C2772" s="857" t="s">
        <v>1024</v>
      </c>
      <c r="D2772" s="835">
        <v>43800</v>
      </c>
      <c r="E2772" s="794">
        <f t="shared" si="52"/>
        <v>2019</v>
      </c>
      <c r="F2772" s="794" t="s">
        <v>1019</v>
      </c>
      <c r="G2772" s="823">
        <v>300</v>
      </c>
      <c r="H2772" s="794" t="s">
        <v>1042</v>
      </c>
      <c r="I2772" s="794">
        <v>213</v>
      </c>
      <c r="J2772" s="794">
        <v>87</v>
      </c>
      <c r="K2772" s="794">
        <v>365.40000000000003</v>
      </c>
      <c r="L2772" s="835" t="s">
        <v>1023</v>
      </c>
      <c r="M2772" s="794"/>
      <c r="N2772" s="794"/>
      <c r="O2772" s="794"/>
      <c r="P2772" s="794"/>
      <c r="Q2772" s="794"/>
      <c r="R2772" s="794"/>
      <c r="S2772" s="794"/>
      <c r="T2772" s="794"/>
      <c r="U2772" s="794"/>
      <c r="V2772" s="794"/>
      <c r="W2772" s="794"/>
      <c r="X2772" s="794"/>
    </row>
    <row r="2773" spans="3:24">
      <c r="C2773" s="857" t="s">
        <v>1024</v>
      </c>
      <c r="D2773" s="835">
        <v>43800</v>
      </c>
      <c r="E2773" s="794">
        <f t="shared" si="52"/>
        <v>2019</v>
      </c>
      <c r="F2773" s="794" t="s">
        <v>1019</v>
      </c>
      <c r="G2773" s="823">
        <v>300</v>
      </c>
      <c r="H2773" s="794" t="s">
        <v>1042</v>
      </c>
      <c r="I2773" s="794">
        <v>213</v>
      </c>
      <c r="J2773" s="794">
        <v>87</v>
      </c>
      <c r="K2773" s="794">
        <v>365.40000000000003</v>
      </c>
      <c r="L2773" s="835" t="s">
        <v>1023</v>
      </c>
      <c r="M2773" s="794"/>
      <c r="N2773" s="794"/>
      <c r="O2773" s="794"/>
      <c r="P2773" s="794"/>
      <c r="Q2773" s="794"/>
      <c r="R2773" s="794"/>
      <c r="S2773" s="794"/>
      <c r="T2773" s="794"/>
      <c r="U2773" s="794"/>
      <c r="V2773" s="794"/>
      <c r="W2773" s="794"/>
      <c r="X2773" s="794"/>
    </row>
    <row r="2774" spans="3:24">
      <c r="C2774" s="857" t="s">
        <v>1024</v>
      </c>
      <c r="D2774" s="835">
        <v>43800</v>
      </c>
      <c r="E2774" s="794">
        <f t="shared" si="52"/>
        <v>2019</v>
      </c>
      <c r="F2774" s="794" t="s">
        <v>1019</v>
      </c>
      <c r="G2774" s="823">
        <v>300</v>
      </c>
      <c r="H2774" s="794" t="s">
        <v>1042</v>
      </c>
      <c r="I2774" s="794">
        <v>213</v>
      </c>
      <c r="J2774" s="794">
        <v>87</v>
      </c>
      <c r="K2774" s="794">
        <v>365.40000000000003</v>
      </c>
      <c r="L2774" s="835" t="s">
        <v>1023</v>
      </c>
      <c r="M2774" s="794"/>
      <c r="N2774" s="794"/>
      <c r="O2774" s="794"/>
      <c r="P2774" s="794"/>
      <c r="Q2774" s="794"/>
      <c r="R2774" s="794"/>
      <c r="S2774" s="794"/>
      <c r="T2774" s="794"/>
      <c r="U2774" s="794"/>
      <c r="V2774" s="794"/>
      <c r="W2774" s="794"/>
      <c r="X2774" s="794"/>
    </row>
    <row r="2775" spans="3:24">
      <c r="C2775" s="857" t="s">
        <v>1024</v>
      </c>
      <c r="D2775" s="835">
        <v>43800</v>
      </c>
      <c r="E2775" s="794">
        <f t="shared" si="52"/>
        <v>2019</v>
      </c>
      <c r="F2775" s="794" t="s">
        <v>1019</v>
      </c>
      <c r="G2775" s="823">
        <v>300</v>
      </c>
      <c r="H2775" s="794" t="s">
        <v>1042</v>
      </c>
      <c r="I2775" s="794">
        <v>213</v>
      </c>
      <c r="J2775" s="794">
        <v>87</v>
      </c>
      <c r="K2775" s="794">
        <v>365.40000000000003</v>
      </c>
      <c r="L2775" s="835" t="s">
        <v>1023</v>
      </c>
      <c r="M2775" s="794"/>
      <c r="N2775" s="794"/>
      <c r="O2775" s="794"/>
      <c r="P2775" s="794"/>
      <c r="Q2775" s="794"/>
      <c r="R2775" s="794"/>
      <c r="S2775" s="794"/>
      <c r="T2775" s="794"/>
      <c r="U2775" s="794"/>
      <c r="V2775" s="794"/>
      <c r="W2775" s="794"/>
      <c r="X2775" s="794"/>
    </row>
    <row r="2776" spans="3:24">
      <c r="C2776" s="857" t="s">
        <v>1024</v>
      </c>
      <c r="D2776" s="835">
        <v>43800</v>
      </c>
      <c r="E2776" s="794">
        <f t="shared" si="52"/>
        <v>2019</v>
      </c>
      <c r="F2776" s="794" t="s">
        <v>1019</v>
      </c>
      <c r="G2776" s="823">
        <v>300</v>
      </c>
      <c r="H2776" s="794" t="s">
        <v>1042</v>
      </c>
      <c r="I2776" s="794">
        <v>213</v>
      </c>
      <c r="J2776" s="794">
        <v>87</v>
      </c>
      <c r="K2776" s="794">
        <v>365.40000000000003</v>
      </c>
      <c r="L2776" s="835">
        <v>44228</v>
      </c>
      <c r="M2776" s="794"/>
      <c r="N2776" s="794"/>
      <c r="O2776" s="794"/>
      <c r="P2776" s="794"/>
      <c r="Q2776" s="794"/>
      <c r="R2776" s="794"/>
      <c r="S2776" s="794"/>
      <c r="T2776" s="794"/>
      <c r="U2776" s="794"/>
      <c r="V2776" s="794"/>
      <c r="W2776" s="794"/>
      <c r="X2776" s="794"/>
    </row>
    <row r="2777" spans="3:24">
      <c r="C2777" s="857" t="s">
        <v>1024</v>
      </c>
      <c r="D2777" s="835">
        <v>43800</v>
      </c>
      <c r="E2777" s="794">
        <f t="shared" si="52"/>
        <v>2019</v>
      </c>
      <c r="F2777" s="794" t="s">
        <v>1019</v>
      </c>
      <c r="G2777" s="823">
        <v>300</v>
      </c>
      <c r="H2777" s="794" t="s">
        <v>1042</v>
      </c>
      <c r="I2777" s="794">
        <v>213</v>
      </c>
      <c r="J2777" s="794">
        <v>87</v>
      </c>
      <c r="K2777" s="794">
        <v>365.40000000000003</v>
      </c>
      <c r="L2777" s="835" t="s">
        <v>1023</v>
      </c>
      <c r="M2777" s="794"/>
      <c r="N2777" s="794"/>
      <c r="O2777" s="794"/>
      <c r="P2777" s="794"/>
      <c r="Q2777" s="794"/>
      <c r="R2777" s="794"/>
      <c r="S2777" s="794"/>
      <c r="T2777" s="794"/>
      <c r="U2777" s="794"/>
      <c r="V2777" s="794"/>
      <c r="W2777" s="794"/>
      <c r="X2777" s="794"/>
    </row>
    <row r="2778" spans="3:24">
      <c r="C2778" s="857" t="s">
        <v>1024</v>
      </c>
      <c r="D2778" s="835">
        <v>43800</v>
      </c>
      <c r="E2778" s="794">
        <f t="shared" si="52"/>
        <v>2019</v>
      </c>
      <c r="F2778" s="794" t="s">
        <v>1019</v>
      </c>
      <c r="G2778" s="823">
        <v>300</v>
      </c>
      <c r="H2778" s="794" t="s">
        <v>1042</v>
      </c>
      <c r="I2778" s="794">
        <v>213</v>
      </c>
      <c r="J2778" s="794">
        <v>87</v>
      </c>
      <c r="K2778" s="794">
        <v>365.40000000000003</v>
      </c>
      <c r="L2778" s="835" t="s">
        <v>1023</v>
      </c>
      <c r="M2778" s="794"/>
      <c r="N2778" s="794"/>
      <c r="O2778" s="794"/>
      <c r="P2778" s="794"/>
      <c r="Q2778" s="794"/>
      <c r="R2778" s="794"/>
      <c r="S2778" s="794"/>
      <c r="T2778" s="794"/>
      <c r="U2778" s="794"/>
      <c r="V2778" s="794"/>
      <c r="W2778" s="794"/>
      <c r="X2778" s="794"/>
    </row>
    <row r="2779" spans="3:24">
      <c r="C2779" s="857" t="s">
        <v>1024</v>
      </c>
      <c r="D2779" s="835">
        <v>43800</v>
      </c>
      <c r="E2779" s="794">
        <f t="shared" si="52"/>
        <v>2019</v>
      </c>
      <c r="F2779" s="794" t="s">
        <v>1019</v>
      </c>
      <c r="G2779" s="823">
        <v>300</v>
      </c>
      <c r="H2779" s="794" t="s">
        <v>1042</v>
      </c>
      <c r="I2779" s="794">
        <v>213</v>
      </c>
      <c r="J2779" s="794">
        <v>87</v>
      </c>
      <c r="K2779" s="794">
        <v>365.40000000000003</v>
      </c>
      <c r="L2779" s="835" t="s">
        <v>1023</v>
      </c>
      <c r="M2779" s="794"/>
      <c r="N2779" s="794"/>
      <c r="O2779" s="794"/>
      <c r="P2779" s="794"/>
      <c r="Q2779" s="794"/>
      <c r="R2779" s="794"/>
      <c r="S2779" s="794"/>
      <c r="T2779" s="794"/>
      <c r="U2779" s="794"/>
      <c r="V2779" s="794"/>
      <c r="W2779" s="794"/>
      <c r="X2779" s="794"/>
    </row>
    <row r="2780" spans="3:24">
      <c r="C2780" s="857" t="s">
        <v>1024</v>
      </c>
      <c r="D2780" s="835">
        <v>43800</v>
      </c>
      <c r="E2780" s="794">
        <f t="shared" si="52"/>
        <v>2019</v>
      </c>
      <c r="F2780" s="794" t="s">
        <v>1019</v>
      </c>
      <c r="G2780" s="823">
        <v>300</v>
      </c>
      <c r="H2780" s="794" t="s">
        <v>1029</v>
      </c>
      <c r="I2780" s="794">
        <v>86</v>
      </c>
      <c r="J2780" s="794">
        <v>214</v>
      </c>
      <c r="K2780" s="794">
        <v>898.80000000000007</v>
      </c>
      <c r="L2780" s="835">
        <v>44166</v>
      </c>
      <c r="M2780" s="794"/>
      <c r="N2780" s="794"/>
      <c r="O2780" s="794"/>
      <c r="P2780" s="794"/>
      <c r="Q2780" s="794"/>
      <c r="R2780" s="794"/>
      <c r="S2780" s="794"/>
      <c r="T2780" s="794"/>
      <c r="U2780" s="794"/>
      <c r="V2780" s="794"/>
      <c r="W2780" s="794"/>
      <c r="X2780" s="794"/>
    </row>
    <row r="2781" spans="3:24">
      <c r="C2781" s="857" t="s">
        <v>1024</v>
      </c>
      <c r="D2781" s="835">
        <v>43800</v>
      </c>
      <c r="E2781" s="794">
        <f t="shared" si="52"/>
        <v>2019</v>
      </c>
      <c r="F2781" s="794" t="s">
        <v>1019</v>
      </c>
      <c r="G2781" s="823">
        <v>300</v>
      </c>
      <c r="H2781" s="794" t="s">
        <v>1029</v>
      </c>
      <c r="I2781" s="794">
        <v>86</v>
      </c>
      <c r="J2781" s="794">
        <v>214</v>
      </c>
      <c r="K2781" s="794">
        <v>898.80000000000007</v>
      </c>
      <c r="L2781" s="835">
        <v>44166</v>
      </c>
      <c r="M2781" s="794"/>
      <c r="N2781" s="794"/>
      <c r="O2781" s="794"/>
      <c r="P2781" s="794"/>
      <c r="Q2781" s="794"/>
      <c r="R2781" s="794"/>
      <c r="S2781" s="794"/>
      <c r="T2781" s="794"/>
      <c r="U2781" s="794"/>
      <c r="V2781" s="794"/>
      <c r="W2781" s="794"/>
      <c r="X2781" s="794"/>
    </row>
    <row r="2782" spans="3:24">
      <c r="C2782" s="857" t="s">
        <v>1024</v>
      </c>
      <c r="D2782" s="835">
        <v>43800</v>
      </c>
      <c r="E2782" s="794">
        <f t="shared" si="52"/>
        <v>2019</v>
      </c>
      <c r="F2782" s="794" t="s">
        <v>1019</v>
      </c>
      <c r="G2782" s="823">
        <v>300</v>
      </c>
      <c r="H2782" s="794" t="s">
        <v>1029</v>
      </c>
      <c r="I2782" s="794">
        <v>86</v>
      </c>
      <c r="J2782" s="794">
        <v>214</v>
      </c>
      <c r="K2782" s="794">
        <v>898.80000000000007</v>
      </c>
      <c r="L2782" s="835">
        <v>44166</v>
      </c>
      <c r="M2782" s="794"/>
      <c r="N2782" s="794"/>
      <c r="O2782" s="794"/>
      <c r="P2782" s="794"/>
      <c r="Q2782" s="794"/>
      <c r="R2782" s="794"/>
      <c r="S2782" s="794"/>
      <c r="T2782" s="794"/>
      <c r="U2782" s="794"/>
      <c r="V2782" s="794"/>
      <c r="W2782" s="794"/>
      <c r="X2782" s="794"/>
    </row>
    <row r="2783" spans="3:24">
      <c r="C2783" s="857" t="s">
        <v>1024</v>
      </c>
      <c r="D2783" s="835">
        <v>43800</v>
      </c>
      <c r="E2783" s="794">
        <f t="shared" si="52"/>
        <v>2019</v>
      </c>
      <c r="F2783" s="794" t="s">
        <v>1019</v>
      </c>
      <c r="G2783" s="823">
        <v>300</v>
      </c>
      <c r="H2783" s="794" t="s">
        <v>1029</v>
      </c>
      <c r="I2783" s="794">
        <v>86</v>
      </c>
      <c r="J2783" s="794">
        <v>214</v>
      </c>
      <c r="K2783" s="794">
        <v>898.80000000000007</v>
      </c>
      <c r="L2783" s="835">
        <v>44166</v>
      </c>
      <c r="M2783" s="794"/>
      <c r="N2783" s="794"/>
      <c r="O2783" s="794"/>
      <c r="P2783" s="794"/>
      <c r="Q2783" s="794"/>
      <c r="R2783" s="794"/>
      <c r="S2783" s="794"/>
      <c r="T2783" s="794"/>
      <c r="U2783" s="794"/>
      <c r="V2783" s="794"/>
      <c r="W2783" s="794"/>
      <c r="X2783" s="794"/>
    </row>
    <row r="2784" spans="3:24">
      <c r="C2784" s="857" t="s">
        <v>1024</v>
      </c>
      <c r="D2784" s="835">
        <v>43800</v>
      </c>
      <c r="E2784" s="794">
        <f t="shared" si="52"/>
        <v>2019</v>
      </c>
      <c r="F2784" s="794" t="s">
        <v>1019</v>
      </c>
      <c r="G2784" s="823">
        <v>300</v>
      </c>
      <c r="H2784" s="794" t="s">
        <v>1029</v>
      </c>
      <c r="I2784" s="794">
        <v>86</v>
      </c>
      <c r="J2784" s="794">
        <v>214</v>
      </c>
      <c r="K2784" s="794">
        <v>898.80000000000007</v>
      </c>
      <c r="L2784" s="835">
        <v>44166</v>
      </c>
      <c r="M2784" s="794"/>
      <c r="N2784" s="794"/>
      <c r="O2784" s="794"/>
      <c r="P2784" s="794"/>
      <c r="Q2784" s="794"/>
      <c r="R2784" s="794"/>
      <c r="S2784" s="794"/>
      <c r="T2784" s="794"/>
      <c r="U2784" s="794"/>
      <c r="V2784" s="794"/>
      <c r="W2784" s="794"/>
      <c r="X2784" s="794"/>
    </row>
    <row r="2785" spans="3:24">
      <c r="C2785" s="857" t="s">
        <v>1024</v>
      </c>
      <c r="D2785" s="835">
        <v>43800</v>
      </c>
      <c r="E2785" s="794">
        <f t="shared" si="52"/>
        <v>2019</v>
      </c>
      <c r="F2785" s="794" t="s">
        <v>1019</v>
      </c>
      <c r="G2785" s="823">
        <v>300</v>
      </c>
      <c r="H2785" s="794" t="s">
        <v>1029</v>
      </c>
      <c r="I2785" s="794">
        <v>86</v>
      </c>
      <c r="J2785" s="794">
        <v>214</v>
      </c>
      <c r="K2785" s="794">
        <v>898.80000000000007</v>
      </c>
      <c r="L2785" s="835">
        <v>44166</v>
      </c>
      <c r="M2785" s="794"/>
      <c r="N2785" s="794"/>
      <c r="O2785" s="794"/>
      <c r="P2785" s="794"/>
      <c r="Q2785" s="794"/>
      <c r="R2785" s="794"/>
      <c r="S2785" s="794"/>
      <c r="T2785" s="794"/>
      <c r="U2785" s="794"/>
      <c r="V2785" s="794"/>
      <c r="W2785" s="794"/>
      <c r="X2785" s="794"/>
    </row>
    <row r="2786" spans="3:24">
      <c r="C2786" s="857" t="s">
        <v>1024</v>
      </c>
      <c r="D2786" s="835">
        <v>43800</v>
      </c>
      <c r="E2786" s="794">
        <f t="shared" si="52"/>
        <v>2019</v>
      </c>
      <c r="F2786" s="794" t="s">
        <v>1019</v>
      </c>
      <c r="G2786" s="823">
        <v>300</v>
      </c>
      <c r="H2786" s="794" t="s">
        <v>1029</v>
      </c>
      <c r="I2786" s="794">
        <v>86</v>
      </c>
      <c r="J2786" s="794">
        <v>214</v>
      </c>
      <c r="K2786" s="794">
        <v>898.80000000000007</v>
      </c>
      <c r="L2786" s="835">
        <v>44166</v>
      </c>
      <c r="M2786" s="794"/>
      <c r="N2786" s="794"/>
      <c r="O2786" s="794"/>
      <c r="P2786" s="794"/>
      <c r="Q2786" s="794"/>
      <c r="R2786" s="794"/>
      <c r="S2786" s="794"/>
      <c r="T2786" s="794"/>
      <c r="U2786" s="794"/>
      <c r="V2786" s="794"/>
      <c r="W2786" s="794"/>
      <c r="X2786" s="794"/>
    </row>
    <row r="2787" spans="3:24">
      <c r="C2787" s="857" t="s">
        <v>1024</v>
      </c>
      <c r="D2787" s="835">
        <v>43800</v>
      </c>
      <c r="E2787" s="794">
        <f t="shared" si="52"/>
        <v>2019</v>
      </c>
      <c r="F2787" s="794" t="s">
        <v>1019</v>
      </c>
      <c r="G2787" s="823">
        <v>300</v>
      </c>
      <c r="H2787" s="794" t="s">
        <v>1029</v>
      </c>
      <c r="I2787" s="794">
        <v>86</v>
      </c>
      <c r="J2787" s="794">
        <v>214</v>
      </c>
      <c r="K2787" s="794">
        <v>898.80000000000007</v>
      </c>
      <c r="L2787" s="835">
        <v>44166</v>
      </c>
      <c r="M2787" s="794"/>
      <c r="N2787" s="794"/>
      <c r="O2787" s="794"/>
      <c r="P2787" s="794"/>
      <c r="Q2787" s="794"/>
      <c r="R2787" s="794"/>
      <c r="S2787" s="794"/>
      <c r="T2787" s="794"/>
      <c r="U2787" s="794"/>
      <c r="V2787" s="794"/>
      <c r="W2787" s="794"/>
      <c r="X2787" s="794"/>
    </row>
    <row r="2788" spans="3:24">
      <c r="C2788" s="857" t="s">
        <v>1024</v>
      </c>
      <c r="D2788" s="835">
        <v>43800</v>
      </c>
      <c r="E2788" s="794">
        <f t="shared" si="52"/>
        <v>2019</v>
      </c>
      <c r="F2788" s="794" t="s">
        <v>1019</v>
      </c>
      <c r="G2788" s="823">
        <v>300</v>
      </c>
      <c r="H2788" s="794" t="s">
        <v>1029</v>
      </c>
      <c r="I2788" s="794">
        <v>86</v>
      </c>
      <c r="J2788" s="794">
        <v>214</v>
      </c>
      <c r="K2788" s="794">
        <v>898.80000000000007</v>
      </c>
      <c r="L2788" s="835">
        <v>44166</v>
      </c>
      <c r="M2788" s="794"/>
      <c r="N2788" s="794"/>
      <c r="O2788" s="794"/>
      <c r="P2788" s="794"/>
      <c r="Q2788" s="794"/>
      <c r="R2788" s="794"/>
      <c r="S2788" s="794"/>
      <c r="T2788" s="794"/>
      <c r="U2788" s="794"/>
      <c r="V2788" s="794"/>
      <c r="W2788" s="794"/>
      <c r="X2788" s="794"/>
    </row>
    <row r="2789" spans="3:24">
      <c r="C2789" s="857" t="s">
        <v>1024</v>
      </c>
      <c r="D2789" s="835">
        <v>43800</v>
      </c>
      <c r="E2789" s="794">
        <f t="shared" si="52"/>
        <v>2019</v>
      </c>
      <c r="F2789" s="794" t="s">
        <v>1019</v>
      </c>
      <c r="G2789" s="823">
        <v>300</v>
      </c>
      <c r="H2789" s="794" t="s">
        <v>1029</v>
      </c>
      <c r="I2789" s="794">
        <v>86</v>
      </c>
      <c r="J2789" s="794">
        <v>214</v>
      </c>
      <c r="K2789" s="794">
        <v>898.80000000000007</v>
      </c>
      <c r="L2789" s="835">
        <v>44166</v>
      </c>
      <c r="M2789" s="794"/>
      <c r="N2789" s="794"/>
      <c r="O2789" s="794"/>
      <c r="P2789" s="794"/>
      <c r="Q2789" s="794"/>
      <c r="R2789" s="794"/>
      <c r="S2789" s="794"/>
      <c r="T2789" s="794"/>
      <c r="U2789" s="794"/>
      <c r="V2789" s="794"/>
      <c r="W2789" s="794"/>
      <c r="X2789" s="794"/>
    </row>
    <row r="2790" spans="3:24">
      <c r="C2790" s="857" t="s">
        <v>1024</v>
      </c>
      <c r="D2790" s="835">
        <v>43800</v>
      </c>
      <c r="E2790" s="794">
        <f t="shared" si="52"/>
        <v>2019</v>
      </c>
      <c r="F2790" s="794" t="s">
        <v>1019</v>
      </c>
      <c r="G2790" s="823">
        <v>300</v>
      </c>
      <c r="H2790" s="794" t="s">
        <v>1029</v>
      </c>
      <c r="I2790" s="794">
        <v>86</v>
      </c>
      <c r="J2790" s="794">
        <v>214</v>
      </c>
      <c r="K2790" s="794">
        <v>898.80000000000007</v>
      </c>
      <c r="L2790" s="835" t="s">
        <v>1023</v>
      </c>
      <c r="M2790" s="794"/>
      <c r="N2790" s="794"/>
      <c r="O2790" s="794"/>
      <c r="P2790" s="794"/>
      <c r="Q2790" s="794"/>
      <c r="R2790" s="794"/>
      <c r="S2790" s="794"/>
      <c r="T2790" s="794"/>
      <c r="U2790" s="794"/>
      <c r="V2790" s="794"/>
      <c r="W2790" s="794"/>
      <c r="X2790" s="794"/>
    </row>
    <row r="2791" spans="3:24">
      <c r="C2791" s="857" t="s">
        <v>1024</v>
      </c>
      <c r="D2791" s="835">
        <v>43800</v>
      </c>
      <c r="E2791" s="794">
        <f t="shared" si="52"/>
        <v>2019</v>
      </c>
      <c r="F2791" s="794" t="s">
        <v>1019</v>
      </c>
      <c r="G2791" s="823">
        <v>300</v>
      </c>
      <c r="H2791" s="794" t="s">
        <v>1029</v>
      </c>
      <c r="I2791" s="794">
        <v>86</v>
      </c>
      <c r="J2791" s="794">
        <v>214</v>
      </c>
      <c r="K2791" s="794">
        <v>898.80000000000007</v>
      </c>
      <c r="L2791" s="835" t="s">
        <v>1023</v>
      </c>
      <c r="M2791" s="794"/>
      <c r="N2791" s="794"/>
      <c r="O2791" s="794"/>
      <c r="P2791" s="794"/>
      <c r="Q2791" s="794"/>
      <c r="R2791" s="794"/>
      <c r="S2791" s="794"/>
      <c r="T2791" s="794"/>
      <c r="U2791" s="794"/>
      <c r="V2791" s="794"/>
      <c r="W2791" s="794"/>
      <c r="X2791" s="794"/>
    </row>
    <row r="2792" spans="3:24">
      <c r="C2792" s="857" t="s">
        <v>1024</v>
      </c>
      <c r="D2792" s="835">
        <v>43800</v>
      </c>
      <c r="E2792" s="794">
        <f t="shared" si="52"/>
        <v>2019</v>
      </c>
      <c r="F2792" s="794" t="s">
        <v>1019</v>
      </c>
      <c r="G2792" s="823">
        <v>300</v>
      </c>
      <c r="H2792" s="794" t="s">
        <v>1029</v>
      </c>
      <c r="I2792" s="794">
        <v>86</v>
      </c>
      <c r="J2792" s="794">
        <v>214</v>
      </c>
      <c r="K2792" s="794">
        <v>898.80000000000007</v>
      </c>
      <c r="L2792" s="835" t="s">
        <v>1023</v>
      </c>
      <c r="M2792" s="794"/>
      <c r="N2792" s="794"/>
      <c r="O2792" s="794"/>
      <c r="P2792" s="794"/>
      <c r="Q2792" s="794"/>
      <c r="R2792" s="794"/>
      <c r="S2792" s="794"/>
      <c r="T2792" s="794"/>
      <c r="U2792" s="794"/>
      <c r="V2792" s="794"/>
      <c r="W2792" s="794"/>
      <c r="X2792" s="794"/>
    </row>
    <row r="2793" spans="3:24">
      <c r="C2793" s="857" t="s">
        <v>1024</v>
      </c>
      <c r="D2793" s="835">
        <v>43800</v>
      </c>
      <c r="E2793" s="794">
        <f t="shared" si="52"/>
        <v>2019</v>
      </c>
      <c r="F2793" s="794" t="s">
        <v>1019</v>
      </c>
      <c r="G2793" s="823">
        <v>300</v>
      </c>
      <c r="H2793" s="794" t="s">
        <v>1029</v>
      </c>
      <c r="I2793" s="794">
        <v>86</v>
      </c>
      <c r="J2793" s="794">
        <v>214</v>
      </c>
      <c r="K2793" s="794">
        <v>898.80000000000007</v>
      </c>
      <c r="L2793" s="835" t="s">
        <v>1023</v>
      </c>
      <c r="M2793" s="794"/>
      <c r="N2793" s="794"/>
      <c r="O2793" s="794"/>
      <c r="P2793" s="794"/>
      <c r="Q2793" s="794"/>
      <c r="R2793" s="794"/>
      <c r="S2793" s="794"/>
      <c r="T2793" s="794"/>
      <c r="U2793" s="794"/>
      <c r="V2793" s="794"/>
      <c r="W2793" s="794"/>
      <c r="X2793" s="794"/>
    </row>
    <row r="2794" spans="3:24">
      <c r="C2794" s="857" t="s">
        <v>1024</v>
      </c>
      <c r="D2794" s="835">
        <v>43800</v>
      </c>
      <c r="E2794" s="794">
        <f t="shared" ref="E2794:E2857" si="53">YEAR(D2794)</f>
        <v>2019</v>
      </c>
      <c r="F2794" s="794" t="s">
        <v>1019</v>
      </c>
      <c r="G2794" s="823">
        <v>300</v>
      </c>
      <c r="H2794" s="794" t="s">
        <v>1029</v>
      </c>
      <c r="I2794" s="794">
        <v>86</v>
      </c>
      <c r="J2794" s="794">
        <v>214</v>
      </c>
      <c r="K2794" s="794">
        <v>898.80000000000007</v>
      </c>
      <c r="L2794" s="835" t="s">
        <v>1023</v>
      </c>
      <c r="M2794" s="794"/>
      <c r="N2794" s="794"/>
      <c r="O2794" s="794"/>
      <c r="P2794" s="794"/>
      <c r="Q2794" s="794"/>
      <c r="R2794" s="794"/>
      <c r="S2794" s="794"/>
      <c r="T2794" s="794"/>
      <c r="U2794" s="794"/>
      <c r="V2794" s="794"/>
      <c r="W2794" s="794"/>
      <c r="X2794" s="794"/>
    </row>
    <row r="2795" spans="3:24">
      <c r="C2795" s="857" t="s">
        <v>1024</v>
      </c>
      <c r="D2795" s="835">
        <v>43800</v>
      </c>
      <c r="E2795" s="794">
        <f t="shared" si="53"/>
        <v>2019</v>
      </c>
      <c r="F2795" s="794" t="s">
        <v>1019</v>
      </c>
      <c r="G2795" s="823">
        <v>300</v>
      </c>
      <c r="H2795" s="794" t="s">
        <v>1029</v>
      </c>
      <c r="I2795" s="794">
        <v>86</v>
      </c>
      <c r="J2795" s="794">
        <v>214</v>
      </c>
      <c r="K2795" s="794">
        <v>898.80000000000007</v>
      </c>
      <c r="L2795" s="835">
        <v>44166</v>
      </c>
      <c r="M2795" s="794"/>
      <c r="N2795" s="794"/>
      <c r="O2795" s="794"/>
      <c r="P2795" s="794"/>
      <c r="Q2795" s="794"/>
      <c r="R2795" s="794"/>
      <c r="S2795" s="794"/>
      <c r="T2795" s="794"/>
      <c r="U2795" s="794"/>
      <c r="V2795" s="794"/>
      <c r="W2795" s="794"/>
      <c r="X2795" s="794"/>
    </row>
    <row r="2796" spans="3:24">
      <c r="C2796" s="857" t="s">
        <v>1024</v>
      </c>
      <c r="D2796" s="835">
        <v>43800</v>
      </c>
      <c r="E2796" s="794">
        <f t="shared" si="53"/>
        <v>2019</v>
      </c>
      <c r="F2796" s="794" t="s">
        <v>1019</v>
      </c>
      <c r="G2796" s="823">
        <v>300</v>
      </c>
      <c r="H2796" s="794" t="s">
        <v>1029</v>
      </c>
      <c r="I2796" s="794">
        <v>86</v>
      </c>
      <c r="J2796" s="794">
        <v>214</v>
      </c>
      <c r="K2796" s="794">
        <v>898.80000000000007</v>
      </c>
      <c r="L2796" s="835">
        <v>44166</v>
      </c>
      <c r="M2796" s="794"/>
      <c r="N2796" s="794"/>
      <c r="O2796" s="794"/>
      <c r="P2796" s="794"/>
      <c r="Q2796" s="794"/>
      <c r="R2796" s="794"/>
      <c r="S2796" s="794"/>
      <c r="T2796" s="794"/>
      <c r="U2796" s="794"/>
      <c r="V2796" s="794"/>
      <c r="W2796" s="794"/>
      <c r="X2796" s="794"/>
    </row>
    <row r="2797" spans="3:24">
      <c r="C2797" s="857" t="s">
        <v>1024</v>
      </c>
      <c r="D2797" s="835">
        <v>43800</v>
      </c>
      <c r="E2797" s="794">
        <f t="shared" si="53"/>
        <v>2019</v>
      </c>
      <c r="F2797" s="794" t="s">
        <v>1019</v>
      </c>
      <c r="G2797" s="823">
        <v>300</v>
      </c>
      <c r="H2797" s="794" t="s">
        <v>1029</v>
      </c>
      <c r="I2797" s="794">
        <v>86</v>
      </c>
      <c r="J2797" s="794">
        <v>214</v>
      </c>
      <c r="K2797" s="794">
        <v>898.80000000000007</v>
      </c>
      <c r="L2797" s="835">
        <v>44166</v>
      </c>
      <c r="M2797" s="794"/>
      <c r="N2797" s="794"/>
      <c r="O2797" s="794"/>
      <c r="P2797" s="794"/>
      <c r="Q2797" s="794"/>
      <c r="R2797" s="794"/>
      <c r="S2797" s="794"/>
      <c r="T2797" s="794"/>
      <c r="U2797" s="794"/>
      <c r="V2797" s="794"/>
      <c r="W2797" s="794"/>
      <c r="X2797" s="794"/>
    </row>
    <row r="2798" spans="3:24">
      <c r="C2798" s="857" t="s">
        <v>1024</v>
      </c>
      <c r="D2798" s="835">
        <v>43800</v>
      </c>
      <c r="E2798" s="794">
        <f t="shared" si="53"/>
        <v>2019</v>
      </c>
      <c r="F2798" s="794" t="s">
        <v>1019</v>
      </c>
      <c r="G2798" s="823">
        <v>300</v>
      </c>
      <c r="H2798" s="794" t="s">
        <v>1029</v>
      </c>
      <c r="I2798" s="794">
        <v>86</v>
      </c>
      <c r="J2798" s="794">
        <v>214</v>
      </c>
      <c r="K2798" s="794">
        <v>898.80000000000007</v>
      </c>
      <c r="L2798" s="835">
        <v>44166</v>
      </c>
      <c r="M2798" s="794"/>
      <c r="N2798" s="794"/>
      <c r="O2798" s="794"/>
      <c r="P2798" s="794"/>
      <c r="Q2798" s="794"/>
      <c r="R2798" s="794"/>
      <c r="S2798" s="794"/>
      <c r="T2798" s="794"/>
      <c r="U2798" s="794"/>
      <c r="V2798" s="794"/>
      <c r="W2798" s="794"/>
      <c r="X2798" s="794"/>
    </row>
    <row r="2799" spans="3:24">
      <c r="C2799" s="857" t="s">
        <v>1024</v>
      </c>
      <c r="D2799" s="835">
        <v>43800</v>
      </c>
      <c r="E2799" s="794">
        <f t="shared" si="53"/>
        <v>2019</v>
      </c>
      <c r="F2799" s="794" t="s">
        <v>1019</v>
      </c>
      <c r="G2799" s="823">
        <v>300</v>
      </c>
      <c r="H2799" s="794" t="s">
        <v>1029</v>
      </c>
      <c r="I2799" s="794">
        <v>86</v>
      </c>
      <c r="J2799" s="794">
        <v>214</v>
      </c>
      <c r="K2799" s="794">
        <v>898.80000000000007</v>
      </c>
      <c r="L2799" s="835">
        <v>44166</v>
      </c>
      <c r="M2799" s="794"/>
      <c r="N2799" s="794"/>
      <c r="O2799" s="794"/>
      <c r="P2799" s="794"/>
      <c r="Q2799" s="794"/>
      <c r="R2799" s="794"/>
      <c r="S2799" s="794"/>
      <c r="T2799" s="794"/>
      <c r="U2799" s="794"/>
      <c r="V2799" s="794"/>
      <c r="W2799" s="794"/>
      <c r="X2799" s="794"/>
    </row>
    <row r="2800" spans="3:24">
      <c r="C2800" s="857" t="s">
        <v>1024</v>
      </c>
      <c r="D2800" s="835">
        <v>43800</v>
      </c>
      <c r="E2800" s="794">
        <f t="shared" si="53"/>
        <v>2019</v>
      </c>
      <c r="F2800" s="794" t="s">
        <v>1019</v>
      </c>
      <c r="G2800" s="823">
        <v>300</v>
      </c>
      <c r="H2800" s="794" t="s">
        <v>1029</v>
      </c>
      <c r="I2800" s="794">
        <v>86</v>
      </c>
      <c r="J2800" s="794">
        <v>214</v>
      </c>
      <c r="K2800" s="794">
        <v>898.80000000000007</v>
      </c>
      <c r="L2800" s="835">
        <v>44166</v>
      </c>
      <c r="M2800" s="794"/>
      <c r="N2800" s="794"/>
      <c r="O2800" s="794"/>
      <c r="P2800" s="794"/>
      <c r="Q2800" s="794"/>
      <c r="R2800" s="794"/>
      <c r="S2800" s="794"/>
      <c r="T2800" s="794"/>
      <c r="U2800" s="794"/>
      <c r="V2800" s="794"/>
      <c r="W2800" s="794"/>
      <c r="X2800" s="794"/>
    </row>
    <row r="2801" spans="3:24">
      <c r="C2801" s="857" t="s">
        <v>1024</v>
      </c>
      <c r="D2801" s="835">
        <v>43800</v>
      </c>
      <c r="E2801" s="794">
        <f t="shared" si="53"/>
        <v>2019</v>
      </c>
      <c r="F2801" s="794" t="s">
        <v>1019</v>
      </c>
      <c r="G2801" s="823">
        <v>300</v>
      </c>
      <c r="H2801" s="794" t="s">
        <v>1029</v>
      </c>
      <c r="I2801" s="794">
        <v>86</v>
      </c>
      <c r="J2801" s="794">
        <v>214</v>
      </c>
      <c r="K2801" s="794">
        <v>898.80000000000007</v>
      </c>
      <c r="L2801" s="835">
        <v>44166</v>
      </c>
      <c r="M2801" s="794"/>
      <c r="N2801" s="794"/>
      <c r="O2801" s="794"/>
      <c r="P2801" s="794"/>
      <c r="Q2801" s="794"/>
      <c r="R2801" s="794"/>
      <c r="S2801" s="794"/>
      <c r="T2801" s="794"/>
      <c r="U2801" s="794"/>
      <c r="V2801" s="794"/>
      <c r="W2801" s="794"/>
      <c r="X2801" s="794"/>
    </row>
    <row r="2802" spans="3:24">
      <c r="C2802" s="857" t="s">
        <v>1024</v>
      </c>
      <c r="D2802" s="835">
        <v>43800</v>
      </c>
      <c r="E2802" s="794">
        <f t="shared" si="53"/>
        <v>2019</v>
      </c>
      <c r="F2802" s="794" t="s">
        <v>1019</v>
      </c>
      <c r="G2802" s="823">
        <v>300</v>
      </c>
      <c r="H2802" s="794" t="s">
        <v>1029</v>
      </c>
      <c r="I2802" s="794">
        <v>86</v>
      </c>
      <c r="J2802" s="794">
        <v>214</v>
      </c>
      <c r="K2802" s="794">
        <v>898.80000000000007</v>
      </c>
      <c r="L2802" s="835">
        <v>44166</v>
      </c>
      <c r="M2802" s="794"/>
      <c r="N2802" s="794"/>
      <c r="O2802" s="794"/>
      <c r="P2802" s="794"/>
      <c r="Q2802" s="794"/>
      <c r="R2802" s="794"/>
      <c r="S2802" s="794"/>
      <c r="T2802" s="794"/>
      <c r="U2802" s="794"/>
      <c r="V2802" s="794"/>
      <c r="W2802" s="794"/>
      <c r="X2802" s="794"/>
    </row>
    <row r="2803" spans="3:24">
      <c r="C2803" s="857" t="s">
        <v>1024</v>
      </c>
      <c r="D2803" s="835">
        <v>43800</v>
      </c>
      <c r="E2803" s="794">
        <f t="shared" si="53"/>
        <v>2019</v>
      </c>
      <c r="F2803" s="794" t="s">
        <v>1019</v>
      </c>
      <c r="G2803" s="823">
        <v>300</v>
      </c>
      <c r="H2803" s="794" t="s">
        <v>1029</v>
      </c>
      <c r="I2803" s="794">
        <v>86</v>
      </c>
      <c r="J2803" s="794">
        <v>214</v>
      </c>
      <c r="K2803" s="794">
        <v>898.80000000000007</v>
      </c>
      <c r="L2803" s="835">
        <v>44166</v>
      </c>
      <c r="M2803" s="794"/>
      <c r="N2803" s="794"/>
      <c r="O2803" s="794"/>
      <c r="P2803" s="794"/>
      <c r="Q2803" s="794"/>
      <c r="R2803" s="794"/>
      <c r="S2803" s="794"/>
      <c r="T2803" s="794"/>
      <c r="U2803" s="794"/>
      <c r="V2803" s="794"/>
      <c r="W2803" s="794"/>
      <c r="X2803" s="794"/>
    </row>
    <row r="2804" spans="3:24">
      <c r="C2804" s="857" t="s">
        <v>1024</v>
      </c>
      <c r="D2804" s="835">
        <v>43800</v>
      </c>
      <c r="E2804" s="794">
        <f t="shared" si="53"/>
        <v>2019</v>
      </c>
      <c r="F2804" s="794" t="s">
        <v>1019</v>
      </c>
      <c r="G2804" s="823">
        <v>300</v>
      </c>
      <c r="H2804" s="794" t="s">
        <v>1029</v>
      </c>
      <c r="I2804" s="794">
        <v>86</v>
      </c>
      <c r="J2804" s="794">
        <v>214</v>
      </c>
      <c r="K2804" s="794">
        <v>898.80000000000007</v>
      </c>
      <c r="L2804" s="835">
        <v>44166</v>
      </c>
      <c r="M2804" s="794"/>
      <c r="N2804" s="794"/>
      <c r="O2804" s="794"/>
      <c r="P2804" s="794"/>
      <c r="Q2804" s="794"/>
      <c r="R2804" s="794"/>
      <c r="S2804" s="794"/>
      <c r="T2804" s="794"/>
      <c r="U2804" s="794"/>
      <c r="V2804" s="794"/>
      <c r="W2804" s="794"/>
      <c r="X2804" s="794"/>
    </row>
    <row r="2805" spans="3:24">
      <c r="C2805" s="857" t="s">
        <v>1024</v>
      </c>
      <c r="D2805" s="835">
        <v>43800</v>
      </c>
      <c r="E2805" s="794">
        <f t="shared" si="53"/>
        <v>2019</v>
      </c>
      <c r="F2805" s="794" t="s">
        <v>1019</v>
      </c>
      <c r="G2805" s="823">
        <v>300</v>
      </c>
      <c r="H2805" s="794" t="s">
        <v>1029</v>
      </c>
      <c r="I2805" s="794">
        <v>86</v>
      </c>
      <c r="J2805" s="794">
        <v>214</v>
      </c>
      <c r="K2805" s="794">
        <v>898.80000000000007</v>
      </c>
      <c r="L2805" s="835">
        <v>44166</v>
      </c>
      <c r="M2805" s="794"/>
      <c r="N2805" s="794"/>
      <c r="O2805" s="794"/>
      <c r="P2805" s="794"/>
      <c r="Q2805" s="794"/>
      <c r="R2805" s="794"/>
      <c r="S2805" s="794"/>
      <c r="T2805" s="794"/>
      <c r="U2805" s="794"/>
      <c r="V2805" s="794"/>
      <c r="W2805" s="794"/>
      <c r="X2805" s="794"/>
    </row>
    <row r="2806" spans="3:24">
      <c r="C2806" s="857" t="s">
        <v>1024</v>
      </c>
      <c r="D2806" s="835">
        <v>43800</v>
      </c>
      <c r="E2806" s="794">
        <f t="shared" si="53"/>
        <v>2019</v>
      </c>
      <c r="F2806" s="794" t="s">
        <v>1019</v>
      </c>
      <c r="G2806" s="823">
        <v>300</v>
      </c>
      <c r="H2806" s="794" t="s">
        <v>1029</v>
      </c>
      <c r="I2806" s="794">
        <v>86</v>
      </c>
      <c r="J2806" s="794">
        <v>214</v>
      </c>
      <c r="K2806" s="794">
        <v>898.80000000000007</v>
      </c>
      <c r="L2806" s="835">
        <v>44256</v>
      </c>
      <c r="M2806" s="794"/>
      <c r="N2806" s="794"/>
      <c r="O2806" s="794"/>
      <c r="P2806" s="794"/>
      <c r="Q2806" s="794"/>
      <c r="R2806" s="794"/>
      <c r="S2806" s="794"/>
      <c r="T2806" s="794"/>
      <c r="U2806" s="794"/>
      <c r="V2806" s="794"/>
      <c r="W2806" s="794"/>
      <c r="X2806" s="794"/>
    </row>
    <row r="2807" spans="3:24">
      <c r="C2807" s="857" t="s">
        <v>1024</v>
      </c>
      <c r="D2807" s="835">
        <v>43800</v>
      </c>
      <c r="E2807" s="794">
        <f t="shared" si="53"/>
        <v>2019</v>
      </c>
      <c r="F2807" s="794" t="s">
        <v>1054</v>
      </c>
      <c r="G2807" s="823">
        <v>147</v>
      </c>
      <c r="H2807" s="794" t="s">
        <v>1029</v>
      </c>
      <c r="I2807" s="794">
        <v>86</v>
      </c>
      <c r="J2807" s="794">
        <v>61</v>
      </c>
      <c r="K2807" s="794">
        <v>256.2</v>
      </c>
      <c r="L2807" s="835">
        <v>44136</v>
      </c>
      <c r="M2807" s="794"/>
      <c r="N2807" s="794"/>
      <c r="O2807" s="794"/>
      <c r="P2807" s="794"/>
      <c r="Q2807" s="794"/>
      <c r="R2807" s="794"/>
      <c r="S2807" s="794"/>
      <c r="T2807" s="794"/>
      <c r="U2807" s="794"/>
      <c r="V2807" s="794"/>
      <c r="W2807" s="794"/>
      <c r="X2807" s="794"/>
    </row>
    <row r="2808" spans="3:24">
      <c r="C2808" s="857" t="s">
        <v>1024</v>
      </c>
      <c r="D2808" s="835">
        <v>43800</v>
      </c>
      <c r="E2808" s="794">
        <f t="shared" si="53"/>
        <v>2019</v>
      </c>
      <c r="F2808" s="794" t="s">
        <v>1054</v>
      </c>
      <c r="G2808" s="823">
        <v>147</v>
      </c>
      <c r="H2808" s="794" t="s">
        <v>1029</v>
      </c>
      <c r="I2808" s="794">
        <v>86</v>
      </c>
      <c r="J2808" s="794">
        <v>61</v>
      </c>
      <c r="K2808" s="794">
        <v>256.2</v>
      </c>
      <c r="L2808" s="835">
        <v>44228</v>
      </c>
      <c r="M2808" s="794"/>
      <c r="N2808" s="794"/>
      <c r="O2808" s="794"/>
      <c r="P2808" s="794"/>
      <c r="Q2808" s="794"/>
      <c r="R2808" s="794"/>
      <c r="S2808" s="794"/>
      <c r="T2808" s="794"/>
      <c r="U2808" s="794"/>
      <c r="V2808" s="794"/>
      <c r="W2808" s="794"/>
      <c r="X2808" s="794"/>
    </row>
    <row r="2809" spans="3:24">
      <c r="C2809" s="857" t="s">
        <v>1024</v>
      </c>
      <c r="D2809" s="835">
        <v>43800</v>
      </c>
      <c r="E2809" s="794">
        <f t="shared" si="53"/>
        <v>2019</v>
      </c>
      <c r="F2809" s="794" t="s">
        <v>1054</v>
      </c>
      <c r="G2809" s="823">
        <v>147</v>
      </c>
      <c r="H2809" s="794" t="s">
        <v>1029</v>
      </c>
      <c r="I2809" s="794">
        <v>86</v>
      </c>
      <c r="J2809" s="794">
        <v>61</v>
      </c>
      <c r="K2809" s="794">
        <v>256.2</v>
      </c>
      <c r="L2809" s="835">
        <v>44228</v>
      </c>
      <c r="M2809" s="794"/>
      <c r="N2809" s="794"/>
      <c r="O2809" s="794"/>
      <c r="P2809" s="794"/>
      <c r="Q2809" s="794"/>
      <c r="R2809" s="794"/>
      <c r="S2809" s="794"/>
      <c r="T2809" s="794"/>
      <c r="U2809" s="794"/>
      <c r="V2809" s="794"/>
      <c r="W2809" s="794"/>
      <c r="X2809" s="794"/>
    </row>
    <row r="2810" spans="3:24">
      <c r="C2810" s="857" t="s">
        <v>1024</v>
      </c>
      <c r="D2810" s="835">
        <v>43800</v>
      </c>
      <c r="E2810" s="794">
        <f t="shared" si="53"/>
        <v>2019</v>
      </c>
      <c r="F2810" s="794" t="s">
        <v>1054</v>
      </c>
      <c r="G2810" s="823">
        <v>147</v>
      </c>
      <c r="H2810" s="794" t="s">
        <v>1029</v>
      </c>
      <c r="I2810" s="794">
        <v>86</v>
      </c>
      <c r="J2810" s="794">
        <v>61</v>
      </c>
      <c r="K2810" s="794">
        <v>256.2</v>
      </c>
      <c r="L2810" s="835">
        <v>44228</v>
      </c>
      <c r="M2810" s="794"/>
      <c r="N2810" s="794"/>
      <c r="O2810" s="794"/>
      <c r="P2810" s="794"/>
      <c r="Q2810" s="794"/>
      <c r="R2810" s="794"/>
      <c r="S2810" s="794"/>
      <c r="T2810" s="794"/>
      <c r="U2810" s="794"/>
      <c r="V2810" s="794"/>
      <c r="W2810" s="794"/>
      <c r="X2810" s="794"/>
    </row>
    <row r="2811" spans="3:24">
      <c r="C2811" s="857" t="s">
        <v>1024</v>
      </c>
      <c r="D2811" s="835">
        <v>43800</v>
      </c>
      <c r="E2811" s="794">
        <f t="shared" si="53"/>
        <v>2019</v>
      </c>
      <c r="F2811" s="794" t="s">
        <v>1054</v>
      </c>
      <c r="G2811" s="823">
        <v>147</v>
      </c>
      <c r="H2811" s="794" t="s">
        <v>1029</v>
      </c>
      <c r="I2811" s="794">
        <v>86</v>
      </c>
      <c r="J2811" s="794">
        <v>61</v>
      </c>
      <c r="K2811" s="794">
        <v>256.2</v>
      </c>
      <c r="L2811" s="835">
        <v>44228</v>
      </c>
      <c r="M2811" s="794"/>
      <c r="N2811" s="794"/>
      <c r="O2811" s="794"/>
      <c r="P2811" s="794"/>
      <c r="Q2811" s="794"/>
      <c r="R2811" s="794"/>
      <c r="S2811" s="794"/>
      <c r="T2811" s="794"/>
      <c r="U2811" s="794"/>
      <c r="V2811" s="794"/>
      <c r="W2811" s="794"/>
      <c r="X2811" s="794"/>
    </row>
    <row r="2812" spans="3:24">
      <c r="C2812" s="857" t="s">
        <v>1024</v>
      </c>
      <c r="D2812" s="835">
        <v>43800</v>
      </c>
      <c r="E2812" s="794">
        <f t="shared" si="53"/>
        <v>2019</v>
      </c>
      <c r="F2812" s="794" t="s">
        <v>1054</v>
      </c>
      <c r="G2812" s="823">
        <v>147</v>
      </c>
      <c r="H2812" s="794" t="s">
        <v>1029</v>
      </c>
      <c r="I2812" s="794">
        <v>86</v>
      </c>
      <c r="J2812" s="794">
        <v>61</v>
      </c>
      <c r="K2812" s="794">
        <v>256.2</v>
      </c>
      <c r="L2812" s="835">
        <v>44136</v>
      </c>
      <c r="M2812" s="794"/>
      <c r="N2812" s="794"/>
      <c r="O2812" s="794"/>
      <c r="P2812" s="794"/>
      <c r="Q2812" s="794"/>
      <c r="R2812" s="794"/>
      <c r="S2812" s="794"/>
      <c r="T2812" s="794"/>
      <c r="U2812" s="794"/>
      <c r="V2812" s="794"/>
      <c r="W2812" s="794"/>
      <c r="X2812" s="794"/>
    </row>
    <row r="2813" spans="3:24">
      <c r="C2813" s="857" t="s">
        <v>1024</v>
      </c>
      <c r="D2813" s="835">
        <v>43800</v>
      </c>
      <c r="E2813" s="794">
        <f t="shared" si="53"/>
        <v>2019</v>
      </c>
      <c r="F2813" s="794" t="s">
        <v>1054</v>
      </c>
      <c r="G2813" s="823">
        <v>147</v>
      </c>
      <c r="H2813" s="794" t="s">
        <v>1029</v>
      </c>
      <c r="I2813" s="794">
        <v>86</v>
      </c>
      <c r="J2813" s="794">
        <v>61</v>
      </c>
      <c r="K2813" s="794">
        <v>256.2</v>
      </c>
      <c r="L2813" s="835">
        <v>44136</v>
      </c>
      <c r="M2813" s="794"/>
      <c r="N2813" s="794"/>
      <c r="O2813" s="794"/>
      <c r="P2813" s="794"/>
      <c r="Q2813" s="794"/>
      <c r="R2813" s="794"/>
      <c r="S2813" s="794"/>
      <c r="T2813" s="794"/>
      <c r="U2813" s="794"/>
      <c r="V2813" s="794"/>
      <c r="W2813" s="794"/>
      <c r="X2813" s="794"/>
    </row>
    <row r="2814" spans="3:24">
      <c r="C2814" s="857" t="s">
        <v>1024</v>
      </c>
      <c r="D2814" s="835">
        <v>43800</v>
      </c>
      <c r="E2814" s="794">
        <f t="shared" si="53"/>
        <v>2019</v>
      </c>
      <c r="F2814" s="794" t="s">
        <v>1054</v>
      </c>
      <c r="G2814" s="823">
        <v>147</v>
      </c>
      <c r="H2814" s="794" t="s">
        <v>1029</v>
      </c>
      <c r="I2814" s="794">
        <v>86</v>
      </c>
      <c r="J2814" s="794">
        <v>61</v>
      </c>
      <c r="K2814" s="794">
        <v>256.2</v>
      </c>
      <c r="L2814" s="835">
        <v>44136</v>
      </c>
      <c r="M2814" s="794"/>
      <c r="N2814" s="794"/>
      <c r="O2814" s="794"/>
      <c r="P2814" s="794"/>
      <c r="Q2814" s="794"/>
      <c r="R2814" s="794"/>
      <c r="S2814" s="794"/>
      <c r="T2814" s="794"/>
      <c r="U2814" s="794"/>
      <c r="V2814" s="794"/>
      <c r="W2814" s="794"/>
      <c r="X2814" s="794"/>
    </row>
    <row r="2815" spans="3:24">
      <c r="C2815" s="857" t="s">
        <v>1024</v>
      </c>
      <c r="D2815" s="835">
        <v>43800</v>
      </c>
      <c r="E2815" s="794">
        <f t="shared" si="53"/>
        <v>2019</v>
      </c>
      <c r="F2815" s="794" t="s">
        <v>1054</v>
      </c>
      <c r="G2815" s="823">
        <v>147</v>
      </c>
      <c r="H2815" s="794" t="s">
        <v>1029</v>
      </c>
      <c r="I2815" s="794">
        <v>86</v>
      </c>
      <c r="J2815" s="794">
        <v>61</v>
      </c>
      <c r="K2815" s="794">
        <v>256.2</v>
      </c>
      <c r="L2815" s="835">
        <v>44136</v>
      </c>
      <c r="M2815" s="794"/>
      <c r="N2815" s="794"/>
      <c r="O2815" s="794"/>
      <c r="P2815" s="794"/>
      <c r="Q2815" s="794"/>
      <c r="R2815" s="794"/>
      <c r="S2815" s="794"/>
      <c r="T2815" s="794"/>
      <c r="U2815" s="794"/>
      <c r="V2815" s="794"/>
      <c r="W2815" s="794"/>
      <c r="X2815" s="794"/>
    </row>
    <row r="2816" spans="3:24">
      <c r="C2816" s="857" t="s">
        <v>1024</v>
      </c>
      <c r="D2816" s="835">
        <v>43800</v>
      </c>
      <c r="E2816" s="794">
        <f t="shared" si="53"/>
        <v>2019</v>
      </c>
      <c r="F2816" s="794" t="s">
        <v>1054</v>
      </c>
      <c r="G2816" s="823">
        <v>147</v>
      </c>
      <c r="H2816" s="794" t="s">
        <v>1029</v>
      </c>
      <c r="I2816" s="794">
        <v>86</v>
      </c>
      <c r="J2816" s="794">
        <v>61</v>
      </c>
      <c r="K2816" s="794">
        <v>256.2</v>
      </c>
      <c r="L2816" s="835">
        <v>44136</v>
      </c>
      <c r="M2816" s="794"/>
      <c r="N2816" s="794"/>
      <c r="O2816" s="794"/>
      <c r="P2816" s="794"/>
      <c r="Q2816" s="794"/>
      <c r="R2816" s="794"/>
      <c r="S2816" s="794"/>
      <c r="T2816" s="794"/>
      <c r="U2816" s="794"/>
      <c r="V2816" s="794"/>
      <c r="W2816" s="794"/>
      <c r="X2816" s="794"/>
    </row>
    <row r="2817" spans="3:24">
      <c r="C2817" s="857" t="s">
        <v>1024</v>
      </c>
      <c r="D2817" s="835">
        <v>43800</v>
      </c>
      <c r="E2817" s="794">
        <f t="shared" si="53"/>
        <v>2019</v>
      </c>
      <c r="F2817" s="794" t="s">
        <v>1054</v>
      </c>
      <c r="G2817" s="823">
        <v>147</v>
      </c>
      <c r="H2817" s="794" t="s">
        <v>1029</v>
      </c>
      <c r="I2817" s="794">
        <v>86</v>
      </c>
      <c r="J2817" s="794">
        <v>61</v>
      </c>
      <c r="K2817" s="794">
        <v>256.2</v>
      </c>
      <c r="L2817" s="835">
        <v>44136</v>
      </c>
      <c r="M2817" s="794"/>
      <c r="N2817" s="794"/>
      <c r="O2817" s="794"/>
      <c r="P2817" s="794"/>
      <c r="Q2817" s="794"/>
      <c r="R2817" s="794"/>
      <c r="S2817" s="794"/>
      <c r="T2817" s="794"/>
      <c r="U2817" s="794"/>
      <c r="V2817" s="794"/>
      <c r="W2817" s="794"/>
      <c r="X2817" s="794"/>
    </row>
    <row r="2818" spans="3:24">
      <c r="C2818" s="857" t="s">
        <v>1024</v>
      </c>
      <c r="D2818" s="835">
        <v>43800</v>
      </c>
      <c r="E2818" s="794">
        <f t="shared" si="53"/>
        <v>2019</v>
      </c>
      <c r="F2818" s="794" t="s">
        <v>1054</v>
      </c>
      <c r="G2818" s="823">
        <v>147</v>
      </c>
      <c r="H2818" s="794" t="s">
        <v>1029</v>
      </c>
      <c r="I2818" s="794">
        <v>86</v>
      </c>
      <c r="J2818" s="794">
        <v>61</v>
      </c>
      <c r="K2818" s="794">
        <v>256.2</v>
      </c>
      <c r="L2818" s="835">
        <v>44136</v>
      </c>
      <c r="M2818" s="794"/>
      <c r="N2818" s="794"/>
      <c r="O2818" s="794"/>
      <c r="P2818" s="794"/>
      <c r="Q2818" s="794"/>
      <c r="R2818" s="794"/>
      <c r="S2818" s="794"/>
      <c r="T2818" s="794"/>
      <c r="U2818" s="794"/>
      <c r="V2818" s="794"/>
      <c r="W2818" s="794"/>
      <c r="X2818" s="794"/>
    </row>
    <row r="2819" spans="3:24">
      <c r="C2819" s="857" t="s">
        <v>1024</v>
      </c>
      <c r="D2819" s="835">
        <v>43800</v>
      </c>
      <c r="E2819" s="794">
        <f t="shared" si="53"/>
        <v>2019</v>
      </c>
      <c r="F2819" s="794" t="s">
        <v>1054</v>
      </c>
      <c r="G2819" s="823">
        <v>147</v>
      </c>
      <c r="H2819" s="794" t="s">
        <v>1029</v>
      </c>
      <c r="I2819" s="794">
        <v>86</v>
      </c>
      <c r="J2819" s="794">
        <v>61</v>
      </c>
      <c r="K2819" s="794">
        <v>256.2</v>
      </c>
      <c r="L2819" s="835">
        <v>44136</v>
      </c>
      <c r="M2819" s="794"/>
      <c r="N2819" s="794"/>
      <c r="O2819" s="794"/>
      <c r="P2819" s="794"/>
      <c r="Q2819" s="794"/>
      <c r="R2819" s="794"/>
      <c r="S2819" s="794"/>
      <c r="T2819" s="794"/>
      <c r="U2819" s="794"/>
      <c r="V2819" s="794"/>
      <c r="W2819" s="794"/>
      <c r="X2819" s="794"/>
    </row>
    <row r="2820" spans="3:24">
      <c r="C2820" s="857" t="s">
        <v>1024</v>
      </c>
      <c r="D2820" s="835">
        <v>43800</v>
      </c>
      <c r="E2820" s="794">
        <f t="shared" si="53"/>
        <v>2019</v>
      </c>
      <c r="F2820" s="794" t="s">
        <v>1054</v>
      </c>
      <c r="G2820" s="823">
        <v>147</v>
      </c>
      <c r="H2820" s="794" t="s">
        <v>1029</v>
      </c>
      <c r="I2820" s="794">
        <v>86</v>
      </c>
      <c r="J2820" s="794">
        <v>61</v>
      </c>
      <c r="K2820" s="794">
        <v>256.2</v>
      </c>
      <c r="L2820" s="835">
        <v>44136</v>
      </c>
      <c r="M2820" s="794"/>
      <c r="N2820" s="794"/>
      <c r="O2820" s="794"/>
      <c r="P2820" s="794"/>
      <c r="Q2820" s="794"/>
      <c r="R2820" s="794"/>
      <c r="S2820" s="794"/>
      <c r="T2820" s="794"/>
      <c r="U2820" s="794"/>
      <c r="V2820" s="794"/>
      <c r="W2820" s="794"/>
      <c r="X2820" s="794"/>
    </row>
    <row r="2821" spans="3:24">
      <c r="C2821" s="857" t="s">
        <v>1024</v>
      </c>
      <c r="D2821" s="835">
        <v>43800</v>
      </c>
      <c r="E2821" s="794">
        <f t="shared" si="53"/>
        <v>2019</v>
      </c>
      <c r="F2821" s="794" t="s">
        <v>1054</v>
      </c>
      <c r="G2821" s="823">
        <v>147</v>
      </c>
      <c r="H2821" s="794" t="s">
        <v>1029</v>
      </c>
      <c r="I2821" s="794">
        <v>86</v>
      </c>
      <c r="J2821" s="794">
        <v>61</v>
      </c>
      <c r="K2821" s="794">
        <v>256.2</v>
      </c>
      <c r="L2821" s="835">
        <v>44136</v>
      </c>
      <c r="M2821" s="794"/>
      <c r="N2821" s="794"/>
      <c r="O2821" s="794"/>
      <c r="P2821" s="794"/>
      <c r="Q2821" s="794"/>
      <c r="R2821" s="794"/>
      <c r="S2821" s="794"/>
      <c r="T2821" s="794"/>
      <c r="U2821" s="794"/>
      <c r="V2821" s="794"/>
      <c r="W2821" s="794"/>
      <c r="X2821" s="794"/>
    </row>
    <row r="2822" spans="3:24">
      <c r="C2822" s="857" t="s">
        <v>1024</v>
      </c>
      <c r="D2822" s="835">
        <v>43800</v>
      </c>
      <c r="E2822" s="794">
        <f t="shared" si="53"/>
        <v>2019</v>
      </c>
      <c r="F2822" s="794" t="s">
        <v>1054</v>
      </c>
      <c r="G2822" s="823">
        <v>147</v>
      </c>
      <c r="H2822" s="794" t="s">
        <v>1029</v>
      </c>
      <c r="I2822" s="794">
        <v>86</v>
      </c>
      <c r="J2822" s="794">
        <v>61</v>
      </c>
      <c r="K2822" s="794">
        <v>256.2</v>
      </c>
      <c r="L2822" s="835">
        <v>44136</v>
      </c>
      <c r="M2822" s="794"/>
      <c r="N2822" s="794"/>
      <c r="O2822" s="794"/>
      <c r="P2822" s="794"/>
      <c r="Q2822" s="794"/>
      <c r="R2822" s="794"/>
      <c r="S2822" s="794"/>
      <c r="T2822" s="794"/>
      <c r="U2822" s="794"/>
      <c r="V2822" s="794"/>
      <c r="W2822" s="794"/>
      <c r="X2822" s="794"/>
    </row>
    <row r="2823" spans="3:24">
      <c r="C2823" s="857" t="s">
        <v>1024</v>
      </c>
      <c r="D2823" s="835">
        <v>43800</v>
      </c>
      <c r="E2823" s="794">
        <f t="shared" si="53"/>
        <v>2019</v>
      </c>
      <c r="F2823" s="794" t="s">
        <v>1054</v>
      </c>
      <c r="G2823" s="823">
        <v>147</v>
      </c>
      <c r="H2823" s="794" t="s">
        <v>1029</v>
      </c>
      <c r="I2823" s="794">
        <v>86</v>
      </c>
      <c r="J2823" s="794">
        <v>61</v>
      </c>
      <c r="K2823" s="794">
        <v>256.2</v>
      </c>
      <c r="L2823" s="835">
        <v>44136</v>
      </c>
      <c r="M2823" s="794"/>
      <c r="N2823" s="794"/>
      <c r="O2823" s="794"/>
      <c r="P2823" s="794"/>
      <c r="Q2823" s="794"/>
      <c r="R2823" s="794"/>
      <c r="S2823" s="794"/>
      <c r="T2823" s="794"/>
      <c r="U2823" s="794"/>
      <c r="V2823" s="794"/>
      <c r="W2823" s="794"/>
      <c r="X2823" s="794"/>
    </row>
    <row r="2824" spans="3:24">
      <c r="C2824" s="857" t="s">
        <v>1024</v>
      </c>
      <c r="D2824" s="835">
        <v>43800</v>
      </c>
      <c r="E2824" s="794">
        <f t="shared" si="53"/>
        <v>2019</v>
      </c>
      <c r="F2824" s="794" t="s">
        <v>1054</v>
      </c>
      <c r="G2824" s="823">
        <v>147</v>
      </c>
      <c r="H2824" s="794" t="s">
        <v>1029</v>
      </c>
      <c r="I2824" s="794">
        <v>86</v>
      </c>
      <c r="J2824" s="794">
        <v>61</v>
      </c>
      <c r="K2824" s="794">
        <v>256.2</v>
      </c>
      <c r="L2824" s="835">
        <v>44136</v>
      </c>
      <c r="M2824" s="794"/>
      <c r="N2824" s="794"/>
      <c r="O2824" s="794"/>
      <c r="P2824" s="794"/>
      <c r="Q2824" s="794"/>
      <c r="R2824" s="794"/>
      <c r="S2824" s="794"/>
      <c r="T2824" s="794"/>
      <c r="U2824" s="794"/>
      <c r="V2824" s="794"/>
      <c r="W2824" s="794"/>
      <c r="X2824" s="794"/>
    </row>
    <row r="2825" spans="3:24">
      <c r="C2825" s="857" t="s">
        <v>1024</v>
      </c>
      <c r="D2825" s="835">
        <v>43800</v>
      </c>
      <c r="E2825" s="794">
        <f t="shared" si="53"/>
        <v>2019</v>
      </c>
      <c r="F2825" s="794" t="s">
        <v>1054</v>
      </c>
      <c r="G2825" s="823">
        <v>147</v>
      </c>
      <c r="H2825" s="794" t="s">
        <v>1029</v>
      </c>
      <c r="I2825" s="794">
        <v>86</v>
      </c>
      <c r="J2825" s="794">
        <v>61</v>
      </c>
      <c r="K2825" s="794">
        <v>256.2</v>
      </c>
      <c r="L2825" s="835">
        <v>44136</v>
      </c>
      <c r="M2825" s="794"/>
      <c r="N2825" s="794"/>
      <c r="O2825" s="794"/>
      <c r="P2825" s="794"/>
      <c r="Q2825" s="794"/>
      <c r="R2825" s="794"/>
      <c r="S2825" s="794"/>
      <c r="T2825" s="794"/>
      <c r="U2825" s="794"/>
      <c r="V2825" s="794"/>
      <c r="W2825" s="794"/>
      <c r="X2825" s="794"/>
    </row>
    <row r="2826" spans="3:24">
      <c r="C2826" s="857" t="s">
        <v>1024</v>
      </c>
      <c r="D2826" s="835">
        <v>43800</v>
      </c>
      <c r="E2826" s="794">
        <f t="shared" si="53"/>
        <v>2019</v>
      </c>
      <c r="F2826" s="794" t="s">
        <v>1054</v>
      </c>
      <c r="G2826" s="823">
        <v>147</v>
      </c>
      <c r="H2826" s="794" t="s">
        <v>1029</v>
      </c>
      <c r="I2826" s="794">
        <v>86</v>
      </c>
      <c r="J2826" s="794">
        <v>61</v>
      </c>
      <c r="K2826" s="794">
        <v>256.2</v>
      </c>
      <c r="L2826" s="835">
        <v>44136</v>
      </c>
      <c r="M2826" s="794"/>
      <c r="N2826" s="794"/>
      <c r="O2826" s="794"/>
      <c r="P2826" s="794"/>
      <c r="Q2826" s="794"/>
      <c r="R2826" s="794"/>
      <c r="S2826" s="794"/>
      <c r="T2826" s="794"/>
      <c r="U2826" s="794"/>
      <c r="V2826" s="794"/>
      <c r="W2826" s="794"/>
      <c r="X2826" s="794"/>
    </row>
    <row r="2827" spans="3:24">
      <c r="C2827" s="857" t="s">
        <v>1024</v>
      </c>
      <c r="D2827" s="835">
        <v>43800</v>
      </c>
      <c r="E2827" s="794">
        <f t="shared" si="53"/>
        <v>2019</v>
      </c>
      <c r="F2827" s="794" t="s">
        <v>1054</v>
      </c>
      <c r="G2827" s="823">
        <v>147</v>
      </c>
      <c r="H2827" s="794" t="s">
        <v>1029</v>
      </c>
      <c r="I2827" s="794">
        <v>86</v>
      </c>
      <c r="J2827" s="794">
        <v>61</v>
      </c>
      <c r="K2827" s="794">
        <v>256.2</v>
      </c>
      <c r="L2827" s="835">
        <v>44136</v>
      </c>
      <c r="M2827" s="794"/>
      <c r="N2827" s="794"/>
      <c r="O2827" s="794"/>
      <c r="P2827" s="794"/>
      <c r="Q2827" s="794"/>
      <c r="R2827" s="794"/>
      <c r="S2827" s="794"/>
      <c r="T2827" s="794"/>
      <c r="U2827" s="794"/>
      <c r="V2827" s="794"/>
      <c r="W2827" s="794"/>
      <c r="X2827" s="794"/>
    </row>
    <row r="2828" spans="3:24">
      <c r="C2828" s="857" t="s">
        <v>1024</v>
      </c>
      <c r="D2828" s="835">
        <v>43800</v>
      </c>
      <c r="E2828" s="794">
        <f t="shared" si="53"/>
        <v>2019</v>
      </c>
      <c r="F2828" s="794" t="s">
        <v>1054</v>
      </c>
      <c r="G2828" s="823">
        <v>147</v>
      </c>
      <c r="H2828" s="794" t="s">
        <v>1029</v>
      </c>
      <c r="I2828" s="794">
        <v>86</v>
      </c>
      <c r="J2828" s="794">
        <v>61</v>
      </c>
      <c r="K2828" s="794">
        <v>256.2</v>
      </c>
      <c r="L2828" s="835">
        <v>44136</v>
      </c>
      <c r="M2828" s="794"/>
      <c r="N2828" s="794"/>
      <c r="O2828" s="794"/>
      <c r="P2828" s="794"/>
      <c r="Q2828" s="794"/>
      <c r="R2828" s="794"/>
      <c r="S2828" s="794"/>
      <c r="T2828" s="794"/>
      <c r="U2828" s="794"/>
      <c r="V2828" s="794"/>
      <c r="W2828" s="794"/>
      <c r="X2828" s="794"/>
    </row>
    <row r="2829" spans="3:24">
      <c r="C2829" s="857" t="s">
        <v>1024</v>
      </c>
      <c r="D2829" s="835">
        <v>43800</v>
      </c>
      <c r="E2829" s="794">
        <f t="shared" si="53"/>
        <v>2019</v>
      </c>
      <c r="F2829" s="794" t="s">
        <v>1054</v>
      </c>
      <c r="G2829" s="823">
        <v>147</v>
      </c>
      <c r="H2829" s="794" t="s">
        <v>1029</v>
      </c>
      <c r="I2829" s="794">
        <v>86</v>
      </c>
      <c r="J2829" s="794">
        <v>61</v>
      </c>
      <c r="K2829" s="794">
        <v>256.2</v>
      </c>
      <c r="L2829" s="835">
        <v>44136</v>
      </c>
      <c r="M2829" s="794"/>
      <c r="N2829" s="794"/>
      <c r="O2829" s="794"/>
      <c r="P2829" s="794"/>
      <c r="Q2829" s="794"/>
      <c r="R2829" s="794"/>
      <c r="S2829" s="794"/>
      <c r="T2829" s="794"/>
      <c r="U2829" s="794"/>
      <c r="V2829" s="794"/>
      <c r="W2829" s="794"/>
      <c r="X2829" s="794"/>
    </row>
    <row r="2830" spans="3:24">
      <c r="C2830" s="857" t="s">
        <v>1024</v>
      </c>
      <c r="D2830" s="835">
        <v>43800</v>
      </c>
      <c r="E2830" s="794">
        <f t="shared" si="53"/>
        <v>2019</v>
      </c>
      <c r="F2830" s="794" t="s">
        <v>1054</v>
      </c>
      <c r="G2830" s="823">
        <v>147</v>
      </c>
      <c r="H2830" s="794" t="s">
        <v>1029</v>
      </c>
      <c r="I2830" s="794">
        <v>86</v>
      </c>
      <c r="J2830" s="794">
        <v>61</v>
      </c>
      <c r="K2830" s="794">
        <v>256.2</v>
      </c>
      <c r="L2830" s="835">
        <v>44136</v>
      </c>
      <c r="M2830" s="794"/>
      <c r="N2830" s="794"/>
      <c r="O2830" s="794"/>
      <c r="P2830" s="794"/>
      <c r="Q2830" s="794"/>
      <c r="R2830" s="794"/>
      <c r="S2830" s="794"/>
      <c r="T2830" s="794"/>
      <c r="U2830" s="794"/>
      <c r="V2830" s="794"/>
      <c r="W2830" s="794"/>
      <c r="X2830" s="794"/>
    </row>
    <row r="2831" spans="3:24">
      <c r="C2831" s="857" t="s">
        <v>1024</v>
      </c>
      <c r="D2831" s="835">
        <v>43800</v>
      </c>
      <c r="E2831" s="794">
        <f t="shared" si="53"/>
        <v>2019</v>
      </c>
      <c r="F2831" s="794" t="s">
        <v>1054</v>
      </c>
      <c r="G2831" s="823">
        <v>147</v>
      </c>
      <c r="H2831" s="794" t="s">
        <v>1029</v>
      </c>
      <c r="I2831" s="794">
        <v>86</v>
      </c>
      <c r="J2831" s="794">
        <v>61</v>
      </c>
      <c r="K2831" s="794">
        <v>256.2</v>
      </c>
      <c r="L2831" s="835">
        <v>44136</v>
      </c>
      <c r="M2831" s="794"/>
      <c r="N2831" s="794"/>
      <c r="O2831" s="794"/>
      <c r="P2831" s="794"/>
      <c r="Q2831" s="794"/>
      <c r="R2831" s="794"/>
      <c r="S2831" s="794"/>
      <c r="T2831" s="794"/>
      <c r="U2831" s="794"/>
      <c r="V2831" s="794"/>
      <c r="W2831" s="794"/>
      <c r="X2831" s="794"/>
    </row>
    <row r="2832" spans="3:24">
      <c r="C2832" s="857" t="s">
        <v>1024</v>
      </c>
      <c r="D2832" s="835">
        <v>43800</v>
      </c>
      <c r="E2832" s="794">
        <f t="shared" si="53"/>
        <v>2019</v>
      </c>
      <c r="F2832" s="794" t="s">
        <v>1054</v>
      </c>
      <c r="G2832" s="823">
        <v>147</v>
      </c>
      <c r="H2832" s="794" t="s">
        <v>1029</v>
      </c>
      <c r="I2832" s="794">
        <v>86</v>
      </c>
      <c r="J2832" s="794">
        <v>61</v>
      </c>
      <c r="K2832" s="794">
        <v>256.2</v>
      </c>
      <c r="L2832" s="835">
        <v>44136</v>
      </c>
      <c r="M2832" s="794"/>
      <c r="N2832" s="794"/>
      <c r="O2832" s="794"/>
      <c r="P2832" s="794"/>
      <c r="Q2832" s="794"/>
      <c r="R2832" s="794"/>
      <c r="S2832" s="794"/>
      <c r="T2832" s="794"/>
      <c r="U2832" s="794"/>
      <c r="V2832" s="794"/>
      <c r="W2832" s="794"/>
      <c r="X2832" s="794"/>
    </row>
    <row r="2833" spans="3:24">
      <c r="C2833" s="857" t="s">
        <v>1024</v>
      </c>
      <c r="D2833" s="835">
        <v>43800</v>
      </c>
      <c r="E2833" s="794">
        <f t="shared" si="53"/>
        <v>2019</v>
      </c>
      <c r="F2833" s="794" t="s">
        <v>1055</v>
      </c>
      <c r="G2833" s="823">
        <v>221</v>
      </c>
      <c r="H2833" s="794" t="s">
        <v>1029</v>
      </c>
      <c r="I2833" s="794">
        <v>86</v>
      </c>
      <c r="J2833" s="794">
        <v>135</v>
      </c>
      <c r="K2833" s="794">
        <v>567</v>
      </c>
      <c r="L2833" s="835">
        <v>44136</v>
      </c>
      <c r="M2833" s="794"/>
      <c r="N2833" s="794"/>
      <c r="O2833" s="794"/>
      <c r="P2833" s="794"/>
      <c r="Q2833" s="794"/>
      <c r="R2833" s="794"/>
      <c r="S2833" s="794"/>
      <c r="T2833" s="794"/>
      <c r="U2833" s="794"/>
      <c r="V2833" s="794"/>
      <c r="W2833" s="794"/>
      <c r="X2833" s="794"/>
    </row>
    <row r="2834" spans="3:24">
      <c r="C2834" s="857" t="s">
        <v>1024</v>
      </c>
      <c r="D2834" s="835">
        <v>43800</v>
      </c>
      <c r="E2834" s="794">
        <f t="shared" si="53"/>
        <v>2019</v>
      </c>
      <c r="F2834" s="794" t="s">
        <v>1054</v>
      </c>
      <c r="G2834" s="823">
        <v>147</v>
      </c>
      <c r="H2834" s="794" t="s">
        <v>1029</v>
      </c>
      <c r="I2834" s="794">
        <v>86</v>
      </c>
      <c r="J2834" s="794">
        <v>61</v>
      </c>
      <c r="K2834" s="794">
        <v>256.2</v>
      </c>
      <c r="L2834" s="835">
        <v>44136</v>
      </c>
      <c r="M2834" s="794"/>
      <c r="N2834" s="794"/>
      <c r="O2834" s="794"/>
      <c r="P2834" s="794"/>
      <c r="Q2834" s="794"/>
      <c r="R2834" s="794"/>
      <c r="S2834" s="794"/>
      <c r="T2834" s="794"/>
      <c r="U2834" s="794"/>
      <c r="V2834" s="794"/>
      <c r="W2834" s="794"/>
      <c r="X2834" s="794"/>
    </row>
    <row r="2835" spans="3:24">
      <c r="C2835" s="857" t="s">
        <v>1024</v>
      </c>
      <c r="D2835" s="835">
        <v>43800</v>
      </c>
      <c r="E2835" s="794">
        <f t="shared" si="53"/>
        <v>2019</v>
      </c>
      <c r="F2835" s="794" t="s">
        <v>1054</v>
      </c>
      <c r="G2835" s="823">
        <v>147</v>
      </c>
      <c r="H2835" s="794" t="s">
        <v>1029</v>
      </c>
      <c r="I2835" s="794">
        <v>86</v>
      </c>
      <c r="J2835" s="794">
        <v>61</v>
      </c>
      <c r="K2835" s="794">
        <v>256.2</v>
      </c>
      <c r="L2835" s="835">
        <v>44228</v>
      </c>
      <c r="M2835" s="794"/>
      <c r="N2835" s="794"/>
      <c r="O2835" s="794"/>
      <c r="P2835" s="794"/>
      <c r="Q2835" s="794"/>
      <c r="R2835" s="794"/>
      <c r="S2835" s="794"/>
      <c r="T2835" s="794"/>
      <c r="U2835" s="794"/>
      <c r="V2835" s="794"/>
      <c r="W2835" s="794"/>
      <c r="X2835" s="794"/>
    </row>
    <row r="2836" spans="3:24">
      <c r="C2836" s="857" t="s">
        <v>1024</v>
      </c>
      <c r="D2836" s="835">
        <v>43800</v>
      </c>
      <c r="E2836" s="794">
        <f t="shared" si="53"/>
        <v>2019</v>
      </c>
      <c r="F2836" s="794" t="s">
        <v>1054</v>
      </c>
      <c r="G2836" s="823">
        <v>147</v>
      </c>
      <c r="H2836" s="794" t="s">
        <v>1029</v>
      </c>
      <c r="I2836" s="794">
        <v>86</v>
      </c>
      <c r="J2836" s="794">
        <v>61</v>
      </c>
      <c r="K2836" s="794">
        <v>256.2</v>
      </c>
      <c r="L2836" s="835">
        <v>44136</v>
      </c>
      <c r="M2836" s="794"/>
      <c r="N2836" s="794"/>
      <c r="O2836" s="794"/>
      <c r="P2836" s="794"/>
      <c r="Q2836" s="794"/>
      <c r="R2836" s="794"/>
      <c r="S2836" s="794"/>
      <c r="T2836" s="794"/>
      <c r="U2836" s="794"/>
      <c r="V2836" s="794"/>
      <c r="W2836" s="794"/>
      <c r="X2836" s="794"/>
    </row>
    <row r="2837" spans="3:24">
      <c r="C2837" s="857" t="s">
        <v>1024</v>
      </c>
      <c r="D2837" s="835">
        <v>43800</v>
      </c>
      <c r="E2837" s="794">
        <f t="shared" si="53"/>
        <v>2019</v>
      </c>
      <c r="F2837" s="794" t="s">
        <v>1054</v>
      </c>
      <c r="G2837" s="823">
        <v>147</v>
      </c>
      <c r="H2837" s="794" t="s">
        <v>1029</v>
      </c>
      <c r="I2837" s="794">
        <v>86</v>
      </c>
      <c r="J2837" s="794">
        <v>61</v>
      </c>
      <c r="K2837" s="794">
        <v>256.2</v>
      </c>
      <c r="L2837" s="835">
        <v>44136</v>
      </c>
      <c r="M2837" s="794"/>
      <c r="N2837" s="794"/>
      <c r="O2837" s="794"/>
      <c r="P2837" s="794"/>
      <c r="Q2837" s="794"/>
      <c r="R2837" s="794"/>
      <c r="S2837" s="794"/>
      <c r="T2837" s="794"/>
      <c r="U2837" s="794"/>
      <c r="V2837" s="794"/>
      <c r="W2837" s="794"/>
      <c r="X2837" s="794"/>
    </row>
    <row r="2838" spans="3:24">
      <c r="C2838" s="857" t="s">
        <v>1024</v>
      </c>
      <c r="D2838" s="835">
        <v>43800</v>
      </c>
      <c r="E2838" s="794">
        <f t="shared" si="53"/>
        <v>2019</v>
      </c>
      <c r="F2838" s="794" t="s">
        <v>1054</v>
      </c>
      <c r="G2838" s="823">
        <v>147</v>
      </c>
      <c r="H2838" s="794" t="s">
        <v>1029</v>
      </c>
      <c r="I2838" s="794">
        <v>86</v>
      </c>
      <c r="J2838" s="794">
        <v>61</v>
      </c>
      <c r="K2838" s="794">
        <v>256.2</v>
      </c>
      <c r="L2838" s="835">
        <v>44136</v>
      </c>
      <c r="M2838" s="794"/>
      <c r="N2838" s="794"/>
      <c r="O2838" s="794"/>
      <c r="P2838" s="794"/>
      <c r="Q2838" s="794"/>
      <c r="R2838" s="794"/>
      <c r="S2838" s="794"/>
      <c r="T2838" s="794"/>
      <c r="U2838" s="794"/>
      <c r="V2838" s="794"/>
      <c r="W2838" s="794"/>
      <c r="X2838" s="794"/>
    </row>
    <row r="2839" spans="3:24">
      <c r="C2839" s="857" t="s">
        <v>1024</v>
      </c>
      <c r="D2839" s="835">
        <v>43800</v>
      </c>
      <c r="E2839" s="794">
        <f t="shared" si="53"/>
        <v>2019</v>
      </c>
      <c r="F2839" s="794" t="s">
        <v>1054</v>
      </c>
      <c r="G2839" s="823">
        <v>147</v>
      </c>
      <c r="H2839" s="794" t="s">
        <v>1029</v>
      </c>
      <c r="I2839" s="794">
        <v>86</v>
      </c>
      <c r="J2839" s="794">
        <v>61</v>
      </c>
      <c r="K2839" s="794">
        <v>256.2</v>
      </c>
      <c r="L2839" s="835">
        <v>44136</v>
      </c>
      <c r="M2839" s="794"/>
      <c r="N2839" s="794"/>
      <c r="O2839" s="794"/>
      <c r="P2839" s="794"/>
      <c r="Q2839" s="794"/>
      <c r="R2839" s="794"/>
      <c r="S2839" s="794"/>
      <c r="T2839" s="794"/>
      <c r="U2839" s="794"/>
      <c r="V2839" s="794"/>
      <c r="W2839" s="794"/>
      <c r="X2839" s="794"/>
    </row>
    <row r="2840" spans="3:24">
      <c r="C2840" s="857" t="s">
        <v>1024</v>
      </c>
      <c r="D2840" s="835">
        <v>43800</v>
      </c>
      <c r="E2840" s="794">
        <f t="shared" si="53"/>
        <v>2019</v>
      </c>
      <c r="F2840" s="794" t="s">
        <v>1054</v>
      </c>
      <c r="G2840" s="823">
        <v>147</v>
      </c>
      <c r="H2840" s="794" t="s">
        <v>1029</v>
      </c>
      <c r="I2840" s="794">
        <v>86</v>
      </c>
      <c r="J2840" s="794">
        <v>61</v>
      </c>
      <c r="K2840" s="794">
        <v>256.2</v>
      </c>
      <c r="L2840" s="835">
        <v>44136</v>
      </c>
      <c r="M2840" s="794"/>
      <c r="N2840" s="794"/>
      <c r="O2840" s="794"/>
      <c r="P2840" s="794"/>
      <c r="Q2840" s="794"/>
      <c r="R2840" s="794"/>
      <c r="S2840" s="794"/>
      <c r="T2840" s="794"/>
      <c r="U2840" s="794"/>
      <c r="V2840" s="794"/>
      <c r="W2840" s="794"/>
      <c r="X2840" s="794"/>
    </row>
    <row r="2841" spans="3:24">
      <c r="C2841" s="857" t="s">
        <v>1024</v>
      </c>
      <c r="D2841" s="835">
        <v>43800</v>
      </c>
      <c r="E2841" s="794">
        <f t="shared" si="53"/>
        <v>2019</v>
      </c>
      <c r="F2841" s="794" t="s">
        <v>1054</v>
      </c>
      <c r="G2841" s="823">
        <v>147</v>
      </c>
      <c r="H2841" s="794" t="s">
        <v>1029</v>
      </c>
      <c r="I2841" s="794">
        <v>86</v>
      </c>
      <c r="J2841" s="794">
        <v>61</v>
      </c>
      <c r="K2841" s="794">
        <v>256.2</v>
      </c>
      <c r="L2841" s="835">
        <v>44136</v>
      </c>
      <c r="M2841" s="794"/>
      <c r="N2841" s="794"/>
      <c r="O2841" s="794"/>
      <c r="P2841" s="794"/>
      <c r="Q2841" s="794"/>
      <c r="R2841" s="794"/>
      <c r="S2841" s="794"/>
      <c r="T2841" s="794"/>
      <c r="U2841" s="794"/>
      <c r="V2841" s="794"/>
      <c r="W2841" s="794"/>
      <c r="X2841" s="794"/>
    </row>
    <row r="2842" spans="3:24">
      <c r="C2842" s="857" t="s">
        <v>1024</v>
      </c>
      <c r="D2842" s="835">
        <v>43800</v>
      </c>
      <c r="E2842" s="794">
        <f t="shared" si="53"/>
        <v>2019</v>
      </c>
      <c r="F2842" s="794" t="s">
        <v>1054</v>
      </c>
      <c r="G2842" s="823">
        <v>147</v>
      </c>
      <c r="H2842" s="794" t="s">
        <v>1029</v>
      </c>
      <c r="I2842" s="794">
        <v>86</v>
      </c>
      <c r="J2842" s="794">
        <v>61</v>
      </c>
      <c r="K2842" s="794">
        <v>256.2</v>
      </c>
      <c r="L2842" s="835">
        <v>44136</v>
      </c>
      <c r="M2842" s="794"/>
      <c r="N2842" s="794"/>
      <c r="O2842" s="794"/>
      <c r="P2842" s="794"/>
      <c r="Q2842" s="794"/>
      <c r="R2842" s="794"/>
      <c r="S2842" s="794"/>
      <c r="T2842" s="794"/>
      <c r="U2842" s="794"/>
      <c r="V2842" s="794"/>
      <c r="W2842" s="794"/>
      <c r="X2842" s="794"/>
    </row>
    <row r="2843" spans="3:24">
      <c r="C2843" s="857" t="s">
        <v>1024</v>
      </c>
      <c r="D2843" s="835">
        <v>43800</v>
      </c>
      <c r="E2843" s="794">
        <f t="shared" si="53"/>
        <v>2019</v>
      </c>
      <c r="F2843" s="794" t="s">
        <v>1054</v>
      </c>
      <c r="G2843" s="823">
        <v>147</v>
      </c>
      <c r="H2843" s="794" t="s">
        <v>1029</v>
      </c>
      <c r="I2843" s="794">
        <v>86</v>
      </c>
      <c r="J2843" s="794">
        <v>61</v>
      </c>
      <c r="K2843" s="794">
        <v>256.2</v>
      </c>
      <c r="L2843" s="835">
        <v>44136</v>
      </c>
      <c r="M2843" s="794"/>
      <c r="N2843" s="794"/>
      <c r="O2843" s="794"/>
      <c r="P2843" s="794"/>
      <c r="Q2843" s="794"/>
      <c r="R2843" s="794"/>
      <c r="S2843" s="794"/>
      <c r="T2843" s="794"/>
      <c r="U2843" s="794"/>
      <c r="V2843" s="794"/>
      <c r="W2843" s="794"/>
      <c r="X2843" s="794"/>
    </row>
    <row r="2844" spans="3:24">
      <c r="C2844" s="857" t="s">
        <v>1024</v>
      </c>
      <c r="D2844" s="835">
        <v>43800</v>
      </c>
      <c r="E2844" s="794">
        <f t="shared" si="53"/>
        <v>2019</v>
      </c>
      <c r="F2844" s="794" t="s">
        <v>1054</v>
      </c>
      <c r="G2844" s="823">
        <v>147</v>
      </c>
      <c r="H2844" s="794" t="s">
        <v>1029</v>
      </c>
      <c r="I2844" s="794">
        <v>86</v>
      </c>
      <c r="J2844" s="794">
        <v>61</v>
      </c>
      <c r="K2844" s="794">
        <v>256.2</v>
      </c>
      <c r="L2844" s="835">
        <v>44136</v>
      </c>
      <c r="M2844" s="794"/>
      <c r="N2844" s="794"/>
      <c r="O2844" s="794"/>
      <c r="P2844" s="794"/>
      <c r="Q2844" s="794"/>
      <c r="R2844" s="794"/>
      <c r="S2844" s="794"/>
      <c r="T2844" s="794"/>
      <c r="U2844" s="794"/>
      <c r="V2844" s="794"/>
      <c r="W2844" s="794"/>
      <c r="X2844" s="794"/>
    </row>
    <row r="2845" spans="3:24">
      <c r="C2845" s="857" t="s">
        <v>1024</v>
      </c>
      <c r="D2845" s="835">
        <v>43800</v>
      </c>
      <c r="E2845" s="794">
        <f t="shared" si="53"/>
        <v>2019</v>
      </c>
      <c r="F2845" s="794" t="s">
        <v>1054</v>
      </c>
      <c r="G2845" s="823">
        <v>147</v>
      </c>
      <c r="H2845" s="794" t="s">
        <v>1029</v>
      </c>
      <c r="I2845" s="794">
        <v>86</v>
      </c>
      <c r="J2845" s="794">
        <v>61</v>
      </c>
      <c r="K2845" s="794">
        <v>256.2</v>
      </c>
      <c r="L2845" s="835">
        <v>44136</v>
      </c>
      <c r="M2845" s="794"/>
      <c r="N2845" s="794"/>
      <c r="O2845" s="794"/>
      <c r="P2845" s="794"/>
      <c r="Q2845" s="794"/>
      <c r="R2845" s="794"/>
      <c r="S2845" s="794"/>
      <c r="T2845" s="794"/>
      <c r="U2845" s="794"/>
      <c r="V2845" s="794"/>
      <c r="W2845" s="794"/>
      <c r="X2845" s="794"/>
    </row>
    <row r="2846" spans="3:24">
      <c r="C2846" s="857" t="s">
        <v>1024</v>
      </c>
      <c r="D2846" s="835">
        <v>43800</v>
      </c>
      <c r="E2846" s="794">
        <f t="shared" si="53"/>
        <v>2019</v>
      </c>
      <c r="F2846" s="794" t="s">
        <v>1054</v>
      </c>
      <c r="G2846" s="823">
        <v>147</v>
      </c>
      <c r="H2846" s="794" t="s">
        <v>1029</v>
      </c>
      <c r="I2846" s="794">
        <v>86</v>
      </c>
      <c r="J2846" s="794">
        <v>61</v>
      </c>
      <c r="K2846" s="794">
        <v>256.2</v>
      </c>
      <c r="L2846" s="835">
        <v>44136</v>
      </c>
      <c r="M2846" s="794"/>
      <c r="N2846" s="794"/>
      <c r="O2846" s="794"/>
      <c r="P2846" s="794"/>
      <c r="Q2846" s="794"/>
      <c r="R2846" s="794"/>
      <c r="S2846" s="794"/>
      <c r="T2846" s="794"/>
      <c r="U2846" s="794"/>
      <c r="V2846" s="794"/>
      <c r="W2846" s="794"/>
      <c r="X2846" s="794"/>
    </row>
    <row r="2847" spans="3:24">
      <c r="C2847" s="857" t="s">
        <v>1024</v>
      </c>
      <c r="D2847" s="835">
        <v>43800</v>
      </c>
      <c r="E2847" s="794">
        <f t="shared" si="53"/>
        <v>2019</v>
      </c>
      <c r="F2847" s="794" t="s">
        <v>1054</v>
      </c>
      <c r="G2847" s="823">
        <v>147</v>
      </c>
      <c r="H2847" s="794" t="s">
        <v>1029</v>
      </c>
      <c r="I2847" s="794">
        <v>86</v>
      </c>
      <c r="J2847" s="794">
        <v>61</v>
      </c>
      <c r="K2847" s="794">
        <v>256.2</v>
      </c>
      <c r="L2847" s="835">
        <v>44136</v>
      </c>
      <c r="M2847" s="794"/>
      <c r="N2847" s="794"/>
      <c r="O2847" s="794"/>
      <c r="P2847" s="794"/>
      <c r="Q2847" s="794"/>
      <c r="R2847" s="794"/>
      <c r="S2847" s="794"/>
      <c r="T2847" s="794"/>
      <c r="U2847" s="794"/>
      <c r="V2847" s="794"/>
      <c r="W2847" s="794"/>
      <c r="X2847" s="794"/>
    </row>
    <row r="2848" spans="3:24">
      <c r="C2848" s="857" t="s">
        <v>1024</v>
      </c>
      <c r="D2848" s="835">
        <v>43800</v>
      </c>
      <c r="E2848" s="794">
        <f t="shared" si="53"/>
        <v>2019</v>
      </c>
      <c r="F2848" s="794" t="s">
        <v>1054</v>
      </c>
      <c r="G2848" s="823">
        <v>147</v>
      </c>
      <c r="H2848" s="794" t="s">
        <v>1029</v>
      </c>
      <c r="I2848" s="794">
        <v>86</v>
      </c>
      <c r="J2848" s="794">
        <v>61</v>
      </c>
      <c r="K2848" s="794">
        <v>256.2</v>
      </c>
      <c r="L2848" s="835">
        <v>44136</v>
      </c>
      <c r="M2848" s="794"/>
      <c r="N2848" s="794"/>
      <c r="O2848" s="794"/>
      <c r="P2848" s="794"/>
      <c r="Q2848" s="794"/>
      <c r="R2848" s="794"/>
      <c r="S2848" s="794"/>
      <c r="T2848" s="794"/>
      <c r="U2848" s="794"/>
      <c r="V2848" s="794"/>
      <c r="W2848" s="794"/>
      <c r="X2848" s="794"/>
    </row>
    <row r="2849" spans="3:24">
      <c r="C2849" s="857" t="s">
        <v>1024</v>
      </c>
      <c r="D2849" s="835">
        <v>43800</v>
      </c>
      <c r="E2849" s="794">
        <f t="shared" si="53"/>
        <v>2019</v>
      </c>
      <c r="F2849" s="794" t="s">
        <v>1054</v>
      </c>
      <c r="G2849" s="823">
        <v>147</v>
      </c>
      <c r="H2849" s="794" t="s">
        <v>1029</v>
      </c>
      <c r="I2849" s="794">
        <v>86</v>
      </c>
      <c r="J2849" s="794">
        <v>61</v>
      </c>
      <c r="K2849" s="794">
        <v>256.2</v>
      </c>
      <c r="L2849" s="835">
        <v>44136</v>
      </c>
      <c r="M2849" s="794"/>
      <c r="N2849" s="794"/>
      <c r="O2849" s="794"/>
      <c r="P2849" s="794"/>
      <c r="Q2849" s="794"/>
      <c r="R2849" s="794"/>
      <c r="S2849" s="794"/>
      <c r="T2849" s="794"/>
      <c r="U2849" s="794"/>
      <c r="V2849" s="794"/>
      <c r="W2849" s="794"/>
      <c r="X2849" s="794"/>
    </row>
    <row r="2850" spans="3:24">
      <c r="C2850" s="857" t="s">
        <v>1024</v>
      </c>
      <c r="D2850" s="835">
        <v>43800</v>
      </c>
      <c r="E2850" s="794">
        <f t="shared" si="53"/>
        <v>2019</v>
      </c>
      <c r="F2850" s="794" t="s">
        <v>1054</v>
      </c>
      <c r="G2850" s="823">
        <v>147</v>
      </c>
      <c r="H2850" s="794" t="s">
        <v>1029</v>
      </c>
      <c r="I2850" s="794">
        <v>86</v>
      </c>
      <c r="J2850" s="794">
        <v>61</v>
      </c>
      <c r="K2850" s="794">
        <v>256.2</v>
      </c>
      <c r="L2850" s="835">
        <v>44136</v>
      </c>
      <c r="M2850" s="794"/>
      <c r="N2850" s="794"/>
      <c r="O2850" s="794"/>
      <c r="P2850" s="794"/>
      <c r="Q2850" s="794"/>
      <c r="R2850" s="794"/>
      <c r="S2850" s="794"/>
      <c r="T2850" s="794"/>
      <c r="U2850" s="794"/>
      <c r="V2850" s="794"/>
      <c r="W2850" s="794"/>
      <c r="X2850" s="794"/>
    </row>
    <row r="2851" spans="3:24">
      <c r="C2851" s="857" t="s">
        <v>1024</v>
      </c>
      <c r="D2851" s="835">
        <v>43800</v>
      </c>
      <c r="E2851" s="794">
        <f t="shared" si="53"/>
        <v>2019</v>
      </c>
      <c r="F2851" s="794" t="s">
        <v>1054</v>
      </c>
      <c r="G2851" s="823">
        <v>147</v>
      </c>
      <c r="H2851" s="794" t="s">
        <v>1029</v>
      </c>
      <c r="I2851" s="794">
        <v>86</v>
      </c>
      <c r="J2851" s="794">
        <v>61</v>
      </c>
      <c r="K2851" s="794">
        <v>256.2</v>
      </c>
      <c r="L2851" s="835">
        <v>44136</v>
      </c>
      <c r="M2851" s="794"/>
      <c r="N2851" s="794"/>
      <c r="O2851" s="794"/>
      <c r="P2851" s="794"/>
      <c r="Q2851" s="794"/>
      <c r="R2851" s="794"/>
      <c r="S2851" s="794"/>
      <c r="T2851" s="794"/>
      <c r="U2851" s="794"/>
      <c r="V2851" s="794"/>
      <c r="W2851" s="794"/>
      <c r="X2851" s="794"/>
    </row>
    <row r="2852" spans="3:24">
      <c r="C2852" s="857" t="s">
        <v>1024</v>
      </c>
      <c r="D2852" s="835">
        <v>43800</v>
      </c>
      <c r="E2852" s="794">
        <f t="shared" si="53"/>
        <v>2019</v>
      </c>
      <c r="F2852" s="794" t="s">
        <v>1054</v>
      </c>
      <c r="G2852" s="823">
        <v>147</v>
      </c>
      <c r="H2852" s="794" t="s">
        <v>1029</v>
      </c>
      <c r="I2852" s="794">
        <v>86</v>
      </c>
      <c r="J2852" s="794">
        <v>61</v>
      </c>
      <c r="K2852" s="794">
        <v>256.2</v>
      </c>
      <c r="L2852" s="835">
        <v>44136</v>
      </c>
      <c r="M2852" s="794"/>
      <c r="N2852" s="794"/>
      <c r="O2852" s="794"/>
      <c r="P2852" s="794"/>
      <c r="Q2852" s="794"/>
      <c r="R2852" s="794"/>
      <c r="S2852" s="794"/>
      <c r="T2852" s="794"/>
      <c r="U2852" s="794"/>
      <c r="V2852" s="794"/>
      <c r="W2852" s="794"/>
      <c r="X2852" s="794"/>
    </row>
    <row r="2853" spans="3:24">
      <c r="C2853" s="857" t="s">
        <v>1024</v>
      </c>
      <c r="D2853" s="835">
        <v>43800</v>
      </c>
      <c r="E2853" s="794">
        <f t="shared" si="53"/>
        <v>2019</v>
      </c>
      <c r="F2853" s="794" t="s">
        <v>1054</v>
      </c>
      <c r="G2853" s="823">
        <v>147</v>
      </c>
      <c r="H2853" s="794" t="s">
        <v>1029</v>
      </c>
      <c r="I2853" s="794">
        <v>86</v>
      </c>
      <c r="J2853" s="794">
        <v>61</v>
      </c>
      <c r="K2853" s="794">
        <v>256.2</v>
      </c>
      <c r="L2853" s="835">
        <v>44136</v>
      </c>
      <c r="M2853" s="794"/>
      <c r="N2853" s="794"/>
      <c r="O2853" s="794"/>
      <c r="P2853" s="794"/>
      <c r="Q2853" s="794"/>
      <c r="R2853" s="794"/>
      <c r="S2853" s="794"/>
      <c r="T2853" s="794"/>
      <c r="U2853" s="794"/>
      <c r="V2853" s="794"/>
      <c r="W2853" s="794"/>
      <c r="X2853" s="794"/>
    </row>
    <row r="2854" spans="3:24">
      <c r="C2854" s="857" t="s">
        <v>1024</v>
      </c>
      <c r="D2854" s="835">
        <v>43800</v>
      </c>
      <c r="E2854" s="794">
        <f t="shared" si="53"/>
        <v>2019</v>
      </c>
      <c r="F2854" s="794" t="s">
        <v>1054</v>
      </c>
      <c r="G2854" s="823">
        <v>147</v>
      </c>
      <c r="H2854" s="794" t="s">
        <v>1029</v>
      </c>
      <c r="I2854" s="794">
        <v>86</v>
      </c>
      <c r="J2854" s="794">
        <v>61</v>
      </c>
      <c r="K2854" s="794">
        <v>256.2</v>
      </c>
      <c r="L2854" s="835">
        <v>44136</v>
      </c>
      <c r="M2854" s="794"/>
      <c r="N2854" s="794"/>
      <c r="O2854" s="794"/>
      <c r="P2854" s="794"/>
      <c r="Q2854" s="794"/>
      <c r="R2854" s="794"/>
      <c r="S2854" s="794"/>
      <c r="T2854" s="794"/>
      <c r="U2854" s="794"/>
      <c r="V2854" s="794"/>
      <c r="W2854" s="794"/>
      <c r="X2854" s="794"/>
    </row>
    <row r="2855" spans="3:24">
      <c r="C2855" s="857" t="s">
        <v>1024</v>
      </c>
      <c r="D2855" s="835">
        <v>43800</v>
      </c>
      <c r="E2855" s="794">
        <f t="shared" si="53"/>
        <v>2019</v>
      </c>
      <c r="F2855" s="794" t="s">
        <v>1054</v>
      </c>
      <c r="G2855" s="823">
        <v>147</v>
      </c>
      <c r="H2855" s="794" t="s">
        <v>1029</v>
      </c>
      <c r="I2855" s="794">
        <v>86</v>
      </c>
      <c r="J2855" s="794">
        <v>61</v>
      </c>
      <c r="K2855" s="794">
        <v>256.2</v>
      </c>
      <c r="L2855" s="835">
        <v>44136</v>
      </c>
      <c r="M2855" s="794"/>
      <c r="N2855" s="794"/>
      <c r="O2855" s="794"/>
      <c r="P2855" s="794"/>
      <c r="Q2855" s="794"/>
      <c r="R2855" s="794"/>
      <c r="S2855" s="794"/>
      <c r="T2855" s="794"/>
      <c r="U2855" s="794"/>
      <c r="V2855" s="794"/>
      <c r="W2855" s="794"/>
      <c r="X2855" s="794"/>
    </row>
    <row r="2856" spans="3:24">
      <c r="C2856" s="857" t="s">
        <v>1024</v>
      </c>
      <c r="D2856" s="835">
        <v>43800</v>
      </c>
      <c r="E2856" s="794">
        <f t="shared" si="53"/>
        <v>2019</v>
      </c>
      <c r="F2856" s="794" t="s">
        <v>1054</v>
      </c>
      <c r="G2856" s="823">
        <v>147</v>
      </c>
      <c r="H2856" s="794" t="s">
        <v>1029</v>
      </c>
      <c r="I2856" s="794">
        <v>86</v>
      </c>
      <c r="J2856" s="794">
        <v>61</v>
      </c>
      <c r="K2856" s="794">
        <v>256.2</v>
      </c>
      <c r="L2856" s="835">
        <v>44136</v>
      </c>
      <c r="M2856" s="794"/>
      <c r="N2856" s="794"/>
      <c r="O2856" s="794"/>
      <c r="P2856" s="794"/>
      <c r="Q2856" s="794"/>
      <c r="R2856" s="794"/>
      <c r="S2856" s="794"/>
      <c r="T2856" s="794"/>
      <c r="U2856" s="794"/>
      <c r="V2856" s="794"/>
      <c r="W2856" s="794"/>
      <c r="X2856" s="794"/>
    </row>
    <row r="2857" spans="3:24">
      <c r="C2857" s="857" t="s">
        <v>1024</v>
      </c>
      <c r="D2857" s="835">
        <v>43800</v>
      </c>
      <c r="E2857" s="794">
        <f t="shared" si="53"/>
        <v>2019</v>
      </c>
      <c r="F2857" s="794" t="s">
        <v>1019</v>
      </c>
      <c r="G2857" s="823">
        <v>300</v>
      </c>
      <c r="H2857" s="794" t="s">
        <v>1029</v>
      </c>
      <c r="I2857" s="794">
        <v>86</v>
      </c>
      <c r="J2857" s="794">
        <v>214</v>
      </c>
      <c r="K2857" s="794">
        <v>898.80000000000007</v>
      </c>
      <c r="L2857" s="835">
        <v>44136</v>
      </c>
      <c r="M2857" s="794"/>
      <c r="N2857" s="794"/>
      <c r="O2857" s="794"/>
      <c r="P2857" s="794"/>
      <c r="Q2857" s="794"/>
      <c r="R2857" s="794"/>
      <c r="S2857" s="794"/>
      <c r="T2857" s="794"/>
      <c r="U2857" s="794"/>
      <c r="V2857" s="794"/>
      <c r="W2857" s="794"/>
      <c r="X2857" s="794"/>
    </row>
    <row r="2858" spans="3:24">
      <c r="C2858" s="857" t="s">
        <v>1024</v>
      </c>
      <c r="D2858" s="835">
        <v>43800</v>
      </c>
      <c r="E2858" s="794">
        <f t="shared" ref="E2858:E2921" si="54">YEAR(D2858)</f>
        <v>2019</v>
      </c>
      <c r="F2858" s="794" t="s">
        <v>1019</v>
      </c>
      <c r="G2858" s="823">
        <v>300</v>
      </c>
      <c r="H2858" s="794" t="s">
        <v>1029</v>
      </c>
      <c r="I2858" s="794">
        <v>86</v>
      </c>
      <c r="J2858" s="794">
        <v>214</v>
      </c>
      <c r="K2858" s="794">
        <v>898.80000000000007</v>
      </c>
      <c r="L2858" s="835">
        <v>44136</v>
      </c>
      <c r="M2858" s="794"/>
      <c r="N2858" s="794"/>
      <c r="O2858" s="794"/>
      <c r="P2858" s="794"/>
      <c r="Q2858" s="794"/>
      <c r="R2858" s="794"/>
      <c r="S2858" s="794"/>
      <c r="T2858" s="794"/>
      <c r="U2858" s="794"/>
      <c r="V2858" s="794"/>
      <c r="W2858" s="794"/>
      <c r="X2858" s="794"/>
    </row>
    <row r="2859" spans="3:24">
      <c r="C2859" s="857" t="s">
        <v>1024</v>
      </c>
      <c r="D2859" s="835">
        <v>43800</v>
      </c>
      <c r="E2859" s="794">
        <f t="shared" si="54"/>
        <v>2019</v>
      </c>
      <c r="F2859" s="794" t="s">
        <v>1019</v>
      </c>
      <c r="G2859" s="823">
        <v>300</v>
      </c>
      <c r="H2859" s="794" t="s">
        <v>1029</v>
      </c>
      <c r="I2859" s="794">
        <v>86</v>
      </c>
      <c r="J2859" s="794">
        <v>214</v>
      </c>
      <c r="K2859" s="794">
        <v>898.80000000000007</v>
      </c>
      <c r="L2859" s="835">
        <v>44136</v>
      </c>
      <c r="M2859" s="794"/>
      <c r="N2859" s="794"/>
      <c r="O2859" s="794"/>
      <c r="P2859" s="794"/>
      <c r="Q2859" s="794"/>
      <c r="R2859" s="794"/>
      <c r="S2859" s="794"/>
      <c r="T2859" s="794"/>
      <c r="U2859" s="794"/>
      <c r="V2859" s="794"/>
      <c r="W2859" s="794"/>
      <c r="X2859" s="794"/>
    </row>
    <row r="2860" spans="3:24">
      <c r="C2860" s="857" t="s">
        <v>1024</v>
      </c>
      <c r="D2860" s="835">
        <v>43800</v>
      </c>
      <c r="E2860" s="794">
        <f t="shared" si="54"/>
        <v>2019</v>
      </c>
      <c r="F2860" s="794" t="s">
        <v>1019</v>
      </c>
      <c r="G2860" s="823">
        <v>300</v>
      </c>
      <c r="H2860" s="794" t="s">
        <v>1029</v>
      </c>
      <c r="I2860" s="794">
        <v>86</v>
      </c>
      <c r="J2860" s="794">
        <v>214</v>
      </c>
      <c r="K2860" s="794">
        <v>898.80000000000007</v>
      </c>
      <c r="L2860" s="835">
        <v>44136</v>
      </c>
      <c r="M2860" s="794"/>
      <c r="N2860" s="794"/>
      <c r="O2860" s="794"/>
      <c r="P2860" s="794"/>
      <c r="Q2860" s="794"/>
      <c r="R2860" s="794"/>
      <c r="S2860" s="794"/>
      <c r="T2860" s="794"/>
      <c r="U2860" s="794"/>
      <c r="V2860" s="794"/>
      <c r="W2860" s="794"/>
      <c r="X2860" s="794"/>
    </row>
    <row r="2861" spans="3:24">
      <c r="C2861" s="857" t="s">
        <v>1024</v>
      </c>
      <c r="D2861" s="835">
        <v>43800</v>
      </c>
      <c r="E2861" s="794">
        <f t="shared" si="54"/>
        <v>2019</v>
      </c>
      <c r="F2861" s="794" t="s">
        <v>1019</v>
      </c>
      <c r="G2861" s="823">
        <v>300</v>
      </c>
      <c r="H2861" s="794" t="s">
        <v>1029</v>
      </c>
      <c r="I2861" s="794">
        <v>86</v>
      </c>
      <c r="J2861" s="794">
        <v>214</v>
      </c>
      <c r="K2861" s="794">
        <v>898.80000000000007</v>
      </c>
      <c r="L2861" s="835">
        <v>44136</v>
      </c>
      <c r="M2861" s="794"/>
      <c r="N2861" s="794"/>
      <c r="O2861" s="794"/>
      <c r="P2861" s="794"/>
      <c r="Q2861" s="794"/>
      <c r="R2861" s="794"/>
      <c r="S2861" s="794"/>
      <c r="T2861" s="794"/>
      <c r="U2861" s="794"/>
      <c r="V2861" s="794"/>
      <c r="W2861" s="794"/>
      <c r="X2861" s="794"/>
    </row>
    <row r="2862" spans="3:24">
      <c r="C2862" s="857" t="s">
        <v>1024</v>
      </c>
      <c r="D2862" s="835">
        <v>43800</v>
      </c>
      <c r="E2862" s="794">
        <f t="shared" si="54"/>
        <v>2019</v>
      </c>
      <c r="F2862" s="794" t="s">
        <v>1019</v>
      </c>
      <c r="G2862" s="823">
        <v>300</v>
      </c>
      <c r="H2862" s="794" t="s">
        <v>1029</v>
      </c>
      <c r="I2862" s="794">
        <v>86</v>
      </c>
      <c r="J2862" s="794">
        <v>214</v>
      </c>
      <c r="K2862" s="794">
        <v>898.80000000000007</v>
      </c>
      <c r="L2862" s="835">
        <v>44136</v>
      </c>
      <c r="M2862" s="794"/>
      <c r="N2862" s="794"/>
      <c r="O2862" s="794"/>
      <c r="P2862" s="794"/>
      <c r="Q2862" s="794"/>
      <c r="R2862" s="794"/>
      <c r="S2862" s="794"/>
      <c r="T2862" s="794"/>
      <c r="U2862" s="794"/>
      <c r="V2862" s="794"/>
      <c r="W2862" s="794"/>
      <c r="X2862" s="794"/>
    </row>
    <row r="2863" spans="3:24">
      <c r="C2863" s="857" t="s">
        <v>1024</v>
      </c>
      <c r="D2863" s="835">
        <v>43800</v>
      </c>
      <c r="E2863" s="794">
        <f t="shared" si="54"/>
        <v>2019</v>
      </c>
      <c r="F2863" s="794" t="s">
        <v>1019</v>
      </c>
      <c r="G2863" s="823">
        <v>300</v>
      </c>
      <c r="H2863" s="794" t="s">
        <v>1029</v>
      </c>
      <c r="I2863" s="794">
        <v>86</v>
      </c>
      <c r="J2863" s="794">
        <v>214</v>
      </c>
      <c r="K2863" s="794">
        <v>898.80000000000007</v>
      </c>
      <c r="L2863" s="835">
        <v>44136</v>
      </c>
      <c r="M2863" s="794"/>
      <c r="N2863" s="794"/>
      <c r="O2863" s="794"/>
      <c r="P2863" s="794"/>
      <c r="Q2863" s="794"/>
      <c r="R2863" s="794"/>
      <c r="S2863" s="794"/>
      <c r="T2863" s="794"/>
      <c r="U2863" s="794"/>
      <c r="V2863" s="794"/>
      <c r="W2863" s="794"/>
      <c r="X2863" s="794"/>
    </row>
    <row r="2864" spans="3:24">
      <c r="C2864" s="857" t="s">
        <v>1024</v>
      </c>
      <c r="D2864" s="835">
        <v>43800</v>
      </c>
      <c r="E2864" s="794">
        <f t="shared" si="54"/>
        <v>2019</v>
      </c>
      <c r="F2864" s="794" t="s">
        <v>1019</v>
      </c>
      <c r="G2864" s="823">
        <v>300</v>
      </c>
      <c r="H2864" s="794" t="s">
        <v>1029</v>
      </c>
      <c r="I2864" s="794">
        <v>86</v>
      </c>
      <c r="J2864" s="794">
        <v>214</v>
      </c>
      <c r="K2864" s="794">
        <v>898.80000000000007</v>
      </c>
      <c r="L2864" s="835">
        <v>44136</v>
      </c>
      <c r="M2864" s="794"/>
      <c r="N2864" s="794"/>
      <c r="O2864" s="794"/>
      <c r="P2864" s="794"/>
      <c r="Q2864" s="794"/>
      <c r="R2864" s="794"/>
      <c r="S2864" s="794"/>
      <c r="T2864" s="794"/>
      <c r="U2864" s="794"/>
      <c r="V2864" s="794"/>
      <c r="W2864" s="794"/>
      <c r="X2864" s="794"/>
    </row>
    <row r="2865" spans="3:24">
      <c r="C2865" s="857" t="s">
        <v>1024</v>
      </c>
      <c r="D2865" s="835">
        <v>43800</v>
      </c>
      <c r="E2865" s="794">
        <f t="shared" si="54"/>
        <v>2019</v>
      </c>
      <c r="F2865" s="794" t="s">
        <v>1019</v>
      </c>
      <c r="G2865" s="823">
        <v>300</v>
      </c>
      <c r="H2865" s="794" t="s">
        <v>1029</v>
      </c>
      <c r="I2865" s="794">
        <v>86</v>
      </c>
      <c r="J2865" s="794">
        <v>214</v>
      </c>
      <c r="K2865" s="794">
        <v>898.80000000000007</v>
      </c>
      <c r="L2865" s="835">
        <v>44136</v>
      </c>
      <c r="M2865" s="794"/>
      <c r="N2865" s="794"/>
      <c r="O2865" s="794"/>
      <c r="P2865" s="794"/>
      <c r="Q2865" s="794"/>
      <c r="R2865" s="794"/>
      <c r="S2865" s="794"/>
      <c r="T2865" s="794"/>
      <c r="U2865" s="794"/>
      <c r="V2865" s="794"/>
      <c r="W2865" s="794"/>
      <c r="X2865" s="794"/>
    </row>
    <row r="2866" spans="3:24">
      <c r="C2866" s="857" t="s">
        <v>1024</v>
      </c>
      <c r="D2866" s="835">
        <v>43800</v>
      </c>
      <c r="E2866" s="794">
        <f t="shared" si="54"/>
        <v>2019</v>
      </c>
      <c r="F2866" s="794" t="s">
        <v>1019</v>
      </c>
      <c r="G2866" s="823">
        <v>300</v>
      </c>
      <c r="H2866" s="794" t="s">
        <v>1029</v>
      </c>
      <c r="I2866" s="794">
        <v>86</v>
      </c>
      <c r="J2866" s="794">
        <v>214</v>
      </c>
      <c r="K2866" s="794">
        <v>898.80000000000007</v>
      </c>
      <c r="L2866" s="835">
        <v>44136</v>
      </c>
      <c r="M2866" s="794"/>
      <c r="N2866" s="794"/>
      <c r="O2866" s="794"/>
      <c r="P2866" s="794"/>
      <c r="Q2866" s="794"/>
      <c r="R2866" s="794"/>
      <c r="S2866" s="794"/>
      <c r="T2866" s="794"/>
      <c r="U2866" s="794"/>
      <c r="V2866" s="794"/>
      <c r="W2866" s="794"/>
      <c r="X2866" s="794"/>
    </row>
    <row r="2867" spans="3:24">
      <c r="C2867" s="857" t="s">
        <v>1024</v>
      </c>
      <c r="D2867" s="835">
        <v>43800</v>
      </c>
      <c r="E2867" s="794">
        <f t="shared" si="54"/>
        <v>2019</v>
      </c>
      <c r="F2867" s="794" t="s">
        <v>1019</v>
      </c>
      <c r="G2867" s="823">
        <v>300</v>
      </c>
      <c r="H2867" s="794" t="s">
        <v>1029</v>
      </c>
      <c r="I2867" s="794">
        <v>86</v>
      </c>
      <c r="J2867" s="794">
        <v>214</v>
      </c>
      <c r="K2867" s="794">
        <v>898.80000000000007</v>
      </c>
      <c r="L2867" s="835">
        <v>44136</v>
      </c>
      <c r="M2867" s="794"/>
      <c r="N2867" s="794"/>
      <c r="O2867" s="794"/>
      <c r="P2867" s="794"/>
      <c r="Q2867" s="794"/>
      <c r="R2867" s="794"/>
      <c r="S2867" s="794"/>
      <c r="T2867" s="794"/>
      <c r="U2867" s="794"/>
      <c r="V2867" s="794"/>
      <c r="W2867" s="794"/>
      <c r="X2867" s="794"/>
    </row>
    <row r="2868" spans="3:24">
      <c r="C2868" s="857" t="s">
        <v>1024</v>
      </c>
      <c r="D2868" s="835">
        <v>43800</v>
      </c>
      <c r="E2868" s="794">
        <f t="shared" si="54"/>
        <v>2019</v>
      </c>
      <c r="F2868" s="794" t="s">
        <v>1019</v>
      </c>
      <c r="G2868" s="823">
        <v>300</v>
      </c>
      <c r="H2868" s="794" t="s">
        <v>1029</v>
      </c>
      <c r="I2868" s="794">
        <v>86</v>
      </c>
      <c r="J2868" s="794">
        <v>214</v>
      </c>
      <c r="K2868" s="794">
        <v>898.80000000000007</v>
      </c>
      <c r="L2868" s="835">
        <v>44136</v>
      </c>
      <c r="M2868" s="794"/>
      <c r="N2868" s="794"/>
      <c r="O2868" s="794"/>
      <c r="P2868" s="794"/>
      <c r="Q2868" s="794"/>
      <c r="R2868" s="794"/>
      <c r="S2868" s="794"/>
      <c r="T2868" s="794"/>
      <c r="U2868" s="794"/>
      <c r="V2868" s="794"/>
      <c r="W2868" s="794"/>
      <c r="X2868" s="794"/>
    </row>
    <row r="2869" spans="3:24">
      <c r="C2869" s="857" t="s">
        <v>1024</v>
      </c>
      <c r="D2869" s="835">
        <v>43800</v>
      </c>
      <c r="E2869" s="794">
        <f t="shared" si="54"/>
        <v>2019</v>
      </c>
      <c r="F2869" s="794" t="s">
        <v>1019</v>
      </c>
      <c r="G2869" s="823">
        <v>300</v>
      </c>
      <c r="H2869" s="794" t="s">
        <v>1029</v>
      </c>
      <c r="I2869" s="794">
        <v>86</v>
      </c>
      <c r="J2869" s="794">
        <v>214</v>
      </c>
      <c r="K2869" s="794">
        <v>898.80000000000007</v>
      </c>
      <c r="L2869" s="835">
        <v>44136</v>
      </c>
      <c r="M2869" s="794"/>
      <c r="N2869" s="794"/>
      <c r="O2869" s="794"/>
      <c r="P2869" s="794"/>
      <c r="Q2869" s="794"/>
      <c r="R2869" s="794"/>
      <c r="S2869" s="794"/>
      <c r="T2869" s="794"/>
      <c r="U2869" s="794"/>
      <c r="V2869" s="794"/>
      <c r="W2869" s="794"/>
      <c r="X2869" s="794"/>
    </row>
    <row r="2870" spans="3:24">
      <c r="C2870" s="857" t="s">
        <v>1024</v>
      </c>
      <c r="D2870" s="835">
        <v>43800</v>
      </c>
      <c r="E2870" s="794">
        <f t="shared" si="54"/>
        <v>2019</v>
      </c>
      <c r="F2870" s="794" t="s">
        <v>1019</v>
      </c>
      <c r="G2870" s="823">
        <v>300</v>
      </c>
      <c r="H2870" s="794" t="s">
        <v>1042</v>
      </c>
      <c r="I2870" s="794">
        <v>213</v>
      </c>
      <c r="J2870" s="794">
        <v>87</v>
      </c>
      <c r="K2870" s="794">
        <v>365.40000000000003</v>
      </c>
      <c r="L2870" s="835" t="s">
        <v>1023</v>
      </c>
      <c r="M2870" s="794"/>
      <c r="N2870" s="794"/>
      <c r="O2870" s="794"/>
      <c r="P2870" s="794"/>
      <c r="Q2870" s="794"/>
      <c r="R2870" s="794"/>
      <c r="S2870" s="794"/>
      <c r="T2870" s="794"/>
      <c r="U2870" s="794"/>
      <c r="V2870" s="794"/>
      <c r="W2870" s="794"/>
      <c r="X2870" s="794"/>
    </row>
    <row r="2871" spans="3:24">
      <c r="C2871" s="857" t="s">
        <v>1024</v>
      </c>
      <c r="D2871" s="835">
        <v>43800</v>
      </c>
      <c r="E2871" s="794">
        <f t="shared" si="54"/>
        <v>2019</v>
      </c>
      <c r="F2871" s="794" t="s">
        <v>1019</v>
      </c>
      <c r="G2871" s="823">
        <v>300</v>
      </c>
      <c r="H2871" s="794" t="s">
        <v>1042</v>
      </c>
      <c r="I2871" s="794">
        <v>213</v>
      </c>
      <c r="J2871" s="794">
        <v>87</v>
      </c>
      <c r="K2871" s="794">
        <v>365.40000000000003</v>
      </c>
      <c r="L2871" s="835">
        <v>44136</v>
      </c>
      <c r="M2871" s="794"/>
      <c r="N2871" s="794"/>
      <c r="O2871" s="794"/>
      <c r="P2871" s="794"/>
      <c r="Q2871" s="794"/>
      <c r="R2871" s="794"/>
      <c r="S2871" s="794"/>
      <c r="T2871" s="794"/>
      <c r="U2871" s="794"/>
      <c r="V2871" s="794"/>
      <c r="W2871" s="794"/>
      <c r="X2871" s="794"/>
    </row>
    <row r="2872" spans="3:24">
      <c r="C2872" s="857" t="s">
        <v>1024</v>
      </c>
      <c r="D2872" s="835">
        <v>43800</v>
      </c>
      <c r="E2872" s="794">
        <f t="shared" si="54"/>
        <v>2019</v>
      </c>
      <c r="F2872" s="794" t="s">
        <v>1019</v>
      </c>
      <c r="G2872" s="823">
        <v>300</v>
      </c>
      <c r="H2872" s="794" t="s">
        <v>1042</v>
      </c>
      <c r="I2872" s="794">
        <v>213</v>
      </c>
      <c r="J2872" s="794">
        <v>87</v>
      </c>
      <c r="K2872" s="794">
        <v>365.40000000000003</v>
      </c>
      <c r="L2872" s="835">
        <v>44136</v>
      </c>
      <c r="M2872" s="794"/>
      <c r="N2872" s="794"/>
      <c r="O2872" s="794"/>
      <c r="P2872" s="794"/>
      <c r="Q2872" s="794"/>
      <c r="R2872" s="794"/>
      <c r="S2872" s="794"/>
      <c r="T2872" s="794"/>
      <c r="U2872" s="794"/>
      <c r="V2872" s="794"/>
      <c r="W2872" s="794"/>
      <c r="X2872" s="794"/>
    </row>
    <row r="2873" spans="3:24">
      <c r="C2873" s="857" t="s">
        <v>1024</v>
      </c>
      <c r="D2873" s="835">
        <v>43800</v>
      </c>
      <c r="E2873" s="794">
        <f t="shared" si="54"/>
        <v>2019</v>
      </c>
      <c r="F2873" s="794" t="s">
        <v>1019</v>
      </c>
      <c r="G2873" s="823">
        <v>300</v>
      </c>
      <c r="H2873" s="794" t="s">
        <v>1042</v>
      </c>
      <c r="I2873" s="794">
        <v>213</v>
      </c>
      <c r="J2873" s="794">
        <v>87</v>
      </c>
      <c r="K2873" s="794">
        <v>365.40000000000003</v>
      </c>
      <c r="L2873" s="835">
        <v>44136</v>
      </c>
      <c r="M2873" s="794"/>
      <c r="N2873" s="794"/>
      <c r="O2873" s="794"/>
      <c r="P2873" s="794"/>
      <c r="Q2873" s="794"/>
      <c r="R2873" s="794"/>
      <c r="S2873" s="794"/>
      <c r="T2873" s="794"/>
      <c r="U2873" s="794"/>
      <c r="V2873" s="794"/>
      <c r="W2873" s="794"/>
      <c r="X2873" s="794"/>
    </row>
    <row r="2874" spans="3:24">
      <c r="C2874" s="857" t="s">
        <v>1024</v>
      </c>
      <c r="D2874" s="835">
        <v>43800</v>
      </c>
      <c r="E2874" s="794">
        <f t="shared" si="54"/>
        <v>2019</v>
      </c>
      <c r="F2874" s="794" t="s">
        <v>1054</v>
      </c>
      <c r="G2874" s="823">
        <v>147</v>
      </c>
      <c r="H2874" s="794" t="s">
        <v>1029</v>
      </c>
      <c r="I2874" s="794">
        <v>86</v>
      </c>
      <c r="J2874" s="794">
        <v>61</v>
      </c>
      <c r="K2874" s="794">
        <v>256.2</v>
      </c>
      <c r="L2874" s="835">
        <v>44228</v>
      </c>
      <c r="M2874" s="794"/>
      <c r="N2874" s="794"/>
      <c r="O2874" s="794"/>
      <c r="P2874" s="794"/>
      <c r="Q2874" s="794"/>
      <c r="R2874" s="794"/>
      <c r="S2874" s="794"/>
      <c r="T2874" s="794"/>
      <c r="U2874" s="794"/>
      <c r="V2874" s="794"/>
      <c r="W2874" s="794"/>
      <c r="X2874" s="794"/>
    </row>
    <row r="2875" spans="3:24">
      <c r="C2875" s="857" t="s">
        <v>1024</v>
      </c>
      <c r="D2875" s="835">
        <v>43800</v>
      </c>
      <c r="E2875" s="794">
        <f t="shared" si="54"/>
        <v>2019</v>
      </c>
      <c r="F2875" s="794" t="s">
        <v>1054</v>
      </c>
      <c r="G2875" s="823">
        <v>147</v>
      </c>
      <c r="H2875" s="794" t="s">
        <v>1029</v>
      </c>
      <c r="I2875" s="794">
        <v>86</v>
      </c>
      <c r="J2875" s="794">
        <v>61</v>
      </c>
      <c r="K2875" s="794">
        <v>256.2</v>
      </c>
      <c r="L2875" s="835">
        <v>44228</v>
      </c>
      <c r="M2875" s="794"/>
      <c r="N2875" s="794"/>
      <c r="O2875" s="794"/>
      <c r="P2875" s="794"/>
      <c r="Q2875" s="794"/>
      <c r="R2875" s="794"/>
      <c r="S2875" s="794"/>
      <c r="T2875" s="794"/>
      <c r="U2875" s="794"/>
      <c r="V2875" s="794"/>
      <c r="W2875" s="794"/>
      <c r="X2875" s="794"/>
    </row>
    <row r="2876" spans="3:24">
      <c r="C2876" s="857" t="s">
        <v>1024</v>
      </c>
      <c r="D2876" s="835">
        <v>43800</v>
      </c>
      <c r="E2876" s="794">
        <f t="shared" si="54"/>
        <v>2019</v>
      </c>
      <c r="F2876" s="794" t="s">
        <v>1054</v>
      </c>
      <c r="G2876" s="823">
        <v>147</v>
      </c>
      <c r="H2876" s="794" t="s">
        <v>1029</v>
      </c>
      <c r="I2876" s="794">
        <v>86</v>
      </c>
      <c r="J2876" s="794">
        <v>61</v>
      </c>
      <c r="K2876" s="794">
        <v>256.2</v>
      </c>
      <c r="L2876" s="835">
        <v>44228</v>
      </c>
      <c r="M2876" s="794"/>
      <c r="N2876" s="794"/>
      <c r="O2876" s="794"/>
      <c r="P2876" s="794"/>
      <c r="Q2876" s="794"/>
      <c r="R2876" s="794"/>
      <c r="S2876" s="794"/>
      <c r="T2876" s="794"/>
      <c r="U2876" s="794"/>
      <c r="V2876" s="794"/>
      <c r="W2876" s="794"/>
      <c r="X2876" s="794"/>
    </row>
    <row r="2877" spans="3:24">
      <c r="C2877" s="857" t="s">
        <v>1024</v>
      </c>
      <c r="D2877" s="835">
        <v>43800</v>
      </c>
      <c r="E2877" s="794">
        <f t="shared" si="54"/>
        <v>2019</v>
      </c>
      <c r="F2877" s="794" t="s">
        <v>1054</v>
      </c>
      <c r="G2877" s="823">
        <v>147</v>
      </c>
      <c r="H2877" s="794" t="s">
        <v>1029</v>
      </c>
      <c r="I2877" s="794">
        <v>86</v>
      </c>
      <c r="J2877" s="794">
        <v>61</v>
      </c>
      <c r="K2877" s="794">
        <v>256.2</v>
      </c>
      <c r="L2877" s="835">
        <v>44136</v>
      </c>
      <c r="M2877" s="794"/>
      <c r="N2877" s="794"/>
      <c r="O2877" s="794"/>
      <c r="P2877" s="794"/>
      <c r="Q2877" s="794"/>
      <c r="R2877" s="794"/>
      <c r="S2877" s="794"/>
      <c r="T2877" s="794"/>
      <c r="U2877" s="794"/>
      <c r="V2877" s="794"/>
      <c r="W2877" s="794"/>
      <c r="X2877" s="794"/>
    </row>
    <row r="2878" spans="3:24">
      <c r="C2878" s="857" t="s">
        <v>1024</v>
      </c>
      <c r="D2878" s="835">
        <v>43800</v>
      </c>
      <c r="E2878" s="794">
        <f t="shared" si="54"/>
        <v>2019</v>
      </c>
      <c r="F2878" s="794" t="s">
        <v>1054</v>
      </c>
      <c r="G2878" s="823">
        <v>147</v>
      </c>
      <c r="H2878" s="794" t="s">
        <v>1029</v>
      </c>
      <c r="I2878" s="794">
        <v>86</v>
      </c>
      <c r="J2878" s="794">
        <v>61</v>
      </c>
      <c r="K2878" s="794">
        <v>256.2</v>
      </c>
      <c r="L2878" s="835">
        <v>44136</v>
      </c>
      <c r="M2878" s="794"/>
      <c r="N2878" s="794"/>
      <c r="O2878" s="794"/>
      <c r="P2878" s="794"/>
      <c r="Q2878" s="794"/>
      <c r="R2878" s="794"/>
      <c r="S2878" s="794"/>
      <c r="T2878" s="794"/>
      <c r="U2878" s="794"/>
      <c r="V2878" s="794"/>
      <c r="W2878" s="794"/>
      <c r="X2878" s="794"/>
    </row>
    <row r="2879" spans="3:24">
      <c r="C2879" s="857" t="s">
        <v>1024</v>
      </c>
      <c r="D2879" s="835">
        <v>43800</v>
      </c>
      <c r="E2879" s="794">
        <f t="shared" si="54"/>
        <v>2019</v>
      </c>
      <c r="F2879" s="794" t="s">
        <v>1054</v>
      </c>
      <c r="G2879" s="823">
        <v>147</v>
      </c>
      <c r="H2879" s="794" t="s">
        <v>1029</v>
      </c>
      <c r="I2879" s="794">
        <v>86</v>
      </c>
      <c r="J2879" s="794">
        <v>61</v>
      </c>
      <c r="K2879" s="794">
        <v>256.2</v>
      </c>
      <c r="L2879" s="835">
        <v>44136</v>
      </c>
      <c r="M2879" s="794"/>
      <c r="N2879" s="794"/>
      <c r="O2879" s="794"/>
      <c r="P2879" s="794"/>
      <c r="Q2879" s="794"/>
      <c r="R2879" s="794"/>
      <c r="S2879" s="794"/>
      <c r="T2879" s="794"/>
      <c r="U2879" s="794"/>
      <c r="V2879" s="794"/>
      <c r="W2879" s="794"/>
      <c r="X2879" s="794"/>
    </row>
    <row r="2880" spans="3:24">
      <c r="C2880" s="857" t="s">
        <v>1024</v>
      </c>
      <c r="D2880" s="835">
        <v>43800</v>
      </c>
      <c r="E2880" s="794">
        <f t="shared" si="54"/>
        <v>2019</v>
      </c>
      <c r="F2880" s="794" t="s">
        <v>1054</v>
      </c>
      <c r="G2880" s="823">
        <v>147</v>
      </c>
      <c r="H2880" s="794" t="s">
        <v>1029</v>
      </c>
      <c r="I2880" s="794">
        <v>86</v>
      </c>
      <c r="J2880" s="794">
        <v>61</v>
      </c>
      <c r="K2880" s="794">
        <v>256.2</v>
      </c>
      <c r="L2880" s="835">
        <v>44136</v>
      </c>
      <c r="M2880" s="794"/>
      <c r="N2880" s="794"/>
      <c r="O2880" s="794"/>
      <c r="P2880" s="794"/>
      <c r="Q2880" s="794"/>
      <c r="R2880" s="794"/>
      <c r="S2880" s="794"/>
      <c r="T2880" s="794"/>
      <c r="U2880" s="794"/>
      <c r="V2880" s="794"/>
      <c r="W2880" s="794"/>
      <c r="X2880" s="794"/>
    </row>
    <row r="2881" spans="3:24">
      <c r="C2881" s="857" t="s">
        <v>1024</v>
      </c>
      <c r="D2881" s="835">
        <v>43800</v>
      </c>
      <c r="E2881" s="794">
        <f t="shared" si="54"/>
        <v>2019</v>
      </c>
      <c r="F2881" s="794" t="s">
        <v>1019</v>
      </c>
      <c r="G2881" s="823">
        <v>300</v>
      </c>
      <c r="H2881" s="794" t="s">
        <v>1029</v>
      </c>
      <c r="I2881" s="794">
        <v>86</v>
      </c>
      <c r="J2881" s="794">
        <v>214</v>
      </c>
      <c r="K2881" s="794">
        <v>898.80000000000007</v>
      </c>
      <c r="L2881" s="835">
        <v>44228</v>
      </c>
      <c r="M2881" s="794"/>
      <c r="N2881" s="794"/>
      <c r="O2881" s="794"/>
      <c r="P2881" s="794"/>
      <c r="Q2881" s="794"/>
      <c r="R2881" s="794"/>
      <c r="S2881" s="794"/>
      <c r="T2881" s="794"/>
      <c r="U2881" s="794"/>
      <c r="V2881" s="794"/>
      <c r="W2881" s="794"/>
      <c r="X2881" s="794"/>
    </row>
    <row r="2882" spans="3:24">
      <c r="C2882" s="857" t="s">
        <v>1024</v>
      </c>
      <c r="D2882" s="835">
        <v>43800</v>
      </c>
      <c r="E2882" s="794">
        <f t="shared" si="54"/>
        <v>2019</v>
      </c>
      <c r="F2882" s="794" t="s">
        <v>1019</v>
      </c>
      <c r="G2882" s="823">
        <v>300</v>
      </c>
      <c r="H2882" s="794" t="s">
        <v>1029</v>
      </c>
      <c r="I2882" s="794">
        <v>86</v>
      </c>
      <c r="J2882" s="794">
        <v>214</v>
      </c>
      <c r="K2882" s="794">
        <v>898.80000000000007</v>
      </c>
      <c r="L2882" s="835">
        <v>44228</v>
      </c>
      <c r="M2882" s="794"/>
      <c r="N2882" s="794"/>
      <c r="O2882" s="794"/>
      <c r="P2882" s="794"/>
      <c r="Q2882" s="794"/>
      <c r="R2882" s="794"/>
      <c r="S2882" s="794"/>
      <c r="T2882" s="794"/>
      <c r="U2882" s="794"/>
      <c r="V2882" s="794"/>
      <c r="W2882" s="794"/>
      <c r="X2882" s="794"/>
    </row>
    <row r="2883" spans="3:24">
      <c r="C2883" s="857" t="s">
        <v>1024</v>
      </c>
      <c r="D2883" s="835">
        <v>43800</v>
      </c>
      <c r="E2883" s="794">
        <f t="shared" si="54"/>
        <v>2019</v>
      </c>
      <c r="F2883" s="794" t="s">
        <v>1019</v>
      </c>
      <c r="G2883" s="823">
        <v>300</v>
      </c>
      <c r="H2883" s="794" t="s">
        <v>1029</v>
      </c>
      <c r="I2883" s="794">
        <v>86</v>
      </c>
      <c r="J2883" s="794">
        <v>214</v>
      </c>
      <c r="K2883" s="794">
        <v>898.80000000000007</v>
      </c>
      <c r="L2883" s="835">
        <v>44136</v>
      </c>
      <c r="M2883" s="794"/>
      <c r="N2883" s="794"/>
      <c r="O2883" s="794"/>
      <c r="P2883" s="794"/>
      <c r="Q2883" s="794"/>
      <c r="R2883" s="794"/>
      <c r="S2883" s="794"/>
      <c r="T2883" s="794"/>
      <c r="U2883" s="794"/>
      <c r="V2883" s="794"/>
      <c r="W2883" s="794"/>
      <c r="X2883" s="794"/>
    </row>
    <row r="2884" spans="3:24">
      <c r="C2884" s="857" t="s">
        <v>1024</v>
      </c>
      <c r="D2884" s="835">
        <v>43800</v>
      </c>
      <c r="E2884" s="794">
        <f t="shared" si="54"/>
        <v>2019</v>
      </c>
      <c r="F2884" s="794" t="s">
        <v>1019</v>
      </c>
      <c r="G2884" s="823">
        <v>300</v>
      </c>
      <c r="H2884" s="794" t="s">
        <v>1029</v>
      </c>
      <c r="I2884" s="794">
        <v>86</v>
      </c>
      <c r="J2884" s="794">
        <v>214</v>
      </c>
      <c r="K2884" s="794">
        <v>898.80000000000007</v>
      </c>
      <c r="L2884" s="835">
        <v>44136</v>
      </c>
      <c r="M2884" s="794"/>
      <c r="N2884" s="794"/>
      <c r="O2884" s="794"/>
      <c r="P2884" s="794"/>
      <c r="Q2884" s="794"/>
      <c r="R2884" s="794"/>
      <c r="S2884" s="794"/>
      <c r="T2884" s="794"/>
      <c r="U2884" s="794"/>
      <c r="V2884" s="794"/>
      <c r="W2884" s="794"/>
      <c r="X2884" s="794"/>
    </row>
    <row r="2885" spans="3:24">
      <c r="C2885" s="857" t="s">
        <v>1024</v>
      </c>
      <c r="D2885" s="835">
        <v>43800</v>
      </c>
      <c r="E2885" s="794">
        <f t="shared" si="54"/>
        <v>2019</v>
      </c>
      <c r="F2885" s="794" t="s">
        <v>1019</v>
      </c>
      <c r="G2885" s="823">
        <v>300</v>
      </c>
      <c r="H2885" s="794" t="s">
        <v>1029</v>
      </c>
      <c r="I2885" s="794">
        <v>86</v>
      </c>
      <c r="J2885" s="794">
        <v>214</v>
      </c>
      <c r="K2885" s="794">
        <v>898.80000000000007</v>
      </c>
      <c r="L2885" s="835">
        <v>44136</v>
      </c>
      <c r="M2885" s="794"/>
      <c r="N2885" s="794"/>
      <c r="O2885" s="794"/>
      <c r="P2885" s="794"/>
      <c r="Q2885" s="794"/>
      <c r="R2885" s="794"/>
      <c r="S2885" s="794"/>
      <c r="T2885" s="794"/>
      <c r="U2885" s="794"/>
      <c r="V2885" s="794"/>
      <c r="W2885" s="794"/>
      <c r="X2885" s="794"/>
    </row>
    <row r="2886" spans="3:24">
      <c r="C2886" s="857" t="s">
        <v>1024</v>
      </c>
      <c r="D2886" s="835">
        <v>43800</v>
      </c>
      <c r="E2886" s="794">
        <f t="shared" si="54"/>
        <v>2019</v>
      </c>
      <c r="F2886" s="794" t="s">
        <v>1019</v>
      </c>
      <c r="G2886" s="823">
        <v>300</v>
      </c>
      <c r="H2886" s="794" t="s">
        <v>1029</v>
      </c>
      <c r="I2886" s="794">
        <v>86</v>
      </c>
      <c r="J2886" s="794">
        <v>214</v>
      </c>
      <c r="K2886" s="794">
        <v>898.80000000000007</v>
      </c>
      <c r="L2886" s="835">
        <v>44136</v>
      </c>
      <c r="M2886" s="794"/>
      <c r="N2886" s="794"/>
      <c r="O2886" s="794"/>
      <c r="P2886" s="794"/>
      <c r="Q2886" s="794"/>
      <c r="R2886" s="794"/>
      <c r="S2886" s="794"/>
      <c r="T2886" s="794"/>
      <c r="U2886" s="794"/>
      <c r="V2886" s="794"/>
      <c r="W2886" s="794"/>
      <c r="X2886" s="794"/>
    </row>
    <row r="2887" spans="3:24">
      <c r="C2887" s="857" t="s">
        <v>1024</v>
      </c>
      <c r="D2887" s="835">
        <v>43800</v>
      </c>
      <c r="E2887" s="794">
        <f t="shared" si="54"/>
        <v>2019</v>
      </c>
      <c r="F2887" s="794" t="s">
        <v>1019</v>
      </c>
      <c r="G2887" s="823">
        <v>300</v>
      </c>
      <c r="H2887" s="794" t="s">
        <v>1029</v>
      </c>
      <c r="I2887" s="794">
        <v>86</v>
      </c>
      <c r="J2887" s="794">
        <v>214</v>
      </c>
      <c r="K2887" s="794">
        <v>898.80000000000007</v>
      </c>
      <c r="L2887" s="835">
        <v>44136</v>
      </c>
      <c r="M2887" s="794"/>
      <c r="N2887" s="794"/>
      <c r="O2887" s="794"/>
      <c r="P2887" s="794"/>
      <c r="Q2887" s="794"/>
      <c r="R2887" s="794"/>
      <c r="S2887" s="794"/>
      <c r="T2887" s="794"/>
      <c r="U2887" s="794"/>
      <c r="V2887" s="794"/>
      <c r="W2887" s="794"/>
      <c r="X2887" s="794"/>
    </row>
    <row r="2888" spans="3:24">
      <c r="C2888" s="857" t="s">
        <v>1024</v>
      </c>
      <c r="D2888" s="835">
        <v>43800</v>
      </c>
      <c r="E2888" s="794">
        <f t="shared" si="54"/>
        <v>2019</v>
      </c>
      <c r="F2888" s="794" t="s">
        <v>1019</v>
      </c>
      <c r="G2888" s="823">
        <v>300</v>
      </c>
      <c r="H2888" s="794" t="s">
        <v>1029</v>
      </c>
      <c r="I2888" s="794">
        <v>86</v>
      </c>
      <c r="J2888" s="794">
        <v>214</v>
      </c>
      <c r="K2888" s="794">
        <v>898.80000000000007</v>
      </c>
      <c r="L2888" s="835">
        <v>44136</v>
      </c>
      <c r="M2888" s="794"/>
      <c r="N2888" s="794"/>
      <c r="O2888" s="794"/>
      <c r="P2888" s="794"/>
      <c r="Q2888" s="794"/>
      <c r="R2888" s="794"/>
      <c r="S2888" s="794"/>
      <c r="T2888" s="794"/>
      <c r="U2888" s="794"/>
      <c r="V2888" s="794"/>
      <c r="W2888" s="794"/>
      <c r="X2888" s="794"/>
    </row>
    <row r="2889" spans="3:24">
      <c r="C2889" s="857" t="s">
        <v>1024</v>
      </c>
      <c r="D2889" s="835">
        <v>43800</v>
      </c>
      <c r="E2889" s="794">
        <f t="shared" si="54"/>
        <v>2019</v>
      </c>
      <c r="F2889" s="794" t="s">
        <v>1019</v>
      </c>
      <c r="G2889" s="823">
        <v>300</v>
      </c>
      <c r="H2889" s="794" t="s">
        <v>1029</v>
      </c>
      <c r="I2889" s="794">
        <v>86</v>
      </c>
      <c r="J2889" s="794">
        <v>214</v>
      </c>
      <c r="K2889" s="794">
        <v>898.80000000000007</v>
      </c>
      <c r="L2889" s="835">
        <v>44136</v>
      </c>
      <c r="M2889" s="794"/>
      <c r="N2889" s="794"/>
      <c r="O2889" s="794"/>
      <c r="P2889" s="794"/>
      <c r="Q2889" s="794"/>
      <c r="R2889" s="794"/>
      <c r="S2889" s="794"/>
      <c r="T2889" s="794"/>
      <c r="U2889" s="794"/>
      <c r="V2889" s="794"/>
      <c r="W2889" s="794"/>
      <c r="X2889" s="794"/>
    </row>
    <row r="2890" spans="3:24">
      <c r="C2890" s="857" t="s">
        <v>1024</v>
      </c>
      <c r="D2890" s="835">
        <v>43800</v>
      </c>
      <c r="E2890" s="794">
        <f t="shared" si="54"/>
        <v>2019</v>
      </c>
      <c r="F2890" s="794" t="s">
        <v>1019</v>
      </c>
      <c r="G2890" s="823">
        <v>300</v>
      </c>
      <c r="H2890" s="794" t="s">
        <v>1029</v>
      </c>
      <c r="I2890" s="794">
        <v>86</v>
      </c>
      <c r="J2890" s="794">
        <v>214</v>
      </c>
      <c r="K2890" s="794">
        <v>898.80000000000007</v>
      </c>
      <c r="L2890" s="835">
        <v>44136</v>
      </c>
      <c r="M2890" s="794"/>
      <c r="N2890" s="794"/>
      <c r="O2890" s="794"/>
      <c r="P2890" s="794"/>
      <c r="Q2890" s="794"/>
      <c r="R2890" s="794"/>
      <c r="S2890" s="794"/>
      <c r="T2890" s="794"/>
      <c r="U2890" s="794"/>
      <c r="V2890" s="794"/>
      <c r="W2890" s="794"/>
      <c r="X2890" s="794"/>
    </row>
    <row r="2891" spans="3:24">
      <c r="C2891" s="857" t="s">
        <v>1024</v>
      </c>
      <c r="D2891" s="835">
        <v>43800</v>
      </c>
      <c r="E2891" s="794">
        <f t="shared" si="54"/>
        <v>2019</v>
      </c>
      <c r="F2891" s="794" t="s">
        <v>1019</v>
      </c>
      <c r="G2891" s="823">
        <v>300</v>
      </c>
      <c r="H2891" s="794" t="s">
        <v>1029</v>
      </c>
      <c r="I2891" s="794">
        <v>86</v>
      </c>
      <c r="J2891" s="794">
        <v>214</v>
      </c>
      <c r="K2891" s="794">
        <v>898.80000000000007</v>
      </c>
      <c r="L2891" s="835">
        <v>44136</v>
      </c>
      <c r="M2891" s="794"/>
      <c r="N2891" s="794"/>
      <c r="O2891" s="794"/>
      <c r="P2891" s="794"/>
      <c r="Q2891" s="794"/>
      <c r="R2891" s="794"/>
      <c r="S2891" s="794"/>
      <c r="T2891" s="794"/>
      <c r="U2891" s="794"/>
      <c r="V2891" s="794"/>
      <c r="W2891" s="794"/>
      <c r="X2891" s="794"/>
    </row>
    <row r="2892" spans="3:24">
      <c r="C2892" s="857" t="s">
        <v>1024</v>
      </c>
      <c r="D2892" s="835">
        <v>43800</v>
      </c>
      <c r="E2892" s="794">
        <f t="shared" si="54"/>
        <v>2019</v>
      </c>
      <c r="F2892" s="794" t="s">
        <v>1019</v>
      </c>
      <c r="G2892" s="823">
        <v>300</v>
      </c>
      <c r="H2892" s="794" t="s">
        <v>1029</v>
      </c>
      <c r="I2892" s="794">
        <v>86</v>
      </c>
      <c r="J2892" s="794">
        <v>214</v>
      </c>
      <c r="K2892" s="794">
        <v>898.80000000000007</v>
      </c>
      <c r="L2892" s="835">
        <v>44136</v>
      </c>
      <c r="M2892" s="794"/>
      <c r="N2892" s="794"/>
      <c r="O2892" s="794"/>
      <c r="P2892" s="794"/>
      <c r="Q2892" s="794"/>
      <c r="R2892" s="794"/>
      <c r="S2892" s="794"/>
      <c r="T2892" s="794"/>
      <c r="U2892" s="794"/>
      <c r="V2892" s="794"/>
      <c r="W2892" s="794"/>
      <c r="X2892" s="794"/>
    </row>
    <row r="2893" spans="3:24">
      <c r="C2893" s="857" t="s">
        <v>1024</v>
      </c>
      <c r="D2893" s="835">
        <v>43800</v>
      </c>
      <c r="E2893" s="794">
        <f t="shared" si="54"/>
        <v>2019</v>
      </c>
      <c r="F2893" s="794" t="s">
        <v>1019</v>
      </c>
      <c r="G2893" s="823">
        <v>300</v>
      </c>
      <c r="H2893" s="794" t="s">
        <v>1029</v>
      </c>
      <c r="I2893" s="794">
        <v>86</v>
      </c>
      <c r="J2893" s="794">
        <v>214</v>
      </c>
      <c r="K2893" s="794">
        <v>898.80000000000007</v>
      </c>
      <c r="L2893" s="835">
        <v>44136</v>
      </c>
      <c r="M2893" s="794"/>
      <c r="N2893" s="794"/>
      <c r="O2893" s="794"/>
      <c r="P2893" s="794"/>
      <c r="Q2893" s="794"/>
      <c r="R2893" s="794"/>
      <c r="S2893" s="794"/>
      <c r="T2893" s="794"/>
      <c r="U2893" s="794"/>
      <c r="V2893" s="794"/>
      <c r="W2893" s="794"/>
      <c r="X2893" s="794"/>
    </row>
    <row r="2894" spans="3:24">
      <c r="C2894" s="857" t="s">
        <v>1024</v>
      </c>
      <c r="D2894" s="835">
        <v>43800</v>
      </c>
      <c r="E2894" s="794">
        <f t="shared" si="54"/>
        <v>2019</v>
      </c>
      <c r="F2894" s="794" t="s">
        <v>1019</v>
      </c>
      <c r="G2894" s="823">
        <v>300</v>
      </c>
      <c r="H2894" s="794" t="s">
        <v>1029</v>
      </c>
      <c r="I2894" s="794">
        <v>86</v>
      </c>
      <c r="J2894" s="794">
        <v>214</v>
      </c>
      <c r="K2894" s="794">
        <v>898.80000000000007</v>
      </c>
      <c r="L2894" s="835">
        <v>44136</v>
      </c>
      <c r="M2894" s="794"/>
      <c r="N2894" s="794"/>
      <c r="O2894" s="794"/>
      <c r="P2894" s="794"/>
      <c r="Q2894" s="794"/>
      <c r="R2894" s="794"/>
      <c r="S2894" s="794"/>
      <c r="T2894" s="794"/>
      <c r="U2894" s="794"/>
      <c r="V2894" s="794"/>
      <c r="W2894" s="794"/>
      <c r="X2894" s="794"/>
    </row>
    <row r="2895" spans="3:24">
      <c r="C2895" s="857" t="s">
        <v>1024</v>
      </c>
      <c r="D2895" s="835">
        <v>43800</v>
      </c>
      <c r="E2895" s="794">
        <f t="shared" si="54"/>
        <v>2019</v>
      </c>
      <c r="F2895" s="794" t="s">
        <v>1019</v>
      </c>
      <c r="G2895" s="823">
        <v>300</v>
      </c>
      <c r="H2895" s="794" t="s">
        <v>1029</v>
      </c>
      <c r="I2895" s="794">
        <v>86</v>
      </c>
      <c r="J2895" s="794">
        <v>214</v>
      </c>
      <c r="K2895" s="794">
        <v>898.80000000000007</v>
      </c>
      <c r="L2895" s="835">
        <v>44136</v>
      </c>
      <c r="M2895" s="794"/>
      <c r="N2895" s="794"/>
      <c r="O2895" s="794"/>
      <c r="P2895" s="794"/>
      <c r="Q2895" s="794"/>
      <c r="R2895" s="794"/>
      <c r="S2895" s="794"/>
      <c r="T2895" s="794"/>
      <c r="U2895" s="794"/>
      <c r="V2895" s="794"/>
      <c r="W2895" s="794"/>
      <c r="X2895" s="794"/>
    </row>
    <row r="2896" spans="3:24">
      <c r="C2896" s="857" t="s">
        <v>1024</v>
      </c>
      <c r="D2896" s="835">
        <v>43800</v>
      </c>
      <c r="E2896" s="794">
        <f t="shared" si="54"/>
        <v>2019</v>
      </c>
      <c r="F2896" s="794" t="s">
        <v>1019</v>
      </c>
      <c r="G2896" s="823">
        <v>300</v>
      </c>
      <c r="H2896" s="794" t="s">
        <v>1029</v>
      </c>
      <c r="I2896" s="794">
        <v>86</v>
      </c>
      <c r="J2896" s="794">
        <v>214</v>
      </c>
      <c r="K2896" s="794">
        <v>898.80000000000007</v>
      </c>
      <c r="L2896" s="835">
        <v>44136</v>
      </c>
      <c r="M2896" s="794"/>
      <c r="N2896" s="794"/>
      <c r="O2896" s="794"/>
      <c r="P2896" s="794"/>
      <c r="Q2896" s="794"/>
      <c r="R2896" s="794"/>
      <c r="S2896" s="794"/>
      <c r="T2896" s="794"/>
      <c r="U2896" s="794"/>
      <c r="V2896" s="794"/>
      <c r="W2896" s="794"/>
      <c r="X2896" s="794"/>
    </row>
    <row r="2897" spans="3:24">
      <c r="C2897" s="857" t="s">
        <v>1024</v>
      </c>
      <c r="D2897" s="835">
        <v>43800</v>
      </c>
      <c r="E2897" s="794">
        <f t="shared" si="54"/>
        <v>2019</v>
      </c>
      <c r="F2897" s="794" t="s">
        <v>1019</v>
      </c>
      <c r="G2897" s="823">
        <v>300</v>
      </c>
      <c r="H2897" s="794" t="s">
        <v>1029</v>
      </c>
      <c r="I2897" s="794">
        <v>86</v>
      </c>
      <c r="J2897" s="794">
        <v>214</v>
      </c>
      <c r="K2897" s="794">
        <v>898.80000000000007</v>
      </c>
      <c r="L2897" s="835">
        <v>44136</v>
      </c>
      <c r="M2897" s="794"/>
      <c r="N2897" s="794"/>
      <c r="O2897" s="794"/>
      <c r="P2897" s="794"/>
      <c r="Q2897" s="794"/>
      <c r="R2897" s="794"/>
      <c r="S2897" s="794"/>
      <c r="T2897" s="794"/>
      <c r="U2897" s="794"/>
      <c r="V2897" s="794"/>
      <c r="W2897" s="794"/>
      <c r="X2897" s="794"/>
    </row>
    <row r="2898" spans="3:24">
      <c r="C2898" s="857" t="s">
        <v>1024</v>
      </c>
      <c r="D2898" s="835">
        <v>43800</v>
      </c>
      <c r="E2898" s="794">
        <f t="shared" si="54"/>
        <v>2019</v>
      </c>
      <c r="F2898" s="794" t="s">
        <v>1019</v>
      </c>
      <c r="G2898" s="823">
        <v>300</v>
      </c>
      <c r="H2898" s="794" t="s">
        <v>1029</v>
      </c>
      <c r="I2898" s="794">
        <v>86</v>
      </c>
      <c r="J2898" s="794">
        <v>214</v>
      </c>
      <c r="K2898" s="794">
        <v>898.80000000000007</v>
      </c>
      <c r="L2898" s="835">
        <v>44136</v>
      </c>
      <c r="M2898" s="794"/>
      <c r="N2898" s="794"/>
      <c r="O2898" s="794"/>
      <c r="P2898" s="794"/>
      <c r="Q2898" s="794"/>
      <c r="R2898" s="794"/>
      <c r="S2898" s="794"/>
      <c r="T2898" s="794"/>
      <c r="U2898" s="794"/>
      <c r="V2898" s="794"/>
      <c r="W2898" s="794"/>
      <c r="X2898" s="794"/>
    </row>
    <row r="2899" spans="3:24">
      <c r="C2899" s="857" t="s">
        <v>1024</v>
      </c>
      <c r="D2899" s="835">
        <v>43800</v>
      </c>
      <c r="E2899" s="794">
        <f t="shared" si="54"/>
        <v>2019</v>
      </c>
      <c r="F2899" s="794" t="s">
        <v>1019</v>
      </c>
      <c r="G2899" s="823">
        <v>300</v>
      </c>
      <c r="H2899" s="794" t="s">
        <v>1029</v>
      </c>
      <c r="I2899" s="794">
        <v>86</v>
      </c>
      <c r="J2899" s="794">
        <v>214</v>
      </c>
      <c r="K2899" s="794">
        <v>898.80000000000007</v>
      </c>
      <c r="L2899" s="835">
        <v>44136</v>
      </c>
      <c r="M2899" s="794"/>
      <c r="N2899" s="794"/>
      <c r="O2899" s="794"/>
      <c r="P2899" s="794"/>
      <c r="Q2899" s="794"/>
      <c r="R2899" s="794"/>
      <c r="S2899" s="794"/>
      <c r="T2899" s="794"/>
      <c r="U2899" s="794"/>
      <c r="V2899" s="794"/>
      <c r="W2899" s="794"/>
      <c r="X2899" s="794"/>
    </row>
    <row r="2900" spans="3:24">
      <c r="C2900" s="857" t="s">
        <v>1024</v>
      </c>
      <c r="D2900" s="835">
        <v>43800</v>
      </c>
      <c r="E2900" s="794">
        <f t="shared" si="54"/>
        <v>2019</v>
      </c>
      <c r="F2900" s="794" t="s">
        <v>1019</v>
      </c>
      <c r="G2900" s="823">
        <v>300</v>
      </c>
      <c r="H2900" s="794" t="s">
        <v>1029</v>
      </c>
      <c r="I2900" s="794">
        <v>86</v>
      </c>
      <c r="J2900" s="794">
        <v>214</v>
      </c>
      <c r="K2900" s="794">
        <v>898.80000000000007</v>
      </c>
      <c r="L2900" s="835">
        <v>44136</v>
      </c>
      <c r="M2900" s="794"/>
      <c r="N2900" s="794"/>
      <c r="O2900" s="794"/>
      <c r="P2900" s="794"/>
      <c r="Q2900" s="794"/>
      <c r="R2900" s="794"/>
      <c r="S2900" s="794"/>
      <c r="T2900" s="794"/>
      <c r="U2900" s="794"/>
      <c r="V2900" s="794"/>
      <c r="W2900" s="794"/>
      <c r="X2900" s="794"/>
    </row>
    <row r="2901" spans="3:24">
      <c r="C2901" s="857" t="s">
        <v>1024</v>
      </c>
      <c r="D2901" s="835">
        <v>43800</v>
      </c>
      <c r="E2901" s="794">
        <f t="shared" si="54"/>
        <v>2019</v>
      </c>
      <c r="F2901" s="794" t="s">
        <v>1019</v>
      </c>
      <c r="G2901" s="823">
        <v>300</v>
      </c>
      <c r="H2901" s="794" t="s">
        <v>1029</v>
      </c>
      <c r="I2901" s="794">
        <v>86</v>
      </c>
      <c r="J2901" s="794">
        <v>214</v>
      </c>
      <c r="K2901" s="794">
        <v>898.80000000000007</v>
      </c>
      <c r="L2901" s="835">
        <v>44136</v>
      </c>
      <c r="M2901" s="794"/>
      <c r="N2901" s="794"/>
      <c r="O2901" s="794"/>
      <c r="P2901" s="794"/>
      <c r="Q2901" s="794"/>
      <c r="R2901" s="794"/>
      <c r="S2901" s="794"/>
      <c r="T2901" s="794"/>
      <c r="U2901" s="794"/>
      <c r="V2901" s="794"/>
      <c r="W2901" s="794"/>
      <c r="X2901" s="794"/>
    </row>
    <row r="2902" spans="3:24">
      <c r="C2902" s="857" t="s">
        <v>1024</v>
      </c>
      <c r="D2902" s="835">
        <v>43800</v>
      </c>
      <c r="E2902" s="794">
        <f t="shared" si="54"/>
        <v>2019</v>
      </c>
      <c r="F2902" s="794" t="s">
        <v>1019</v>
      </c>
      <c r="G2902" s="823">
        <v>300</v>
      </c>
      <c r="H2902" s="794" t="s">
        <v>1042</v>
      </c>
      <c r="I2902" s="794">
        <v>213</v>
      </c>
      <c r="J2902" s="794">
        <v>87</v>
      </c>
      <c r="K2902" s="794">
        <v>365.40000000000003</v>
      </c>
      <c r="L2902" s="835">
        <v>44136</v>
      </c>
      <c r="M2902" s="794"/>
      <c r="N2902" s="794"/>
      <c r="O2902" s="794"/>
      <c r="P2902" s="794"/>
      <c r="Q2902" s="794"/>
      <c r="R2902" s="794"/>
      <c r="S2902" s="794"/>
      <c r="T2902" s="794"/>
      <c r="U2902" s="794"/>
      <c r="V2902" s="794"/>
      <c r="W2902" s="794"/>
      <c r="X2902" s="794"/>
    </row>
    <row r="2903" spans="3:24">
      <c r="C2903" s="857" t="s">
        <v>1024</v>
      </c>
      <c r="D2903" s="835">
        <v>43800</v>
      </c>
      <c r="E2903" s="794">
        <f t="shared" si="54"/>
        <v>2019</v>
      </c>
      <c r="F2903" s="794" t="s">
        <v>1019</v>
      </c>
      <c r="G2903" s="823">
        <v>300</v>
      </c>
      <c r="H2903" s="794" t="s">
        <v>1042</v>
      </c>
      <c r="I2903" s="794">
        <v>213</v>
      </c>
      <c r="J2903" s="794">
        <v>87</v>
      </c>
      <c r="K2903" s="794">
        <v>365.40000000000003</v>
      </c>
      <c r="L2903" s="835">
        <v>44136</v>
      </c>
      <c r="M2903" s="794"/>
      <c r="N2903" s="794"/>
      <c r="O2903" s="794"/>
      <c r="P2903" s="794"/>
      <c r="Q2903" s="794"/>
      <c r="R2903" s="794"/>
      <c r="S2903" s="794"/>
      <c r="T2903" s="794"/>
      <c r="U2903" s="794"/>
      <c r="V2903" s="794"/>
      <c r="W2903" s="794"/>
      <c r="X2903" s="794"/>
    </row>
    <row r="2904" spans="3:24">
      <c r="C2904" s="857" t="s">
        <v>1024</v>
      </c>
      <c r="D2904" s="835">
        <v>43800</v>
      </c>
      <c r="E2904" s="794">
        <f t="shared" si="54"/>
        <v>2019</v>
      </c>
      <c r="F2904" s="794" t="s">
        <v>1019</v>
      </c>
      <c r="G2904" s="823">
        <v>300</v>
      </c>
      <c r="H2904" s="794" t="s">
        <v>1042</v>
      </c>
      <c r="I2904" s="794">
        <v>213</v>
      </c>
      <c r="J2904" s="794">
        <v>87</v>
      </c>
      <c r="K2904" s="794">
        <v>365.40000000000003</v>
      </c>
      <c r="L2904" s="835">
        <v>44136</v>
      </c>
      <c r="M2904" s="794"/>
      <c r="N2904" s="794"/>
      <c r="O2904" s="794"/>
      <c r="P2904" s="794"/>
      <c r="Q2904" s="794"/>
      <c r="R2904" s="794"/>
      <c r="S2904" s="794"/>
      <c r="T2904" s="794"/>
      <c r="U2904" s="794"/>
      <c r="V2904" s="794"/>
      <c r="W2904" s="794"/>
      <c r="X2904" s="794"/>
    </row>
    <row r="2905" spans="3:24">
      <c r="C2905" s="857" t="s">
        <v>1024</v>
      </c>
      <c r="D2905" s="835">
        <v>43800</v>
      </c>
      <c r="E2905" s="794">
        <f t="shared" si="54"/>
        <v>2019</v>
      </c>
      <c r="F2905" s="794" t="s">
        <v>1019</v>
      </c>
      <c r="G2905" s="823">
        <v>300</v>
      </c>
      <c r="H2905" s="794" t="s">
        <v>1042</v>
      </c>
      <c r="I2905" s="794">
        <v>213</v>
      </c>
      <c r="J2905" s="794">
        <v>87</v>
      </c>
      <c r="K2905" s="794">
        <v>365.40000000000003</v>
      </c>
      <c r="L2905" s="835">
        <v>44136</v>
      </c>
      <c r="M2905" s="794"/>
      <c r="N2905" s="794"/>
      <c r="O2905" s="794"/>
      <c r="P2905" s="794"/>
      <c r="Q2905" s="794"/>
      <c r="R2905" s="794"/>
      <c r="S2905" s="794"/>
      <c r="T2905" s="794"/>
      <c r="U2905" s="794"/>
      <c r="V2905" s="794"/>
      <c r="W2905" s="794"/>
      <c r="X2905" s="794"/>
    </row>
    <row r="2906" spans="3:24">
      <c r="C2906" s="857" t="s">
        <v>1024</v>
      </c>
      <c r="D2906" s="835">
        <v>43800</v>
      </c>
      <c r="E2906" s="794">
        <f t="shared" si="54"/>
        <v>2019</v>
      </c>
      <c r="F2906" s="794" t="s">
        <v>1019</v>
      </c>
      <c r="G2906" s="823">
        <v>300</v>
      </c>
      <c r="H2906" s="794" t="s">
        <v>1042</v>
      </c>
      <c r="I2906" s="794">
        <v>213</v>
      </c>
      <c r="J2906" s="794">
        <v>87</v>
      </c>
      <c r="K2906" s="794">
        <v>365.40000000000003</v>
      </c>
      <c r="L2906" s="835">
        <v>44136</v>
      </c>
      <c r="M2906" s="794"/>
      <c r="N2906" s="794"/>
      <c r="O2906" s="794"/>
      <c r="P2906" s="794"/>
      <c r="Q2906" s="794"/>
      <c r="R2906" s="794"/>
      <c r="S2906" s="794"/>
      <c r="T2906" s="794"/>
      <c r="U2906" s="794"/>
      <c r="V2906" s="794"/>
      <c r="W2906" s="794"/>
      <c r="X2906" s="794"/>
    </row>
    <row r="2907" spans="3:24">
      <c r="C2907" s="857" t="s">
        <v>1024</v>
      </c>
      <c r="D2907" s="835">
        <v>43800</v>
      </c>
      <c r="E2907" s="794">
        <f t="shared" si="54"/>
        <v>2019</v>
      </c>
      <c r="F2907" s="794" t="s">
        <v>1019</v>
      </c>
      <c r="G2907" s="823">
        <v>300</v>
      </c>
      <c r="H2907" s="794" t="s">
        <v>1042</v>
      </c>
      <c r="I2907" s="794">
        <v>213</v>
      </c>
      <c r="J2907" s="794">
        <v>87</v>
      </c>
      <c r="K2907" s="794">
        <v>365.40000000000003</v>
      </c>
      <c r="L2907" s="835">
        <v>44136</v>
      </c>
      <c r="M2907" s="794"/>
      <c r="N2907" s="794"/>
      <c r="O2907" s="794"/>
      <c r="P2907" s="794"/>
      <c r="Q2907" s="794"/>
      <c r="R2907" s="794"/>
      <c r="S2907" s="794"/>
      <c r="T2907" s="794"/>
      <c r="U2907" s="794"/>
      <c r="V2907" s="794"/>
      <c r="W2907" s="794"/>
      <c r="X2907" s="794"/>
    </row>
    <row r="2908" spans="3:24">
      <c r="C2908" s="857" t="s">
        <v>1024</v>
      </c>
      <c r="D2908" s="835">
        <v>43831</v>
      </c>
      <c r="E2908" s="794">
        <f t="shared" si="54"/>
        <v>2020</v>
      </c>
      <c r="F2908" s="794" t="s">
        <v>1019</v>
      </c>
      <c r="G2908" s="823">
        <v>300</v>
      </c>
      <c r="H2908" s="794" t="s">
        <v>1029</v>
      </c>
      <c r="I2908" s="794">
        <v>86</v>
      </c>
      <c r="J2908" s="794">
        <v>214</v>
      </c>
      <c r="K2908" s="794">
        <v>898.80000000000007</v>
      </c>
      <c r="L2908" s="835">
        <v>44136</v>
      </c>
      <c r="M2908" s="794"/>
      <c r="N2908" s="794"/>
      <c r="O2908" s="794"/>
      <c r="P2908" s="794"/>
      <c r="Q2908" s="794"/>
      <c r="R2908" s="794"/>
      <c r="S2908" s="794"/>
      <c r="T2908" s="794"/>
      <c r="U2908" s="794"/>
      <c r="V2908" s="794"/>
      <c r="W2908" s="794"/>
      <c r="X2908" s="794"/>
    </row>
    <row r="2909" spans="3:24">
      <c r="C2909" s="857" t="s">
        <v>1024</v>
      </c>
      <c r="D2909" s="835">
        <v>43831</v>
      </c>
      <c r="E2909" s="794">
        <f t="shared" si="54"/>
        <v>2020</v>
      </c>
      <c r="F2909" s="794" t="s">
        <v>1019</v>
      </c>
      <c r="G2909" s="823">
        <v>300</v>
      </c>
      <c r="H2909" s="794" t="s">
        <v>1029</v>
      </c>
      <c r="I2909" s="794">
        <v>86</v>
      </c>
      <c r="J2909" s="794">
        <v>214</v>
      </c>
      <c r="K2909" s="794">
        <v>898.80000000000007</v>
      </c>
      <c r="L2909" s="835">
        <v>44136</v>
      </c>
      <c r="M2909" s="794"/>
      <c r="N2909" s="794"/>
      <c r="O2909" s="794"/>
      <c r="P2909" s="794"/>
      <c r="Q2909" s="794"/>
      <c r="R2909" s="794"/>
      <c r="S2909" s="794"/>
      <c r="T2909" s="794"/>
      <c r="U2909" s="794"/>
      <c r="V2909" s="794"/>
      <c r="W2909" s="794"/>
      <c r="X2909" s="794"/>
    </row>
    <row r="2910" spans="3:24">
      <c r="C2910" s="857" t="s">
        <v>1024</v>
      </c>
      <c r="D2910" s="835">
        <v>43831</v>
      </c>
      <c r="E2910" s="794">
        <f t="shared" si="54"/>
        <v>2020</v>
      </c>
      <c r="F2910" s="794" t="s">
        <v>1019</v>
      </c>
      <c r="G2910" s="823">
        <v>300</v>
      </c>
      <c r="H2910" s="794" t="s">
        <v>1029</v>
      </c>
      <c r="I2910" s="794">
        <v>86</v>
      </c>
      <c r="J2910" s="794">
        <v>214</v>
      </c>
      <c r="K2910" s="794">
        <v>898.80000000000007</v>
      </c>
      <c r="L2910" s="835">
        <v>44136</v>
      </c>
      <c r="M2910" s="794"/>
      <c r="N2910" s="794"/>
      <c r="O2910" s="794"/>
      <c r="P2910" s="794"/>
      <c r="Q2910" s="794"/>
      <c r="R2910" s="794"/>
      <c r="S2910" s="794"/>
      <c r="T2910" s="794"/>
      <c r="U2910" s="794"/>
      <c r="V2910" s="794"/>
      <c r="W2910" s="794"/>
      <c r="X2910" s="794"/>
    </row>
    <row r="2911" spans="3:24">
      <c r="C2911" s="857" t="s">
        <v>1024</v>
      </c>
      <c r="D2911" s="835">
        <v>43831</v>
      </c>
      <c r="E2911" s="794">
        <f t="shared" si="54"/>
        <v>2020</v>
      </c>
      <c r="F2911" s="794" t="s">
        <v>1019</v>
      </c>
      <c r="G2911" s="823">
        <v>300</v>
      </c>
      <c r="H2911" s="794" t="s">
        <v>1029</v>
      </c>
      <c r="I2911" s="794">
        <v>86</v>
      </c>
      <c r="J2911" s="794">
        <v>214</v>
      </c>
      <c r="K2911" s="794">
        <v>898.80000000000007</v>
      </c>
      <c r="L2911" s="835">
        <v>44136</v>
      </c>
      <c r="M2911" s="794"/>
      <c r="N2911" s="794"/>
      <c r="O2911" s="794"/>
      <c r="P2911" s="794"/>
      <c r="Q2911" s="794"/>
      <c r="R2911" s="794"/>
      <c r="S2911" s="794"/>
      <c r="T2911" s="794"/>
      <c r="U2911" s="794"/>
      <c r="V2911" s="794"/>
      <c r="W2911" s="794"/>
      <c r="X2911" s="794"/>
    </row>
    <row r="2912" spans="3:24">
      <c r="C2912" s="857" t="s">
        <v>1024</v>
      </c>
      <c r="D2912" s="835">
        <v>43831</v>
      </c>
      <c r="E2912" s="794">
        <f t="shared" si="54"/>
        <v>2020</v>
      </c>
      <c r="F2912" s="794" t="s">
        <v>1019</v>
      </c>
      <c r="G2912" s="823">
        <v>300</v>
      </c>
      <c r="H2912" s="794" t="s">
        <v>1029</v>
      </c>
      <c r="I2912" s="794">
        <v>86</v>
      </c>
      <c r="J2912" s="794">
        <v>214</v>
      </c>
      <c r="K2912" s="794">
        <v>898.80000000000007</v>
      </c>
      <c r="L2912" s="835">
        <v>44136</v>
      </c>
      <c r="M2912" s="794"/>
      <c r="N2912" s="794"/>
      <c r="O2912" s="794"/>
      <c r="P2912" s="794"/>
      <c r="Q2912" s="794"/>
      <c r="R2912" s="794"/>
      <c r="S2912" s="794"/>
      <c r="T2912" s="794"/>
      <c r="U2912" s="794"/>
      <c r="V2912" s="794"/>
      <c r="W2912" s="794"/>
      <c r="X2912" s="794"/>
    </row>
    <row r="2913" spans="3:24">
      <c r="C2913" s="857" t="s">
        <v>1024</v>
      </c>
      <c r="D2913" s="835">
        <v>43831</v>
      </c>
      <c r="E2913" s="794">
        <f t="shared" si="54"/>
        <v>2020</v>
      </c>
      <c r="F2913" s="794" t="s">
        <v>1019</v>
      </c>
      <c r="G2913" s="823">
        <v>300</v>
      </c>
      <c r="H2913" s="794" t="s">
        <v>1029</v>
      </c>
      <c r="I2913" s="794">
        <v>86</v>
      </c>
      <c r="J2913" s="794">
        <v>214</v>
      </c>
      <c r="K2913" s="794">
        <v>898.80000000000007</v>
      </c>
      <c r="L2913" s="835">
        <v>44136</v>
      </c>
      <c r="M2913" s="794"/>
      <c r="N2913" s="794"/>
      <c r="O2913" s="794"/>
      <c r="P2913" s="794"/>
      <c r="Q2913" s="794"/>
      <c r="R2913" s="794"/>
      <c r="S2913" s="794"/>
      <c r="T2913" s="794"/>
      <c r="U2913" s="794"/>
      <c r="V2913" s="794"/>
      <c r="W2913" s="794"/>
      <c r="X2913" s="794"/>
    </row>
    <row r="2914" spans="3:24">
      <c r="C2914" s="857" t="s">
        <v>1024</v>
      </c>
      <c r="D2914" s="835">
        <v>43831</v>
      </c>
      <c r="E2914" s="794">
        <f t="shared" si="54"/>
        <v>2020</v>
      </c>
      <c r="F2914" s="794" t="s">
        <v>1019</v>
      </c>
      <c r="G2914" s="823">
        <v>300</v>
      </c>
      <c r="H2914" s="794" t="s">
        <v>1029</v>
      </c>
      <c r="I2914" s="794">
        <v>86</v>
      </c>
      <c r="J2914" s="794">
        <v>214</v>
      </c>
      <c r="K2914" s="794">
        <v>898.80000000000007</v>
      </c>
      <c r="L2914" s="835">
        <v>44136</v>
      </c>
      <c r="M2914" s="794"/>
      <c r="N2914" s="794"/>
      <c r="O2914" s="794"/>
      <c r="P2914" s="794"/>
      <c r="Q2914" s="794"/>
      <c r="R2914" s="794"/>
      <c r="S2914" s="794"/>
      <c r="T2914" s="794"/>
      <c r="U2914" s="794"/>
      <c r="V2914" s="794"/>
      <c r="W2914" s="794"/>
      <c r="X2914" s="794"/>
    </row>
    <row r="2915" spans="3:24">
      <c r="C2915" s="857" t="s">
        <v>1024</v>
      </c>
      <c r="D2915" s="835">
        <v>43831</v>
      </c>
      <c r="E2915" s="794">
        <f t="shared" si="54"/>
        <v>2020</v>
      </c>
      <c r="F2915" s="794" t="s">
        <v>1019</v>
      </c>
      <c r="G2915" s="823">
        <v>300</v>
      </c>
      <c r="H2915" s="794" t="s">
        <v>1029</v>
      </c>
      <c r="I2915" s="794">
        <v>86</v>
      </c>
      <c r="J2915" s="794">
        <v>214</v>
      </c>
      <c r="K2915" s="794">
        <v>898.80000000000007</v>
      </c>
      <c r="L2915" s="835">
        <v>44136</v>
      </c>
      <c r="M2915" s="794"/>
      <c r="N2915" s="794"/>
      <c r="O2915" s="794"/>
      <c r="P2915" s="794"/>
      <c r="Q2915" s="794"/>
      <c r="R2915" s="794"/>
      <c r="S2915" s="794"/>
      <c r="T2915" s="794"/>
      <c r="U2915" s="794"/>
      <c r="V2915" s="794"/>
      <c r="W2915" s="794"/>
      <c r="X2915" s="794"/>
    </row>
    <row r="2916" spans="3:24">
      <c r="C2916" s="857" t="s">
        <v>1024</v>
      </c>
      <c r="D2916" s="835">
        <v>43831</v>
      </c>
      <c r="E2916" s="794">
        <f t="shared" si="54"/>
        <v>2020</v>
      </c>
      <c r="F2916" s="794" t="s">
        <v>1019</v>
      </c>
      <c r="G2916" s="823">
        <v>300</v>
      </c>
      <c r="H2916" s="794" t="s">
        <v>1029</v>
      </c>
      <c r="I2916" s="794">
        <v>86</v>
      </c>
      <c r="J2916" s="794">
        <v>214</v>
      </c>
      <c r="K2916" s="794">
        <v>898.80000000000007</v>
      </c>
      <c r="L2916" s="835">
        <v>44136</v>
      </c>
      <c r="M2916" s="794"/>
      <c r="N2916" s="794"/>
      <c r="O2916" s="794"/>
      <c r="P2916" s="794"/>
      <c r="Q2916" s="794"/>
      <c r="R2916" s="794"/>
      <c r="S2916" s="794"/>
      <c r="T2916" s="794"/>
      <c r="U2916" s="794"/>
      <c r="V2916" s="794"/>
      <c r="W2916" s="794"/>
      <c r="X2916" s="794"/>
    </row>
    <row r="2917" spans="3:24">
      <c r="C2917" s="857" t="s">
        <v>1024</v>
      </c>
      <c r="D2917" s="835">
        <v>43831</v>
      </c>
      <c r="E2917" s="794">
        <f t="shared" si="54"/>
        <v>2020</v>
      </c>
      <c r="F2917" s="794" t="s">
        <v>1019</v>
      </c>
      <c r="G2917" s="823">
        <v>300</v>
      </c>
      <c r="H2917" s="794" t="s">
        <v>1029</v>
      </c>
      <c r="I2917" s="794">
        <v>86</v>
      </c>
      <c r="J2917" s="794">
        <v>214</v>
      </c>
      <c r="K2917" s="794">
        <v>898.80000000000007</v>
      </c>
      <c r="L2917" s="835">
        <v>44136</v>
      </c>
      <c r="M2917" s="794"/>
      <c r="N2917" s="794"/>
      <c r="O2917" s="794"/>
      <c r="P2917" s="794"/>
      <c r="Q2917" s="794"/>
      <c r="R2917" s="794"/>
      <c r="S2917" s="794"/>
      <c r="T2917" s="794"/>
      <c r="U2917" s="794"/>
      <c r="V2917" s="794"/>
      <c r="W2917" s="794"/>
      <c r="X2917" s="794"/>
    </row>
    <row r="2918" spans="3:24">
      <c r="C2918" s="857" t="s">
        <v>1024</v>
      </c>
      <c r="D2918" s="835">
        <v>43831</v>
      </c>
      <c r="E2918" s="794">
        <f t="shared" si="54"/>
        <v>2020</v>
      </c>
      <c r="F2918" s="794" t="s">
        <v>1019</v>
      </c>
      <c r="G2918" s="823">
        <v>300</v>
      </c>
      <c r="H2918" s="794" t="s">
        <v>1029</v>
      </c>
      <c r="I2918" s="794">
        <v>86</v>
      </c>
      <c r="J2918" s="794">
        <v>214</v>
      </c>
      <c r="K2918" s="794">
        <v>898.80000000000007</v>
      </c>
      <c r="L2918" s="835">
        <v>44136</v>
      </c>
      <c r="M2918" s="794"/>
      <c r="N2918" s="794"/>
      <c r="O2918" s="794"/>
      <c r="P2918" s="794"/>
      <c r="Q2918" s="794"/>
      <c r="R2918" s="794"/>
      <c r="S2918" s="794"/>
      <c r="T2918" s="794"/>
      <c r="U2918" s="794"/>
      <c r="V2918" s="794"/>
      <c r="W2918" s="794"/>
      <c r="X2918" s="794"/>
    </row>
    <row r="2919" spans="3:24">
      <c r="C2919" s="857" t="s">
        <v>1024</v>
      </c>
      <c r="D2919" s="835">
        <v>43831</v>
      </c>
      <c r="E2919" s="794">
        <f t="shared" si="54"/>
        <v>2020</v>
      </c>
      <c r="F2919" s="794" t="s">
        <v>1019</v>
      </c>
      <c r="G2919" s="823">
        <v>300</v>
      </c>
      <c r="H2919" s="794" t="s">
        <v>1029</v>
      </c>
      <c r="I2919" s="794">
        <v>86</v>
      </c>
      <c r="J2919" s="794">
        <v>214</v>
      </c>
      <c r="K2919" s="794">
        <v>898.80000000000007</v>
      </c>
      <c r="L2919" s="835">
        <v>44136</v>
      </c>
      <c r="M2919" s="794"/>
      <c r="N2919" s="794"/>
      <c r="O2919" s="794"/>
      <c r="P2919" s="794"/>
      <c r="Q2919" s="794"/>
      <c r="R2919" s="794"/>
      <c r="S2919" s="794"/>
      <c r="T2919" s="794"/>
      <c r="U2919" s="794"/>
      <c r="V2919" s="794"/>
      <c r="W2919" s="794"/>
      <c r="X2919" s="794"/>
    </row>
    <row r="2920" spans="3:24">
      <c r="C2920" s="857" t="s">
        <v>1024</v>
      </c>
      <c r="D2920" s="835">
        <v>43831</v>
      </c>
      <c r="E2920" s="794">
        <f t="shared" si="54"/>
        <v>2020</v>
      </c>
      <c r="F2920" s="794" t="s">
        <v>1019</v>
      </c>
      <c r="G2920" s="823">
        <v>300</v>
      </c>
      <c r="H2920" s="794" t="s">
        <v>1029</v>
      </c>
      <c r="I2920" s="794">
        <v>86</v>
      </c>
      <c r="J2920" s="794">
        <v>214</v>
      </c>
      <c r="K2920" s="794">
        <v>898.80000000000007</v>
      </c>
      <c r="L2920" s="835">
        <v>44136</v>
      </c>
      <c r="M2920" s="794"/>
      <c r="N2920" s="794"/>
      <c r="O2920" s="794"/>
      <c r="P2920" s="794"/>
      <c r="Q2920" s="794"/>
      <c r="R2920" s="794"/>
      <c r="S2920" s="794"/>
      <c r="T2920" s="794"/>
      <c r="U2920" s="794"/>
      <c r="V2920" s="794"/>
      <c r="W2920" s="794"/>
      <c r="X2920" s="794"/>
    </row>
    <row r="2921" spans="3:24">
      <c r="C2921" s="857" t="s">
        <v>1024</v>
      </c>
      <c r="D2921" s="835">
        <v>43831</v>
      </c>
      <c r="E2921" s="794">
        <f t="shared" si="54"/>
        <v>2020</v>
      </c>
      <c r="F2921" s="794" t="s">
        <v>1019</v>
      </c>
      <c r="G2921" s="823">
        <v>300</v>
      </c>
      <c r="H2921" s="794" t="s">
        <v>1029</v>
      </c>
      <c r="I2921" s="794">
        <v>86</v>
      </c>
      <c r="J2921" s="794">
        <v>214</v>
      </c>
      <c r="K2921" s="794">
        <v>898.80000000000007</v>
      </c>
      <c r="L2921" s="835">
        <v>44136</v>
      </c>
      <c r="M2921" s="794"/>
      <c r="N2921" s="794"/>
      <c r="O2921" s="794"/>
      <c r="P2921" s="794"/>
      <c r="Q2921" s="794"/>
      <c r="R2921" s="794"/>
      <c r="S2921" s="794"/>
      <c r="T2921" s="794"/>
      <c r="U2921" s="794"/>
      <c r="V2921" s="794"/>
      <c r="W2921" s="794"/>
      <c r="X2921" s="794"/>
    </row>
    <row r="2922" spans="3:24">
      <c r="C2922" s="857" t="s">
        <v>1024</v>
      </c>
      <c r="D2922" s="835">
        <v>43831</v>
      </c>
      <c r="E2922" s="794">
        <f t="shared" ref="E2922:E2985" si="55">YEAR(D2922)</f>
        <v>2020</v>
      </c>
      <c r="F2922" s="794" t="s">
        <v>1019</v>
      </c>
      <c r="G2922" s="823">
        <v>300</v>
      </c>
      <c r="H2922" s="794" t="s">
        <v>1029</v>
      </c>
      <c r="I2922" s="794">
        <v>86</v>
      </c>
      <c r="J2922" s="794">
        <v>214</v>
      </c>
      <c r="K2922" s="794">
        <v>898.80000000000007</v>
      </c>
      <c r="L2922" s="835">
        <v>44136</v>
      </c>
      <c r="M2922" s="794"/>
      <c r="N2922" s="794"/>
      <c r="O2922" s="794"/>
      <c r="P2922" s="794"/>
      <c r="Q2922" s="794"/>
      <c r="R2922" s="794"/>
      <c r="S2922" s="794"/>
      <c r="T2922" s="794"/>
      <c r="U2922" s="794"/>
      <c r="V2922" s="794"/>
      <c r="W2922" s="794"/>
      <c r="X2922" s="794"/>
    </row>
    <row r="2923" spans="3:24">
      <c r="C2923" s="857" t="s">
        <v>1024</v>
      </c>
      <c r="D2923" s="835">
        <v>43831</v>
      </c>
      <c r="E2923" s="794">
        <f t="shared" si="55"/>
        <v>2020</v>
      </c>
      <c r="F2923" s="794" t="s">
        <v>1019</v>
      </c>
      <c r="G2923" s="823">
        <v>300</v>
      </c>
      <c r="H2923" s="794" t="s">
        <v>1029</v>
      </c>
      <c r="I2923" s="794">
        <v>86</v>
      </c>
      <c r="J2923" s="794">
        <v>214</v>
      </c>
      <c r="K2923" s="794">
        <v>898.80000000000007</v>
      </c>
      <c r="L2923" s="835">
        <v>44136</v>
      </c>
      <c r="M2923" s="794"/>
      <c r="N2923" s="794"/>
      <c r="O2923" s="794"/>
      <c r="P2923" s="794"/>
      <c r="Q2923" s="794"/>
      <c r="R2923" s="794"/>
      <c r="S2923" s="794"/>
      <c r="T2923" s="794"/>
      <c r="U2923" s="794"/>
      <c r="V2923" s="794"/>
      <c r="W2923" s="794"/>
      <c r="X2923" s="794"/>
    </row>
    <row r="2924" spans="3:24">
      <c r="C2924" s="857" t="s">
        <v>1024</v>
      </c>
      <c r="D2924" s="835">
        <v>43831</v>
      </c>
      <c r="E2924" s="794">
        <f t="shared" si="55"/>
        <v>2020</v>
      </c>
      <c r="F2924" s="794" t="s">
        <v>1019</v>
      </c>
      <c r="G2924" s="823">
        <v>300</v>
      </c>
      <c r="H2924" s="794" t="s">
        <v>1029</v>
      </c>
      <c r="I2924" s="794">
        <v>86</v>
      </c>
      <c r="J2924" s="794">
        <v>214</v>
      </c>
      <c r="K2924" s="794">
        <v>898.80000000000007</v>
      </c>
      <c r="L2924" s="835">
        <v>44136</v>
      </c>
      <c r="M2924" s="794"/>
      <c r="N2924" s="794"/>
      <c r="O2924" s="794"/>
      <c r="P2924" s="794"/>
      <c r="Q2924" s="794"/>
      <c r="R2924" s="794"/>
      <c r="S2924" s="794"/>
      <c r="T2924" s="794"/>
      <c r="U2924" s="794"/>
      <c r="V2924" s="794"/>
      <c r="W2924" s="794"/>
      <c r="X2924" s="794"/>
    </row>
    <row r="2925" spans="3:24">
      <c r="C2925" s="857" t="s">
        <v>1024</v>
      </c>
      <c r="D2925" s="835">
        <v>43831</v>
      </c>
      <c r="E2925" s="794">
        <f t="shared" si="55"/>
        <v>2020</v>
      </c>
      <c r="F2925" s="794" t="s">
        <v>1019</v>
      </c>
      <c r="G2925" s="823">
        <v>300</v>
      </c>
      <c r="H2925" s="794" t="s">
        <v>1029</v>
      </c>
      <c r="I2925" s="794">
        <v>86</v>
      </c>
      <c r="J2925" s="794">
        <v>214</v>
      </c>
      <c r="K2925" s="794">
        <v>898.80000000000007</v>
      </c>
      <c r="L2925" s="835">
        <v>44136</v>
      </c>
      <c r="M2925" s="794"/>
      <c r="N2925" s="794"/>
      <c r="O2925" s="794"/>
      <c r="P2925" s="794"/>
      <c r="Q2925" s="794"/>
      <c r="R2925" s="794"/>
      <c r="S2925" s="794"/>
      <c r="T2925" s="794"/>
      <c r="U2925" s="794"/>
      <c r="V2925" s="794"/>
      <c r="W2925" s="794"/>
      <c r="X2925" s="794"/>
    </row>
    <row r="2926" spans="3:24">
      <c r="C2926" s="857" t="s">
        <v>1024</v>
      </c>
      <c r="D2926" s="835">
        <v>43831</v>
      </c>
      <c r="E2926" s="794">
        <f t="shared" si="55"/>
        <v>2020</v>
      </c>
      <c r="F2926" s="794" t="s">
        <v>1019</v>
      </c>
      <c r="G2926" s="823">
        <v>300</v>
      </c>
      <c r="H2926" s="794" t="s">
        <v>1029</v>
      </c>
      <c r="I2926" s="794">
        <v>86</v>
      </c>
      <c r="J2926" s="794">
        <v>214</v>
      </c>
      <c r="K2926" s="794">
        <v>898.80000000000007</v>
      </c>
      <c r="L2926" s="835">
        <v>44136</v>
      </c>
      <c r="M2926" s="794"/>
      <c r="N2926" s="794"/>
      <c r="O2926" s="794"/>
      <c r="P2926" s="794"/>
      <c r="Q2926" s="794"/>
      <c r="R2926" s="794"/>
      <c r="S2926" s="794"/>
      <c r="T2926" s="794"/>
      <c r="U2926" s="794"/>
      <c r="V2926" s="794"/>
      <c r="W2926" s="794"/>
      <c r="X2926" s="794"/>
    </row>
    <row r="2927" spans="3:24">
      <c r="C2927" s="857" t="s">
        <v>1024</v>
      </c>
      <c r="D2927" s="835">
        <v>43831</v>
      </c>
      <c r="E2927" s="794">
        <f t="shared" si="55"/>
        <v>2020</v>
      </c>
      <c r="F2927" s="794" t="s">
        <v>1019</v>
      </c>
      <c r="G2927" s="823">
        <v>300</v>
      </c>
      <c r="H2927" s="794" t="s">
        <v>1029</v>
      </c>
      <c r="I2927" s="794">
        <v>86</v>
      </c>
      <c r="J2927" s="794">
        <v>214</v>
      </c>
      <c r="K2927" s="794">
        <v>898.80000000000007</v>
      </c>
      <c r="L2927" s="835">
        <v>44136</v>
      </c>
      <c r="M2927" s="794"/>
      <c r="N2927" s="794"/>
      <c r="O2927" s="794"/>
      <c r="P2927" s="794"/>
      <c r="Q2927" s="794"/>
      <c r="R2927" s="794"/>
      <c r="S2927" s="794"/>
      <c r="T2927" s="794"/>
      <c r="U2927" s="794"/>
      <c r="V2927" s="794"/>
      <c r="W2927" s="794"/>
      <c r="X2927" s="794"/>
    </row>
    <row r="2928" spans="3:24">
      <c r="C2928" s="857" t="s">
        <v>1024</v>
      </c>
      <c r="D2928" s="835">
        <v>43831</v>
      </c>
      <c r="E2928" s="794">
        <f t="shared" si="55"/>
        <v>2020</v>
      </c>
      <c r="F2928" s="794" t="s">
        <v>1019</v>
      </c>
      <c r="G2928" s="823">
        <v>300</v>
      </c>
      <c r="H2928" s="794" t="s">
        <v>1029</v>
      </c>
      <c r="I2928" s="794">
        <v>86</v>
      </c>
      <c r="J2928" s="794">
        <v>214</v>
      </c>
      <c r="K2928" s="794">
        <v>898.80000000000007</v>
      </c>
      <c r="L2928" s="835">
        <v>44136</v>
      </c>
      <c r="M2928" s="794"/>
      <c r="N2928" s="794"/>
      <c r="O2928" s="794"/>
      <c r="P2928" s="794"/>
      <c r="Q2928" s="794"/>
      <c r="R2928" s="794"/>
      <c r="S2928" s="794"/>
      <c r="T2928" s="794"/>
      <c r="U2928" s="794"/>
      <c r="V2928" s="794"/>
      <c r="W2928" s="794"/>
      <c r="X2928" s="794"/>
    </row>
    <row r="2929" spans="3:24">
      <c r="C2929" s="857" t="s">
        <v>1024</v>
      </c>
      <c r="D2929" s="835">
        <v>43831</v>
      </c>
      <c r="E2929" s="794">
        <f t="shared" si="55"/>
        <v>2020</v>
      </c>
      <c r="F2929" s="794" t="s">
        <v>1019</v>
      </c>
      <c r="G2929" s="823">
        <v>300</v>
      </c>
      <c r="H2929" s="794" t="s">
        <v>1029</v>
      </c>
      <c r="I2929" s="794">
        <v>86</v>
      </c>
      <c r="J2929" s="794">
        <v>214</v>
      </c>
      <c r="K2929" s="794">
        <v>898.80000000000007</v>
      </c>
      <c r="L2929" s="835">
        <v>44228</v>
      </c>
      <c r="M2929" s="794"/>
      <c r="N2929" s="794"/>
      <c r="O2929" s="794"/>
      <c r="P2929" s="794"/>
      <c r="Q2929" s="794"/>
      <c r="R2929" s="794"/>
      <c r="S2929" s="794"/>
      <c r="T2929" s="794"/>
      <c r="U2929" s="794"/>
      <c r="V2929" s="794"/>
      <c r="W2929" s="794"/>
      <c r="X2929" s="794"/>
    </row>
    <row r="2930" spans="3:24">
      <c r="C2930" s="857" t="s">
        <v>1024</v>
      </c>
      <c r="D2930" s="835">
        <v>43831</v>
      </c>
      <c r="E2930" s="794">
        <f t="shared" si="55"/>
        <v>2020</v>
      </c>
      <c r="F2930" s="794" t="s">
        <v>1019</v>
      </c>
      <c r="G2930" s="823">
        <v>300</v>
      </c>
      <c r="H2930" s="794" t="s">
        <v>1029</v>
      </c>
      <c r="I2930" s="794">
        <v>86</v>
      </c>
      <c r="J2930" s="794">
        <v>214</v>
      </c>
      <c r="K2930" s="794">
        <v>898.80000000000007</v>
      </c>
      <c r="L2930" s="835">
        <v>44228</v>
      </c>
      <c r="M2930" s="794"/>
      <c r="N2930" s="794"/>
      <c r="O2930" s="794"/>
      <c r="P2930" s="794"/>
      <c r="Q2930" s="794"/>
      <c r="R2930" s="794"/>
      <c r="S2930" s="794"/>
      <c r="T2930" s="794"/>
      <c r="U2930" s="794"/>
      <c r="V2930" s="794"/>
      <c r="W2930" s="794"/>
      <c r="X2930" s="794"/>
    </row>
    <row r="2931" spans="3:24">
      <c r="C2931" s="857" t="s">
        <v>1024</v>
      </c>
      <c r="D2931" s="835">
        <v>43831</v>
      </c>
      <c r="E2931" s="794">
        <f t="shared" si="55"/>
        <v>2020</v>
      </c>
      <c r="F2931" s="794" t="s">
        <v>1019</v>
      </c>
      <c r="G2931" s="823">
        <v>300</v>
      </c>
      <c r="H2931" s="794" t="s">
        <v>1029</v>
      </c>
      <c r="I2931" s="794">
        <v>86</v>
      </c>
      <c r="J2931" s="794">
        <v>214</v>
      </c>
      <c r="K2931" s="794">
        <v>898.80000000000007</v>
      </c>
      <c r="L2931" s="835">
        <v>44228</v>
      </c>
      <c r="M2931" s="794"/>
      <c r="N2931" s="794"/>
      <c r="O2931" s="794"/>
      <c r="P2931" s="794"/>
      <c r="Q2931" s="794"/>
      <c r="R2931" s="794"/>
      <c r="S2931" s="794"/>
      <c r="T2931" s="794"/>
      <c r="U2931" s="794"/>
      <c r="V2931" s="794"/>
      <c r="W2931" s="794"/>
      <c r="X2931" s="794"/>
    </row>
    <row r="2932" spans="3:24">
      <c r="C2932" s="857" t="s">
        <v>1024</v>
      </c>
      <c r="D2932" s="835">
        <v>43831</v>
      </c>
      <c r="E2932" s="794">
        <f t="shared" si="55"/>
        <v>2020</v>
      </c>
      <c r="F2932" s="794" t="s">
        <v>1019</v>
      </c>
      <c r="G2932" s="823">
        <v>300</v>
      </c>
      <c r="H2932" s="794" t="s">
        <v>1029</v>
      </c>
      <c r="I2932" s="794">
        <v>86</v>
      </c>
      <c r="J2932" s="794">
        <v>214</v>
      </c>
      <c r="K2932" s="794">
        <v>898.80000000000007</v>
      </c>
      <c r="L2932" s="835">
        <v>44228</v>
      </c>
      <c r="M2932" s="794"/>
      <c r="N2932" s="794"/>
      <c r="O2932" s="794"/>
      <c r="P2932" s="794"/>
      <c r="Q2932" s="794"/>
      <c r="R2932" s="794"/>
      <c r="S2932" s="794"/>
      <c r="T2932" s="794"/>
      <c r="U2932" s="794"/>
      <c r="V2932" s="794"/>
      <c r="W2932" s="794"/>
      <c r="X2932" s="794"/>
    </row>
    <row r="2933" spans="3:24">
      <c r="C2933" s="857" t="s">
        <v>1024</v>
      </c>
      <c r="D2933" s="835">
        <v>43831</v>
      </c>
      <c r="E2933" s="794">
        <f t="shared" si="55"/>
        <v>2020</v>
      </c>
      <c r="F2933" s="794" t="s">
        <v>1019</v>
      </c>
      <c r="G2933" s="823">
        <v>300</v>
      </c>
      <c r="H2933" s="794" t="s">
        <v>1029</v>
      </c>
      <c r="I2933" s="794">
        <v>86</v>
      </c>
      <c r="J2933" s="794">
        <v>214</v>
      </c>
      <c r="K2933" s="794">
        <v>898.80000000000007</v>
      </c>
      <c r="L2933" s="835">
        <v>44228</v>
      </c>
      <c r="M2933" s="794"/>
      <c r="N2933" s="794"/>
      <c r="O2933" s="794"/>
      <c r="P2933" s="794"/>
      <c r="Q2933" s="794"/>
      <c r="R2933" s="794"/>
      <c r="S2933" s="794"/>
      <c r="T2933" s="794"/>
      <c r="U2933" s="794"/>
      <c r="V2933" s="794"/>
      <c r="W2933" s="794"/>
      <c r="X2933" s="794"/>
    </row>
    <row r="2934" spans="3:24">
      <c r="C2934" s="857" t="s">
        <v>1024</v>
      </c>
      <c r="D2934" s="835">
        <v>43831</v>
      </c>
      <c r="E2934" s="794">
        <f t="shared" si="55"/>
        <v>2020</v>
      </c>
      <c r="F2934" s="794" t="s">
        <v>1019</v>
      </c>
      <c r="G2934" s="823">
        <v>300</v>
      </c>
      <c r="H2934" s="794" t="s">
        <v>1029</v>
      </c>
      <c r="I2934" s="794">
        <v>86</v>
      </c>
      <c r="J2934" s="794">
        <v>214</v>
      </c>
      <c r="K2934" s="794">
        <v>898.80000000000007</v>
      </c>
      <c r="L2934" s="835">
        <v>44228</v>
      </c>
      <c r="M2934" s="794"/>
      <c r="N2934" s="794"/>
      <c r="O2934" s="794"/>
      <c r="P2934" s="794"/>
      <c r="Q2934" s="794"/>
      <c r="R2934" s="794"/>
      <c r="S2934" s="794"/>
      <c r="T2934" s="794"/>
      <c r="U2934" s="794"/>
      <c r="V2934" s="794"/>
      <c r="W2934" s="794"/>
      <c r="X2934" s="794"/>
    </row>
    <row r="2935" spans="3:24">
      <c r="C2935" s="857" t="s">
        <v>1024</v>
      </c>
      <c r="D2935" s="835">
        <v>43831</v>
      </c>
      <c r="E2935" s="794">
        <f t="shared" si="55"/>
        <v>2020</v>
      </c>
      <c r="F2935" s="794" t="s">
        <v>1019</v>
      </c>
      <c r="G2935" s="823">
        <v>300</v>
      </c>
      <c r="H2935" s="794" t="s">
        <v>1029</v>
      </c>
      <c r="I2935" s="794">
        <v>86</v>
      </c>
      <c r="J2935" s="794">
        <v>214</v>
      </c>
      <c r="K2935" s="794">
        <v>898.80000000000007</v>
      </c>
      <c r="L2935" s="835" t="e">
        <v>#VALUE!</v>
      </c>
      <c r="M2935" s="794"/>
      <c r="N2935" s="794"/>
      <c r="O2935" s="794"/>
      <c r="P2935" s="794"/>
      <c r="Q2935" s="794"/>
      <c r="R2935" s="794"/>
      <c r="S2935" s="794"/>
      <c r="T2935" s="794"/>
      <c r="U2935" s="794"/>
      <c r="V2935" s="794"/>
      <c r="W2935" s="794"/>
      <c r="X2935" s="794"/>
    </row>
    <row r="2936" spans="3:24">
      <c r="C2936" s="857" t="s">
        <v>1024</v>
      </c>
      <c r="D2936" s="835">
        <v>43831</v>
      </c>
      <c r="E2936" s="794">
        <f t="shared" si="55"/>
        <v>2020</v>
      </c>
      <c r="F2936" s="794" t="s">
        <v>1019</v>
      </c>
      <c r="G2936" s="823">
        <v>300</v>
      </c>
      <c r="H2936" s="794" t="s">
        <v>1029</v>
      </c>
      <c r="I2936" s="794">
        <v>86</v>
      </c>
      <c r="J2936" s="794">
        <v>214</v>
      </c>
      <c r="K2936" s="794">
        <v>898.80000000000007</v>
      </c>
      <c r="L2936" s="835" t="e">
        <v>#VALUE!</v>
      </c>
      <c r="M2936" s="794"/>
      <c r="N2936" s="794"/>
      <c r="O2936" s="794"/>
      <c r="P2936" s="794"/>
      <c r="Q2936" s="794"/>
      <c r="R2936" s="794"/>
      <c r="S2936" s="794"/>
      <c r="T2936" s="794"/>
      <c r="U2936" s="794"/>
      <c r="V2936" s="794"/>
      <c r="W2936" s="794"/>
      <c r="X2936" s="794"/>
    </row>
    <row r="2937" spans="3:24">
      <c r="C2937" s="857" t="s">
        <v>1024</v>
      </c>
      <c r="D2937" s="835">
        <v>43831</v>
      </c>
      <c r="E2937" s="794">
        <f t="shared" si="55"/>
        <v>2020</v>
      </c>
      <c r="F2937" s="794" t="s">
        <v>1026</v>
      </c>
      <c r="G2937" s="823">
        <v>245</v>
      </c>
      <c r="H2937" s="794" t="s">
        <v>1029</v>
      </c>
      <c r="I2937" s="794">
        <v>86</v>
      </c>
      <c r="J2937" s="794">
        <v>159</v>
      </c>
      <c r="K2937" s="794">
        <v>667.80000000000007</v>
      </c>
      <c r="L2937" s="835" t="s">
        <v>1023</v>
      </c>
      <c r="M2937" s="794"/>
      <c r="N2937" s="794"/>
      <c r="O2937" s="794"/>
      <c r="P2937" s="794"/>
      <c r="Q2937" s="794"/>
      <c r="R2937" s="794"/>
      <c r="S2937" s="794"/>
      <c r="T2937" s="794"/>
      <c r="U2937" s="794"/>
      <c r="V2937" s="794"/>
      <c r="W2937" s="794"/>
      <c r="X2937" s="794"/>
    </row>
    <row r="2938" spans="3:24">
      <c r="C2938" s="857" t="s">
        <v>1024</v>
      </c>
      <c r="D2938" s="835">
        <v>43831</v>
      </c>
      <c r="E2938" s="794">
        <f t="shared" si="55"/>
        <v>2020</v>
      </c>
      <c r="F2938" s="794" t="s">
        <v>1019</v>
      </c>
      <c r="G2938" s="823">
        <v>300</v>
      </c>
      <c r="H2938" s="794" t="s">
        <v>1029</v>
      </c>
      <c r="I2938" s="794">
        <v>86</v>
      </c>
      <c r="J2938" s="794">
        <v>214</v>
      </c>
      <c r="K2938" s="794">
        <v>898.80000000000007</v>
      </c>
      <c r="L2938" s="835" t="e">
        <v>#VALUE!</v>
      </c>
      <c r="M2938" s="794"/>
      <c r="N2938" s="794"/>
      <c r="O2938" s="794"/>
      <c r="P2938" s="794"/>
      <c r="Q2938" s="794"/>
      <c r="R2938" s="794"/>
      <c r="S2938" s="794"/>
      <c r="T2938" s="794"/>
      <c r="U2938" s="794"/>
      <c r="V2938" s="794"/>
      <c r="W2938" s="794"/>
      <c r="X2938" s="794"/>
    </row>
    <row r="2939" spans="3:24">
      <c r="C2939" s="857" t="s">
        <v>1024</v>
      </c>
      <c r="D2939" s="835">
        <v>43831</v>
      </c>
      <c r="E2939" s="794">
        <f t="shared" si="55"/>
        <v>2020</v>
      </c>
      <c r="F2939" s="794" t="s">
        <v>1019</v>
      </c>
      <c r="G2939" s="823">
        <v>300</v>
      </c>
      <c r="H2939" s="794" t="s">
        <v>1029</v>
      </c>
      <c r="I2939" s="794">
        <v>86</v>
      </c>
      <c r="J2939" s="794">
        <v>214</v>
      </c>
      <c r="K2939" s="794">
        <v>898.80000000000007</v>
      </c>
      <c r="L2939" s="835" t="e">
        <v>#VALUE!</v>
      </c>
      <c r="M2939" s="794"/>
      <c r="N2939" s="794"/>
      <c r="O2939" s="794"/>
      <c r="P2939" s="794"/>
      <c r="Q2939" s="794"/>
      <c r="R2939" s="794"/>
      <c r="S2939" s="794"/>
      <c r="T2939" s="794"/>
      <c r="U2939" s="794"/>
      <c r="V2939" s="794"/>
      <c r="W2939" s="794"/>
      <c r="X2939" s="794"/>
    </row>
    <row r="2940" spans="3:24">
      <c r="C2940" s="857" t="s">
        <v>1024</v>
      </c>
      <c r="D2940" s="835">
        <v>43831</v>
      </c>
      <c r="E2940" s="794">
        <f t="shared" si="55"/>
        <v>2020</v>
      </c>
      <c r="F2940" s="794" t="s">
        <v>1028</v>
      </c>
      <c r="G2940" s="823">
        <v>195</v>
      </c>
      <c r="H2940" s="794" t="s">
        <v>1029</v>
      </c>
      <c r="I2940" s="794">
        <v>86</v>
      </c>
      <c r="J2940" s="794">
        <v>109</v>
      </c>
      <c r="K2940" s="794">
        <v>457.8</v>
      </c>
      <c r="L2940" s="835" t="e">
        <v>#VALUE!</v>
      </c>
      <c r="M2940" s="794"/>
      <c r="N2940" s="794"/>
      <c r="O2940" s="794"/>
      <c r="P2940" s="794"/>
      <c r="Q2940" s="794"/>
      <c r="R2940" s="794"/>
      <c r="S2940" s="794"/>
      <c r="T2940" s="794"/>
      <c r="U2940" s="794"/>
      <c r="V2940" s="794"/>
      <c r="W2940" s="794"/>
      <c r="X2940" s="794"/>
    </row>
    <row r="2941" spans="3:24">
      <c r="C2941" s="857" t="s">
        <v>1024</v>
      </c>
      <c r="D2941" s="835">
        <v>43831</v>
      </c>
      <c r="E2941" s="794">
        <f t="shared" si="55"/>
        <v>2020</v>
      </c>
      <c r="F2941" s="794" t="s">
        <v>1028</v>
      </c>
      <c r="G2941" s="823">
        <v>195</v>
      </c>
      <c r="H2941" s="794" t="s">
        <v>1029</v>
      </c>
      <c r="I2941" s="794">
        <v>86</v>
      </c>
      <c r="J2941" s="794">
        <v>109</v>
      </c>
      <c r="K2941" s="794">
        <v>457.8</v>
      </c>
      <c r="L2941" s="835" t="e">
        <v>#VALUE!</v>
      </c>
      <c r="M2941" s="794"/>
      <c r="N2941" s="794"/>
      <c r="O2941" s="794"/>
      <c r="P2941" s="794"/>
      <c r="Q2941" s="794"/>
      <c r="R2941" s="794"/>
      <c r="S2941" s="794"/>
      <c r="T2941" s="794"/>
      <c r="U2941" s="794"/>
      <c r="V2941" s="794"/>
      <c r="W2941" s="794"/>
      <c r="X2941" s="794"/>
    </row>
    <row r="2942" spans="3:24">
      <c r="C2942" s="857" t="s">
        <v>1024</v>
      </c>
      <c r="D2942" s="835">
        <v>43831</v>
      </c>
      <c r="E2942" s="794">
        <f t="shared" si="55"/>
        <v>2020</v>
      </c>
      <c r="F2942" s="794" t="s">
        <v>1028</v>
      </c>
      <c r="G2942" s="823">
        <v>195</v>
      </c>
      <c r="H2942" s="794" t="s">
        <v>1029</v>
      </c>
      <c r="I2942" s="794">
        <v>86</v>
      </c>
      <c r="J2942" s="794">
        <v>109</v>
      </c>
      <c r="K2942" s="794">
        <v>457.8</v>
      </c>
      <c r="L2942" s="835" t="e">
        <v>#VALUE!</v>
      </c>
      <c r="M2942" s="794"/>
      <c r="N2942" s="794"/>
      <c r="O2942" s="794"/>
      <c r="P2942" s="794"/>
      <c r="Q2942" s="794"/>
      <c r="R2942" s="794"/>
      <c r="S2942" s="794"/>
      <c r="T2942" s="794"/>
      <c r="U2942" s="794"/>
      <c r="V2942" s="794"/>
      <c r="W2942" s="794"/>
      <c r="X2942" s="794"/>
    </row>
    <row r="2943" spans="3:24">
      <c r="C2943" s="857" t="s">
        <v>1024</v>
      </c>
      <c r="D2943" s="835">
        <v>43831</v>
      </c>
      <c r="E2943" s="794">
        <f t="shared" si="55"/>
        <v>2020</v>
      </c>
      <c r="F2943" s="794" t="s">
        <v>1028</v>
      </c>
      <c r="G2943" s="823">
        <v>195</v>
      </c>
      <c r="H2943" s="794" t="s">
        <v>1029</v>
      </c>
      <c r="I2943" s="794">
        <v>86</v>
      </c>
      <c r="J2943" s="794">
        <v>109</v>
      </c>
      <c r="K2943" s="794">
        <v>457.8</v>
      </c>
      <c r="L2943" s="835" t="e">
        <v>#VALUE!</v>
      </c>
      <c r="M2943" s="794"/>
      <c r="N2943" s="794"/>
      <c r="O2943" s="794"/>
      <c r="P2943" s="794"/>
      <c r="Q2943" s="794"/>
      <c r="R2943" s="794"/>
      <c r="S2943" s="794"/>
      <c r="T2943" s="794"/>
      <c r="U2943" s="794"/>
      <c r="V2943" s="794"/>
      <c r="W2943" s="794"/>
      <c r="X2943" s="794"/>
    </row>
    <row r="2944" spans="3:24">
      <c r="C2944" s="857" t="s">
        <v>1024</v>
      </c>
      <c r="D2944" s="835">
        <v>43831</v>
      </c>
      <c r="E2944" s="794">
        <f t="shared" si="55"/>
        <v>2020</v>
      </c>
      <c r="F2944" s="794" t="s">
        <v>1028</v>
      </c>
      <c r="G2944" s="823">
        <v>195</v>
      </c>
      <c r="H2944" s="794" t="s">
        <v>1044</v>
      </c>
      <c r="I2944" s="794">
        <v>162</v>
      </c>
      <c r="J2944" s="794">
        <v>33</v>
      </c>
      <c r="K2944" s="794">
        <v>138.6</v>
      </c>
      <c r="L2944" s="835" t="e">
        <v>#VALUE!</v>
      </c>
      <c r="M2944" s="794"/>
      <c r="N2944" s="794"/>
      <c r="O2944" s="794"/>
      <c r="P2944" s="794"/>
      <c r="Q2944" s="794"/>
      <c r="R2944" s="794"/>
      <c r="S2944" s="794"/>
      <c r="T2944" s="794"/>
      <c r="U2944" s="794"/>
      <c r="V2944" s="794"/>
      <c r="W2944" s="794"/>
      <c r="X2944" s="794"/>
    </row>
    <row r="2945" spans="3:24">
      <c r="C2945" s="857" t="s">
        <v>1024</v>
      </c>
      <c r="D2945" s="835">
        <v>43831</v>
      </c>
      <c r="E2945" s="794">
        <f t="shared" si="55"/>
        <v>2020</v>
      </c>
      <c r="F2945" s="794" t="s">
        <v>1028</v>
      </c>
      <c r="G2945" s="823">
        <v>195</v>
      </c>
      <c r="H2945" s="794" t="s">
        <v>1044</v>
      </c>
      <c r="I2945" s="794">
        <v>162</v>
      </c>
      <c r="J2945" s="794">
        <v>33</v>
      </c>
      <c r="K2945" s="794">
        <v>138.6</v>
      </c>
      <c r="L2945" s="835" t="e">
        <v>#VALUE!</v>
      </c>
      <c r="M2945" s="794"/>
      <c r="N2945" s="794"/>
      <c r="O2945" s="794"/>
      <c r="P2945" s="794"/>
      <c r="Q2945" s="794"/>
      <c r="R2945" s="794"/>
      <c r="S2945" s="794"/>
      <c r="T2945" s="794"/>
      <c r="U2945" s="794"/>
      <c r="V2945" s="794"/>
      <c r="W2945" s="794"/>
      <c r="X2945" s="794"/>
    </row>
    <row r="2946" spans="3:24">
      <c r="C2946" s="857" t="s">
        <v>1024</v>
      </c>
      <c r="D2946" s="835">
        <v>43831</v>
      </c>
      <c r="E2946" s="794">
        <f t="shared" si="55"/>
        <v>2020</v>
      </c>
      <c r="F2946" s="794" t="s">
        <v>1028</v>
      </c>
      <c r="G2946" s="823">
        <v>195</v>
      </c>
      <c r="H2946" s="794" t="s">
        <v>1044</v>
      </c>
      <c r="I2946" s="794">
        <v>162</v>
      </c>
      <c r="J2946" s="794">
        <v>33</v>
      </c>
      <c r="K2946" s="794">
        <v>138.6</v>
      </c>
      <c r="L2946" s="835" t="e">
        <v>#VALUE!</v>
      </c>
      <c r="M2946" s="794"/>
      <c r="N2946" s="794"/>
      <c r="O2946" s="794"/>
      <c r="P2946" s="794"/>
      <c r="Q2946" s="794"/>
      <c r="R2946" s="794"/>
      <c r="S2946" s="794"/>
      <c r="T2946" s="794"/>
      <c r="U2946" s="794"/>
      <c r="V2946" s="794"/>
      <c r="W2946" s="794"/>
      <c r="X2946" s="794"/>
    </row>
    <row r="2947" spans="3:24">
      <c r="C2947" s="857" t="s">
        <v>1024</v>
      </c>
      <c r="D2947" s="835">
        <v>43831</v>
      </c>
      <c r="E2947" s="794">
        <f t="shared" si="55"/>
        <v>2020</v>
      </c>
      <c r="F2947" s="794" t="s">
        <v>1028</v>
      </c>
      <c r="G2947" s="823">
        <v>195</v>
      </c>
      <c r="H2947" s="794" t="s">
        <v>1044</v>
      </c>
      <c r="I2947" s="794">
        <v>162</v>
      </c>
      <c r="J2947" s="794">
        <v>33</v>
      </c>
      <c r="K2947" s="794">
        <v>138.6</v>
      </c>
      <c r="L2947" s="835" t="e">
        <v>#VALUE!</v>
      </c>
      <c r="M2947" s="794"/>
      <c r="N2947" s="794"/>
      <c r="O2947" s="794"/>
      <c r="P2947" s="794"/>
      <c r="Q2947" s="794"/>
      <c r="R2947" s="794"/>
      <c r="S2947" s="794"/>
      <c r="T2947" s="794"/>
      <c r="U2947" s="794"/>
      <c r="V2947" s="794"/>
      <c r="W2947" s="794"/>
      <c r="X2947" s="794"/>
    </row>
    <row r="2948" spans="3:24">
      <c r="C2948" s="857" t="s">
        <v>1024</v>
      </c>
      <c r="D2948" s="835">
        <v>43831</v>
      </c>
      <c r="E2948" s="794">
        <f t="shared" si="55"/>
        <v>2020</v>
      </c>
      <c r="F2948" s="794" t="s">
        <v>1028</v>
      </c>
      <c r="G2948" s="823">
        <v>195</v>
      </c>
      <c r="H2948" s="794" t="s">
        <v>1044</v>
      </c>
      <c r="I2948" s="794">
        <v>162</v>
      </c>
      <c r="J2948" s="794">
        <v>33</v>
      </c>
      <c r="K2948" s="794">
        <v>138.6</v>
      </c>
      <c r="L2948" s="835" t="e">
        <v>#VALUE!</v>
      </c>
      <c r="M2948" s="794"/>
      <c r="N2948" s="794"/>
      <c r="O2948" s="794"/>
      <c r="P2948" s="794"/>
      <c r="Q2948" s="794"/>
      <c r="R2948" s="794"/>
      <c r="S2948" s="794"/>
      <c r="T2948" s="794"/>
      <c r="U2948" s="794"/>
      <c r="V2948" s="794"/>
      <c r="W2948" s="794"/>
      <c r="X2948" s="794"/>
    </row>
    <row r="2949" spans="3:24">
      <c r="C2949" s="857" t="s">
        <v>1024</v>
      </c>
      <c r="D2949" s="835">
        <v>43831</v>
      </c>
      <c r="E2949" s="794">
        <f t="shared" si="55"/>
        <v>2020</v>
      </c>
      <c r="F2949" s="794" t="s">
        <v>1028</v>
      </c>
      <c r="G2949" s="823">
        <v>195</v>
      </c>
      <c r="H2949" s="794" t="s">
        <v>1044</v>
      </c>
      <c r="I2949" s="794">
        <v>162</v>
      </c>
      <c r="J2949" s="794">
        <v>33</v>
      </c>
      <c r="K2949" s="794">
        <v>138.6</v>
      </c>
      <c r="L2949" s="835" t="e">
        <v>#VALUE!</v>
      </c>
      <c r="M2949" s="794"/>
      <c r="N2949" s="794"/>
      <c r="O2949" s="794"/>
      <c r="P2949" s="794"/>
      <c r="Q2949" s="794"/>
      <c r="R2949" s="794"/>
      <c r="S2949" s="794"/>
      <c r="T2949" s="794"/>
      <c r="U2949" s="794"/>
      <c r="V2949" s="794"/>
      <c r="W2949" s="794"/>
      <c r="X2949" s="794"/>
    </row>
    <row r="2950" spans="3:24">
      <c r="C2950" s="857" t="s">
        <v>1024</v>
      </c>
      <c r="D2950" s="835">
        <v>43831</v>
      </c>
      <c r="E2950" s="794">
        <f t="shared" si="55"/>
        <v>2020</v>
      </c>
      <c r="F2950" s="794" t="s">
        <v>1028</v>
      </c>
      <c r="G2950" s="823">
        <v>195</v>
      </c>
      <c r="H2950" s="794" t="s">
        <v>1044</v>
      </c>
      <c r="I2950" s="794">
        <v>162</v>
      </c>
      <c r="J2950" s="794">
        <v>33</v>
      </c>
      <c r="K2950" s="794">
        <v>138.6</v>
      </c>
      <c r="L2950" s="835" t="e">
        <v>#VALUE!</v>
      </c>
      <c r="M2950" s="794"/>
      <c r="N2950" s="794"/>
      <c r="O2950" s="794"/>
      <c r="P2950" s="794"/>
      <c r="Q2950" s="794"/>
      <c r="R2950" s="794"/>
      <c r="S2950" s="794"/>
      <c r="T2950" s="794"/>
      <c r="U2950" s="794"/>
      <c r="V2950" s="794"/>
      <c r="W2950" s="794"/>
      <c r="X2950" s="794"/>
    </row>
    <row r="2951" spans="3:24">
      <c r="C2951" s="857" t="s">
        <v>1024</v>
      </c>
      <c r="D2951" s="835">
        <v>43831</v>
      </c>
      <c r="E2951" s="794">
        <f t="shared" si="55"/>
        <v>2020</v>
      </c>
      <c r="F2951" s="794" t="s">
        <v>1028</v>
      </c>
      <c r="G2951" s="823">
        <v>195</v>
      </c>
      <c r="H2951" s="794" t="s">
        <v>1029</v>
      </c>
      <c r="I2951" s="794">
        <v>86</v>
      </c>
      <c r="J2951" s="794">
        <v>109</v>
      </c>
      <c r="K2951" s="794">
        <v>457.8</v>
      </c>
      <c r="L2951" s="835" t="e">
        <v>#VALUE!</v>
      </c>
      <c r="M2951" s="794"/>
      <c r="N2951" s="794"/>
      <c r="O2951" s="794"/>
      <c r="P2951" s="794"/>
      <c r="Q2951" s="794"/>
      <c r="R2951" s="794"/>
      <c r="S2951" s="794"/>
      <c r="T2951" s="794"/>
      <c r="U2951" s="794"/>
      <c r="V2951" s="794"/>
      <c r="W2951" s="794"/>
      <c r="X2951" s="794"/>
    </row>
    <row r="2952" spans="3:24">
      <c r="C2952" s="857" t="s">
        <v>1024</v>
      </c>
      <c r="D2952" s="835">
        <v>43831</v>
      </c>
      <c r="E2952" s="794">
        <f t="shared" si="55"/>
        <v>2020</v>
      </c>
      <c r="F2952" s="794" t="s">
        <v>1028</v>
      </c>
      <c r="G2952" s="823">
        <v>195</v>
      </c>
      <c r="H2952" s="794" t="s">
        <v>1029</v>
      </c>
      <c r="I2952" s="794">
        <v>86</v>
      </c>
      <c r="J2952" s="794">
        <v>109</v>
      </c>
      <c r="K2952" s="794">
        <v>457.8</v>
      </c>
      <c r="L2952" s="835" t="e">
        <v>#VALUE!</v>
      </c>
      <c r="M2952" s="794"/>
      <c r="N2952" s="794"/>
      <c r="O2952" s="794"/>
      <c r="P2952" s="794"/>
      <c r="Q2952" s="794"/>
      <c r="R2952" s="794"/>
      <c r="S2952" s="794"/>
      <c r="T2952" s="794"/>
      <c r="U2952" s="794"/>
      <c r="V2952" s="794"/>
      <c r="W2952" s="794"/>
      <c r="X2952" s="794"/>
    </row>
    <row r="2953" spans="3:24">
      <c r="C2953" s="857" t="s">
        <v>1024</v>
      </c>
      <c r="D2953" s="835">
        <v>43831</v>
      </c>
      <c r="E2953" s="794">
        <f t="shared" si="55"/>
        <v>2020</v>
      </c>
      <c r="F2953" s="794" t="s">
        <v>1028</v>
      </c>
      <c r="G2953" s="823">
        <v>195</v>
      </c>
      <c r="H2953" s="794" t="s">
        <v>1029</v>
      </c>
      <c r="I2953" s="794">
        <v>86</v>
      </c>
      <c r="J2953" s="794">
        <v>109</v>
      </c>
      <c r="K2953" s="794">
        <v>457.8</v>
      </c>
      <c r="L2953" s="835" t="e">
        <v>#VALUE!</v>
      </c>
      <c r="M2953" s="794"/>
      <c r="N2953" s="794"/>
      <c r="O2953" s="794"/>
      <c r="P2953" s="794"/>
      <c r="Q2953" s="794"/>
      <c r="R2953" s="794"/>
      <c r="S2953" s="794"/>
      <c r="T2953" s="794"/>
      <c r="U2953" s="794"/>
      <c r="V2953" s="794"/>
      <c r="W2953" s="794"/>
      <c r="X2953" s="794"/>
    </row>
    <row r="2954" spans="3:24">
      <c r="C2954" s="857" t="s">
        <v>1024</v>
      </c>
      <c r="D2954" s="835">
        <v>43831</v>
      </c>
      <c r="E2954" s="794">
        <f t="shared" si="55"/>
        <v>2020</v>
      </c>
      <c r="F2954" s="794" t="s">
        <v>1028</v>
      </c>
      <c r="G2954" s="823">
        <v>195</v>
      </c>
      <c r="H2954" s="794" t="s">
        <v>1029</v>
      </c>
      <c r="I2954" s="794">
        <v>86</v>
      </c>
      <c r="J2954" s="794">
        <v>109</v>
      </c>
      <c r="K2954" s="794">
        <v>457.8</v>
      </c>
      <c r="L2954" s="835" t="e">
        <v>#VALUE!</v>
      </c>
      <c r="M2954" s="794"/>
      <c r="N2954" s="794"/>
      <c r="O2954" s="794"/>
      <c r="P2954" s="794"/>
      <c r="Q2954" s="794"/>
      <c r="R2954" s="794"/>
      <c r="S2954" s="794"/>
      <c r="T2954" s="794"/>
      <c r="U2954" s="794"/>
      <c r="V2954" s="794"/>
      <c r="W2954" s="794"/>
      <c r="X2954" s="794"/>
    </row>
    <row r="2955" spans="3:24">
      <c r="C2955" s="857" t="s">
        <v>1024</v>
      </c>
      <c r="D2955" s="835">
        <v>43831</v>
      </c>
      <c r="E2955" s="794">
        <f t="shared" si="55"/>
        <v>2020</v>
      </c>
      <c r="F2955" s="794" t="s">
        <v>1028</v>
      </c>
      <c r="G2955" s="823">
        <v>195</v>
      </c>
      <c r="H2955" s="794" t="s">
        <v>1029</v>
      </c>
      <c r="I2955" s="794">
        <v>86</v>
      </c>
      <c r="J2955" s="794">
        <v>109</v>
      </c>
      <c r="K2955" s="794">
        <v>457.8</v>
      </c>
      <c r="L2955" s="835" t="e">
        <v>#VALUE!</v>
      </c>
      <c r="M2955" s="794"/>
      <c r="N2955" s="794"/>
      <c r="O2955" s="794"/>
      <c r="P2955" s="794"/>
      <c r="Q2955" s="794"/>
      <c r="R2955" s="794"/>
      <c r="S2955" s="794"/>
      <c r="T2955" s="794"/>
      <c r="U2955" s="794"/>
      <c r="V2955" s="794"/>
      <c r="W2955" s="794"/>
      <c r="X2955" s="794"/>
    </row>
    <row r="2956" spans="3:24">
      <c r="C2956" s="857" t="s">
        <v>1024</v>
      </c>
      <c r="D2956" s="835">
        <v>43831</v>
      </c>
      <c r="E2956" s="794">
        <f t="shared" si="55"/>
        <v>2020</v>
      </c>
      <c r="F2956" s="794" t="s">
        <v>1028</v>
      </c>
      <c r="G2956" s="823">
        <v>195</v>
      </c>
      <c r="H2956" s="794" t="s">
        <v>1029</v>
      </c>
      <c r="I2956" s="794">
        <v>86</v>
      </c>
      <c r="J2956" s="794">
        <v>109</v>
      </c>
      <c r="K2956" s="794">
        <v>457.8</v>
      </c>
      <c r="L2956" s="835" t="e">
        <v>#VALUE!</v>
      </c>
      <c r="M2956" s="794"/>
      <c r="N2956" s="794"/>
      <c r="O2956" s="794"/>
      <c r="P2956" s="794"/>
      <c r="Q2956" s="794"/>
      <c r="R2956" s="794"/>
      <c r="S2956" s="794"/>
      <c r="T2956" s="794"/>
      <c r="U2956" s="794"/>
      <c r="V2956" s="794"/>
      <c r="W2956" s="794"/>
      <c r="X2956" s="794"/>
    </row>
    <row r="2957" spans="3:24">
      <c r="C2957" s="857" t="s">
        <v>1024</v>
      </c>
      <c r="D2957" s="835">
        <v>43831</v>
      </c>
      <c r="E2957" s="794">
        <f t="shared" si="55"/>
        <v>2020</v>
      </c>
      <c r="F2957" s="794" t="s">
        <v>1028</v>
      </c>
      <c r="G2957" s="823">
        <v>195</v>
      </c>
      <c r="H2957" s="794" t="s">
        <v>1029</v>
      </c>
      <c r="I2957" s="794">
        <v>86</v>
      </c>
      <c r="J2957" s="794">
        <v>109</v>
      </c>
      <c r="K2957" s="794">
        <v>457.8</v>
      </c>
      <c r="L2957" s="835" t="e">
        <v>#VALUE!</v>
      </c>
      <c r="M2957" s="794"/>
      <c r="N2957" s="794"/>
      <c r="O2957" s="794"/>
      <c r="P2957" s="794"/>
      <c r="Q2957" s="794"/>
      <c r="R2957" s="794"/>
      <c r="S2957" s="794"/>
      <c r="T2957" s="794"/>
      <c r="U2957" s="794"/>
      <c r="V2957" s="794"/>
      <c r="W2957" s="794"/>
      <c r="X2957" s="794"/>
    </row>
    <row r="2958" spans="3:24">
      <c r="C2958" s="857" t="s">
        <v>1024</v>
      </c>
      <c r="D2958" s="835">
        <v>43831</v>
      </c>
      <c r="E2958" s="794">
        <f t="shared" si="55"/>
        <v>2020</v>
      </c>
      <c r="F2958" s="794" t="s">
        <v>1028</v>
      </c>
      <c r="G2958" s="823">
        <v>195</v>
      </c>
      <c r="H2958" s="794" t="s">
        <v>1029</v>
      </c>
      <c r="I2958" s="794">
        <v>86</v>
      </c>
      <c r="J2958" s="794">
        <v>109</v>
      </c>
      <c r="K2958" s="794">
        <v>457.8</v>
      </c>
      <c r="L2958" s="835" t="e">
        <v>#VALUE!</v>
      </c>
      <c r="M2958" s="794"/>
      <c r="N2958" s="794"/>
      <c r="O2958" s="794"/>
      <c r="P2958" s="794"/>
      <c r="Q2958" s="794"/>
      <c r="R2958" s="794"/>
      <c r="S2958" s="794"/>
      <c r="T2958" s="794"/>
      <c r="U2958" s="794"/>
      <c r="V2958" s="794"/>
      <c r="W2958" s="794"/>
      <c r="X2958" s="794"/>
    </row>
    <row r="2959" spans="3:24">
      <c r="C2959" s="857" t="s">
        <v>1024</v>
      </c>
      <c r="D2959" s="835">
        <v>43831</v>
      </c>
      <c r="E2959" s="794">
        <f t="shared" si="55"/>
        <v>2020</v>
      </c>
      <c r="F2959" s="794" t="s">
        <v>1028</v>
      </c>
      <c r="G2959" s="823">
        <v>195</v>
      </c>
      <c r="H2959" s="794" t="s">
        <v>1029</v>
      </c>
      <c r="I2959" s="794">
        <v>86</v>
      </c>
      <c r="J2959" s="794">
        <v>109</v>
      </c>
      <c r="K2959" s="794">
        <v>457.8</v>
      </c>
      <c r="L2959" s="835" t="e">
        <v>#VALUE!</v>
      </c>
      <c r="M2959" s="794"/>
      <c r="N2959" s="794"/>
      <c r="O2959" s="794"/>
      <c r="P2959" s="794"/>
      <c r="Q2959" s="794"/>
      <c r="R2959" s="794"/>
      <c r="S2959" s="794"/>
      <c r="T2959" s="794"/>
      <c r="U2959" s="794"/>
      <c r="V2959" s="794"/>
      <c r="W2959" s="794"/>
      <c r="X2959" s="794"/>
    </row>
    <row r="2960" spans="3:24">
      <c r="C2960" s="857" t="s">
        <v>1024</v>
      </c>
      <c r="D2960" s="835">
        <v>43831</v>
      </c>
      <c r="E2960" s="794">
        <f t="shared" si="55"/>
        <v>2020</v>
      </c>
      <c r="F2960" s="794" t="s">
        <v>1028</v>
      </c>
      <c r="G2960" s="823">
        <v>195</v>
      </c>
      <c r="H2960" s="794" t="s">
        <v>1029</v>
      </c>
      <c r="I2960" s="794">
        <v>86</v>
      </c>
      <c r="J2960" s="794">
        <v>109</v>
      </c>
      <c r="K2960" s="794">
        <v>457.8</v>
      </c>
      <c r="L2960" s="835" t="e">
        <v>#VALUE!</v>
      </c>
      <c r="M2960" s="794"/>
      <c r="N2960" s="794"/>
      <c r="O2960" s="794"/>
      <c r="P2960" s="794"/>
      <c r="Q2960" s="794"/>
      <c r="R2960" s="794"/>
      <c r="S2960" s="794"/>
      <c r="T2960" s="794"/>
      <c r="U2960" s="794"/>
      <c r="V2960" s="794"/>
      <c r="W2960" s="794"/>
      <c r="X2960" s="794"/>
    </row>
    <row r="2961" spans="3:24">
      <c r="C2961" s="857" t="s">
        <v>1024</v>
      </c>
      <c r="D2961" s="835">
        <v>43831</v>
      </c>
      <c r="E2961" s="794">
        <f t="shared" si="55"/>
        <v>2020</v>
      </c>
      <c r="F2961" s="794" t="s">
        <v>1028</v>
      </c>
      <c r="G2961" s="823">
        <v>195</v>
      </c>
      <c r="H2961" s="794" t="s">
        <v>1029</v>
      </c>
      <c r="I2961" s="794">
        <v>86</v>
      </c>
      <c r="J2961" s="794">
        <v>109</v>
      </c>
      <c r="K2961" s="794">
        <v>457.8</v>
      </c>
      <c r="L2961" s="835" t="e">
        <v>#VALUE!</v>
      </c>
      <c r="M2961" s="794"/>
      <c r="N2961" s="794"/>
      <c r="O2961" s="794"/>
      <c r="P2961" s="794"/>
      <c r="Q2961" s="794"/>
      <c r="R2961" s="794"/>
      <c r="S2961" s="794"/>
      <c r="T2961" s="794"/>
      <c r="U2961" s="794"/>
      <c r="V2961" s="794"/>
      <c r="W2961" s="794"/>
      <c r="X2961" s="794"/>
    </row>
    <row r="2962" spans="3:24">
      <c r="C2962" s="857" t="s">
        <v>1024</v>
      </c>
      <c r="D2962" s="835">
        <v>43831</v>
      </c>
      <c r="E2962" s="794">
        <f t="shared" si="55"/>
        <v>2020</v>
      </c>
      <c r="F2962" s="794" t="s">
        <v>1028</v>
      </c>
      <c r="G2962" s="823">
        <v>195</v>
      </c>
      <c r="H2962" s="794" t="s">
        <v>1029</v>
      </c>
      <c r="I2962" s="794">
        <v>86</v>
      </c>
      <c r="J2962" s="794">
        <v>109</v>
      </c>
      <c r="K2962" s="794">
        <v>457.8</v>
      </c>
      <c r="L2962" s="835" t="e">
        <v>#VALUE!</v>
      </c>
      <c r="M2962" s="794"/>
      <c r="N2962" s="794"/>
      <c r="O2962" s="794"/>
      <c r="P2962" s="794"/>
      <c r="Q2962" s="794"/>
      <c r="R2962" s="794"/>
      <c r="S2962" s="794"/>
      <c r="T2962" s="794"/>
      <c r="U2962" s="794"/>
      <c r="V2962" s="794"/>
      <c r="W2962" s="794"/>
      <c r="X2962" s="794"/>
    </row>
    <row r="2963" spans="3:24">
      <c r="C2963" s="857" t="s">
        <v>1024</v>
      </c>
      <c r="D2963" s="835">
        <v>43831</v>
      </c>
      <c r="E2963" s="794">
        <f t="shared" si="55"/>
        <v>2020</v>
      </c>
      <c r="F2963" s="794" t="s">
        <v>1028</v>
      </c>
      <c r="G2963" s="823">
        <v>195</v>
      </c>
      <c r="H2963" s="794" t="s">
        <v>1029</v>
      </c>
      <c r="I2963" s="794">
        <v>86</v>
      </c>
      <c r="J2963" s="794">
        <v>109</v>
      </c>
      <c r="K2963" s="794">
        <v>457.8</v>
      </c>
      <c r="L2963" s="835" t="e">
        <v>#VALUE!</v>
      </c>
      <c r="M2963" s="794"/>
      <c r="N2963" s="794"/>
      <c r="O2963" s="794"/>
      <c r="P2963" s="794"/>
      <c r="Q2963" s="794"/>
      <c r="R2963" s="794"/>
      <c r="S2963" s="794"/>
      <c r="T2963" s="794"/>
      <c r="U2963" s="794"/>
      <c r="V2963" s="794"/>
      <c r="W2963" s="794"/>
      <c r="X2963" s="794"/>
    </row>
    <row r="2964" spans="3:24">
      <c r="C2964" s="857" t="s">
        <v>1024</v>
      </c>
      <c r="D2964" s="835">
        <v>43831</v>
      </c>
      <c r="E2964" s="794">
        <f t="shared" si="55"/>
        <v>2020</v>
      </c>
      <c r="F2964" s="794" t="s">
        <v>1028</v>
      </c>
      <c r="G2964" s="823">
        <v>195</v>
      </c>
      <c r="H2964" s="794" t="s">
        <v>1029</v>
      </c>
      <c r="I2964" s="794">
        <v>86</v>
      </c>
      <c r="J2964" s="794">
        <v>109</v>
      </c>
      <c r="K2964" s="794">
        <v>457.8</v>
      </c>
      <c r="L2964" s="835" t="e">
        <v>#VALUE!</v>
      </c>
      <c r="M2964" s="794"/>
      <c r="N2964" s="794"/>
      <c r="O2964" s="794"/>
      <c r="P2964" s="794"/>
      <c r="Q2964" s="794"/>
      <c r="R2964" s="794"/>
      <c r="S2964" s="794"/>
      <c r="T2964" s="794"/>
      <c r="U2964" s="794"/>
      <c r="V2964" s="794"/>
      <c r="W2964" s="794"/>
      <c r="X2964" s="794"/>
    </row>
    <row r="2965" spans="3:24">
      <c r="C2965" s="857" t="s">
        <v>1024</v>
      </c>
      <c r="D2965" s="835">
        <v>43831</v>
      </c>
      <c r="E2965" s="794">
        <f t="shared" si="55"/>
        <v>2020</v>
      </c>
      <c r="F2965" s="794" t="s">
        <v>1028</v>
      </c>
      <c r="G2965" s="823">
        <v>195</v>
      </c>
      <c r="H2965" s="794" t="s">
        <v>1029</v>
      </c>
      <c r="I2965" s="794">
        <v>86</v>
      </c>
      <c r="J2965" s="794">
        <v>109</v>
      </c>
      <c r="K2965" s="794">
        <v>457.8</v>
      </c>
      <c r="L2965" s="835" t="e">
        <v>#VALUE!</v>
      </c>
      <c r="M2965" s="794"/>
      <c r="N2965" s="794"/>
      <c r="O2965" s="794"/>
      <c r="P2965" s="794"/>
      <c r="Q2965" s="794"/>
      <c r="R2965" s="794"/>
      <c r="S2965" s="794"/>
      <c r="T2965" s="794"/>
      <c r="U2965" s="794"/>
      <c r="V2965" s="794"/>
      <c r="W2965" s="794"/>
      <c r="X2965" s="794"/>
    </row>
    <row r="2966" spans="3:24">
      <c r="C2966" s="857" t="s">
        <v>1024</v>
      </c>
      <c r="D2966" s="835">
        <v>43831</v>
      </c>
      <c r="E2966" s="794">
        <f t="shared" si="55"/>
        <v>2020</v>
      </c>
      <c r="F2966" s="794" t="s">
        <v>1019</v>
      </c>
      <c r="G2966" s="823">
        <v>300</v>
      </c>
      <c r="H2966" s="794" t="s">
        <v>1029</v>
      </c>
      <c r="I2966" s="794">
        <v>86</v>
      </c>
      <c r="J2966" s="794">
        <v>214</v>
      </c>
      <c r="K2966" s="794">
        <v>898.80000000000007</v>
      </c>
      <c r="L2966" s="835">
        <v>44228</v>
      </c>
      <c r="M2966" s="794"/>
      <c r="N2966" s="794"/>
      <c r="O2966" s="794"/>
      <c r="P2966" s="794"/>
      <c r="Q2966" s="794"/>
      <c r="R2966" s="794"/>
      <c r="S2966" s="794"/>
      <c r="T2966" s="794"/>
      <c r="U2966" s="794"/>
      <c r="V2966" s="794"/>
      <c r="W2966" s="794"/>
      <c r="X2966" s="794"/>
    </row>
    <row r="2967" spans="3:24">
      <c r="C2967" s="857" t="s">
        <v>1024</v>
      </c>
      <c r="D2967" s="835">
        <v>43831</v>
      </c>
      <c r="E2967" s="794">
        <f t="shared" si="55"/>
        <v>2020</v>
      </c>
      <c r="F2967" s="794" t="s">
        <v>1019</v>
      </c>
      <c r="G2967" s="823">
        <v>300</v>
      </c>
      <c r="H2967" s="794" t="s">
        <v>1029</v>
      </c>
      <c r="I2967" s="794">
        <v>86</v>
      </c>
      <c r="J2967" s="794">
        <v>214</v>
      </c>
      <c r="K2967" s="794">
        <v>898.80000000000007</v>
      </c>
      <c r="L2967" s="835">
        <v>44228</v>
      </c>
      <c r="M2967" s="794"/>
      <c r="N2967" s="794"/>
      <c r="O2967" s="794"/>
      <c r="P2967" s="794"/>
      <c r="Q2967" s="794"/>
      <c r="R2967" s="794"/>
      <c r="S2967" s="794"/>
      <c r="T2967" s="794"/>
      <c r="U2967" s="794"/>
      <c r="V2967" s="794"/>
      <c r="W2967" s="794"/>
      <c r="X2967" s="794"/>
    </row>
    <row r="2968" spans="3:24">
      <c r="C2968" s="857" t="s">
        <v>1024</v>
      </c>
      <c r="D2968" s="835">
        <v>43831</v>
      </c>
      <c r="E2968" s="794">
        <f t="shared" si="55"/>
        <v>2020</v>
      </c>
      <c r="F2968" s="794" t="s">
        <v>1019</v>
      </c>
      <c r="G2968" s="823">
        <v>300</v>
      </c>
      <c r="H2968" s="794" t="s">
        <v>1029</v>
      </c>
      <c r="I2968" s="794">
        <v>86</v>
      </c>
      <c r="J2968" s="794">
        <v>214</v>
      </c>
      <c r="K2968" s="794">
        <v>898.80000000000007</v>
      </c>
      <c r="L2968" s="835">
        <v>44228</v>
      </c>
      <c r="M2968" s="794"/>
      <c r="N2968" s="794"/>
      <c r="O2968" s="794"/>
      <c r="P2968" s="794"/>
      <c r="Q2968" s="794"/>
      <c r="R2968" s="794"/>
      <c r="S2968" s="794"/>
      <c r="T2968" s="794"/>
      <c r="U2968" s="794"/>
      <c r="V2968" s="794"/>
      <c r="W2968" s="794"/>
      <c r="X2968" s="794"/>
    </row>
    <row r="2969" spans="3:24">
      <c r="C2969" s="857" t="s">
        <v>1024</v>
      </c>
      <c r="D2969" s="835">
        <v>43831</v>
      </c>
      <c r="E2969" s="794">
        <f t="shared" si="55"/>
        <v>2020</v>
      </c>
      <c r="F2969" s="794" t="s">
        <v>1019</v>
      </c>
      <c r="G2969" s="823">
        <v>300</v>
      </c>
      <c r="H2969" s="794" t="s">
        <v>1029</v>
      </c>
      <c r="I2969" s="794">
        <v>86</v>
      </c>
      <c r="J2969" s="794">
        <v>214</v>
      </c>
      <c r="K2969" s="794">
        <v>898.80000000000007</v>
      </c>
      <c r="L2969" s="835">
        <v>44228</v>
      </c>
      <c r="M2969" s="794"/>
      <c r="N2969" s="794"/>
      <c r="O2969" s="794"/>
      <c r="P2969" s="794"/>
      <c r="Q2969" s="794"/>
      <c r="R2969" s="794"/>
      <c r="S2969" s="794"/>
      <c r="T2969" s="794"/>
      <c r="U2969" s="794"/>
      <c r="V2969" s="794"/>
      <c r="W2969" s="794"/>
      <c r="X2969" s="794"/>
    </row>
    <row r="2970" spans="3:24">
      <c r="C2970" s="857" t="s">
        <v>1024</v>
      </c>
      <c r="D2970" s="835">
        <v>43831</v>
      </c>
      <c r="E2970" s="794">
        <f t="shared" si="55"/>
        <v>2020</v>
      </c>
      <c r="F2970" s="794" t="s">
        <v>1019</v>
      </c>
      <c r="G2970" s="823">
        <v>300</v>
      </c>
      <c r="H2970" s="794" t="s">
        <v>1029</v>
      </c>
      <c r="I2970" s="794">
        <v>86</v>
      </c>
      <c r="J2970" s="794">
        <v>214</v>
      </c>
      <c r="K2970" s="794">
        <v>898.80000000000007</v>
      </c>
      <c r="L2970" s="835">
        <v>44228</v>
      </c>
      <c r="M2970" s="794"/>
      <c r="N2970" s="794"/>
      <c r="O2970" s="794"/>
      <c r="P2970" s="794"/>
      <c r="Q2970" s="794"/>
      <c r="R2970" s="794"/>
      <c r="S2970" s="794"/>
      <c r="T2970" s="794"/>
      <c r="U2970" s="794"/>
      <c r="V2970" s="794"/>
      <c r="W2970" s="794"/>
      <c r="X2970" s="794"/>
    </row>
    <row r="2971" spans="3:24">
      <c r="C2971" s="857" t="s">
        <v>1024</v>
      </c>
      <c r="D2971" s="835">
        <v>43831</v>
      </c>
      <c r="E2971" s="794">
        <f t="shared" si="55"/>
        <v>2020</v>
      </c>
      <c r="F2971" s="794" t="s">
        <v>1019</v>
      </c>
      <c r="G2971" s="823">
        <v>300</v>
      </c>
      <c r="H2971" s="794" t="s">
        <v>1029</v>
      </c>
      <c r="I2971" s="794">
        <v>86</v>
      </c>
      <c r="J2971" s="794">
        <v>214</v>
      </c>
      <c r="K2971" s="794">
        <v>898.80000000000007</v>
      </c>
      <c r="L2971" s="835">
        <v>44228</v>
      </c>
      <c r="M2971" s="794"/>
      <c r="N2971" s="794"/>
      <c r="O2971" s="794"/>
      <c r="P2971" s="794"/>
      <c r="Q2971" s="794"/>
      <c r="R2971" s="794"/>
      <c r="S2971" s="794"/>
      <c r="T2971" s="794"/>
      <c r="U2971" s="794"/>
      <c r="V2971" s="794"/>
      <c r="W2971" s="794"/>
      <c r="X2971" s="794"/>
    </row>
    <row r="2972" spans="3:24">
      <c r="C2972" s="857" t="s">
        <v>1024</v>
      </c>
      <c r="D2972" s="835">
        <v>43831</v>
      </c>
      <c r="E2972" s="794">
        <f t="shared" si="55"/>
        <v>2020</v>
      </c>
      <c r="F2972" s="794" t="s">
        <v>1019</v>
      </c>
      <c r="G2972" s="823">
        <v>300</v>
      </c>
      <c r="H2972" s="794" t="s">
        <v>1029</v>
      </c>
      <c r="I2972" s="794">
        <v>86</v>
      </c>
      <c r="J2972" s="794">
        <v>214</v>
      </c>
      <c r="K2972" s="794">
        <v>898.80000000000007</v>
      </c>
      <c r="L2972" s="835">
        <v>44228</v>
      </c>
      <c r="M2972" s="794"/>
      <c r="N2972" s="794"/>
      <c r="O2972" s="794"/>
      <c r="P2972" s="794"/>
      <c r="Q2972" s="794"/>
      <c r="R2972" s="794"/>
      <c r="S2972" s="794"/>
      <c r="T2972" s="794"/>
      <c r="U2972" s="794"/>
      <c r="V2972" s="794"/>
      <c r="W2972" s="794"/>
      <c r="X2972" s="794"/>
    </row>
    <row r="2973" spans="3:24">
      <c r="C2973" s="857" t="s">
        <v>1024</v>
      </c>
      <c r="D2973" s="835">
        <v>43831</v>
      </c>
      <c r="E2973" s="794">
        <f t="shared" si="55"/>
        <v>2020</v>
      </c>
      <c r="F2973" s="794" t="s">
        <v>1019</v>
      </c>
      <c r="G2973" s="823">
        <v>300</v>
      </c>
      <c r="H2973" s="794" t="s">
        <v>1029</v>
      </c>
      <c r="I2973" s="794">
        <v>86</v>
      </c>
      <c r="J2973" s="794">
        <v>214</v>
      </c>
      <c r="K2973" s="794">
        <v>898.80000000000007</v>
      </c>
      <c r="L2973" s="835">
        <v>44228</v>
      </c>
      <c r="M2973" s="794"/>
      <c r="N2973" s="794"/>
      <c r="O2973" s="794"/>
      <c r="P2973" s="794"/>
      <c r="Q2973" s="794"/>
      <c r="R2973" s="794"/>
      <c r="S2973" s="794"/>
      <c r="T2973" s="794"/>
      <c r="U2973" s="794"/>
      <c r="V2973" s="794"/>
      <c r="W2973" s="794"/>
      <c r="X2973" s="794"/>
    </row>
    <row r="2974" spans="3:24">
      <c r="C2974" s="857" t="s">
        <v>1024</v>
      </c>
      <c r="D2974" s="835">
        <v>43831</v>
      </c>
      <c r="E2974" s="794">
        <f t="shared" si="55"/>
        <v>2020</v>
      </c>
      <c r="F2974" s="794" t="s">
        <v>1019</v>
      </c>
      <c r="G2974" s="823">
        <v>300</v>
      </c>
      <c r="H2974" s="794" t="s">
        <v>1029</v>
      </c>
      <c r="I2974" s="794">
        <v>86</v>
      </c>
      <c r="J2974" s="794">
        <v>214</v>
      </c>
      <c r="K2974" s="794">
        <v>898.80000000000007</v>
      </c>
      <c r="L2974" s="835">
        <v>44228</v>
      </c>
      <c r="M2974" s="794"/>
      <c r="N2974" s="794"/>
      <c r="O2974" s="794"/>
      <c r="P2974" s="794"/>
      <c r="Q2974" s="794"/>
      <c r="R2974" s="794"/>
      <c r="S2974" s="794"/>
      <c r="T2974" s="794"/>
      <c r="U2974" s="794"/>
      <c r="V2974" s="794"/>
      <c r="W2974" s="794"/>
      <c r="X2974" s="794"/>
    </row>
    <row r="2975" spans="3:24">
      <c r="C2975" s="857" t="s">
        <v>1024</v>
      </c>
      <c r="D2975" s="835">
        <v>43831</v>
      </c>
      <c r="E2975" s="794">
        <f t="shared" si="55"/>
        <v>2020</v>
      </c>
      <c r="F2975" s="794" t="s">
        <v>1019</v>
      </c>
      <c r="G2975" s="823">
        <v>300</v>
      </c>
      <c r="H2975" s="794" t="s">
        <v>1029</v>
      </c>
      <c r="I2975" s="794">
        <v>86</v>
      </c>
      <c r="J2975" s="794">
        <v>214</v>
      </c>
      <c r="K2975" s="794">
        <v>898.80000000000007</v>
      </c>
      <c r="L2975" s="835">
        <v>44228</v>
      </c>
      <c r="M2975" s="794"/>
      <c r="N2975" s="794"/>
      <c r="O2975" s="794"/>
      <c r="P2975" s="794"/>
      <c r="Q2975" s="794"/>
      <c r="R2975" s="794"/>
      <c r="S2975" s="794"/>
      <c r="T2975" s="794"/>
      <c r="U2975" s="794"/>
      <c r="V2975" s="794"/>
      <c r="W2975" s="794"/>
      <c r="X2975" s="794"/>
    </row>
    <row r="2976" spans="3:24">
      <c r="C2976" s="857" t="s">
        <v>1024</v>
      </c>
      <c r="D2976" s="835">
        <v>43831</v>
      </c>
      <c r="E2976" s="794">
        <f t="shared" si="55"/>
        <v>2020</v>
      </c>
      <c r="F2976" s="794" t="s">
        <v>1019</v>
      </c>
      <c r="G2976" s="823">
        <v>300</v>
      </c>
      <c r="H2976" s="794" t="s">
        <v>1029</v>
      </c>
      <c r="I2976" s="794">
        <v>86</v>
      </c>
      <c r="J2976" s="794">
        <v>214</v>
      </c>
      <c r="K2976" s="794">
        <v>898.80000000000007</v>
      </c>
      <c r="L2976" s="835">
        <v>44228</v>
      </c>
      <c r="M2976" s="794"/>
      <c r="N2976" s="794"/>
      <c r="O2976" s="794"/>
      <c r="P2976" s="794"/>
      <c r="Q2976" s="794"/>
      <c r="R2976" s="794"/>
      <c r="S2976" s="794"/>
      <c r="T2976" s="794"/>
      <c r="U2976" s="794"/>
      <c r="V2976" s="794"/>
      <c r="W2976" s="794"/>
      <c r="X2976" s="794"/>
    </row>
    <row r="2977" spans="3:24">
      <c r="C2977" s="857" t="s">
        <v>1024</v>
      </c>
      <c r="D2977" s="835">
        <v>43831</v>
      </c>
      <c r="E2977" s="794">
        <f t="shared" si="55"/>
        <v>2020</v>
      </c>
      <c r="F2977" s="794" t="s">
        <v>1019</v>
      </c>
      <c r="G2977" s="823">
        <v>300</v>
      </c>
      <c r="H2977" s="794" t="s">
        <v>1029</v>
      </c>
      <c r="I2977" s="794">
        <v>86</v>
      </c>
      <c r="J2977" s="794">
        <v>214</v>
      </c>
      <c r="K2977" s="794">
        <v>898.80000000000007</v>
      </c>
      <c r="L2977" s="835">
        <v>44228</v>
      </c>
      <c r="M2977" s="794"/>
      <c r="N2977" s="794"/>
      <c r="O2977" s="794"/>
      <c r="P2977" s="794"/>
      <c r="Q2977" s="794"/>
      <c r="R2977" s="794"/>
      <c r="S2977" s="794"/>
      <c r="T2977" s="794"/>
      <c r="U2977" s="794"/>
      <c r="V2977" s="794"/>
      <c r="W2977" s="794"/>
      <c r="X2977" s="794"/>
    </row>
    <row r="2978" spans="3:24">
      <c r="C2978" s="857" t="s">
        <v>1024</v>
      </c>
      <c r="D2978" s="835">
        <v>43831</v>
      </c>
      <c r="E2978" s="794">
        <f t="shared" si="55"/>
        <v>2020</v>
      </c>
      <c r="F2978" s="794" t="s">
        <v>1019</v>
      </c>
      <c r="G2978" s="823">
        <v>300</v>
      </c>
      <c r="H2978" s="794" t="s">
        <v>1029</v>
      </c>
      <c r="I2978" s="794">
        <v>86</v>
      </c>
      <c r="J2978" s="794">
        <v>214</v>
      </c>
      <c r="K2978" s="794">
        <v>898.80000000000007</v>
      </c>
      <c r="L2978" s="835">
        <v>44228</v>
      </c>
      <c r="M2978" s="794"/>
      <c r="N2978" s="794"/>
      <c r="O2978" s="794"/>
      <c r="P2978" s="794"/>
      <c r="Q2978" s="794"/>
      <c r="R2978" s="794"/>
      <c r="S2978" s="794"/>
      <c r="T2978" s="794"/>
      <c r="U2978" s="794"/>
      <c r="V2978" s="794"/>
      <c r="W2978" s="794"/>
      <c r="X2978" s="794"/>
    </row>
    <row r="2979" spans="3:24">
      <c r="C2979" s="857" t="s">
        <v>1024</v>
      </c>
      <c r="D2979" s="835">
        <v>43831</v>
      </c>
      <c r="E2979" s="794">
        <f t="shared" si="55"/>
        <v>2020</v>
      </c>
      <c r="F2979" s="794" t="s">
        <v>1019</v>
      </c>
      <c r="G2979" s="823">
        <v>300</v>
      </c>
      <c r="H2979" s="794" t="s">
        <v>1029</v>
      </c>
      <c r="I2979" s="794">
        <v>86</v>
      </c>
      <c r="J2979" s="794">
        <v>214</v>
      </c>
      <c r="K2979" s="794">
        <v>898.80000000000007</v>
      </c>
      <c r="L2979" s="835">
        <v>44228</v>
      </c>
      <c r="M2979" s="794"/>
      <c r="N2979" s="794"/>
      <c r="O2979" s="794"/>
      <c r="P2979" s="794"/>
      <c r="Q2979" s="794"/>
      <c r="R2979" s="794"/>
      <c r="S2979" s="794"/>
      <c r="T2979" s="794"/>
      <c r="U2979" s="794"/>
      <c r="V2979" s="794"/>
      <c r="W2979" s="794"/>
      <c r="X2979" s="794"/>
    </row>
    <row r="2980" spans="3:24">
      <c r="C2980" s="857" t="s">
        <v>1024</v>
      </c>
      <c r="D2980" s="835">
        <v>43831</v>
      </c>
      <c r="E2980" s="794">
        <f t="shared" si="55"/>
        <v>2020</v>
      </c>
      <c r="F2980" s="794" t="s">
        <v>1019</v>
      </c>
      <c r="G2980" s="823">
        <v>300</v>
      </c>
      <c r="H2980" s="794" t="s">
        <v>1029</v>
      </c>
      <c r="I2980" s="794">
        <v>86</v>
      </c>
      <c r="J2980" s="794">
        <v>214</v>
      </c>
      <c r="K2980" s="794">
        <v>898.80000000000007</v>
      </c>
      <c r="L2980" s="835">
        <v>44228</v>
      </c>
      <c r="M2980" s="794"/>
      <c r="N2980" s="794"/>
      <c r="O2980" s="794"/>
      <c r="P2980" s="794"/>
      <c r="Q2980" s="794"/>
      <c r="R2980" s="794"/>
      <c r="S2980" s="794"/>
      <c r="T2980" s="794"/>
      <c r="U2980" s="794"/>
      <c r="V2980" s="794"/>
      <c r="W2980" s="794"/>
      <c r="X2980" s="794"/>
    </row>
    <row r="2981" spans="3:24">
      <c r="C2981" s="857" t="s">
        <v>1024</v>
      </c>
      <c r="D2981" s="835">
        <v>43831</v>
      </c>
      <c r="E2981" s="794">
        <f t="shared" si="55"/>
        <v>2020</v>
      </c>
      <c r="F2981" s="794" t="s">
        <v>1019</v>
      </c>
      <c r="G2981" s="823">
        <v>300</v>
      </c>
      <c r="H2981" s="794" t="s">
        <v>1029</v>
      </c>
      <c r="I2981" s="794">
        <v>86</v>
      </c>
      <c r="J2981" s="794">
        <v>214</v>
      </c>
      <c r="K2981" s="794">
        <v>898.80000000000007</v>
      </c>
      <c r="L2981" s="835">
        <v>44228</v>
      </c>
      <c r="M2981" s="794"/>
      <c r="N2981" s="794"/>
      <c r="O2981" s="794"/>
      <c r="P2981" s="794"/>
      <c r="Q2981" s="794"/>
      <c r="R2981" s="794"/>
      <c r="S2981" s="794"/>
      <c r="T2981" s="794"/>
      <c r="U2981" s="794"/>
      <c r="V2981" s="794"/>
      <c r="W2981" s="794"/>
      <c r="X2981" s="794"/>
    </row>
    <row r="2982" spans="3:24">
      <c r="C2982" s="857" t="s">
        <v>1024</v>
      </c>
      <c r="D2982" s="835">
        <v>43831</v>
      </c>
      <c r="E2982" s="794">
        <f t="shared" si="55"/>
        <v>2020</v>
      </c>
      <c r="F2982" s="794" t="s">
        <v>1019</v>
      </c>
      <c r="G2982" s="823">
        <v>300</v>
      </c>
      <c r="H2982" s="794" t="s">
        <v>1029</v>
      </c>
      <c r="I2982" s="794">
        <v>86</v>
      </c>
      <c r="J2982" s="794">
        <v>214</v>
      </c>
      <c r="K2982" s="794">
        <v>898.80000000000007</v>
      </c>
      <c r="L2982" s="835">
        <v>44228</v>
      </c>
      <c r="M2982" s="794"/>
      <c r="N2982" s="794"/>
      <c r="O2982" s="794"/>
      <c r="P2982" s="794"/>
      <c r="Q2982" s="794"/>
      <c r="R2982" s="794"/>
      <c r="S2982" s="794"/>
      <c r="T2982" s="794"/>
      <c r="U2982" s="794"/>
      <c r="V2982" s="794"/>
      <c r="W2982" s="794"/>
      <c r="X2982" s="794"/>
    </row>
    <row r="2983" spans="3:24">
      <c r="C2983" s="857" t="s">
        <v>1024</v>
      </c>
      <c r="D2983" s="835">
        <v>43831</v>
      </c>
      <c r="E2983" s="794">
        <f t="shared" si="55"/>
        <v>2020</v>
      </c>
      <c r="F2983" s="794" t="s">
        <v>1019</v>
      </c>
      <c r="G2983" s="823">
        <v>300</v>
      </c>
      <c r="H2983" s="794" t="s">
        <v>1029</v>
      </c>
      <c r="I2983" s="794">
        <v>86</v>
      </c>
      <c r="J2983" s="794">
        <v>214</v>
      </c>
      <c r="K2983" s="794">
        <v>898.80000000000007</v>
      </c>
      <c r="L2983" s="835">
        <v>44228</v>
      </c>
      <c r="M2983" s="794"/>
      <c r="N2983" s="794"/>
      <c r="O2983" s="794"/>
      <c r="P2983" s="794"/>
      <c r="Q2983" s="794"/>
      <c r="R2983" s="794"/>
      <c r="S2983" s="794"/>
      <c r="T2983" s="794"/>
      <c r="U2983" s="794"/>
      <c r="V2983" s="794"/>
      <c r="W2983" s="794"/>
      <c r="X2983" s="794"/>
    </row>
    <row r="2984" spans="3:24">
      <c r="C2984" s="857" t="s">
        <v>1024</v>
      </c>
      <c r="D2984" s="835">
        <v>43831</v>
      </c>
      <c r="E2984" s="794">
        <f t="shared" si="55"/>
        <v>2020</v>
      </c>
      <c r="F2984" s="794" t="s">
        <v>1019</v>
      </c>
      <c r="G2984" s="823">
        <v>300</v>
      </c>
      <c r="H2984" s="794" t="s">
        <v>1029</v>
      </c>
      <c r="I2984" s="794">
        <v>86</v>
      </c>
      <c r="J2984" s="794">
        <v>214</v>
      </c>
      <c r="K2984" s="794">
        <v>898.80000000000007</v>
      </c>
      <c r="L2984" s="835">
        <v>44228</v>
      </c>
      <c r="M2984" s="794"/>
      <c r="N2984" s="794"/>
      <c r="O2984" s="794"/>
      <c r="P2984" s="794"/>
      <c r="Q2984" s="794"/>
      <c r="R2984" s="794"/>
      <c r="S2984" s="794"/>
      <c r="T2984" s="794"/>
      <c r="U2984" s="794"/>
      <c r="V2984" s="794"/>
      <c r="W2984" s="794"/>
      <c r="X2984" s="794"/>
    </row>
    <row r="2985" spans="3:24">
      <c r="C2985" s="857" t="s">
        <v>1024</v>
      </c>
      <c r="D2985" s="835">
        <v>43831</v>
      </c>
      <c r="E2985" s="794">
        <f t="shared" si="55"/>
        <v>2020</v>
      </c>
      <c r="F2985" s="794" t="s">
        <v>1019</v>
      </c>
      <c r="G2985" s="823">
        <v>300</v>
      </c>
      <c r="H2985" s="794" t="s">
        <v>1029</v>
      </c>
      <c r="I2985" s="794">
        <v>86</v>
      </c>
      <c r="J2985" s="794">
        <v>214</v>
      </c>
      <c r="K2985" s="794">
        <v>898.80000000000007</v>
      </c>
      <c r="L2985" s="835">
        <v>44228</v>
      </c>
      <c r="M2985" s="794"/>
      <c r="N2985" s="794"/>
      <c r="O2985" s="794"/>
      <c r="P2985" s="794"/>
      <c r="Q2985" s="794"/>
      <c r="R2985" s="794"/>
      <c r="S2985" s="794"/>
      <c r="T2985" s="794"/>
      <c r="U2985" s="794"/>
      <c r="V2985" s="794"/>
      <c r="W2985" s="794"/>
      <c r="X2985" s="794"/>
    </row>
    <row r="2986" spans="3:24">
      <c r="C2986" s="857" t="s">
        <v>1024</v>
      </c>
      <c r="D2986" s="835">
        <v>43831</v>
      </c>
      <c r="E2986" s="794">
        <f t="shared" ref="E2986:E3049" si="56">YEAR(D2986)</f>
        <v>2020</v>
      </c>
      <c r="F2986" s="794" t="s">
        <v>1019</v>
      </c>
      <c r="G2986" s="823">
        <v>300</v>
      </c>
      <c r="H2986" s="794" t="s">
        <v>1029</v>
      </c>
      <c r="I2986" s="794">
        <v>86</v>
      </c>
      <c r="J2986" s="794">
        <v>214</v>
      </c>
      <c r="K2986" s="794">
        <v>898.80000000000007</v>
      </c>
      <c r="L2986" s="835">
        <v>44228</v>
      </c>
      <c r="M2986" s="794"/>
      <c r="N2986" s="794"/>
      <c r="O2986" s="794"/>
      <c r="P2986" s="794"/>
      <c r="Q2986" s="794"/>
      <c r="R2986" s="794"/>
      <c r="S2986" s="794"/>
      <c r="T2986" s="794"/>
      <c r="U2986" s="794"/>
      <c r="V2986" s="794"/>
      <c r="W2986" s="794"/>
      <c r="X2986" s="794"/>
    </row>
    <row r="2987" spans="3:24">
      <c r="C2987" s="857" t="s">
        <v>1024</v>
      </c>
      <c r="D2987" s="835">
        <v>43831</v>
      </c>
      <c r="E2987" s="794">
        <f t="shared" si="56"/>
        <v>2020</v>
      </c>
      <c r="F2987" s="794" t="s">
        <v>1019</v>
      </c>
      <c r="G2987" s="823">
        <v>300</v>
      </c>
      <c r="H2987" s="794" t="s">
        <v>1029</v>
      </c>
      <c r="I2987" s="794">
        <v>86</v>
      </c>
      <c r="J2987" s="794">
        <v>214</v>
      </c>
      <c r="K2987" s="794">
        <v>898.80000000000007</v>
      </c>
      <c r="L2987" s="835">
        <v>44228</v>
      </c>
      <c r="M2987" s="794"/>
      <c r="N2987" s="794"/>
      <c r="O2987" s="794"/>
      <c r="P2987" s="794"/>
      <c r="Q2987" s="794"/>
      <c r="R2987" s="794"/>
      <c r="S2987" s="794"/>
      <c r="T2987" s="794"/>
      <c r="U2987" s="794"/>
      <c r="V2987" s="794"/>
      <c r="W2987" s="794"/>
      <c r="X2987" s="794"/>
    </row>
    <row r="2988" spans="3:24">
      <c r="C2988" s="857" t="s">
        <v>1024</v>
      </c>
      <c r="D2988" s="835">
        <v>43831</v>
      </c>
      <c r="E2988" s="794">
        <f t="shared" si="56"/>
        <v>2020</v>
      </c>
      <c r="F2988" s="794" t="s">
        <v>1019</v>
      </c>
      <c r="G2988" s="823">
        <v>300</v>
      </c>
      <c r="H2988" s="794" t="s">
        <v>1029</v>
      </c>
      <c r="I2988" s="794">
        <v>86</v>
      </c>
      <c r="J2988" s="794">
        <v>214</v>
      </c>
      <c r="K2988" s="794">
        <v>898.80000000000007</v>
      </c>
      <c r="L2988" s="835" t="s">
        <v>1023</v>
      </c>
      <c r="M2988" s="794"/>
      <c r="N2988" s="794"/>
      <c r="O2988" s="794"/>
      <c r="P2988" s="794"/>
      <c r="Q2988" s="794"/>
      <c r="R2988" s="794"/>
      <c r="S2988" s="794"/>
      <c r="T2988" s="794"/>
      <c r="U2988" s="794"/>
      <c r="V2988" s="794"/>
      <c r="W2988" s="794"/>
      <c r="X2988" s="794"/>
    </row>
    <row r="2989" spans="3:24">
      <c r="C2989" s="857" t="s">
        <v>1024</v>
      </c>
      <c r="D2989" s="835">
        <v>43831</v>
      </c>
      <c r="E2989" s="794">
        <f t="shared" si="56"/>
        <v>2020</v>
      </c>
      <c r="F2989" s="794" t="s">
        <v>1019</v>
      </c>
      <c r="G2989" s="823">
        <v>300</v>
      </c>
      <c r="H2989" s="794" t="s">
        <v>1029</v>
      </c>
      <c r="I2989" s="794">
        <v>86</v>
      </c>
      <c r="J2989" s="794">
        <v>214</v>
      </c>
      <c r="K2989" s="794">
        <v>898.80000000000007</v>
      </c>
      <c r="L2989" s="835" t="s">
        <v>1023</v>
      </c>
      <c r="M2989" s="794"/>
      <c r="N2989" s="794"/>
      <c r="O2989" s="794"/>
      <c r="P2989" s="794"/>
      <c r="Q2989" s="794"/>
      <c r="R2989" s="794"/>
      <c r="S2989" s="794"/>
      <c r="T2989" s="794"/>
      <c r="U2989" s="794"/>
      <c r="V2989" s="794"/>
      <c r="W2989" s="794"/>
      <c r="X2989" s="794"/>
    </row>
    <row r="2990" spans="3:24">
      <c r="C2990" s="857" t="s">
        <v>1024</v>
      </c>
      <c r="D2990" s="835">
        <v>43831</v>
      </c>
      <c r="E2990" s="794">
        <f t="shared" si="56"/>
        <v>2020</v>
      </c>
      <c r="F2990" s="794" t="s">
        <v>1019</v>
      </c>
      <c r="G2990" s="823">
        <v>300</v>
      </c>
      <c r="H2990" s="794" t="s">
        <v>1029</v>
      </c>
      <c r="I2990" s="794">
        <v>86</v>
      </c>
      <c r="J2990" s="794">
        <v>214</v>
      </c>
      <c r="K2990" s="794">
        <v>898.80000000000007</v>
      </c>
      <c r="L2990" s="835" t="s">
        <v>1023</v>
      </c>
      <c r="M2990" s="794"/>
      <c r="N2990" s="794"/>
      <c r="O2990" s="794"/>
      <c r="P2990" s="794"/>
      <c r="Q2990" s="794"/>
      <c r="R2990" s="794"/>
      <c r="S2990" s="794"/>
      <c r="T2990" s="794"/>
      <c r="U2990" s="794"/>
      <c r="V2990" s="794"/>
      <c r="W2990" s="794"/>
      <c r="X2990" s="794"/>
    </row>
    <row r="2991" spans="3:24">
      <c r="C2991" s="857" t="s">
        <v>1018</v>
      </c>
      <c r="D2991" s="835">
        <v>43831</v>
      </c>
      <c r="E2991" s="794">
        <f t="shared" si="56"/>
        <v>2020</v>
      </c>
      <c r="F2991" s="794" t="s">
        <v>1032</v>
      </c>
      <c r="G2991" s="823">
        <v>135</v>
      </c>
      <c r="H2991" s="794" t="s">
        <v>1029</v>
      </c>
      <c r="I2991" s="794">
        <v>86</v>
      </c>
      <c r="J2991" s="794">
        <v>49</v>
      </c>
      <c r="K2991" s="794">
        <v>205.8</v>
      </c>
      <c r="L2991" s="835" t="s">
        <v>1023</v>
      </c>
      <c r="M2991" s="794"/>
      <c r="N2991" s="794"/>
      <c r="O2991" s="794"/>
      <c r="P2991" s="794"/>
      <c r="Q2991" s="794"/>
      <c r="R2991" s="794"/>
      <c r="S2991" s="794"/>
      <c r="T2991" s="794"/>
      <c r="U2991" s="794"/>
      <c r="V2991" s="794"/>
      <c r="W2991" s="794"/>
      <c r="X2991" s="794"/>
    </row>
    <row r="2992" spans="3:24">
      <c r="C2992" s="857" t="s">
        <v>1018</v>
      </c>
      <c r="D2992" s="835">
        <v>43831</v>
      </c>
      <c r="E2992" s="794">
        <f t="shared" si="56"/>
        <v>2020</v>
      </c>
      <c r="F2992" s="794" t="s">
        <v>1032</v>
      </c>
      <c r="G2992" s="823">
        <v>135</v>
      </c>
      <c r="H2992" s="794" t="s">
        <v>1029</v>
      </c>
      <c r="I2992" s="794">
        <v>86</v>
      </c>
      <c r="J2992" s="794">
        <v>49</v>
      </c>
      <c r="K2992" s="794">
        <v>205.8</v>
      </c>
      <c r="L2992" s="835" t="s">
        <v>1023</v>
      </c>
      <c r="M2992" s="794"/>
      <c r="N2992" s="794"/>
      <c r="O2992" s="794"/>
      <c r="P2992" s="794"/>
      <c r="Q2992" s="794"/>
      <c r="R2992" s="794"/>
      <c r="S2992" s="794"/>
      <c r="T2992" s="794"/>
      <c r="U2992" s="794"/>
      <c r="V2992" s="794"/>
      <c r="W2992" s="794"/>
      <c r="X2992" s="794"/>
    </row>
    <row r="2993" spans="3:24">
      <c r="C2993" s="857" t="s">
        <v>1018</v>
      </c>
      <c r="D2993" s="835">
        <v>43831</v>
      </c>
      <c r="E2993" s="794">
        <f t="shared" si="56"/>
        <v>2020</v>
      </c>
      <c r="F2993" s="794" t="s">
        <v>1032</v>
      </c>
      <c r="G2993" s="823">
        <v>135</v>
      </c>
      <c r="H2993" s="794" t="s">
        <v>1029</v>
      </c>
      <c r="I2993" s="794">
        <v>86</v>
      </c>
      <c r="J2993" s="794">
        <v>49</v>
      </c>
      <c r="K2993" s="794">
        <v>205.8</v>
      </c>
      <c r="L2993" s="835" t="s">
        <v>1023</v>
      </c>
      <c r="M2993" s="794"/>
      <c r="N2993" s="794"/>
      <c r="O2993" s="794"/>
      <c r="P2993" s="794"/>
      <c r="Q2993" s="794"/>
      <c r="R2993" s="794"/>
      <c r="S2993" s="794"/>
      <c r="T2993" s="794"/>
      <c r="U2993" s="794"/>
      <c r="V2993" s="794"/>
      <c r="W2993" s="794"/>
      <c r="X2993" s="794"/>
    </row>
    <row r="2994" spans="3:24">
      <c r="C2994" s="857" t="s">
        <v>1018</v>
      </c>
      <c r="D2994" s="835">
        <v>43831</v>
      </c>
      <c r="E2994" s="794">
        <f t="shared" si="56"/>
        <v>2020</v>
      </c>
      <c r="F2994" s="794" t="s">
        <v>1032</v>
      </c>
      <c r="G2994" s="823">
        <v>135</v>
      </c>
      <c r="H2994" s="794" t="s">
        <v>1029</v>
      </c>
      <c r="I2994" s="794">
        <v>86</v>
      </c>
      <c r="J2994" s="794">
        <v>49</v>
      </c>
      <c r="K2994" s="794">
        <v>205.8</v>
      </c>
      <c r="L2994" s="835" t="s">
        <v>1023</v>
      </c>
      <c r="M2994" s="794"/>
      <c r="N2994" s="794"/>
      <c r="O2994" s="794"/>
      <c r="P2994" s="794"/>
      <c r="Q2994" s="794"/>
      <c r="R2994" s="794"/>
      <c r="S2994" s="794"/>
      <c r="T2994" s="794"/>
      <c r="U2994" s="794"/>
      <c r="V2994" s="794"/>
      <c r="W2994" s="794"/>
      <c r="X2994" s="794"/>
    </row>
    <row r="2995" spans="3:24">
      <c r="C2995" s="857" t="s">
        <v>1018</v>
      </c>
      <c r="D2995" s="835">
        <v>43831</v>
      </c>
      <c r="E2995" s="794">
        <f t="shared" si="56"/>
        <v>2020</v>
      </c>
      <c r="F2995" s="794" t="s">
        <v>1032</v>
      </c>
      <c r="G2995" s="823">
        <v>135</v>
      </c>
      <c r="H2995" s="794" t="s">
        <v>1029</v>
      </c>
      <c r="I2995" s="794">
        <v>86</v>
      </c>
      <c r="J2995" s="794">
        <v>49</v>
      </c>
      <c r="K2995" s="794">
        <v>205.8</v>
      </c>
      <c r="L2995" s="835" t="s">
        <v>1023</v>
      </c>
      <c r="M2995" s="794"/>
      <c r="N2995" s="794"/>
      <c r="O2995" s="794"/>
      <c r="P2995" s="794"/>
      <c r="Q2995" s="794"/>
      <c r="R2995" s="794"/>
      <c r="S2995" s="794"/>
      <c r="T2995" s="794"/>
      <c r="U2995" s="794"/>
      <c r="V2995" s="794"/>
      <c r="W2995" s="794"/>
      <c r="X2995" s="794"/>
    </row>
    <row r="2996" spans="3:24">
      <c r="C2996" s="857" t="s">
        <v>1018</v>
      </c>
      <c r="D2996" s="835">
        <v>43831</v>
      </c>
      <c r="E2996" s="794">
        <f t="shared" si="56"/>
        <v>2020</v>
      </c>
      <c r="F2996" s="794" t="s">
        <v>1032</v>
      </c>
      <c r="G2996" s="823">
        <v>135</v>
      </c>
      <c r="H2996" s="794" t="s">
        <v>1029</v>
      </c>
      <c r="I2996" s="794">
        <v>86</v>
      </c>
      <c r="J2996" s="794">
        <v>49</v>
      </c>
      <c r="K2996" s="794">
        <v>205.8</v>
      </c>
      <c r="L2996" s="835" t="s">
        <v>1023</v>
      </c>
      <c r="M2996" s="794"/>
      <c r="N2996" s="794"/>
      <c r="O2996" s="794"/>
      <c r="P2996" s="794"/>
      <c r="Q2996" s="794"/>
      <c r="R2996" s="794"/>
      <c r="S2996" s="794"/>
      <c r="T2996" s="794"/>
      <c r="U2996" s="794"/>
      <c r="V2996" s="794"/>
      <c r="W2996" s="794"/>
      <c r="X2996" s="794"/>
    </row>
    <row r="2997" spans="3:24">
      <c r="C2997" s="857" t="s">
        <v>1018</v>
      </c>
      <c r="D2997" s="835">
        <v>43831</v>
      </c>
      <c r="E2997" s="794">
        <f t="shared" si="56"/>
        <v>2020</v>
      </c>
      <c r="F2997" s="794" t="s">
        <v>1032</v>
      </c>
      <c r="G2997" s="823">
        <v>135</v>
      </c>
      <c r="H2997" s="794" t="s">
        <v>1029</v>
      </c>
      <c r="I2997" s="794">
        <v>86</v>
      </c>
      <c r="J2997" s="794">
        <v>49</v>
      </c>
      <c r="K2997" s="794">
        <v>205.8</v>
      </c>
      <c r="L2997" s="835" t="s">
        <v>1023</v>
      </c>
      <c r="M2997" s="794"/>
      <c r="N2997" s="794"/>
      <c r="O2997" s="794"/>
      <c r="P2997" s="794"/>
      <c r="Q2997" s="794"/>
      <c r="R2997" s="794"/>
      <c r="S2997" s="794"/>
      <c r="T2997" s="794"/>
      <c r="U2997" s="794"/>
      <c r="V2997" s="794"/>
      <c r="W2997" s="794"/>
      <c r="X2997" s="794"/>
    </row>
    <row r="2998" spans="3:24">
      <c r="C2998" s="857" t="s">
        <v>1018</v>
      </c>
      <c r="D2998" s="835">
        <v>43831</v>
      </c>
      <c r="E2998" s="794">
        <f t="shared" si="56"/>
        <v>2020</v>
      </c>
      <c r="F2998" s="794" t="s">
        <v>1032</v>
      </c>
      <c r="G2998" s="823">
        <v>135</v>
      </c>
      <c r="H2998" s="794" t="s">
        <v>1029</v>
      </c>
      <c r="I2998" s="794">
        <v>86</v>
      </c>
      <c r="J2998" s="794">
        <v>49</v>
      </c>
      <c r="K2998" s="794">
        <v>205.8</v>
      </c>
      <c r="L2998" s="835" t="s">
        <v>1023</v>
      </c>
      <c r="M2998" s="794"/>
      <c r="N2998" s="794"/>
      <c r="O2998" s="794"/>
      <c r="P2998" s="794"/>
      <c r="Q2998" s="794"/>
      <c r="R2998" s="794"/>
      <c r="S2998" s="794"/>
      <c r="T2998" s="794"/>
      <c r="U2998" s="794"/>
      <c r="V2998" s="794"/>
      <c r="W2998" s="794"/>
      <c r="X2998" s="794"/>
    </row>
    <row r="2999" spans="3:24">
      <c r="C2999" s="857" t="s">
        <v>1018</v>
      </c>
      <c r="D2999" s="835">
        <v>43831</v>
      </c>
      <c r="E2999" s="794">
        <f t="shared" si="56"/>
        <v>2020</v>
      </c>
      <c r="F2999" s="794" t="s">
        <v>1032</v>
      </c>
      <c r="G2999" s="823">
        <v>135</v>
      </c>
      <c r="H2999" s="794" t="s">
        <v>1029</v>
      </c>
      <c r="I2999" s="794">
        <v>86</v>
      </c>
      <c r="J2999" s="794">
        <v>49</v>
      </c>
      <c r="K2999" s="794">
        <v>205.8</v>
      </c>
      <c r="L2999" s="835" t="s">
        <v>1023</v>
      </c>
      <c r="M2999" s="794"/>
      <c r="N2999" s="794"/>
      <c r="O2999" s="794"/>
      <c r="P2999" s="794"/>
      <c r="Q2999" s="794"/>
      <c r="R2999" s="794"/>
      <c r="S2999" s="794"/>
      <c r="T2999" s="794"/>
      <c r="U2999" s="794"/>
      <c r="V2999" s="794"/>
      <c r="W2999" s="794"/>
      <c r="X2999" s="794"/>
    </row>
    <row r="3000" spans="3:24">
      <c r="C3000" s="857" t="s">
        <v>1018</v>
      </c>
      <c r="D3000" s="835">
        <v>43831</v>
      </c>
      <c r="E3000" s="794">
        <f t="shared" si="56"/>
        <v>2020</v>
      </c>
      <c r="F3000" s="794" t="s">
        <v>1032</v>
      </c>
      <c r="G3000" s="823">
        <v>135</v>
      </c>
      <c r="H3000" s="794" t="s">
        <v>1029</v>
      </c>
      <c r="I3000" s="794">
        <v>86</v>
      </c>
      <c r="J3000" s="794">
        <v>49</v>
      </c>
      <c r="K3000" s="794">
        <v>205.8</v>
      </c>
      <c r="L3000" s="835" t="s">
        <v>1023</v>
      </c>
      <c r="M3000" s="794"/>
      <c r="N3000" s="794"/>
      <c r="O3000" s="794"/>
      <c r="P3000" s="794"/>
      <c r="Q3000" s="794"/>
      <c r="R3000" s="794"/>
      <c r="S3000" s="794"/>
      <c r="T3000" s="794"/>
      <c r="U3000" s="794"/>
      <c r="V3000" s="794"/>
      <c r="W3000" s="794"/>
      <c r="X3000" s="794"/>
    </row>
    <row r="3001" spans="3:24">
      <c r="C3001" s="857" t="s">
        <v>1018</v>
      </c>
      <c r="D3001" s="835">
        <v>43831</v>
      </c>
      <c r="E3001" s="794">
        <f t="shared" si="56"/>
        <v>2020</v>
      </c>
      <c r="F3001" s="794" t="s">
        <v>1032</v>
      </c>
      <c r="G3001" s="823">
        <v>135</v>
      </c>
      <c r="H3001" s="794" t="s">
        <v>1029</v>
      </c>
      <c r="I3001" s="794">
        <v>86</v>
      </c>
      <c r="J3001" s="794">
        <v>49</v>
      </c>
      <c r="K3001" s="794">
        <v>205.8</v>
      </c>
      <c r="L3001" s="835" t="s">
        <v>1023</v>
      </c>
      <c r="M3001" s="794"/>
      <c r="N3001" s="794"/>
      <c r="O3001" s="794"/>
      <c r="P3001" s="794"/>
      <c r="Q3001" s="794"/>
      <c r="R3001" s="794"/>
      <c r="S3001" s="794"/>
      <c r="T3001" s="794"/>
      <c r="U3001" s="794"/>
      <c r="V3001" s="794"/>
      <c r="W3001" s="794"/>
      <c r="X3001" s="794"/>
    </row>
    <row r="3002" spans="3:24">
      <c r="C3002" s="857" t="s">
        <v>1018</v>
      </c>
      <c r="D3002" s="835">
        <v>43831</v>
      </c>
      <c r="E3002" s="794">
        <f t="shared" si="56"/>
        <v>2020</v>
      </c>
      <c r="F3002" s="794" t="s">
        <v>1032</v>
      </c>
      <c r="G3002" s="823">
        <v>135</v>
      </c>
      <c r="H3002" s="794" t="s">
        <v>1029</v>
      </c>
      <c r="I3002" s="794">
        <v>86</v>
      </c>
      <c r="J3002" s="794">
        <v>49</v>
      </c>
      <c r="K3002" s="794">
        <v>205.8</v>
      </c>
      <c r="L3002" s="835" t="s">
        <v>1023</v>
      </c>
      <c r="M3002" s="794"/>
      <c r="N3002" s="794"/>
      <c r="O3002" s="794"/>
      <c r="P3002" s="794"/>
      <c r="Q3002" s="794"/>
      <c r="R3002" s="794"/>
      <c r="S3002" s="794"/>
      <c r="T3002" s="794"/>
      <c r="U3002" s="794"/>
      <c r="V3002" s="794"/>
      <c r="W3002" s="794"/>
      <c r="X3002" s="794"/>
    </row>
    <row r="3003" spans="3:24">
      <c r="C3003" s="857" t="s">
        <v>1018</v>
      </c>
      <c r="D3003" s="835">
        <v>43831</v>
      </c>
      <c r="E3003" s="794">
        <f t="shared" si="56"/>
        <v>2020</v>
      </c>
      <c r="F3003" s="794" t="s">
        <v>1032</v>
      </c>
      <c r="G3003" s="823">
        <v>135</v>
      </c>
      <c r="H3003" s="794" t="s">
        <v>1029</v>
      </c>
      <c r="I3003" s="794">
        <v>86</v>
      </c>
      <c r="J3003" s="794">
        <v>49</v>
      </c>
      <c r="K3003" s="794">
        <v>205.8</v>
      </c>
      <c r="L3003" s="835" t="s">
        <v>1023</v>
      </c>
      <c r="M3003" s="794"/>
      <c r="N3003" s="794"/>
      <c r="O3003" s="794"/>
      <c r="P3003" s="794"/>
      <c r="Q3003" s="794"/>
      <c r="R3003" s="794"/>
      <c r="S3003" s="794"/>
      <c r="T3003" s="794"/>
      <c r="U3003" s="794"/>
      <c r="V3003" s="794"/>
      <c r="W3003" s="794"/>
      <c r="X3003" s="794"/>
    </row>
    <row r="3004" spans="3:24">
      <c r="C3004" s="857" t="s">
        <v>1018</v>
      </c>
      <c r="D3004" s="835">
        <v>43831</v>
      </c>
      <c r="E3004" s="794">
        <f t="shared" si="56"/>
        <v>2020</v>
      </c>
      <c r="F3004" s="794" t="s">
        <v>1032</v>
      </c>
      <c r="G3004" s="823">
        <v>135</v>
      </c>
      <c r="H3004" s="794" t="s">
        <v>1029</v>
      </c>
      <c r="I3004" s="794">
        <v>86</v>
      </c>
      <c r="J3004" s="794">
        <v>49</v>
      </c>
      <c r="K3004" s="794">
        <v>205.8</v>
      </c>
      <c r="L3004" s="835" t="s">
        <v>1023</v>
      </c>
      <c r="M3004" s="794"/>
      <c r="N3004" s="794"/>
      <c r="O3004" s="794"/>
      <c r="P3004" s="794"/>
      <c r="Q3004" s="794"/>
      <c r="R3004" s="794"/>
      <c r="S3004" s="794"/>
      <c r="T3004" s="794"/>
      <c r="U3004" s="794"/>
      <c r="V3004" s="794"/>
      <c r="W3004" s="794"/>
      <c r="X3004" s="794"/>
    </row>
    <row r="3005" spans="3:24">
      <c r="C3005" s="857" t="s">
        <v>1018</v>
      </c>
      <c r="D3005" s="835">
        <v>43831</v>
      </c>
      <c r="E3005" s="794">
        <f t="shared" si="56"/>
        <v>2020</v>
      </c>
      <c r="F3005" s="794" t="s">
        <v>1032</v>
      </c>
      <c r="G3005" s="823">
        <v>135</v>
      </c>
      <c r="H3005" s="794" t="s">
        <v>1029</v>
      </c>
      <c r="I3005" s="794">
        <v>86</v>
      </c>
      <c r="J3005" s="794">
        <v>49</v>
      </c>
      <c r="K3005" s="794">
        <v>205.8</v>
      </c>
      <c r="L3005" s="835" t="s">
        <v>1023</v>
      </c>
      <c r="M3005" s="794"/>
      <c r="N3005" s="794"/>
      <c r="O3005" s="794"/>
      <c r="P3005" s="794"/>
      <c r="Q3005" s="794"/>
      <c r="R3005" s="794"/>
      <c r="S3005" s="794"/>
      <c r="T3005" s="794"/>
      <c r="U3005" s="794"/>
      <c r="V3005" s="794"/>
      <c r="W3005" s="794"/>
      <c r="X3005" s="794"/>
    </row>
    <row r="3006" spans="3:24">
      <c r="C3006" s="857" t="s">
        <v>1018</v>
      </c>
      <c r="D3006" s="835">
        <v>43831</v>
      </c>
      <c r="E3006" s="794">
        <f t="shared" si="56"/>
        <v>2020</v>
      </c>
      <c r="F3006" s="794" t="s">
        <v>1032</v>
      </c>
      <c r="G3006" s="823">
        <v>135</v>
      </c>
      <c r="H3006" s="794" t="s">
        <v>1029</v>
      </c>
      <c r="I3006" s="794">
        <v>86</v>
      </c>
      <c r="J3006" s="794">
        <v>49</v>
      </c>
      <c r="K3006" s="794">
        <v>205.8</v>
      </c>
      <c r="L3006" s="835" t="s">
        <v>1023</v>
      </c>
      <c r="M3006" s="794"/>
      <c r="N3006" s="794"/>
      <c r="O3006" s="794"/>
      <c r="P3006" s="794"/>
      <c r="Q3006" s="794"/>
      <c r="R3006" s="794"/>
      <c r="S3006" s="794"/>
      <c r="T3006" s="794"/>
      <c r="U3006" s="794"/>
      <c r="V3006" s="794"/>
      <c r="W3006" s="794"/>
      <c r="X3006" s="794"/>
    </row>
    <row r="3007" spans="3:24">
      <c r="C3007" s="857" t="s">
        <v>1018</v>
      </c>
      <c r="D3007" s="835">
        <v>43831</v>
      </c>
      <c r="E3007" s="794">
        <f t="shared" si="56"/>
        <v>2020</v>
      </c>
      <c r="F3007" s="794" t="s">
        <v>1032</v>
      </c>
      <c r="G3007" s="823">
        <v>135</v>
      </c>
      <c r="H3007" s="794" t="s">
        <v>1029</v>
      </c>
      <c r="I3007" s="794">
        <v>86</v>
      </c>
      <c r="J3007" s="794">
        <v>49</v>
      </c>
      <c r="K3007" s="794">
        <v>205.8</v>
      </c>
      <c r="L3007" s="835" t="s">
        <v>1023</v>
      </c>
      <c r="M3007" s="794"/>
      <c r="N3007" s="794"/>
      <c r="O3007" s="794"/>
      <c r="P3007" s="794"/>
      <c r="Q3007" s="794"/>
      <c r="R3007" s="794"/>
      <c r="S3007" s="794"/>
      <c r="T3007" s="794"/>
      <c r="U3007" s="794"/>
      <c r="V3007" s="794"/>
      <c r="W3007" s="794"/>
      <c r="X3007" s="794"/>
    </row>
    <row r="3008" spans="3:24">
      <c r="C3008" s="857" t="s">
        <v>1018</v>
      </c>
      <c r="D3008" s="835">
        <v>43831</v>
      </c>
      <c r="E3008" s="794">
        <f t="shared" si="56"/>
        <v>2020</v>
      </c>
      <c r="F3008" s="794" t="s">
        <v>1032</v>
      </c>
      <c r="G3008" s="823">
        <v>135</v>
      </c>
      <c r="H3008" s="794" t="s">
        <v>1029</v>
      </c>
      <c r="I3008" s="794">
        <v>86</v>
      </c>
      <c r="J3008" s="794">
        <v>49</v>
      </c>
      <c r="K3008" s="794">
        <v>205.8</v>
      </c>
      <c r="L3008" s="835" t="s">
        <v>1023</v>
      </c>
      <c r="M3008" s="794"/>
      <c r="N3008" s="794"/>
      <c r="O3008" s="794"/>
      <c r="P3008" s="794"/>
      <c r="Q3008" s="794"/>
      <c r="R3008" s="794"/>
      <c r="S3008" s="794"/>
      <c r="T3008" s="794"/>
      <c r="U3008" s="794"/>
      <c r="V3008" s="794"/>
      <c r="W3008" s="794"/>
      <c r="X3008" s="794"/>
    </row>
    <row r="3009" spans="3:24">
      <c r="C3009" s="857" t="s">
        <v>1018</v>
      </c>
      <c r="D3009" s="835">
        <v>43831</v>
      </c>
      <c r="E3009" s="794">
        <f t="shared" si="56"/>
        <v>2020</v>
      </c>
      <c r="F3009" s="794" t="s">
        <v>1032</v>
      </c>
      <c r="G3009" s="823">
        <v>135</v>
      </c>
      <c r="H3009" s="794" t="s">
        <v>1029</v>
      </c>
      <c r="I3009" s="794">
        <v>86</v>
      </c>
      <c r="J3009" s="794">
        <v>49</v>
      </c>
      <c r="K3009" s="794">
        <v>205.8</v>
      </c>
      <c r="L3009" s="835" t="s">
        <v>1023</v>
      </c>
      <c r="M3009" s="794"/>
      <c r="N3009" s="794"/>
      <c r="O3009" s="794"/>
      <c r="P3009" s="794"/>
      <c r="Q3009" s="794"/>
      <c r="R3009" s="794"/>
      <c r="S3009" s="794"/>
      <c r="T3009" s="794"/>
      <c r="U3009" s="794"/>
      <c r="V3009" s="794"/>
      <c r="W3009" s="794"/>
      <c r="X3009" s="794"/>
    </row>
    <row r="3010" spans="3:24">
      <c r="C3010" s="857" t="s">
        <v>1018</v>
      </c>
      <c r="D3010" s="835">
        <v>43831</v>
      </c>
      <c r="E3010" s="794">
        <f t="shared" si="56"/>
        <v>2020</v>
      </c>
      <c r="F3010" s="794" t="s">
        <v>1032</v>
      </c>
      <c r="G3010" s="823">
        <v>135</v>
      </c>
      <c r="H3010" s="794" t="s">
        <v>1029</v>
      </c>
      <c r="I3010" s="794">
        <v>86</v>
      </c>
      <c r="J3010" s="794">
        <v>49</v>
      </c>
      <c r="K3010" s="794">
        <v>205.8</v>
      </c>
      <c r="L3010" s="835" t="s">
        <v>1023</v>
      </c>
      <c r="M3010" s="794"/>
      <c r="N3010" s="794"/>
      <c r="O3010" s="794"/>
      <c r="P3010" s="794"/>
      <c r="Q3010" s="794"/>
      <c r="R3010" s="794"/>
      <c r="S3010" s="794"/>
      <c r="T3010" s="794"/>
      <c r="U3010" s="794"/>
      <c r="V3010" s="794"/>
      <c r="W3010" s="794"/>
      <c r="X3010" s="794"/>
    </row>
    <row r="3011" spans="3:24">
      <c r="C3011" s="857" t="s">
        <v>1018</v>
      </c>
      <c r="D3011" s="835">
        <v>43831</v>
      </c>
      <c r="E3011" s="794">
        <f t="shared" si="56"/>
        <v>2020</v>
      </c>
      <c r="F3011" s="794" t="s">
        <v>1032</v>
      </c>
      <c r="G3011" s="823">
        <v>135</v>
      </c>
      <c r="H3011" s="794" t="s">
        <v>1029</v>
      </c>
      <c r="I3011" s="794">
        <v>86</v>
      </c>
      <c r="J3011" s="794">
        <v>49</v>
      </c>
      <c r="K3011" s="794">
        <v>205.8</v>
      </c>
      <c r="L3011" s="835" t="s">
        <v>1023</v>
      </c>
      <c r="M3011" s="794"/>
      <c r="N3011" s="794"/>
      <c r="O3011" s="794"/>
      <c r="P3011" s="794"/>
      <c r="Q3011" s="794"/>
      <c r="R3011" s="794"/>
      <c r="S3011" s="794"/>
      <c r="T3011" s="794"/>
      <c r="U3011" s="794"/>
      <c r="V3011" s="794"/>
      <c r="W3011" s="794"/>
      <c r="X3011" s="794"/>
    </row>
    <row r="3012" spans="3:24">
      <c r="C3012" s="857" t="s">
        <v>1024</v>
      </c>
      <c r="D3012" s="835">
        <v>43831</v>
      </c>
      <c r="E3012" s="794">
        <f t="shared" si="56"/>
        <v>2020</v>
      </c>
      <c r="F3012" s="794" t="s">
        <v>1028</v>
      </c>
      <c r="G3012" s="823">
        <v>195</v>
      </c>
      <c r="H3012" s="794" t="s">
        <v>1029</v>
      </c>
      <c r="I3012" s="794">
        <v>86</v>
      </c>
      <c r="J3012" s="794">
        <v>109</v>
      </c>
      <c r="K3012" s="794">
        <v>457.8</v>
      </c>
      <c r="L3012" s="835">
        <v>44228</v>
      </c>
      <c r="M3012" s="794"/>
      <c r="N3012" s="794"/>
      <c r="O3012" s="794"/>
      <c r="P3012" s="794"/>
      <c r="Q3012" s="794"/>
      <c r="R3012" s="794"/>
      <c r="S3012" s="794"/>
      <c r="T3012" s="794"/>
      <c r="U3012" s="794"/>
      <c r="V3012" s="794"/>
      <c r="W3012" s="794"/>
      <c r="X3012" s="794"/>
    </row>
    <row r="3013" spans="3:24">
      <c r="C3013" s="857" t="s">
        <v>1024</v>
      </c>
      <c r="D3013" s="835">
        <v>43831</v>
      </c>
      <c r="E3013" s="794">
        <f t="shared" si="56"/>
        <v>2020</v>
      </c>
      <c r="F3013" s="794" t="s">
        <v>1054</v>
      </c>
      <c r="G3013" s="823">
        <v>147</v>
      </c>
      <c r="H3013" s="794" t="s">
        <v>1043</v>
      </c>
      <c r="I3013" s="794">
        <v>134</v>
      </c>
      <c r="J3013" s="794">
        <v>13</v>
      </c>
      <c r="K3013" s="794">
        <v>54.6</v>
      </c>
      <c r="L3013" s="835">
        <v>44136</v>
      </c>
      <c r="M3013" s="794"/>
      <c r="N3013" s="794"/>
      <c r="O3013" s="794"/>
      <c r="P3013" s="794"/>
      <c r="Q3013" s="794"/>
      <c r="R3013" s="794"/>
      <c r="S3013" s="794"/>
      <c r="T3013" s="794"/>
      <c r="U3013" s="794"/>
      <c r="V3013" s="794"/>
      <c r="W3013" s="794"/>
      <c r="X3013" s="794"/>
    </row>
    <row r="3014" spans="3:24">
      <c r="C3014" s="857" t="s">
        <v>1024</v>
      </c>
      <c r="D3014" s="835">
        <v>43831</v>
      </c>
      <c r="E3014" s="794">
        <f t="shared" si="56"/>
        <v>2020</v>
      </c>
      <c r="F3014" s="794" t="s">
        <v>1054</v>
      </c>
      <c r="G3014" s="823">
        <v>147</v>
      </c>
      <c r="H3014" s="794" t="s">
        <v>1043</v>
      </c>
      <c r="I3014" s="794">
        <v>134</v>
      </c>
      <c r="J3014" s="794">
        <v>13</v>
      </c>
      <c r="K3014" s="794">
        <v>54.6</v>
      </c>
      <c r="L3014" s="835">
        <v>44136</v>
      </c>
      <c r="M3014" s="794"/>
      <c r="N3014" s="794"/>
      <c r="O3014" s="794"/>
      <c r="P3014" s="794"/>
      <c r="Q3014" s="794"/>
      <c r="R3014" s="794"/>
      <c r="S3014" s="794"/>
      <c r="T3014" s="794"/>
      <c r="U3014" s="794"/>
      <c r="V3014" s="794"/>
      <c r="W3014" s="794"/>
      <c r="X3014" s="794"/>
    </row>
    <row r="3015" spans="3:24">
      <c r="C3015" s="857" t="s">
        <v>1024</v>
      </c>
      <c r="D3015" s="835">
        <v>43831</v>
      </c>
      <c r="E3015" s="794">
        <f t="shared" si="56"/>
        <v>2020</v>
      </c>
      <c r="F3015" s="794" t="s">
        <v>1019</v>
      </c>
      <c r="G3015" s="823">
        <v>300</v>
      </c>
      <c r="H3015" s="794" t="s">
        <v>1043</v>
      </c>
      <c r="I3015" s="794">
        <v>134</v>
      </c>
      <c r="J3015" s="794">
        <v>166</v>
      </c>
      <c r="K3015" s="794">
        <v>697.2</v>
      </c>
      <c r="L3015" s="835">
        <v>44136</v>
      </c>
      <c r="M3015" s="794"/>
      <c r="N3015" s="794"/>
      <c r="O3015" s="794"/>
      <c r="P3015" s="794"/>
      <c r="Q3015" s="794"/>
      <c r="R3015" s="794"/>
      <c r="S3015" s="794"/>
      <c r="T3015" s="794"/>
      <c r="U3015" s="794"/>
      <c r="V3015" s="794"/>
      <c r="W3015" s="794"/>
      <c r="X3015" s="794"/>
    </row>
    <row r="3016" spans="3:24">
      <c r="C3016" s="857" t="s">
        <v>1024</v>
      </c>
      <c r="D3016" s="835">
        <v>43831</v>
      </c>
      <c r="E3016" s="794">
        <f t="shared" si="56"/>
        <v>2020</v>
      </c>
      <c r="F3016" s="794" t="s">
        <v>1027</v>
      </c>
      <c r="G3016" s="823">
        <v>470</v>
      </c>
      <c r="H3016" s="794" t="s">
        <v>1042</v>
      </c>
      <c r="I3016" s="794">
        <v>213</v>
      </c>
      <c r="J3016" s="794">
        <v>257</v>
      </c>
      <c r="K3016" s="794">
        <v>1079.4000000000001</v>
      </c>
      <c r="L3016" s="835" t="s">
        <v>1023</v>
      </c>
      <c r="M3016" s="794"/>
      <c r="N3016" s="794"/>
      <c r="O3016" s="794"/>
      <c r="P3016" s="794"/>
      <c r="Q3016" s="794"/>
      <c r="R3016" s="794"/>
      <c r="S3016" s="794"/>
      <c r="T3016" s="794"/>
      <c r="U3016" s="794"/>
      <c r="V3016" s="794"/>
      <c r="W3016" s="794"/>
      <c r="X3016" s="794"/>
    </row>
    <row r="3017" spans="3:24">
      <c r="C3017" s="857" t="s">
        <v>1024</v>
      </c>
      <c r="D3017" s="835">
        <v>43831</v>
      </c>
      <c r="E3017" s="794">
        <f t="shared" si="56"/>
        <v>2020</v>
      </c>
      <c r="F3017" s="794" t="s">
        <v>1019</v>
      </c>
      <c r="G3017" s="823">
        <v>300</v>
      </c>
      <c r="H3017" s="794" t="s">
        <v>1042</v>
      </c>
      <c r="I3017" s="794">
        <v>213</v>
      </c>
      <c r="J3017" s="794">
        <v>87</v>
      </c>
      <c r="K3017" s="794">
        <v>365.40000000000003</v>
      </c>
      <c r="L3017" s="835" t="s">
        <v>1023</v>
      </c>
      <c r="M3017" s="794"/>
      <c r="N3017" s="794"/>
      <c r="O3017" s="794"/>
      <c r="P3017" s="794"/>
      <c r="Q3017" s="794"/>
      <c r="R3017" s="794"/>
      <c r="S3017" s="794"/>
      <c r="T3017" s="794"/>
      <c r="U3017" s="794"/>
      <c r="V3017" s="794"/>
      <c r="W3017" s="794"/>
      <c r="X3017" s="794"/>
    </row>
    <row r="3018" spans="3:24">
      <c r="C3018" s="857" t="s">
        <v>1024</v>
      </c>
      <c r="D3018" s="835">
        <v>43831</v>
      </c>
      <c r="E3018" s="794">
        <f t="shared" si="56"/>
        <v>2020</v>
      </c>
      <c r="F3018" s="794" t="s">
        <v>1027</v>
      </c>
      <c r="G3018" s="823">
        <v>470</v>
      </c>
      <c r="H3018" s="794" t="s">
        <v>1042</v>
      </c>
      <c r="I3018" s="794">
        <v>213</v>
      </c>
      <c r="J3018" s="794">
        <v>257</v>
      </c>
      <c r="K3018" s="794">
        <v>1079.4000000000001</v>
      </c>
      <c r="L3018" s="835" t="s">
        <v>1023</v>
      </c>
      <c r="M3018" s="794"/>
      <c r="N3018" s="794"/>
      <c r="O3018" s="794"/>
      <c r="P3018" s="794"/>
      <c r="Q3018" s="794"/>
      <c r="R3018" s="794"/>
      <c r="S3018" s="794"/>
      <c r="T3018" s="794"/>
      <c r="U3018" s="794"/>
      <c r="V3018" s="794"/>
      <c r="W3018" s="794"/>
      <c r="X3018" s="794"/>
    </row>
    <row r="3019" spans="3:24">
      <c r="C3019" s="857" t="s">
        <v>1024</v>
      </c>
      <c r="D3019" s="835">
        <v>43831</v>
      </c>
      <c r="E3019" s="794">
        <f t="shared" si="56"/>
        <v>2020</v>
      </c>
      <c r="F3019" s="794" t="s">
        <v>1019</v>
      </c>
      <c r="G3019" s="823">
        <v>300</v>
      </c>
      <c r="H3019" s="794" t="s">
        <v>1042</v>
      </c>
      <c r="I3019" s="794">
        <v>213</v>
      </c>
      <c r="J3019" s="794">
        <v>87</v>
      </c>
      <c r="K3019" s="794">
        <v>365.40000000000003</v>
      </c>
      <c r="L3019" s="835" t="s">
        <v>1023</v>
      </c>
      <c r="M3019" s="794"/>
      <c r="N3019" s="794"/>
      <c r="O3019" s="794"/>
      <c r="P3019" s="794"/>
      <c r="Q3019" s="794"/>
      <c r="R3019" s="794"/>
      <c r="S3019" s="794"/>
      <c r="T3019" s="794"/>
      <c r="U3019" s="794"/>
      <c r="V3019" s="794"/>
      <c r="W3019" s="794"/>
      <c r="X3019" s="794"/>
    </row>
    <row r="3020" spans="3:24">
      <c r="C3020" s="857" t="s">
        <v>1024</v>
      </c>
      <c r="D3020" s="835">
        <v>43831</v>
      </c>
      <c r="E3020" s="794">
        <f t="shared" si="56"/>
        <v>2020</v>
      </c>
      <c r="F3020" s="794" t="s">
        <v>1019</v>
      </c>
      <c r="G3020" s="823">
        <v>300</v>
      </c>
      <c r="H3020" s="794" t="s">
        <v>1042</v>
      </c>
      <c r="I3020" s="794">
        <v>213</v>
      </c>
      <c r="J3020" s="794">
        <v>87</v>
      </c>
      <c r="K3020" s="794">
        <v>365.40000000000003</v>
      </c>
      <c r="L3020" s="835" t="s">
        <v>1023</v>
      </c>
      <c r="M3020" s="794"/>
      <c r="N3020" s="794"/>
      <c r="O3020" s="794"/>
      <c r="P3020" s="794"/>
      <c r="Q3020" s="794"/>
      <c r="R3020" s="794"/>
      <c r="S3020" s="794"/>
      <c r="T3020" s="794"/>
      <c r="U3020" s="794"/>
      <c r="V3020" s="794"/>
      <c r="W3020" s="794"/>
      <c r="X3020" s="794"/>
    </row>
    <row r="3021" spans="3:24">
      <c r="C3021" s="857" t="s">
        <v>1024</v>
      </c>
      <c r="D3021" s="835">
        <v>43831</v>
      </c>
      <c r="E3021" s="794">
        <f t="shared" si="56"/>
        <v>2020</v>
      </c>
      <c r="F3021" s="794" t="s">
        <v>1019</v>
      </c>
      <c r="G3021" s="823">
        <v>300</v>
      </c>
      <c r="H3021" s="794" t="s">
        <v>1042</v>
      </c>
      <c r="I3021" s="794">
        <v>213</v>
      </c>
      <c r="J3021" s="794">
        <v>87</v>
      </c>
      <c r="K3021" s="794">
        <v>365.40000000000003</v>
      </c>
      <c r="L3021" s="835" t="s">
        <v>1023</v>
      </c>
      <c r="M3021" s="794"/>
      <c r="N3021" s="794"/>
      <c r="O3021" s="794"/>
      <c r="P3021" s="794"/>
      <c r="Q3021" s="794"/>
      <c r="R3021" s="794"/>
      <c r="S3021" s="794"/>
      <c r="T3021" s="794"/>
      <c r="U3021" s="794"/>
      <c r="V3021" s="794"/>
      <c r="W3021" s="794"/>
      <c r="X3021" s="794"/>
    </row>
    <row r="3022" spans="3:24">
      <c r="C3022" s="857" t="s">
        <v>1024</v>
      </c>
      <c r="D3022" s="835">
        <v>43831</v>
      </c>
      <c r="E3022" s="794">
        <f t="shared" si="56"/>
        <v>2020</v>
      </c>
      <c r="F3022" s="794" t="s">
        <v>1019</v>
      </c>
      <c r="G3022" s="823">
        <v>300</v>
      </c>
      <c r="H3022" s="794" t="s">
        <v>1042</v>
      </c>
      <c r="I3022" s="794">
        <v>213</v>
      </c>
      <c r="J3022" s="794">
        <v>87</v>
      </c>
      <c r="K3022" s="794">
        <v>365.40000000000003</v>
      </c>
      <c r="L3022" s="835" t="s">
        <v>1023</v>
      </c>
      <c r="M3022" s="794"/>
      <c r="N3022" s="794"/>
      <c r="O3022" s="794"/>
      <c r="P3022" s="794"/>
      <c r="Q3022" s="794"/>
      <c r="R3022" s="794"/>
      <c r="S3022" s="794"/>
      <c r="T3022" s="794"/>
      <c r="U3022" s="794"/>
      <c r="V3022" s="794"/>
      <c r="W3022" s="794"/>
      <c r="X3022" s="794"/>
    </row>
    <row r="3023" spans="3:24">
      <c r="C3023" s="857" t="s">
        <v>1024</v>
      </c>
      <c r="D3023" s="835">
        <v>43831</v>
      </c>
      <c r="E3023" s="794">
        <f t="shared" si="56"/>
        <v>2020</v>
      </c>
      <c r="F3023" s="794" t="s">
        <v>1028</v>
      </c>
      <c r="G3023" s="823">
        <v>195</v>
      </c>
      <c r="H3023" s="794" t="s">
        <v>1029</v>
      </c>
      <c r="I3023" s="794">
        <v>86</v>
      </c>
      <c r="J3023" s="794">
        <v>109</v>
      </c>
      <c r="K3023" s="794">
        <v>457.8</v>
      </c>
      <c r="L3023" s="835">
        <v>44228</v>
      </c>
      <c r="M3023" s="794"/>
      <c r="N3023" s="794"/>
      <c r="O3023" s="794"/>
      <c r="P3023" s="794"/>
      <c r="Q3023" s="794"/>
      <c r="R3023" s="794"/>
      <c r="S3023" s="794"/>
      <c r="T3023" s="794"/>
      <c r="U3023" s="794"/>
      <c r="V3023" s="794"/>
      <c r="W3023" s="794"/>
      <c r="X3023" s="794"/>
    </row>
    <row r="3024" spans="3:24">
      <c r="C3024" s="857" t="s">
        <v>1024</v>
      </c>
      <c r="D3024" s="835">
        <v>43831</v>
      </c>
      <c r="E3024" s="794">
        <f t="shared" si="56"/>
        <v>2020</v>
      </c>
      <c r="F3024" s="794" t="s">
        <v>1019</v>
      </c>
      <c r="G3024" s="823">
        <v>300</v>
      </c>
      <c r="H3024" s="794" t="s">
        <v>1042</v>
      </c>
      <c r="I3024" s="794">
        <v>213</v>
      </c>
      <c r="J3024" s="794">
        <v>87</v>
      </c>
      <c r="K3024" s="794">
        <v>365.40000000000003</v>
      </c>
      <c r="L3024" s="835" t="s">
        <v>1023</v>
      </c>
      <c r="M3024" s="794"/>
      <c r="N3024" s="794"/>
      <c r="O3024" s="794"/>
      <c r="P3024" s="794"/>
      <c r="Q3024" s="794"/>
      <c r="R3024" s="794"/>
      <c r="S3024" s="794"/>
      <c r="T3024" s="794"/>
      <c r="U3024" s="794"/>
      <c r="V3024" s="794"/>
      <c r="W3024" s="794"/>
      <c r="X3024" s="794"/>
    </row>
    <row r="3025" spans="3:24">
      <c r="C3025" s="857" t="s">
        <v>1024</v>
      </c>
      <c r="D3025" s="835">
        <v>43831</v>
      </c>
      <c r="E3025" s="794">
        <f t="shared" si="56"/>
        <v>2020</v>
      </c>
      <c r="F3025" s="794" t="s">
        <v>1019</v>
      </c>
      <c r="G3025" s="823">
        <v>300</v>
      </c>
      <c r="H3025" s="794" t="s">
        <v>1042</v>
      </c>
      <c r="I3025" s="794">
        <v>213</v>
      </c>
      <c r="J3025" s="794">
        <v>87</v>
      </c>
      <c r="K3025" s="794">
        <v>365.40000000000003</v>
      </c>
      <c r="L3025" s="835" t="s">
        <v>1023</v>
      </c>
      <c r="M3025" s="794"/>
      <c r="N3025" s="794"/>
      <c r="O3025" s="794"/>
      <c r="P3025" s="794"/>
      <c r="Q3025" s="794"/>
      <c r="R3025" s="794"/>
      <c r="S3025" s="794"/>
      <c r="T3025" s="794"/>
      <c r="U3025" s="794"/>
      <c r="V3025" s="794"/>
      <c r="W3025" s="794"/>
      <c r="X3025" s="794"/>
    </row>
    <row r="3026" spans="3:24">
      <c r="C3026" s="857" t="s">
        <v>1018</v>
      </c>
      <c r="D3026" s="835">
        <v>43831</v>
      </c>
      <c r="E3026" s="794">
        <f t="shared" si="56"/>
        <v>2020</v>
      </c>
      <c r="F3026" s="794" t="s">
        <v>1028</v>
      </c>
      <c r="G3026" s="823">
        <v>195</v>
      </c>
      <c r="H3026" s="794" t="s">
        <v>1029</v>
      </c>
      <c r="I3026" s="794">
        <v>86</v>
      </c>
      <c r="J3026" s="794">
        <v>109</v>
      </c>
      <c r="K3026" s="794">
        <v>457.8</v>
      </c>
      <c r="L3026" s="835" t="s">
        <v>1023</v>
      </c>
      <c r="M3026" s="794"/>
      <c r="N3026" s="794"/>
      <c r="O3026" s="794"/>
      <c r="P3026" s="794"/>
      <c r="Q3026" s="794"/>
      <c r="R3026" s="794"/>
      <c r="S3026" s="794"/>
      <c r="T3026" s="794"/>
      <c r="U3026" s="794"/>
      <c r="V3026" s="794"/>
      <c r="W3026" s="794"/>
      <c r="X3026" s="794"/>
    </row>
    <row r="3027" spans="3:24">
      <c r="C3027" s="857" t="s">
        <v>1024</v>
      </c>
      <c r="D3027" s="835">
        <v>43831</v>
      </c>
      <c r="E3027" s="794">
        <f t="shared" si="56"/>
        <v>2020</v>
      </c>
      <c r="F3027" s="794" t="s">
        <v>1019</v>
      </c>
      <c r="G3027" s="823">
        <v>300</v>
      </c>
      <c r="H3027" s="794" t="s">
        <v>1042</v>
      </c>
      <c r="I3027" s="794">
        <v>213</v>
      </c>
      <c r="J3027" s="794">
        <v>87</v>
      </c>
      <c r="K3027" s="794">
        <v>365.40000000000003</v>
      </c>
      <c r="L3027" s="835" t="s">
        <v>1023</v>
      </c>
      <c r="M3027" s="794"/>
      <c r="N3027" s="794"/>
      <c r="O3027" s="794"/>
      <c r="P3027" s="794"/>
      <c r="Q3027" s="794"/>
      <c r="R3027" s="794"/>
      <c r="S3027" s="794"/>
      <c r="T3027" s="794"/>
      <c r="U3027" s="794"/>
      <c r="V3027" s="794"/>
      <c r="W3027" s="794"/>
      <c r="X3027" s="794"/>
    </row>
    <row r="3028" spans="3:24">
      <c r="C3028" s="857" t="s">
        <v>1024</v>
      </c>
      <c r="D3028" s="835">
        <v>43831</v>
      </c>
      <c r="E3028" s="794">
        <f t="shared" si="56"/>
        <v>2020</v>
      </c>
      <c r="F3028" s="794" t="s">
        <v>1019</v>
      </c>
      <c r="G3028" s="823">
        <v>300</v>
      </c>
      <c r="H3028" s="794" t="s">
        <v>1042</v>
      </c>
      <c r="I3028" s="794">
        <v>213</v>
      </c>
      <c r="J3028" s="794">
        <v>87</v>
      </c>
      <c r="K3028" s="794">
        <v>365.40000000000003</v>
      </c>
      <c r="L3028" s="835" t="s">
        <v>1023</v>
      </c>
      <c r="M3028" s="794"/>
      <c r="N3028" s="794"/>
      <c r="O3028" s="794"/>
      <c r="P3028" s="794"/>
      <c r="Q3028" s="794"/>
      <c r="R3028" s="794"/>
      <c r="S3028" s="794"/>
      <c r="T3028" s="794"/>
      <c r="U3028" s="794"/>
      <c r="V3028" s="794"/>
      <c r="W3028" s="794"/>
      <c r="X3028" s="794"/>
    </row>
    <row r="3029" spans="3:24">
      <c r="C3029" s="857" t="s">
        <v>1024</v>
      </c>
      <c r="D3029" s="835">
        <v>43831</v>
      </c>
      <c r="E3029" s="794">
        <f t="shared" si="56"/>
        <v>2020</v>
      </c>
      <c r="F3029" s="794" t="s">
        <v>1019</v>
      </c>
      <c r="G3029" s="823">
        <v>300</v>
      </c>
      <c r="H3029" s="794" t="s">
        <v>1042</v>
      </c>
      <c r="I3029" s="794">
        <v>213</v>
      </c>
      <c r="J3029" s="794">
        <v>87</v>
      </c>
      <c r="K3029" s="794">
        <v>365.40000000000003</v>
      </c>
      <c r="L3029" s="835" t="s">
        <v>1023</v>
      </c>
      <c r="M3029" s="794"/>
      <c r="N3029" s="794"/>
      <c r="O3029" s="794"/>
      <c r="P3029" s="794"/>
      <c r="Q3029" s="794"/>
      <c r="R3029" s="794"/>
      <c r="S3029" s="794"/>
      <c r="T3029" s="794"/>
      <c r="U3029" s="794"/>
      <c r="V3029" s="794"/>
      <c r="W3029" s="794"/>
      <c r="X3029" s="794"/>
    </row>
    <row r="3030" spans="3:24">
      <c r="C3030" s="857" t="s">
        <v>1024</v>
      </c>
      <c r="D3030" s="835">
        <v>43831</v>
      </c>
      <c r="E3030" s="794">
        <f t="shared" si="56"/>
        <v>2020</v>
      </c>
      <c r="F3030" s="794" t="s">
        <v>1019</v>
      </c>
      <c r="G3030" s="823">
        <v>300</v>
      </c>
      <c r="H3030" s="794" t="s">
        <v>1042</v>
      </c>
      <c r="I3030" s="794">
        <v>213</v>
      </c>
      <c r="J3030" s="794">
        <v>87</v>
      </c>
      <c r="K3030" s="794">
        <v>365.40000000000003</v>
      </c>
      <c r="L3030" s="835">
        <v>44136</v>
      </c>
      <c r="M3030" s="794"/>
      <c r="N3030" s="794"/>
      <c r="O3030" s="794"/>
      <c r="P3030" s="794"/>
      <c r="Q3030" s="794"/>
      <c r="R3030" s="794"/>
      <c r="S3030" s="794"/>
      <c r="T3030" s="794"/>
      <c r="U3030" s="794"/>
      <c r="V3030" s="794"/>
      <c r="W3030" s="794"/>
      <c r="X3030" s="794"/>
    </row>
    <row r="3031" spans="3:24">
      <c r="C3031" s="857" t="s">
        <v>1024</v>
      </c>
      <c r="D3031" s="835">
        <v>43831</v>
      </c>
      <c r="E3031" s="794">
        <f t="shared" si="56"/>
        <v>2020</v>
      </c>
      <c r="F3031" s="794" t="s">
        <v>1056</v>
      </c>
      <c r="G3031" s="823">
        <v>69</v>
      </c>
      <c r="H3031" s="794" t="s">
        <v>1042</v>
      </c>
      <c r="I3031" s="794">
        <v>213</v>
      </c>
      <c r="J3031" s="794">
        <v>-144</v>
      </c>
      <c r="K3031" s="794">
        <v>-604.80000000000007</v>
      </c>
      <c r="L3031" s="835" t="s">
        <v>1023</v>
      </c>
      <c r="M3031" s="794"/>
      <c r="N3031" s="794"/>
      <c r="O3031" s="794"/>
      <c r="P3031" s="794"/>
      <c r="Q3031" s="794"/>
      <c r="R3031" s="794"/>
      <c r="S3031" s="794"/>
      <c r="T3031" s="794"/>
      <c r="U3031" s="794"/>
      <c r="V3031" s="794"/>
      <c r="W3031" s="794"/>
      <c r="X3031" s="794"/>
    </row>
    <row r="3032" spans="3:24">
      <c r="C3032" s="857" t="s">
        <v>1024</v>
      </c>
      <c r="D3032" s="835">
        <v>43831</v>
      </c>
      <c r="E3032" s="794">
        <f t="shared" si="56"/>
        <v>2020</v>
      </c>
      <c r="F3032" s="794" t="s">
        <v>1019</v>
      </c>
      <c r="G3032" s="823">
        <v>300</v>
      </c>
      <c r="H3032" s="794" t="s">
        <v>1042</v>
      </c>
      <c r="I3032" s="794">
        <v>213</v>
      </c>
      <c r="J3032" s="794">
        <v>87</v>
      </c>
      <c r="K3032" s="794">
        <v>365.40000000000003</v>
      </c>
      <c r="L3032" s="835" t="s">
        <v>1023</v>
      </c>
      <c r="M3032" s="794"/>
      <c r="N3032" s="794"/>
      <c r="O3032" s="794"/>
      <c r="P3032" s="794"/>
      <c r="Q3032" s="794"/>
      <c r="R3032" s="794"/>
      <c r="S3032" s="794"/>
      <c r="T3032" s="794"/>
      <c r="U3032" s="794"/>
      <c r="V3032" s="794"/>
      <c r="W3032" s="794"/>
      <c r="X3032" s="794"/>
    </row>
    <row r="3033" spans="3:24">
      <c r="C3033" s="857" t="s">
        <v>1024</v>
      </c>
      <c r="D3033" s="835">
        <v>43831</v>
      </c>
      <c r="E3033" s="794">
        <f t="shared" si="56"/>
        <v>2020</v>
      </c>
      <c r="F3033" s="794" t="s">
        <v>1019</v>
      </c>
      <c r="G3033" s="823">
        <v>300</v>
      </c>
      <c r="H3033" s="794" t="s">
        <v>1042</v>
      </c>
      <c r="I3033" s="794">
        <v>213</v>
      </c>
      <c r="J3033" s="794">
        <v>87</v>
      </c>
      <c r="K3033" s="794">
        <v>365.40000000000003</v>
      </c>
      <c r="L3033" s="835" t="s">
        <v>1023</v>
      </c>
      <c r="M3033" s="794"/>
      <c r="N3033" s="794"/>
      <c r="O3033" s="794"/>
      <c r="P3033" s="794"/>
      <c r="Q3033" s="794"/>
      <c r="R3033" s="794"/>
      <c r="S3033" s="794"/>
      <c r="T3033" s="794"/>
      <c r="U3033" s="794"/>
      <c r="V3033" s="794"/>
      <c r="W3033" s="794"/>
      <c r="X3033" s="794"/>
    </row>
    <row r="3034" spans="3:24">
      <c r="C3034" s="857" t="s">
        <v>1018</v>
      </c>
      <c r="D3034" s="835">
        <v>43831</v>
      </c>
      <c r="E3034" s="794">
        <f t="shared" si="56"/>
        <v>2020</v>
      </c>
      <c r="F3034" s="794" t="s">
        <v>1027</v>
      </c>
      <c r="G3034" s="823">
        <v>470</v>
      </c>
      <c r="H3034" s="794" t="s">
        <v>1042</v>
      </c>
      <c r="I3034" s="794">
        <v>213</v>
      </c>
      <c r="J3034" s="794">
        <v>257</v>
      </c>
      <c r="K3034" s="794">
        <v>1079.4000000000001</v>
      </c>
      <c r="L3034" s="835" t="s">
        <v>1023</v>
      </c>
      <c r="M3034" s="794"/>
      <c r="N3034" s="794"/>
      <c r="O3034" s="794"/>
      <c r="P3034" s="794"/>
      <c r="Q3034" s="794"/>
      <c r="R3034" s="794"/>
      <c r="S3034" s="794"/>
      <c r="T3034" s="794"/>
      <c r="U3034" s="794"/>
      <c r="V3034" s="794"/>
      <c r="W3034" s="794"/>
      <c r="X3034" s="794"/>
    </row>
    <row r="3035" spans="3:24">
      <c r="C3035" s="857" t="s">
        <v>1018</v>
      </c>
      <c r="D3035" s="835">
        <v>43831</v>
      </c>
      <c r="E3035" s="794">
        <f t="shared" si="56"/>
        <v>2020</v>
      </c>
      <c r="F3035" s="794" t="s">
        <v>1027</v>
      </c>
      <c r="G3035" s="823">
        <v>470</v>
      </c>
      <c r="H3035" s="794" t="s">
        <v>1042</v>
      </c>
      <c r="I3035" s="794">
        <v>213</v>
      </c>
      <c r="J3035" s="794">
        <v>257</v>
      </c>
      <c r="K3035" s="794">
        <v>1079.4000000000001</v>
      </c>
      <c r="L3035" s="835" t="s">
        <v>1023</v>
      </c>
      <c r="M3035" s="794"/>
      <c r="N3035" s="794"/>
      <c r="O3035" s="794"/>
      <c r="P3035" s="794"/>
      <c r="Q3035" s="794"/>
      <c r="R3035" s="794"/>
      <c r="S3035" s="794"/>
      <c r="T3035" s="794"/>
      <c r="U3035" s="794"/>
      <c r="V3035" s="794"/>
      <c r="W3035" s="794"/>
      <c r="X3035" s="794"/>
    </row>
    <row r="3036" spans="3:24">
      <c r="C3036" s="857" t="s">
        <v>1024</v>
      </c>
      <c r="D3036" s="835">
        <v>43831</v>
      </c>
      <c r="E3036" s="794">
        <f t="shared" si="56"/>
        <v>2020</v>
      </c>
      <c r="F3036" s="794" t="s">
        <v>1019</v>
      </c>
      <c r="G3036" s="823">
        <v>300</v>
      </c>
      <c r="H3036" s="794" t="s">
        <v>1042</v>
      </c>
      <c r="I3036" s="794">
        <v>213</v>
      </c>
      <c r="J3036" s="794">
        <v>87</v>
      </c>
      <c r="K3036" s="794">
        <v>365.40000000000003</v>
      </c>
      <c r="L3036" s="835">
        <v>44136</v>
      </c>
      <c r="M3036" s="794"/>
      <c r="N3036" s="794"/>
      <c r="O3036" s="794"/>
      <c r="P3036" s="794"/>
      <c r="Q3036" s="794"/>
      <c r="R3036" s="794"/>
      <c r="S3036" s="794"/>
      <c r="T3036" s="794"/>
      <c r="U3036" s="794"/>
      <c r="V3036" s="794"/>
      <c r="W3036" s="794"/>
      <c r="X3036" s="794"/>
    </row>
    <row r="3037" spans="3:24">
      <c r="C3037" s="857" t="s">
        <v>1024</v>
      </c>
      <c r="D3037" s="835">
        <v>43831</v>
      </c>
      <c r="E3037" s="794">
        <f t="shared" si="56"/>
        <v>2020</v>
      </c>
      <c r="F3037" s="794" t="s">
        <v>1019</v>
      </c>
      <c r="G3037" s="823">
        <v>300</v>
      </c>
      <c r="H3037" s="794" t="s">
        <v>1042</v>
      </c>
      <c r="I3037" s="794">
        <v>213</v>
      </c>
      <c r="J3037" s="794">
        <v>87</v>
      </c>
      <c r="K3037" s="794">
        <v>365.40000000000003</v>
      </c>
      <c r="L3037" s="835">
        <v>44136</v>
      </c>
      <c r="M3037" s="794"/>
      <c r="N3037" s="794"/>
      <c r="O3037" s="794"/>
      <c r="P3037" s="794"/>
      <c r="Q3037" s="794"/>
      <c r="R3037" s="794"/>
      <c r="S3037" s="794"/>
      <c r="T3037" s="794"/>
      <c r="U3037" s="794"/>
      <c r="V3037" s="794"/>
      <c r="W3037" s="794"/>
      <c r="X3037" s="794"/>
    </row>
    <row r="3038" spans="3:24">
      <c r="C3038" s="857" t="s">
        <v>1024</v>
      </c>
      <c r="D3038" s="835">
        <v>43831</v>
      </c>
      <c r="E3038" s="794">
        <f t="shared" si="56"/>
        <v>2020</v>
      </c>
      <c r="F3038" s="794" t="s">
        <v>1019</v>
      </c>
      <c r="G3038" s="823">
        <v>300</v>
      </c>
      <c r="H3038" s="794" t="s">
        <v>1042</v>
      </c>
      <c r="I3038" s="794">
        <v>213</v>
      </c>
      <c r="J3038" s="794">
        <v>87</v>
      </c>
      <c r="K3038" s="794">
        <v>365.40000000000003</v>
      </c>
      <c r="L3038" s="835" t="s">
        <v>1023</v>
      </c>
      <c r="M3038" s="794"/>
      <c r="N3038" s="794"/>
      <c r="O3038" s="794"/>
      <c r="P3038" s="794"/>
      <c r="Q3038" s="794"/>
      <c r="R3038" s="794"/>
      <c r="S3038" s="794"/>
      <c r="T3038" s="794"/>
      <c r="U3038" s="794"/>
      <c r="V3038" s="794"/>
      <c r="W3038" s="794"/>
      <c r="X3038" s="794"/>
    </row>
    <row r="3039" spans="3:24">
      <c r="C3039" s="857" t="s">
        <v>1024</v>
      </c>
      <c r="D3039" s="835">
        <v>43831</v>
      </c>
      <c r="E3039" s="794">
        <f t="shared" si="56"/>
        <v>2020</v>
      </c>
      <c r="F3039" s="794" t="s">
        <v>1019</v>
      </c>
      <c r="G3039" s="823">
        <v>300</v>
      </c>
      <c r="H3039" s="794" t="s">
        <v>1042</v>
      </c>
      <c r="I3039" s="794">
        <v>213</v>
      </c>
      <c r="J3039" s="794">
        <v>87</v>
      </c>
      <c r="K3039" s="794">
        <v>365.40000000000003</v>
      </c>
      <c r="L3039" s="835">
        <v>44136</v>
      </c>
      <c r="M3039" s="794"/>
      <c r="N3039" s="794"/>
      <c r="O3039" s="794"/>
      <c r="P3039" s="794"/>
      <c r="Q3039" s="794"/>
      <c r="R3039" s="794"/>
      <c r="S3039" s="794"/>
      <c r="T3039" s="794"/>
      <c r="U3039" s="794"/>
      <c r="V3039" s="794"/>
      <c r="W3039" s="794"/>
      <c r="X3039" s="794"/>
    </row>
    <row r="3040" spans="3:24">
      <c r="C3040" s="857" t="s">
        <v>1024</v>
      </c>
      <c r="D3040" s="835">
        <v>43831</v>
      </c>
      <c r="E3040" s="794">
        <f t="shared" si="56"/>
        <v>2020</v>
      </c>
      <c r="F3040" s="794" t="s">
        <v>1019</v>
      </c>
      <c r="G3040" s="823">
        <v>300</v>
      </c>
      <c r="H3040" s="794" t="s">
        <v>1029</v>
      </c>
      <c r="I3040" s="794">
        <v>86</v>
      </c>
      <c r="J3040" s="794">
        <v>214</v>
      </c>
      <c r="K3040" s="794">
        <v>898.80000000000007</v>
      </c>
      <c r="L3040" s="835">
        <v>44228</v>
      </c>
      <c r="M3040" s="794"/>
      <c r="N3040" s="794"/>
      <c r="O3040" s="794"/>
      <c r="P3040" s="794"/>
      <c r="Q3040" s="794"/>
      <c r="R3040" s="794"/>
      <c r="S3040" s="794"/>
      <c r="T3040" s="794"/>
      <c r="U3040" s="794"/>
      <c r="V3040" s="794"/>
      <c r="W3040" s="794"/>
      <c r="X3040" s="794"/>
    </row>
    <row r="3041" spans="3:24">
      <c r="C3041" s="857" t="s">
        <v>1024</v>
      </c>
      <c r="D3041" s="835">
        <v>43831</v>
      </c>
      <c r="E3041" s="794">
        <f t="shared" si="56"/>
        <v>2020</v>
      </c>
      <c r="F3041" s="794" t="s">
        <v>1054</v>
      </c>
      <c r="G3041" s="823">
        <v>147</v>
      </c>
      <c r="H3041" s="794" t="s">
        <v>1043</v>
      </c>
      <c r="I3041" s="794">
        <v>134</v>
      </c>
      <c r="J3041" s="794">
        <v>13</v>
      </c>
      <c r="K3041" s="794">
        <v>54.6</v>
      </c>
      <c r="L3041" s="835">
        <v>44136</v>
      </c>
      <c r="M3041" s="794"/>
      <c r="N3041" s="794"/>
      <c r="O3041" s="794"/>
      <c r="P3041" s="794"/>
      <c r="Q3041" s="794"/>
      <c r="R3041" s="794"/>
      <c r="S3041" s="794"/>
      <c r="T3041" s="794"/>
      <c r="U3041" s="794"/>
      <c r="V3041" s="794"/>
      <c r="W3041" s="794"/>
      <c r="X3041" s="794"/>
    </row>
    <row r="3042" spans="3:24">
      <c r="C3042" s="857" t="s">
        <v>1024</v>
      </c>
      <c r="D3042" s="835">
        <v>43831</v>
      </c>
      <c r="E3042" s="794">
        <f t="shared" si="56"/>
        <v>2020</v>
      </c>
      <c r="F3042" s="794" t="s">
        <v>1054</v>
      </c>
      <c r="G3042" s="823">
        <v>147</v>
      </c>
      <c r="H3042" s="794" t="s">
        <v>1043</v>
      </c>
      <c r="I3042" s="794">
        <v>134</v>
      </c>
      <c r="J3042" s="794">
        <v>13</v>
      </c>
      <c r="K3042" s="794">
        <v>54.6</v>
      </c>
      <c r="L3042" s="835">
        <v>44136</v>
      </c>
      <c r="M3042" s="794"/>
      <c r="N3042" s="794"/>
      <c r="O3042" s="794"/>
      <c r="P3042" s="794"/>
      <c r="Q3042" s="794"/>
      <c r="R3042" s="794"/>
      <c r="S3042" s="794"/>
      <c r="T3042" s="794"/>
      <c r="U3042" s="794"/>
      <c r="V3042" s="794"/>
      <c r="W3042" s="794"/>
      <c r="X3042" s="794"/>
    </row>
    <row r="3043" spans="3:24">
      <c r="C3043" s="857" t="s">
        <v>1024</v>
      </c>
      <c r="D3043" s="835">
        <v>43831</v>
      </c>
      <c r="E3043" s="794">
        <f t="shared" si="56"/>
        <v>2020</v>
      </c>
      <c r="F3043" s="794" t="s">
        <v>1054</v>
      </c>
      <c r="G3043" s="823">
        <v>147</v>
      </c>
      <c r="H3043" s="794" t="s">
        <v>1043</v>
      </c>
      <c r="I3043" s="794">
        <v>134</v>
      </c>
      <c r="J3043" s="794">
        <v>13</v>
      </c>
      <c r="K3043" s="794">
        <v>54.6</v>
      </c>
      <c r="L3043" s="835">
        <v>44136</v>
      </c>
      <c r="M3043" s="794"/>
      <c r="N3043" s="794"/>
      <c r="O3043" s="794"/>
      <c r="P3043" s="794"/>
      <c r="Q3043" s="794"/>
      <c r="R3043" s="794"/>
      <c r="S3043" s="794"/>
      <c r="T3043" s="794"/>
      <c r="U3043" s="794"/>
      <c r="V3043" s="794"/>
      <c r="W3043" s="794"/>
      <c r="X3043" s="794"/>
    </row>
    <row r="3044" spans="3:24">
      <c r="C3044" s="857" t="s">
        <v>1018</v>
      </c>
      <c r="D3044" s="835">
        <v>43831</v>
      </c>
      <c r="E3044" s="794">
        <f t="shared" si="56"/>
        <v>2020</v>
      </c>
      <c r="F3044" s="794" t="s">
        <v>1054</v>
      </c>
      <c r="G3044" s="823">
        <v>147</v>
      </c>
      <c r="H3044" s="794" t="s">
        <v>1043</v>
      </c>
      <c r="I3044" s="794">
        <v>134</v>
      </c>
      <c r="J3044" s="794">
        <v>13</v>
      </c>
      <c r="K3044" s="794">
        <v>54.6</v>
      </c>
      <c r="L3044" s="835">
        <v>43983</v>
      </c>
      <c r="M3044" s="794"/>
      <c r="N3044" s="794"/>
      <c r="O3044" s="794"/>
      <c r="P3044" s="794"/>
      <c r="Q3044" s="794"/>
      <c r="R3044" s="794"/>
      <c r="S3044" s="794"/>
      <c r="T3044" s="794"/>
      <c r="U3044" s="794"/>
      <c r="V3044" s="794"/>
      <c r="W3044" s="794"/>
      <c r="X3044" s="794"/>
    </row>
    <row r="3045" spans="3:24">
      <c r="C3045" s="857" t="s">
        <v>1024</v>
      </c>
      <c r="D3045" s="835">
        <v>43831</v>
      </c>
      <c r="E3045" s="794">
        <f t="shared" si="56"/>
        <v>2020</v>
      </c>
      <c r="F3045" s="794" t="s">
        <v>1054</v>
      </c>
      <c r="G3045" s="823">
        <v>147</v>
      </c>
      <c r="H3045" s="794" t="s">
        <v>1043</v>
      </c>
      <c r="I3045" s="794">
        <v>134</v>
      </c>
      <c r="J3045" s="794">
        <v>13</v>
      </c>
      <c r="K3045" s="794">
        <v>54.6</v>
      </c>
      <c r="L3045" s="835">
        <v>44136</v>
      </c>
      <c r="M3045" s="794"/>
      <c r="N3045" s="794"/>
      <c r="O3045" s="794"/>
      <c r="P3045" s="794"/>
      <c r="Q3045" s="794"/>
      <c r="R3045" s="794"/>
      <c r="S3045" s="794"/>
      <c r="T3045" s="794"/>
      <c r="U3045" s="794"/>
      <c r="V3045" s="794"/>
      <c r="W3045" s="794"/>
      <c r="X3045" s="794"/>
    </row>
    <row r="3046" spans="3:24">
      <c r="C3046" s="857" t="s">
        <v>1024</v>
      </c>
      <c r="D3046" s="835">
        <v>43831</v>
      </c>
      <c r="E3046" s="794">
        <f t="shared" si="56"/>
        <v>2020</v>
      </c>
      <c r="F3046" s="794" t="s">
        <v>1054</v>
      </c>
      <c r="G3046" s="823">
        <v>147</v>
      </c>
      <c r="H3046" s="794" t="s">
        <v>1043</v>
      </c>
      <c r="I3046" s="794">
        <v>134</v>
      </c>
      <c r="J3046" s="794">
        <v>13</v>
      </c>
      <c r="K3046" s="794">
        <v>54.6</v>
      </c>
      <c r="L3046" s="835">
        <v>44136</v>
      </c>
      <c r="M3046" s="794"/>
      <c r="N3046" s="794"/>
      <c r="O3046" s="794"/>
      <c r="P3046" s="794"/>
      <c r="Q3046" s="794"/>
      <c r="R3046" s="794"/>
      <c r="S3046" s="794"/>
      <c r="T3046" s="794"/>
      <c r="U3046" s="794"/>
      <c r="V3046" s="794"/>
      <c r="W3046" s="794"/>
      <c r="X3046" s="794"/>
    </row>
    <row r="3047" spans="3:24">
      <c r="C3047" s="857" t="s">
        <v>1024</v>
      </c>
      <c r="D3047" s="835">
        <v>43831</v>
      </c>
      <c r="E3047" s="794">
        <f t="shared" si="56"/>
        <v>2020</v>
      </c>
      <c r="F3047" s="794" t="s">
        <v>1054</v>
      </c>
      <c r="G3047" s="823">
        <v>147</v>
      </c>
      <c r="H3047" s="794" t="s">
        <v>1043</v>
      </c>
      <c r="I3047" s="794">
        <v>134</v>
      </c>
      <c r="J3047" s="794">
        <v>13</v>
      </c>
      <c r="K3047" s="794">
        <v>54.6</v>
      </c>
      <c r="L3047" s="835">
        <v>44136</v>
      </c>
      <c r="M3047" s="794"/>
      <c r="N3047" s="794"/>
      <c r="O3047" s="794"/>
      <c r="P3047" s="794"/>
      <c r="Q3047" s="794"/>
      <c r="R3047" s="794"/>
      <c r="S3047" s="794"/>
      <c r="T3047" s="794"/>
      <c r="U3047" s="794"/>
      <c r="V3047" s="794"/>
      <c r="W3047" s="794"/>
      <c r="X3047" s="794"/>
    </row>
    <row r="3048" spans="3:24">
      <c r="C3048" s="857" t="s">
        <v>1024</v>
      </c>
      <c r="D3048" s="835">
        <v>43831</v>
      </c>
      <c r="E3048" s="794">
        <f t="shared" si="56"/>
        <v>2020</v>
      </c>
      <c r="F3048" s="794" t="s">
        <v>1054</v>
      </c>
      <c r="G3048" s="823">
        <v>147</v>
      </c>
      <c r="H3048" s="794" t="s">
        <v>1043</v>
      </c>
      <c r="I3048" s="794">
        <v>134</v>
      </c>
      <c r="J3048" s="794">
        <v>13</v>
      </c>
      <c r="K3048" s="794">
        <v>54.6</v>
      </c>
      <c r="L3048" s="835">
        <v>44136</v>
      </c>
      <c r="M3048" s="794"/>
      <c r="N3048" s="794"/>
      <c r="O3048" s="794"/>
      <c r="P3048" s="794"/>
      <c r="Q3048" s="794"/>
      <c r="R3048" s="794"/>
      <c r="S3048" s="794"/>
      <c r="T3048" s="794"/>
      <c r="U3048" s="794"/>
      <c r="V3048" s="794"/>
      <c r="W3048" s="794"/>
      <c r="X3048" s="794"/>
    </row>
    <row r="3049" spans="3:24">
      <c r="C3049" s="857" t="s">
        <v>1024</v>
      </c>
      <c r="D3049" s="835">
        <v>43831</v>
      </c>
      <c r="E3049" s="794">
        <f t="shared" si="56"/>
        <v>2020</v>
      </c>
      <c r="F3049" s="794" t="s">
        <v>1028</v>
      </c>
      <c r="G3049" s="823">
        <v>195</v>
      </c>
      <c r="H3049" s="794" t="s">
        <v>1029</v>
      </c>
      <c r="I3049" s="794">
        <v>86</v>
      </c>
      <c r="J3049" s="794">
        <v>109</v>
      </c>
      <c r="K3049" s="794">
        <v>457.8</v>
      </c>
      <c r="L3049" s="835">
        <v>44228</v>
      </c>
      <c r="M3049" s="794"/>
      <c r="N3049" s="794"/>
      <c r="O3049" s="794"/>
      <c r="P3049" s="794"/>
      <c r="Q3049" s="794"/>
      <c r="R3049" s="794"/>
      <c r="S3049" s="794"/>
      <c r="T3049" s="794"/>
      <c r="U3049" s="794"/>
      <c r="V3049" s="794"/>
      <c r="W3049" s="794"/>
      <c r="X3049" s="794"/>
    </row>
    <row r="3050" spans="3:24">
      <c r="C3050" s="857" t="s">
        <v>1024</v>
      </c>
      <c r="D3050" s="835">
        <v>43831</v>
      </c>
      <c r="E3050" s="794">
        <f t="shared" ref="E3050:E3113" si="57">YEAR(D3050)</f>
        <v>2020</v>
      </c>
      <c r="F3050" s="794" t="s">
        <v>1028</v>
      </c>
      <c r="G3050" s="823">
        <v>195</v>
      </c>
      <c r="H3050" s="794" t="s">
        <v>1029</v>
      </c>
      <c r="I3050" s="794">
        <v>86</v>
      </c>
      <c r="J3050" s="794">
        <v>109</v>
      </c>
      <c r="K3050" s="794">
        <v>457.8</v>
      </c>
      <c r="L3050" s="835">
        <v>44228</v>
      </c>
      <c r="M3050" s="794"/>
      <c r="N3050" s="794"/>
      <c r="O3050" s="794"/>
      <c r="P3050" s="794"/>
      <c r="Q3050" s="794"/>
      <c r="R3050" s="794"/>
      <c r="S3050" s="794"/>
      <c r="T3050" s="794"/>
      <c r="U3050" s="794"/>
      <c r="V3050" s="794"/>
      <c r="W3050" s="794"/>
      <c r="X3050" s="794"/>
    </row>
    <row r="3051" spans="3:24">
      <c r="C3051" s="857" t="s">
        <v>1024</v>
      </c>
      <c r="D3051" s="835">
        <v>43831</v>
      </c>
      <c r="E3051" s="794">
        <f t="shared" si="57"/>
        <v>2020</v>
      </c>
      <c r="F3051" s="794" t="s">
        <v>1028</v>
      </c>
      <c r="G3051" s="823">
        <v>195</v>
      </c>
      <c r="H3051" s="794" t="s">
        <v>1029</v>
      </c>
      <c r="I3051" s="794">
        <v>86</v>
      </c>
      <c r="J3051" s="794">
        <v>109</v>
      </c>
      <c r="K3051" s="794">
        <v>457.8</v>
      </c>
      <c r="L3051" s="835">
        <v>44228</v>
      </c>
      <c r="M3051" s="794"/>
      <c r="N3051" s="794"/>
      <c r="O3051" s="794"/>
      <c r="P3051" s="794"/>
      <c r="Q3051" s="794"/>
      <c r="R3051" s="794"/>
      <c r="S3051" s="794"/>
      <c r="T3051" s="794"/>
      <c r="U3051" s="794"/>
      <c r="V3051" s="794"/>
      <c r="W3051" s="794"/>
      <c r="X3051" s="794"/>
    </row>
    <row r="3052" spans="3:24">
      <c r="C3052" s="857" t="s">
        <v>1024</v>
      </c>
      <c r="D3052" s="835">
        <v>43831</v>
      </c>
      <c r="E3052" s="794">
        <f t="shared" si="57"/>
        <v>2020</v>
      </c>
      <c r="F3052" s="794" t="s">
        <v>1028</v>
      </c>
      <c r="G3052" s="823">
        <v>195</v>
      </c>
      <c r="H3052" s="794" t="s">
        <v>1029</v>
      </c>
      <c r="I3052" s="794">
        <v>86</v>
      </c>
      <c r="J3052" s="794">
        <v>109</v>
      </c>
      <c r="K3052" s="794">
        <v>457.8</v>
      </c>
      <c r="L3052" s="835">
        <v>44228</v>
      </c>
      <c r="M3052" s="794"/>
      <c r="N3052" s="794"/>
      <c r="O3052" s="794"/>
      <c r="P3052" s="794"/>
      <c r="Q3052" s="794"/>
      <c r="R3052" s="794"/>
      <c r="S3052" s="794"/>
      <c r="T3052" s="794"/>
      <c r="U3052" s="794"/>
      <c r="V3052" s="794"/>
      <c r="W3052" s="794"/>
      <c r="X3052" s="794"/>
    </row>
    <row r="3053" spans="3:24">
      <c r="C3053" s="857" t="s">
        <v>1024</v>
      </c>
      <c r="D3053" s="835">
        <v>43831</v>
      </c>
      <c r="E3053" s="794">
        <f t="shared" si="57"/>
        <v>2020</v>
      </c>
      <c r="F3053" s="794" t="s">
        <v>1019</v>
      </c>
      <c r="G3053" s="823">
        <v>300</v>
      </c>
      <c r="H3053" s="794" t="s">
        <v>1042</v>
      </c>
      <c r="I3053" s="794">
        <v>213</v>
      </c>
      <c r="J3053" s="794">
        <v>87</v>
      </c>
      <c r="K3053" s="794">
        <v>365.40000000000003</v>
      </c>
      <c r="L3053" s="835">
        <v>44166</v>
      </c>
      <c r="M3053" s="794"/>
      <c r="N3053" s="794"/>
      <c r="O3053" s="794"/>
      <c r="P3053" s="794"/>
      <c r="Q3053" s="794"/>
      <c r="R3053" s="794"/>
      <c r="S3053" s="794"/>
      <c r="T3053" s="794"/>
      <c r="U3053" s="794"/>
      <c r="V3053" s="794"/>
      <c r="W3053" s="794"/>
      <c r="X3053" s="794"/>
    </row>
    <row r="3054" spans="3:24">
      <c r="C3054" s="857" t="s">
        <v>1024</v>
      </c>
      <c r="D3054" s="835">
        <v>43831</v>
      </c>
      <c r="E3054" s="794">
        <f t="shared" si="57"/>
        <v>2020</v>
      </c>
      <c r="F3054" s="794" t="s">
        <v>1019</v>
      </c>
      <c r="G3054" s="823">
        <v>300</v>
      </c>
      <c r="H3054" s="794" t="s">
        <v>1042</v>
      </c>
      <c r="I3054" s="794">
        <v>213</v>
      </c>
      <c r="J3054" s="794">
        <v>87</v>
      </c>
      <c r="K3054" s="794">
        <v>365.40000000000003</v>
      </c>
      <c r="L3054" s="835" t="s">
        <v>1023</v>
      </c>
      <c r="M3054" s="794"/>
      <c r="N3054" s="794"/>
      <c r="O3054" s="794"/>
      <c r="P3054" s="794"/>
      <c r="Q3054" s="794"/>
      <c r="R3054" s="794"/>
      <c r="S3054" s="794"/>
      <c r="T3054" s="794"/>
      <c r="U3054" s="794"/>
      <c r="V3054" s="794"/>
      <c r="W3054" s="794"/>
      <c r="X3054" s="794"/>
    </row>
    <row r="3055" spans="3:24">
      <c r="C3055" s="857" t="s">
        <v>1024</v>
      </c>
      <c r="D3055" s="835">
        <v>43831</v>
      </c>
      <c r="E3055" s="794">
        <f t="shared" si="57"/>
        <v>2020</v>
      </c>
      <c r="F3055" s="794" t="s">
        <v>1019</v>
      </c>
      <c r="G3055" s="823">
        <v>300</v>
      </c>
      <c r="H3055" s="794" t="s">
        <v>1042</v>
      </c>
      <c r="I3055" s="794">
        <v>213</v>
      </c>
      <c r="J3055" s="794">
        <v>87</v>
      </c>
      <c r="K3055" s="794">
        <v>365.40000000000003</v>
      </c>
      <c r="L3055" s="835">
        <v>44166</v>
      </c>
      <c r="M3055" s="794"/>
      <c r="N3055" s="794"/>
      <c r="O3055" s="794"/>
      <c r="P3055" s="794"/>
      <c r="Q3055" s="794"/>
      <c r="R3055" s="794"/>
      <c r="S3055" s="794"/>
      <c r="T3055" s="794"/>
      <c r="U3055" s="794"/>
      <c r="V3055" s="794"/>
      <c r="W3055" s="794"/>
      <c r="X3055" s="794"/>
    </row>
    <row r="3056" spans="3:24">
      <c r="C3056" s="857" t="s">
        <v>1024</v>
      </c>
      <c r="D3056" s="835">
        <v>43831</v>
      </c>
      <c r="E3056" s="794">
        <f t="shared" si="57"/>
        <v>2020</v>
      </c>
      <c r="F3056" s="794" t="s">
        <v>1019</v>
      </c>
      <c r="G3056" s="823">
        <v>300</v>
      </c>
      <c r="H3056" s="794" t="s">
        <v>1042</v>
      </c>
      <c r="I3056" s="794">
        <v>213</v>
      </c>
      <c r="J3056" s="794">
        <v>87</v>
      </c>
      <c r="K3056" s="794">
        <v>365.40000000000003</v>
      </c>
      <c r="L3056" s="835">
        <v>44166</v>
      </c>
      <c r="M3056" s="794"/>
      <c r="N3056" s="794"/>
      <c r="O3056" s="794"/>
      <c r="P3056" s="794"/>
      <c r="Q3056" s="794"/>
      <c r="R3056" s="794"/>
      <c r="S3056" s="794"/>
      <c r="T3056" s="794"/>
      <c r="U3056" s="794"/>
      <c r="V3056" s="794"/>
      <c r="W3056" s="794"/>
      <c r="X3056" s="794"/>
    </row>
    <row r="3057" spans="3:24">
      <c r="C3057" s="857" t="s">
        <v>1024</v>
      </c>
      <c r="D3057" s="835">
        <v>43831</v>
      </c>
      <c r="E3057" s="794">
        <f t="shared" si="57"/>
        <v>2020</v>
      </c>
      <c r="F3057" s="794" t="s">
        <v>1019</v>
      </c>
      <c r="G3057" s="823">
        <v>300</v>
      </c>
      <c r="H3057" s="794" t="s">
        <v>1042</v>
      </c>
      <c r="I3057" s="794">
        <v>213</v>
      </c>
      <c r="J3057" s="794">
        <v>87</v>
      </c>
      <c r="K3057" s="794">
        <v>365.40000000000003</v>
      </c>
      <c r="L3057" s="835">
        <v>44166</v>
      </c>
      <c r="M3057" s="794"/>
      <c r="N3057" s="794"/>
      <c r="O3057" s="794"/>
      <c r="P3057" s="794"/>
      <c r="Q3057" s="794"/>
      <c r="R3057" s="794"/>
      <c r="S3057" s="794"/>
      <c r="T3057" s="794"/>
      <c r="U3057" s="794"/>
      <c r="V3057" s="794"/>
      <c r="W3057" s="794"/>
      <c r="X3057" s="794"/>
    </row>
    <row r="3058" spans="3:24">
      <c r="C3058" s="857" t="s">
        <v>1024</v>
      </c>
      <c r="D3058" s="835">
        <v>43831</v>
      </c>
      <c r="E3058" s="794">
        <f t="shared" si="57"/>
        <v>2020</v>
      </c>
      <c r="F3058" s="794" t="s">
        <v>1019</v>
      </c>
      <c r="G3058" s="823">
        <v>300</v>
      </c>
      <c r="H3058" s="794" t="s">
        <v>1042</v>
      </c>
      <c r="I3058" s="794">
        <v>213</v>
      </c>
      <c r="J3058" s="794">
        <v>87</v>
      </c>
      <c r="K3058" s="794">
        <v>365.40000000000003</v>
      </c>
      <c r="L3058" s="835">
        <v>44166</v>
      </c>
      <c r="M3058" s="794"/>
      <c r="N3058" s="794"/>
      <c r="O3058" s="794"/>
      <c r="P3058" s="794"/>
      <c r="Q3058" s="794"/>
      <c r="R3058" s="794"/>
      <c r="S3058" s="794"/>
      <c r="T3058" s="794"/>
      <c r="U3058" s="794"/>
      <c r="V3058" s="794"/>
      <c r="W3058" s="794"/>
      <c r="X3058" s="794"/>
    </row>
    <row r="3059" spans="3:24">
      <c r="C3059" s="857" t="s">
        <v>1024</v>
      </c>
      <c r="D3059" s="835">
        <v>43831</v>
      </c>
      <c r="E3059" s="794">
        <f t="shared" si="57"/>
        <v>2020</v>
      </c>
      <c r="F3059" s="794" t="s">
        <v>1019</v>
      </c>
      <c r="G3059" s="823">
        <v>300</v>
      </c>
      <c r="H3059" s="794" t="s">
        <v>1029</v>
      </c>
      <c r="I3059" s="794">
        <v>86</v>
      </c>
      <c r="J3059" s="794">
        <v>214</v>
      </c>
      <c r="K3059" s="794">
        <v>898.80000000000007</v>
      </c>
      <c r="L3059" s="835" t="s">
        <v>1023</v>
      </c>
      <c r="M3059" s="794"/>
      <c r="N3059" s="794"/>
      <c r="O3059" s="794"/>
      <c r="P3059" s="794"/>
      <c r="Q3059" s="794"/>
      <c r="R3059" s="794"/>
      <c r="S3059" s="794"/>
      <c r="T3059" s="794"/>
      <c r="U3059" s="794"/>
      <c r="V3059" s="794"/>
      <c r="W3059" s="794"/>
      <c r="X3059" s="794"/>
    </row>
    <row r="3060" spans="3:24">
      <c r="C3060" s="857" t="s">
        <v>1024</v>
      </c>
      <c r="D3060" s="835">
        <v>43831</v>
      </c>
      <c r="E3060" s="794">
        <f t="shared" si="57"/>
        <v>2020</v>
      </c>
      <c r="F3060" s="794" t="s">
        <v>1019</v>
      </c>
      <c r="G3060" s="823">
        <v>300</v>
      </c>
      <c r="H3060" s="794" t="s">
        <v>1029</v>
      </c>
      <c r="I3060" s="794">
        <v>86</v>
      </c>
      <c r="J3060" s="794">
        <v>214</v>
      </c>
      <c r="K3060" s="794">
        <v>898.80000000000007</v>
      </c>
      <c r="L3060" s="835" t="s">
        <v>1023</v>
      </c>
      <c r="M3060" s="794"/>
      <c r="N3060" s="794"/>
      <c r="O3060" s="794"/>
      <c r="P3060" s="794"/>
      <c r="Q3060" s="794"/>
      <c r="R3060" s="794"/>
      <c r="S3060" s="794"/>
      <c r="T3060" s="794"/>
      <c r="U3060" s="794"/>
      <c r="V3060" s="794"/>
      <c r="W3060" s="794"/>
      <c r="X3060" s="794"/>
    </row>
    <row r="3061" spans="3:24">
      <c r="C3061" s="857" t="s">
        <v>1024</v>
      </c>
      <c r="D3061" s="835">
        <v>43831</v>
      </c>
      <c r="E3061" s="794">
        <f t="shared" si="57"/>
        <v>2020</v>
      </c>
      <c r="F3061" s="794" t="s">
        <v>1019</v>
      </c>
      <c r="G3061" s="823">
        <v>300</v>
      </c>
      <c r="H3061" s="794" t="s">
        <v>1029</v>
      </c>
      <c r="I3061" s="794">
        <v>86</v>
      </c>
      <c r="J3061" s="794">
        <v>214</v>
      </c>
      <c r="K3061" s="794">
        <v>898.80000000000007</v>
      </c>
      <c r="L3061" s="835" t="s">
        <v>1023</v>
      </c>
      <c r="M3061" s="794"/>
      <c r="N3061" s="794"/>
      <c r="O3061" s="794"/>
      <c r="P3061" s="794"/>
      <c r="Q3061" s="794"/>
      <c r="R3061" s="794"/>
      <c r="S3061" s="794"/>
      <c r="T3061" s="794"/>
      <c r="U3061" s="794"/>
      <c r="V3061" s="794"/>
      <c r="W3061" s="794"/>
      <c r="X3061" s="794"/>
    </row>
    <row r="3062" spans="3:24">
      <c r="C3062" s="857" t="s">
        <v>1018</v>
      </c>
      <c r="D3062" s="835">
        <v>43831</v>
      </c>
      <c r="E3062" s="794">
        <f t="shared" si="57"/>
        <v>2020</v>
      </c>
      <c r="F3062" s="794" t="s">
        <v>1019</v>
      </c>
      <c r="G3062" s="823">
        <v>300</v>
      </c>
      <c r="H3062" s="794" t="s">
        <v>1029</v>
      </c>
      <c r="I3062" s="794">
        <v>86</v>
      </c>
      <c r="J3062" s="794">
        <v>214</v>
      </c>
      <c r="K3062" s="794">
        <v>898.80000000000007</v>
      </c>
      <c r="L3062" s="835" t="s">
        <v>1023</v>
      </c>
      <c r="M3062" s="794"/>
      <c r="N3062" s="794"/>
      <c r="O3062" s="794"/>
      <c r="P3062" s="794"/>
      <c r="Q3062" s="794"/>
      <c r="R3062" s="794"/>
      <c r="S3062" s="794"/>
      <c r="T3062" s="794"/>
      <c r="U3062" s="794"/>
      <c r="V3062" s="794"/>
      <c r="W3062" s="794"/>
      <c r="X3062" s="794"/>
    </row>
    <row r="3063" spans="3:24">
      <c r="C3063" s="857" t="s">
        <v>1024</v>
      </c>
      <c r="D3063" s="835">
        <v>43831</v>
      </c>
      <c r="E3063" s="794">
        <f t="shared" si="57"/>
        <v>2020</v>
      </c>
      <c r="F3063" s="794" t="s">
        <v>1056</v>
      </c>
      <c r="G3063" s="823">
        <v>69</v>
      </c>
      <c r="H3063" s="794" t="s">
        <v>1029</v>
      </c>
      <c r="I3063" s="794">
        <v>86</v>
      </c>
      <c r="J3063" s="794">
        <v>-17</v>
      </c>
      <c r="K3063" s="794">
        <v>-71.400000000000006</v>
      </c>
      <c r="L3063" s="835" t="s">
        <v>1023</v>
      </c>
      <c r="M3063" s="794"/>
      <c r="N3063" s="794"/>
      <c r="O3063" s="794"/>
      <c r="P3063" s="794"/>
      <c r="Q3063" s="794"/>
      <c r="R3063" s="794"/>
      <c r="S3063" s="794"/>
      <c r="T3063" s="794"/>
      <c r="U3063" s="794"/>
      <c r="V3063" s="794"/>
      <c r="W3063" s="794"/>
      <c r="X3063" s="794"/>
    </row>
    <row r="3064" spans="3:24">
      <c r="C3064" s="857" t="s">
        <v>1024</v>
      </c>
      <c r="D3064" s="835">
        <v>43831</v>
      </c>
      <c r="E3064" s="794">
        <f t="shared" si="57"/>
        <v>2020</v>
      </c>
      <c r="F3064" s="794" t="s">
        <v>1019</v>
      </c>
      <c r="G3064" s="823">
        <v>300</v>
      </c>
      <c r="H3064" s="794" t="s">
        <v>1029</v>
      </c>
      <c r="I3064" s="794">
        <v>86</v>
      </c>
      <c r="J3064" s="794">
        <v>214</v>
      </c>
      <c r="K3064" s="794">
        <v>898.80000000000007</v>
      </c>
      <c r="L3064" s="835" t="s">
        <v>1023</v>
      </c>
      <c r="M3064" s="794"/>
      <c r="N3064" s="794"/>
      <c r="O3064" s="794"/>
      <c r="P3064" s="794"/>
      <c r="Q3064" s="794"/>
      <c r="R3064" s="794"/>
      <c r="S3064" s="794"/>
      <c r="T3064" s="794"/>
      <c r="U3064" s="794"/>
      <c r="V3064" s="794"/>
      <c r="W3064" s="794"/>
      <c r="X3064" s="794"/>
    </row>
    <row r="3065" spans="3:24">
      <c r="C3065" s="857" t="s">
        <v>1024</v>
      </c>
      <c r="D3065" s="835">
        <v>43831</v>
      </c>
      <c r="E3065" s="794">
        <f t="shared" si="57"/>
        <v>2020</v>
      </c>
      <c r="F3065" s="794" t="s">
        <v>1019</v>
      </c>
      <c r="G3065" s="823">
        <v>300</v>
      </c>
      <c r="H3065" s="794" t="s">
        <v>1053</v>
      </c>
      <c r="I3065" s="794">
        <v>180</v>
      </c>
      <c r="J3065" s="794">
        <v>120</v>
      </c>
      <c r="K3065" s="794">
        <v>504</v>
      </c>
      <c r="L3065" s="835" t="s">
        <v>1023</v>
      </c>
      <c r="M3065" s="794"/>
      <c r="N3065" s="794"/>
      <c r="O3065" s="794"/>
      <c r="P3065" s="794"/>
      <c r="Q3065" s="794"/>
      <c r="R3065" s="794"/>
      <c r="S3065" s="794"/>
      <c r="T3065" s="794"/>
      <c r="U3065" s="794"/>
      <c r="V3065" s="794"/>
      <c r="W3065" s="794"/>
      <c r="X3065" s="794"/>
    </row>
    <row r="3066" spans="3:24">
      <c r="C3066" s="857" t="s">
        <v>1024</v>
      </c>
      <c r="D3066" s="835">
        <v>43831</v>
      </c>
      <c r="E3066" s="794">
        <f t="shared" si="57"/>
        <v>2020</v>
      </c>
      <c r="F3066" s="794" t="s">
        <v>1019</v>
      </c>
      <c r="G3066" s="823">
        <v>300</v>
      </c>
      <c r="H3066" s="794" t="s">
        <v>1053</v>
      </c>
      <c r="I3066" s="794">
        <v>180</v>
      </c>
      <c r="J3066" s="794">
        <v>120</v>
      </c>
      <c r="K3066" s="794">
        <v>504</v>
      </c>
      <c r="L3066" s="835" t="s">
        <v>1023</v>
      </c>
      <c r="M3066" s="794"/>
      <c r="N3066" s="794"/>
      <c r="O3066" s="794"/>
      <c r="P3066" s="794"/>
      <c r="Q3066" s="794"/>
      <c r="R3066" s="794"/>
      <c r="S3066" s="794"/>
      <c r="T3066" s="794"/>
      <c r="U3066" s="794"/>
      <c r="V3066" s="794"/>
      <c r="W3066" s="794"/>
      <c r="X3066" s="794"/>
    </row>
    <row r="3067" spans="3:24">
      <c r="C3067" s="857" t="s">
        <v>1024</v>
      </c>
      <c r="D3067" s="835">
        <v>43831</v>
      </c>
      <c r="E3067" s="794">
        <f t="shared" si="57"/>
        <v>2020</v>
      </c>
      <c r="F3067" s="794" t="s">
        <v>1019</v>
      </c>
      <c r="G3067" s="823">
        <v>300</v>
      </c>
      <c r="H3067" s="794" t="s">
        <v>1053</v>
      </c>
      <c r="I3067" s="794">
        <v>180</v>
      </c>
      <c r="J3067" s="794">
        <v>120</v>
      </c>
      <c r="K3067" s="794">
        <v>504</v>
      </c>
      <c r="L3067" s="835" t="s">
        <v>1023</v>
      </c>
      <c r="M3067" s="794"/>
      <c r="N3067" s="794"/>
      <c r="O3067" s="794"/>
      <c r="P3067" s="794"/>
      <c r="Q3067" s="794"/>
      <c r="R3067" s="794"/>
      <c r="S3067" s="794"/>
      <c r="T3067" s="794"/>
      <c r="U3067" s="794"/>
      <c r="V3067" s="794"/>
      <c r="W3067" s="794"/>
      <c r="X3067" s="794"/>
    </row>
    <row r="3068" spans="3:24">
      <c r="C3068" s="857" t="s">
        <v>1024</v>
      </c>
      <c r="D3068" s="835">
        <v>43831</v>
      </c>
      <c r="E3068" s="794">
        <f t="shared" si="57"/>
        <v>2020</v>
      </c>
      <c r="F3068" s="794" t="s">
        <v>1019</v>
      </c>
      <c r="G3068" s="823">
        <v>300</v>
      </c>
      <c r="H3068" s="794" t="s">
        <v>1053</v>
      </c>
      <c r="I3068" s="794">
        <v>180</v>
      </c>
      <c r="J3068" s="794">
        <v>120</v>
      </c>
      <c r="K3068" s="794">
        <v>504</v>
      </c>
      <c r="L3068" s="835" t="s">
        <v>1023</v>
      </c>
      <c r="M3068" s="794"/>
      <c r="N3068" s="794"/>
      <c r="O3068" s="794"/>
      <c r="P3068" s="794"/>
      <c r="Q3068" s="794"/>
      <c r="R3068" s="794"/>
      <c r="S3068" s="794"/>
      <c r="T3068" s="794"/>
      <c r="U3068" s="794"/>
      <c r="V3068" s="794"/>
      <c r="W3068" s="794"/>
      <c r="X3068" s="794"/>
    </row>
    <row r="3069" spans="3:24">
      <c r="C3069" s="857" t="s">
        <v>1024</v>
      </c>
      <c r="D3069" s="835">
        <v>43831</v>
      </c>
      <c r="E3069" s="794">
        <f t="shared" si="57"/>
        <v>2020</v>
      </c>
      <c r="F3069" s="794" t="s">
        <v>1019</v>
      </c>
      <c r="G3069" s="823">
        <v>300</v>
      </c>
      <c r="H3069" s="794" t="s">
        <v>1053</v>
      </c>
      <c r="I3069" s="794">
        <v>180</v>
      </c>
      <c r="J3069" s="794">
        <v>120</v>
      </c>
      <c r="K3069" s="794">
        <v>504</v>
      </c>
      <c r="L3069" s="835" t="s">
        <v>1023</v>
      </c>
      <c r="M3069" s="794"/>
      <c r="N3069" s="794"/>
      <c r="O3069" s="794"/>
      <c r="P3069" s="794"/>
      <c r="Q3069" s="794"/>
      <c r="R3069" s="794"/>
      <c r="S3069" s="794"/>
      <c r="T3069" s="794"/>
      <c r="U3069" s="794"/>
      <c r="V3069" s="794"/>
      <c r="W3069" s="794"/>
      <c r="X3069" s="794"/>
    </row>
    <row r="3070" spans="3:24">
      <c r="C3070" s="857" t="s">
        <v>1024</v>
      </c>
      <c r="D3070" s="835">
        <v>43831</v>
      </c>
      <c r="E3070" s="794">
        <f t="shared" si="57"/>
        <v>2020</v>
      </c>
      <c r="F3070" s="794" t="s">
        <v>1019</v>
      </c>
      <c r="G3070" s="823">
        <v>300</v>
      </c>
      <c r="H3070" s="794" t="s">
        <v>1053</v>
      </c>
      <c r="I3070" s="794">
        <v>180</v>
      </c>
      <c r="J3070" s="794">
        <v>120</v>
      </c>
      <c r="K3070" s="794">
        <v>504</v>
      </c>
      <c r="L3070" s="835" t="s">
        <v>1023</v>
      </c>
      <c r="M3070" s="794"/>
      <c r="N3070" s="794"/>
      <c r="O3070" s="794"/>
      <c r="P3070" s="794"/>
      <c r="Q3070" s="794"/>
      <c r="R3070" s="794"/>
      <c r="S3070" s="794"/>
      <c r="T3070" s="794"/>
      <c r="U3070" s="794"/>
      <c r="V3070" s="794"/>
      <c r="W3070" s="794"/>
      <c r="X3070" s="794"/>
    </row>
    <row r="3071" spans="3:24">
      <c r="C3071" s="857" t="s">
        <v>1024</v>
      </c>
      <c r="D3071" s="835">
        <v>43831</v>
      </c>
      <c r="E3071" s="794">
        <f t="shared" si="57"/>
        <v>2020</v>
      </c>
      <c r="F3071" s="794" t="s">
        <v>1019</v>
      </c>
      <c r="G3071" s="823">
        <v>300</v>
      </c>
      <c r="H3071" s="794" t="s">
        <v>1053</v>
      </c>
      <c r="I3071" s="794">
        <v>180</v>
      </c>
      <c r="J3071" s="794">
        <v>120</v>
      </c>
      <c r="K3071" s="794">
        <v>504</v>
      </c>
      <c r="L3071" s="835" t="s">
        <v>1023</v>
      </c>
      <c r="M3071" s="794"/>
      <c r="N3071" s="794"/>
      <c r="O3071" s="794"/>
      <c r="P3071" s="794"/>
      <c r="Q3071" s="794"/>
      <c r="R3071" s="794"/>
      <c r="S3071" s="794"/>
      <c r="T3071" s="794"/>
      <c r="U3071" s="794"/>
      <c r="V3071" s="794"/>
      <c r="W3071" s="794"/>
      <c r="X3071" s="794"/>
    </row>
    <row r="3072" spans="3:24">
      <c r="C3072" s="857" t="s">
        <v>1024</v>
      </c>
      <c r="D3072" s="835">
        <v>43831</v>
      </c>
      <c r="E3072" s="794">
        <f t="shared" si="57"/>
        <v>2020</v>
      </c>
      <c r="F3072" s="794" t="s">
        <v>1027</v>
      </c>
      <c r="G3072" s="823">
        <v>470</v>
      </c>
      <c r="H3072" s="794" t="s">
        <v>1053</v>
      </c>
      <c r="I3072" s="794">
        <v>180</v>
      </c>
      <c r="J3072" s="794">
        <v>290</v>
      </c>
      <c r="K3072" s="794">
        <v>1218</v>
      </c>
      <c r="L3072" s="835" t="s">
        <v>1023</v>
      </c>
      <c r="M3072" s="794"/>
      <c r="N3072" s="794"/>
      <c r="O3072" s="794"/>
      <c r="P3072" s="794"/>
      <c r="Q3072" s="794"/>
      <c r="R3072" s="794"/>
      <c r="S3072" s="794"/>
      <c r="T3072" s="794"/>
      <c r="U3072" s="794"/>
      <c r="V3072" s="794"/>
      <c r="W3072" s="794"/>
      <c r="X3072" s="794"/>
    </row>
    <row r="3073" spans="3:24">
      <c r="C3073" s="857" t="s">
        <v>1024</v>
      </c>
      <c r="D3073" s="835">
        <v>43831</v>
      </c>
      <c r="E3073" s="794">
        <f t="shared" si="57"/>
        <v>2020</v>
      </c>
      <c r="F3073" s="794" t="s">
        <v>1019</v>
      </c>
      <c r="G3073" s="823">
        <v>300</v>
      </c>
      <c r="H3073" s="794" t="s">
        <v>1029</v>
      </c>
      <c r="I3073" s="794">
        <v>86</v>
      </c>
      <c r="J3073" s="794">
        <v>214</v>
      </c>
      <c r="K3073" s="794">
        <v>898.80000000000007</v>
      </c>
      <c r="L3073" s="835" t="s">
        <v>1023</v>
      </c>
      <c r="M3073" s="794"/>
      <c r="N3073" s="794"/>
      <c r="O3073" s="794"/>
      <c r="P3073" s="794"/>
      <c r="Q3073" s="794"/>
      <c r="R3073" s="794"/>
      <c r="S3073" s="794"/>
      <c r="T3073" s="794"/>
      <c r="U3073" s="794"/>
      <c r="V3073" s="794"/>
      <c r="W3073" s="794"/>
      <c r="X3073" s="794"/>
    </row>
    <row r="3074" spans="3:24">
      <c r="C3074" s="857" t="s">
        <v>1024</v>
      </c>
      <c r="D3074" s="835">
        <v>43831</v>
      </c>
      <c r="E3074" s="794">
        <f t="shared" si="57"/>
        <v>2020</v>
      </c>
      <c r="F3074" s="794" t="s">
        <v>1019</v>
      </c>
      <c r="G3074" s="823">
        <v>300</v>
      </c>
      <c r="H3074" s="794" t="s">
        <v>1029</v>
      </c>
      <c r="I3074" s="794">
        <v>86</v>
      </c>
      <c r="J3074" s="794">
        <v>214</v>
      </c>
      <c r="K3074" s="794">
        <v>898.80000000000007</v>
      </c>
      <c r="L3074" s="835" t="s">
        <v>1023</v>
      </c>
      <c r="M3074" s="794"/>
      <c r="N3074" s="794"/>
      <c r="O3074" s="794"/>
      <c r="P3074" s="794"/>
      <c r="Q3074" s="794"/>
      <c r="R3074" s="794"/>
      <c r="S3074" s="794"/>
      <c r="T3074" s="794"/>
      <c r="U3074" s="794"/>
      <c r="V3074" s="794"/>
      <c r="W3074" s="794"/>
      <c r="X3074" s="794"/>
    </row>
    <row r="3075" spans="3:24">
      <c r="C3075" s="857" t="s">
        <v>1024</v>
      </c>
      <c r="D3075" s="835">
        <v>43831</v>
      </c>
      <c r="E3075" s="794">
        <f t="shared" si="57"/>
        <v>2020</v>
      </c>
      <c r="F3075" s="794" t="s">
        <v>1056</v>
      </c>
      <c r="G3075" s="823">
        <v>69</v>
      </c>
      <c r="H3075" s="794" t="s">
        <v>1029</v>
      </c>
      <c r="I3075" s="794">
        <v>86</v>
      </c>
      <c r="J3075" s="794">
        <v>-17</v>
      </c>
      <c r="K3075" s="794">
        <v>-71.400000000000006</v>
      </c>
      <c r="L3075" s="835" t="s">
        <v>1023</v>
      </c>
      <c r="M3075" s="794"/>
      <c r="N3075" s="794"/>
      <c r="O3075" s="794"/>
      <c r="P3075" s="794"/>
      <c r="Q3075" s="794"/>
      <c r="R3075" s="794"/>
      <c r="S3075" s="794"/>
      <c r="T3075" s="794"/>
      <c r="U3075" s="794"/>
      <c r="V3075" s="794"/>
      <c r="W3075" s="794"/>
      <c r="X3075" s="794"/>
    </row>
    <row r="3076" spans="3:24">
      <c r="C3076" s="857" t="s">
        <v>1024</v>
      </c>
      <c r="D3076" s="835">
        <v>43831</v>
      </c>
      <c r="E3076" s="794">
        <f t="shared" si="57"/>
        <v>2020</v>
      </c>
      <c r="F3076" s="794" t="s">
        <v>1019</v>
      </c>
      <c r="G3076" s="823">
        <v>300</v>
      </c>
      <c r="H3076" s="794" t="s">
        <v>1029</v>
      </c>
      <c r="I3076" s="794">
        <v>86</v>
      </c>
      <c r="J3076" s="794">
        <v>214</v>
      </c>
      <c r="K3076" s="794">
        <v>898.80000000000007</v>
      </c>
      <c r="L3076" s="835" t="s">
        <v>1023</v>
      </c>
      <c r="M3076" s="794"/>
      <c r="N3076" s="794"/>
      <c r="O3076" s="794"/>
      <c r="P3076" s="794"/>
      <c r="Q3076" s="794"/>
      <c r="R3076" s="794"/>
      <c r="S3076" s="794"/>
      <c r="T3076" s="794"/>
      <c r="U3076" s="794"/>
      <c r="V3076" s="794"/>
      <c r="W3076" s="794"/>
      <c r="X3076" s="794"/>
    </row>
    <row r="3077" spans="3:24">
      <c r="C3077" s="857" t="s">
        <v>1024</v>
      </c>
      <c r="D3077" s="835">
        <v>43831</v>
      </c>
      <c r="E3077" s="794">
        <f t="shared" si="57"/>
        <v>2020</v>
      </c>
      <c r="F3077" s="794" t="s">
        <v>1019</v>
      </c>
      <c r="G3077" s="823">
        <v>300</v>
      </c>
      <c r="H3077" s="794" t="s">
        <v>1029</v>
      </c>
      <c r="I3077" s="794">
        <v>86</v>
      </c>
      <c r="J3077" s="794">
        <v>214</v>
      </c>
      <c r="K3077" s="794">
        <v>898.80000000000007</v>
      </c>
      <c r="L3077" s="835" t="s">
        <v>1023</v>
      </c>
      <c r="M3077" s="794"/>
      <c r="N3077" s="794"/>
      <c r="O3077" s="794"/>
      <c r="P3077" s="794"/>
      <c r="Q3077" s="794"/>
      <c r="R3077" s="794"/>
      <c r="S3077" s="794"/>
      <c r="T3077" s="794"/>
      <c r="U3077" s="794"/>
      <c r="V3077" s="794"/>
      <c r="W3077" s="794"/>
      <c r="X3077" s="794"/>
    </row>
    <row r="3078" spans="3:24">
      <c r="C3078" s="857" t="s">
        <v>1024</v>
      </c>
      <c r="D3078" s="835">
        <v>43831</v>
      </c>
      <c r="E3078" s="794">
        <f t="shared" si="57"/>
        <v>2020</v>
      </c>
      <c r="F3078" s="794" t="s">
        <v>1019</v>
      </c>
      <c r="G3078" s="823">
        <v>300</v>
      </c>
      <c r="H3078" s="794" t="s">
        <v>1029</v>
      </c>
      <c r="I3078" s="794">
        <v>86</v>
      </c>
      <c r="J3078" s="794">
        <v>214</v>
      </c>
      <c r="K3078" s="794">
        <v>898.80000000000007</v>
      </c>
      <c r="L3078" s="835">
        <v>44228</v>
      </c>
      <c r="M3078" s="794"/>
      <c r="N3078" s="794"/>
      <c r="O3078" s="794"/>
      <c r="P3078" s="794"/>
      <c r="Q3078" s="794"/>
      <c r="R3078" s="794"/>
      <c r="S3078" s="794"/>
      <c r="T3078" s="794"/>
      <c r="U3078" s="794"/>
      <c r="V3078" s="794"/>
      <c r="W3078" s="794"/>
      <c r="X3078" s="794"/>
    </row>
    <row r="3079" spans="3:24">
      <c r="C3079" s="857" t="s">
        <v>1024</v>
      </c>
      <c r="D3079" s="835">
        <v>43831</v>
      </c>
      <c r="E3079" s="794">
        <f t="shared" si="57"/>
        <v>2020</v>
      </c>
      <c r="F3079" s="794" t="s">
        <v>1019</v>
      </c>
      <c r="G3079" s="823">
        <v>300</v>
      </c>
      <c r="H3079" s="794" t="s">
        <v>1029</v>
      </c>
      <c r="I3079" s="794">
        <v>86</v>
      </c>
      <c r="J3079" s="794">
        <v>214</v>
      </c>
      <c r="K3079" s="794">
        <v>898.80000000000007</v>
      </c>
      <c r="L3079" s="835">
        <v>44228</v>
      </c>
      <c r="M3079" s="794"/>
      <c r="N3079" s="794"/>
      <c r="O3079" s="794"/>
      <c r="P3079" s="794"/>
      <c r="Q3079" s="794"/>
      <c r="R3079" s="794"/>
      <c r="S3079" s="794"/>
      <c r="T3079" s="794"/>
      <c r="U3079" s="794"/>
      <c r="V3079" s="794"/>
      <c r="W3079" s="794"/>
      <c r="X3079" s="794"/>
    </row>
    <row r="3080" spans="3:24">
      <c r="C3080" s="857" t="s">
        <v>1024</v>
      </c>
      <c r="D3080" s="835">
        <v>43831</v>
      </c>
      <c r="E3080" s="794">
        <f t="shared" si="57"/>
        <v>2020</v>
      </c>
      <c r="F3080" s="794" t="s">
        <v>1019</v>
      </c>
      <c r="G3080" s="823">
        <v>300</v>
      </c>
      <c r="H3080" s="794" t="s">
        <v>1029</v>
      </c>
      <c r="I3080" s="794">
        <v>86</v>
      </c>
      <c r="J3080" s="794">
        <v>214</v>
      </c>
      <c r="K3080" s="794">
        <v>898.80000000000007</v>
      </c>
      <c r="L3080" s="835" t="s">
        <v>1023</v>
      </c>
      <c r="M3080" s="794"/>
      <c r="N3080" s="794"/>
      <c r="O3080" s="794"/>
      <c r="P3080" s="794"/>
      <c r="Q3080" s="794"/>
      <c r="R3080" s="794"/>
      <c r="S3080" s="794"/>
      <c r="T3080" s="794"/>
      <c r="U3080" s="794"/>
      <c r="V3080" s="794"/>
      <c r="W3080" s="794"/>
      <c r="X3080" s="794"/>
    </row>
    <row r="3081" spans="3:24">
      <c r="C3081" s="857" t="s">
        <v>1024</v>
      </c>
      <c r="D3081" s="835">
        <v>43831</v>
      </c>
      <c r="E3081" s="794">
        <f t="shared" si="57"/>
        <v>2020</v>
      </c>
      <c r="F3081" s="794" t="s">
        <v>1019</v>
      </c>
      <c r="G3081" s="823">
        <v>300</v>
      </c>
      <c r="H3081" s="794" t="s">
        <v>1029</v>
      </c>
      <c r="I3081" s="794">
        <v>86</v>
      </c>
      <c r="J3081" s="794">
        <v>214</v>
      </c>
      <c r="K3081" s="794">
        <v>898.80000000000007</v>
      </c>
      <c r="L3081" s="835" t="s">
        <v>1023</v>
      </c>
      <c r="M3081" s="794"/>
      <c r="N3081" s="794"/>
      <c r="O3081" s="794"/>
      <c r="P3081" s="794"/>
      <c r="Q3081" s="794"/>
      <c r="R3081" s="794"/>
      <c r="S3081" s="794"/>
      <c r="T3081" s="794"/>
      <c r="U3081" s="794"/>
      <c r="V3081" s="794"/>
      <c r="W3081" s="794"/>
      <c r="X3081" s="794"/>
    </row>
    <row r="3082" spans="3:24">
      <c r="C3082" s="857" t="s">
        <v>1024</v>
      </c>
      <c r="D3082" s="835">
        <v>43831</v>
      </c>
      <c r="E3082" s="794">
        <f t="shared" si="57"/>
        <v>2020</v>
      </c>
      <c r="F3082" s="794" t="s">
        <v>1019</v>
      </c>
      <c r="G3082" s="823">
        <v>300</v>
      </c>
      <c r="H3082" s="794" t="s">
        <v>1029</v>
      </c>
      <c r="I3082" s="794">
        <v>86</v>
      </c>
      <c r="J3082" s="794">
        <v>214</v>
      </c>
      <c r="K3082" s="794">
        <v>898.80000000000007</v>
      </c>
      <c r="L3082" s="835" t="s">
        <v>1023</v>
      </c>
      <c r="M3082" s="794"/>
      <c r="N3082" s="794"/>
      <c r="O3082" s="794"/>
      <c r="P3082" s="794"/>
      <c r="Q3082" s="794"/>
      <c r="R3082" s="794"/>
      <c r="S3082" s="794"/>
      <c r="T3082" s="794"/>
      <c r="U3082" s="794"/>
      <c r="V3082" s="794"/>
      <c r="W3082" s="794"/>
      <c r="X3082" s="794"/>
    </row>
    <row r="3083" spans="3:24">
      <c r="C3083" s="857" t="s">
        <v>1024</v>
      </c>
      <c r="D3083" s="835">
        <v>43831</v>
      </c>
      <c r="E3083" s="794">
        <f t="shared" si="57"/>
        <v>2020</v>
      </c>
      <c r="F3083" s="794" t="s">
        <v>1019</v>
      </c>
      <c r="G3083" s="823">
        <v>300</v>
      </c>
      <c r="H3083" s="794" t="s">
        <v>1029</v>
      </c>
      <c r="I3083" s="794">
        <v>86</v>
      </c>
      <c r="J3083" s="794">
        <v>214</v>
      </c>
      <c r="K3083" s="794">
        <v>898.80000000000007</v>
      </c>
      <c r="L3083" s="835" t="s">
        <v>1023</v>
      </c>
      <c r="M3083" s="794"/>
      <c r="N3083" s="794"/>
      <c r="O3083" s="794"/>
      <c r="P3083" s="794"/>
      <c r="Q3083" s="794"/>
      <c r="R3083" s="794"/>
      <c r="S3083" s="794"/>
      <c r="T3083" s="794"/>
      <c r="U3083" s="794"/>
      <c r="V3083" s="794"/>
      <c r="W3083" s="794"/>
      <c r="X3083" s="794"/>
    </row>
    <row r="3084" spans="3:24">
      <c r="C3084" s="857" t="s">
        <v>1024</v>
      </c>
      <c r="D3084" s="835">
        <v>43831</v>
      </c>
      <c r="E3084" s="794">
        <f t="shared" si="57"/>
        <v>2020</v>
      </c>
      <c r="F3084" s="794" t="s">
        <v>1019</v>
      </c>
      <c r="G3084" s="823">
        <v>300</v>
      </c>
      <c r="H3084" s="794" t="s">
        <v>1029</v>
      </c>
      <c r="I3084" s="794">
        <v>86</v>
      </c>
      <c r="J3084" s="794">
        <v>214</v>
      </c>
      <c r="K3084" s="794">
        <v>898.80000000000007</v>
      </c>
      <c r="L3084" s="835" t="s">
        <v>1023</v>
      </c>
      <c r="M3084" s="794"/>
      <c r="N3084" s="794"/>
      <c r="O3084" s="794"/>
      <c r="P3084" s="794"/>
      <c r="Q3084" s="794"/>
      <c r="R3084" s="794"/>
      <c r="S3084" s="794"/>
      <c r="T3084" s="794"/>
      <c r="U3084" s="794"/>
      <c r="V3084" s="794"/>
      <c r="W3084" s="794"/>
      <c r="X3084" s="794"/>
    </row>
    <row r="3085" spans="3:24">
      <c r="C3085" s="857" t="s">
        <v>1024</v>
      </c>
      <c r="D3085" s="835">
        <v>43831</v>
      </c>
      <c r="E3085" s="794">
        <f t="shared" si="57"/>
        <v>2020</v>
      </c>
      <c r="F3085" s="794" t="s">
        <v>1019</v>
      </c>
      <c r="G3085" s="823">
        <v>300</v>
      </c>
      <c r="H3085" s="794" t="s">
        <v>1029</v>
      </c>
      <c r="I3085" s="794">
        <v>86</v>
      </c>
      <c r="J3085" s="794">
        <v>214</v>
      </c>
      <c r="K3085" s="794">
        <v>898.80000000000007</v>
      </c>
      <c r="L3085" s="835">
        <v>44228</v>
      </c>
      <c r="M3085" s="794"/>
      <c r="N3085" s="794"/>
      <c r="O3085" s="794"/>
      <c r="P3085" s="794"/>
      <c r="Q3085" s="794"/>
      <c r="R3085" s="794"/>
      <c r="S3085" s="794"/>
      <c r="T3085" s="794"/>
      <c r="U3085" s="794"/>
      <c r="V3085" s="794"/>
      <c r="W3085" s="794"/>
      <c r="X3085" s="794"/>
    </row>
    <row r="3086" spans="3:24">
      <c r="C3086" s="857" t="s">
        <v>1024</v>
      </c>
      <c r="D3086" s="835">
        <v>43831</v>
      </c>
      <c r="E3086" s="794">
        <f t="shared" si="57"/>
        <v>2020</v>
      </c>
      <c r="F3086" s="794" t="s">
        <v>1019</v>
      </c>
      <c r="G3086" s="823">
        <v>300</v>
      </c>
      <c r="H3086" s="794" t="s">
        <v>1029</v>
      </c>
      <c r="I3086" s="794">
        <v>86</v>
      </c>
      <c r="J3086" s="794">
        <v>214</v>
      </c>
      <c r="K3086" s="794">
        <v>898.80000000000007</v>
      </c>
      <c r="L3086" s="835">
        <v>44228</v>
      </c>
      <c r="M3086" s="794"/>
      <c r="N3086" s="794"/>
      <c r="O3086" s="794"/>
      <c r="P3086" s="794"/>
      <c r="Q3086" s="794"/>
      <c r="R3086" s="794"/>
      <c r="S3086" s="794"/>
      <c r="T3086" s="794"/>
      <c r="U3086" s="794"/>
      <c r="V3086" s="794"/>
      <c r="W3086" s="794"/>
      <c r="X3086" s="794"/>
    </row>
    <row r="3087" spans="3:24">
      <c r="C3087" s="857" t="s">
        <v>1024</v>
      </c>
      <c r="D3087" s="835">
        <v>43831</v>
      </c>
      <c r="E3087" s="794">
        <f t="shared" si="57"/>
        <v>2020</v>
      </c>
      <c r="F3087" s="794" t="s">
        <v>1019</v>
      </c>
      <c r="G3087" s="823">
        <v>300</v>
      </c>
      <c r="H3087" s="794" t="s">
        <v>1029</v>
      </c>
      <c r="I3087" s="794">
        <v>86</v>
      </c>
      <c r="J3087" s="794">
        <v>214</v>
      </c>
      <c r="K3087" s="794">
        <v>898.80000000000007</v>
      </c>
      <c r="L3087" s="835" t="s">
        <v>1023</v>
      </c>
      <c r="M3087" s="794"/>
      <c r="N3087" s="794"/>
      <c r="O3087" s="794"/>
      <c r="P3087" s="794"/>
      <c r="Q3087" s="794"/>
      <c r="R3087" s="794"/>
      <c r="S3087" s="794"/>
      <c r="T3087" s="794"/>
      <c r="U3087" s="794"/>
      <c r="V3087" s="794"/>
      <c r="W3087" s="794"/>
      <c r="X3087" s="794"/>
    </row>
    <row r="3088" spans="3:24">
      <c r="C3088" s="857" t="s">
        <v>1024</v>
      </c>
      <c r="D3088" s="835">
        <v>43831</v>
      </c>
      <c r="E3088" s="794">
        <f t="shared" si="57"/>
        <v>2020</v>
      </c>
      <c r="F3088" s="794" t="s">
        <v>1019</v>
      </c>
      <c r="G3088" s="823">
        <v>300</v>
      </c>
      <c r="H3088" s="794" t="s">
        <v>1029</v>
      </c>
      <c r="I3088" s="794">
        <v>86</v>
      </c>
      <c r="J3088" s="794">
        <v>214</v>
      </c>
      <c r="K3088" s="794">
        <v>898.80000000000007</v>
      </c>
      <c r="L3088" s="835" t="s">
        <v>1023</v>
      </c>
      <c r="M3088" s="794"/>
      <c r="N3088" s="794"/>
      <c r="O3088" s="794"/>
      <c r="P3088" s="794"/>
      <c r="Q3088" s="794"/>
      <c r="R3088" s="794"/>
      <c r="S3088" s="794"/>
      <c r="T3088" s="794"/>
      <c r="U3088" s="794"/>
      <c r="V3088" s="794"/>
      <c r="W3088" s="794"/>
      <c r="X3088" s="794"/>
    </row>
    <row r="3089" spans="3:24">
      <c r="C3089" s="857" t="s">
        <v>1024</v>
      </c>
      <c r="D3089" s="835">
        <v>43831</v>
      </c>
      <c r="E3089" s="794">
        <f t="shared" si="57"/>
        <v>2020</v>
      </c>
      <c r="F3089" s="794" t="s">
        <v>1019</v>
      </c>
      <c r="G3089" s="823">
        <v>300</v>
      </c>
      <c r="H3089" s="794" t="s">
        <v>1029</v>
      </c>
      <c r="I3089" s="794">
        <v>86</v>
      </c>
      <c r="J3089" s="794">
        <v>214</v>
      </c>
      <c r="K3089" s="794">
        <v>898.80000000000007</v>
      </c>
      <c r="L3089" s="835" t="s">
        <v>1023</v>
      </c>
      <c r="M3089" s="794"/>
      <c r="N3089" s="794"/>
      <c r="O3089" s="794"/>
      <c r="P3089" s="794"/>
      <c r="Q3089" s="794"/>
      <c r="R3089" s="794"/>
      <c r="S3089" s="794"/>
      <c r="T3089" s="794"/>
      <c r="U3089" s="794"/>
      <c r="V3089" s="794"/>
      <c r="W3089" s="794"/>
      <c r="X3089" s="794"/>
    </row>
    <row r="3090" spans="3:24">
      <c r="C3090" s="857" t="s">
        <v>1024</v>
      </c>
      <c r="D3090" s="835">
        <v>43831</v>
      </c>
      <c r="E3090" s="794">
        <f t="shared" si="57"/>
        <v>2020</v>
      </c>
      <c r="F3090" s="794" t="s">
        <v>1019</v>
      </c>
      <c r="G3090" s="823">
        <v>300</v>
      </c>
      <c r="H3090" s="794" t="s">
        <v>1029</v>
      </c>
      <c r="I3090" s="794">
        <v>86</v>
      </c>
      <c r="J3090" s="794">
        <v>214</v>
      </c>
      <c r="K3090" s="794">
        <v>898.80000000000007</v>
      </c>
      <c r="L3090" s="835" t="s">
        <v>1023</v>
      </c>
      <c r="M3090" s="794"/>
      <c r="N3090" s="794"/>
      <c r="O3090" s="794"/>
      <c r="P3090" s="794"/>
      <c r="Q3090" s="794"/>
      <c r="R3090" s="794"/>
      <c r="S3090" s="794"/>
      <c r="T3090" s="794"/>
      <c r="U3090" s="794"/>
      <c r="V3090" s="794"/>
      <c r="W3090" s="794"/>
      <c r="X3090" s="794"/>
    </row>
    <row r="3091" spans="3:24">
      <c r="C3091" s="857" t="s">
        <v>1024</v>
      </c>
      <c r="D3091" s="835">
        <v>43831</v>
      </c>
      <c r="E3091" s="794">
        <f t="shared" si="57"/>
        <v>2020</v>
      </c>
      <c r="F3091" s="794" t="s">
        <v>1019</v>
      </c>
      <c r="G3091" s="823">
        <v>300</v>
      </c>
      <c r="H3091" s="794" t="s">
        <v>1042</v>
      </c>
      <c r="I3091" s="794">
        <v>213</v>
      </c>
      <c r="J3091" s="794">
        <v>87</v>
      </c>
      <c r="K3091" s="794">
        <v>365.40000000000003</v>
      </c>
      <c r="L3091" s="835">
        <v>44228</v>
      </c>
      <c r="M3091" s="794"/>
      <c r="N3091" s="794"/>
      <c r="O3091" s="794"/>
      <c r="P3091" s="794"/>
      <c r="Q3091" s="794"/>
      <c r="R3091" s="794"/>
      <c r="S3091" s="794"/>
      <c r="T3091" s="794"/>
      <c r="U3091" s="794"/>
      <c r="V3091" s="794"/>
      <c r="W3091" s="794"/>
      <c r="X3091" s="794"/>
    </row>
    <row r="3092" spans="3:24">
      <c r="C3092" s="857" t="s">
        <v>1018</v>
      </c>
      <c r="D3092" s="835">
        <v>43831</v>
      </c>
      <c r="E3092" s="794">
        <f t="shared" si="57"/>
        <v>2020</v>
      </c>
      <c r="F3092" s="794" t="s">
        <v>1019</v>
      </c>
      <c r="G3092" s="823">
        <v>300</v>
      </c>
      <c r="H3092" s="794" t="s">
        <v>1042</v>
      </c>
      <c r="I3092" s="794">
        <v>213</v>
      </c>
      <c r="J3092" s="794">
        <v>87</v>
      </c>
      <c r="K3092" s="794">
        <v>365.40000000000003</v>
      </c>
      <c r="L3092" s="835" t="s">
        <v>1023</v>
      </c>
      <c r="M3092" s="794"/>
      <c r="N3092" s="794"/>
      <c r="O3092" s="794"/>
      <c r="P3092" s="794"/>
      <c r="Q3092" s="794"/>
      <c r="R3092" s="794"/>
      <c r="S3092" s="794"/>
      <c r="T3092" s="794"/>
      <c r="U3092" s="794"/>
      <c r="V3092" s="794"/>
      <c r="W3092" s="794"/>
      <c r="X3092" s="794"/>
    </row>
    <row r="3093" spans="3:24">
      <c r="C3093" s="857" t="s">
        <v>1024</v>
      </c>
      <c r="D3093" s="835">
        <v>43831</v>
      </c>
      <c r="E3093" s="794">
        <f t="shared" si="57"/>
        <v>2020</v>
      </c>
      <c r="F3093" s="794" t="s">
        <v>1019</v>
      </c>
      <c r="G3093" s="823">
        <v>300</v>
      </c>
      <c r="H3093" s="794" t="s">
        <v>1042</v>
      </c>
      <c r="I3093" s="794">
        <v>213</v>
      </c>
      <c r="J3093" s="794">
        <v>87</v>
      </c>
      <c r="K3093" s="794">
        <v>365.40000000000003</v>
      </c>
      <c r="L3093" s="835" t="s">
        <v>1023</v>
      </c>
      <c r="M3093" s="794"/>
      <c r="N3093" s="794"/>
      <c r="O3093" s="794"/>
      <c r="P3093" s="794"/>
      <c r="Q3093" s="794"/>
      <c r="R3093" s="794"/>
      <c r="S3093" s="794"/>
      <c r="T3093" s="794"/>
      <c r="U3093" s="794"/>
      <c r="V3093" s="794"/>
      <c r="W3093" s="794"/>
      <c r="X3093" s="794"/>
    </row>
    <row r="3094" spans="3:24">
      <c r="C3094" s="857" t="s">
        <v>1024</v>
      </c>
      <c r="D3094" s="835">
        <v>43831</v>
      </c>
      <c r="E3094" s="794">
        <f t="shared" si="57"/>
        <v>2020</v>
      </c>
      <c r="F3094" s="794" t="s">
        <v>1019</v>
      </c>
      <c r="G3094" s="823">
        <v>300</v>
      </c>
      <c r="H3094" s="794" t="s">
        <v>1042</v>
      </c>
      <c r="I3094" s="794">
        <v>213</v>
      </c>
      <c r="J3094" s="794">
        <v>87</v>
      </c>
      <c r="K3094" s="794">
        <v>365.40000000000003</v>
      </c>
      <c r="L3094" s="835">
        <v>44228</v>
      </c>
      <c r="M3094" s="794"/>
      <c r="N3094" s="794"/>
      <c r="O3094" s="794"/>
      <c r="P3094" s="794"/>
      <c r="Q3094" s="794"/>
      <c r="R3094" s="794"/>
      <c r="S3094" s="794"/>
      <c r="T3094" s="794"/>
      <c r="U3094" s="794"/>
      <c r="V3094" s="794"/>
      <c r="W3094" s="794"/>
      <c r="X3094" s="794"/>
    </row>
    <row r="3095" spans="3:24">
      <c r="C3095" s="857" t="s">
        <v>1024</v>
      </c>
      <c r="D3095" s="835">
        <v>43831</v>
      </c>
      <c r="E3095" s="794">
        <f t="shared" si="57"/>
        <v>2020</v>
      </c>
      <c r="F3095" s="794" t="s">
        <v>1019</v>
      </c>
      <c r="G3095" s="823">
        <v>300</v>
      </c>
      <c r="H3095" s="794" t="s">
        <v>1029</v>
      </c>
      <c r="I3095" s="794">
        <v>86</v>
      </c>
      <c r="J3095" s="794">
        <v>214</v>
      </c>
      <c r="K3095" s="794">
        <v>898.80000000000007</v>
      </c>
      <c r="L3095" s="835">
        <v>44228</v>
      </c>
      <c r="M3095" s="794"/>
      <c r="N3095" s="794"/>
      <c r="O3095" s="794"/>
      <c r="P3095" s="794"/>
      <c r="Q3095" s="794"/>
      <c r="R3095" s="794"/>
      <c r="S3095" s="794"/>
      <c r="T3095" s="794"/>
      <c r="U3095" s="794"/>
      <c r="V3095" s="794"/>
      <c r="W3095" s="794"/>
      <c r="X3095" s="794"/>
    </row>
    <row r="3096" spans="3:24">
      <c r="C3096" s="857" t="s">
        <v>1024</v>
      </c>
      <c r="D3096" s="835">
        <v>43831</v>
      </c>
      <c r="E3096" s="794">
        <f t="shared" si="57"/>
        <v>2020</v>
      </c>
      <c r="F3096" s="794" t="s">
        <v>1019</v>
      </c>
      <c r="G3096" s="823">
        <v>300</v>
      </c>
      <c r="H3096" s="794" t="s">
        <v>1042</v>
      </c>
      <c r="I3096" s="794">
        <v>213</v>
      </c>
      <c r="J3096" s="794">
        <v>87</v>
      </c>
      <c r="K3096" s="794">
        <v>365.40000000000003</v>
      </c>
      <c r="L3096" s="835" t="s">
        <v>1023</v>
      </c>
      <c r="M3096" s="794"/>
      <c r="N3096" s="794"/>
      <c r="O3096" s="794"/>
      <c r="P3096" s="794"/>
      <c r="Q3096" s="794"/>
      <c r="R3096" s="794"/>
      <c r="S3096" s="794"/>
      <c r="T3096" s="794"/>
      <c r="U3096" s="794"/>
      <c r="V3096" s="794"/>
      <c r="W3096" s="794"/>
      <c r="X3096" s="794"/>
    </row>
    <row r="3097" spans="3:24">
      <c r="C3097" s="857" t="s">
        <v>1024</v>
      </c>
      <c r="D3097" s="835">
        <v>43831</v>
      </c>
      <c r="E3097" s="794">
        <f t="shared" si="57"/>
        <v>2020</v>
      </c>
      <c r="F3097" s="794" t="s">
        <v>1019</v>
      </c>
      <c r="G3097" s="823">
        <v>300</v>
      </c>
      <c r="H3097" s="794" t="s">
        <v>1042</v>
      </c>
      <c r="I3097" s="794">
        <v>213</v>
      </c>
      <c r="J3097" s="794">
        <v>87</v>
      </c>
      <c r="K3097" s="794">
        <v>365.40000000000003</v>
      </c>
      <c r="L3097" s="835" t="s">
        <v>1023</v>
      </c>
      <c r="M3097" s="794"/>
      <c r="N3097" s="794"/>
      <c r="O3097" s="794"/>
      <c r="P3097" s="794"/>
      <c r="Q3097" s="794"/>
      <c r="R3097" s="794"/>
      <c r="S3097" s="794"/>
      <c r="T3097" s="794"/>
      <c r="U3097" s="794"/>
      <c r="V3097" s="794"/>
      <c r="W3097" s="794"/>
      <c r="X3097" s="794"/>
    </row>
    <row r="3098" spans="3:24">
      <c r="C3098" s="857" t="s">
        <v>1024</v>
      </c>
      <c r="D3098" s="835">
        <v>43831</v>
      </c>
      <c r="E3098" s="794">
        <f t="shared" si="57"/>
        <v>2020</v>
      </c>
      <c r="F3098" s="794" t="s">
        <v>1019</v>
      </c>
      <c r="G3098" s="823">
        <v>300</v>
      </c>
      <c r="H3098" s="794" t="s">
        <v>1042</v>
      </c>
      <c r="I3098" s="794">
        <v>213</v>
      </c>
      <c r="J3098" s="794">
        <v>87</v>
      </c>
      <c r="K3098" s="794">
        <v>365.40000000000003</v>
      </c>
      <c r="L3098" s="835" t="s">
        <v>1023</v>
      </c>
      <c r="M3098" s="794"/>
      <c r="N3098" s="794"/>
      <c r="O3098" s="794"/>
      <c r="P3098" s="794"/>
      <c r="Q3098" s="794"/>
      <c r="R3098" s="794"/>
      <c r="S3098" s="794"/>
      <c r="T3098" s="794"/>
      <c r="U3098" s="794"/>
      <c r="V3098" s="794"/>
      <c r="W3098" s="794"/>
      <c r="X3098" s="794"/>
    </row>
    <row r="3099" spans="3:24">
      <c r="C3099" s="857" t="s">
        <v>1024</v>
      </c>
      <c r="D3099" s="835">
        <v>43831</v>
      </c>
      <c r="E3099" s="794">
        <f t="shared" si="57"/>
        <v>2020</v>
      </c>
      <c r="F3099" s="794" t="s">
        <v>1019</v>
      </c>
      <c r="G3099" s="823">
        <v>300</v>
      </c>
      <c r="H3099" s="794" t="s">
        <v>1042</v>
      </c>
      <c r="I3099" s="794">
        <v>213</v>
      </c>
      <c r="J3099" s="794">
        <v>87</v>
      </c>
      <c r="K3099" s="794">
        <v>365.40000000000003</v>
      </c>
      <c r="L3099" s="835" t="s">
        <v>1023</v>
      </c>
      <c r="M3099" s="794"/>
      <c r="N3099" s="794"/>
      <c r="O3099" s="794"/>
      <c r="P3099" s="794"/>
      <c r="Q3099" s="794"/>
      <c r="R3099" s="794"/>
      <c r="S3099" s="794"/>
      <c r="T3099" s="794"/>
      <c r="U3099" s="794"/>
      <c r="V3099" s="794"/>
      <c r="W3099" s="794"/>
      <c r="X3099" s="794"/>
    </row>
    <row r="3100" spans="3:24">
      <c r="C3100" s="857" t="s">
        <v>1024</v>
      </c>
      <c r="D3100" s="835">
        <v>43831</v>
      </c>
      <c r="E3100" s="794">
        <f t="shared" si="57"/>
        <v>2020</v>
      </c>
      <c r="F3100" s="794" t="s">
        <v>1019</v>
      </c>
      <c r="G3100" s="823">
        <v>300</v>
      </c>
      <c r="H3100" s="794" t="s">
        <v>1042</v>
      </c>
      <c r="I3100" s="794">
        <v>213</v>
      </c>
      <c r="J3100" s="794">
        <v>87</v>
      </c>
      <c r="K3100" s="794">
        <v>365.40000000000003</v>
      </c>
      <c r="L3100" s="835" t="s">
        <v>1023</v>
      </c>
      <c r="M3100" s="794"/>
      <c r="N3100" s="794"/>
      <c r="O3100" s="794"/>
      <c r="P3100" s="794"/>
      <c r="Q3100" s="794"/>
      <c r="R3100" s="794"/>
      <c r="S3100" s="794"/>
      <c r="T3100" s="794"/>
      <c r="U3100" s="794"/>
      <c r="V3100" s="794"/>
      <c r="W3100" s="794"/>
      <c r="X3100" s="794"/>
    </row>
    <row r="3101" spans="3:24">
      <c r="C3101" s="857" t="s">
        <v>1018</v>
      </c>
      <c r="D3101" s="835">
        <v>43831</v>
      </c>
      <c r="E3101" s="794">
        <f t="shared" si="57"/>
        <v>2020</v>
      </c>
      <c r="F3101" s="794" t="s">
        <v>1019</v>
      </c>
      <c r="G3101" s="823">
        <v>300</v>
      </c>
      <c r="H3101" s="794" t="s">
        <v>1044</v>
      </c>
      <c r="I3101" s="794">
        <v>162</v>
      </c>
      <c r="J3101" s="794">
        <v>138</v>
      </c>
      <c r="K3101" s="794">
        <v>579.6</v>
      </c>
      <c r="L3101" s="835" t="s">
        <v>1023</v>
      </c>
      <c r="M3101" s="794"/>
      <c r="N3101" s="794"/>
      <c r="O3101" s="794"/>
      <c r="P3101" s="794"/>
      <c r="Q3101" s="794"/>
      <c r="R3101" s="794"/>
      <c r="S3101" s="794"/>
      <c r="T3101" s="794"/>
      <c r="U3101" s="794"/>
      <c r="V3101" s="794"/>
      <c r="W3101" s="794"/>
      <c r="X3101" s="794"/>
    </row>
    <row r="3102" spans="3:24">
      <c r="C3102" s="857" t="s">
        <v>1024</v>
      </c>
      <c r="D3102" s="835">
        <v>43831</v>
      </c>
      <c r="E3102" s="794">
        <f t="shared" si="57"/>
        <v>2020</v>
      </c>
      <c r="F3102" s="794" t="s">
        <v>1019</v>
      </c>
      <c r="G3102" s="823">
        <v>300</v>
      </c>
      <c r="H3102" s="794" t="s">
        <v>1042</v>
      </c>
      <c r="I3102" s="794">
        <v>213</v>
      </c>
      <c r="J3102" s="794">
        <v>87</v>
      </c>
      <c r="K3102" s="794">
        <v>365.40000000000003</v>
      </c>
      <c r="L3102" s="835">
        <v>44166</v>
      </c>
      <c r="M3102" s="794"/>
      <c r="N3102" s="794"/>
      <c r="O3102" s="794"/>
      <c r="P3102" s="794"/>
      <c r="Q3102" s="794"/>
      <c r="R3102" s="794"/>
      <c r="S3102" s="794"/>
      <c r="T3102" s="794"/>
      <c r="U3102" s="794"/>
      <c r="V3102" s="794"/>
      <c r="W3102" s="794"/>
      <c r="X3102" s="794"/>
    </row>
    <row r="3103" spans="3:24">
      <c r="C3103" s="857" t="s">
        <v>1024</v>
      </c>
      <c r="D3103" s="835">
        <v>43831</v>
      </c>
      <c r="E3103" s="794">
        <f t="shared" si="57"/>
        <v>2020</v>
      </c>
      <c r="F3103" s="794" t="s">
        <v>1019</v>
      </c>
      <c r="G3103" s="823">
        <v>300</v>
      </c>
      <c r="H3103" s="794" t="s">
        <v>1031</v>
      </c>
      <c r="I3103" s="794">
        <v>86</v>
      </c>
      <c r="J3103" s="794">
        <v>214</v>
      </c>
      <c r="K3103" s="794">
        <v>898.80000000000007</v>
      </c>
      <c r="L3103" s="835" t="s">
        <v>1023</v>
      </c>
      <c r="M3103" s="794"/>
      <c r="N3103" s="794"/>
      <c r="O3103" s="794"/>
      <c r="P3103" s="794"/>
      <c r="Q3103" s="794"/>
      <c r="R3103" s="794"/>
      <c r="S3103" s="794"/>
      <c r="T3103" s="794"/>
      <c r="U3103" s="794"/>
      <c r="V3103" s="794"/>
      <c r="W3103" s="794"/>
      <c r="X3103" s="794"/>
    </row>
    <row r="3104" spans="3:24">
      <c r="C3104" s="857" t="s">
        <v>1024</v>
      </c>
      <c r="D3104" s="835">
        <v>43831</v>
      </c>
      <c r="E3104" s="794">
        <f t="shared" si="57"/>
        <v>2020</v>
      </c>
      <c r="F3104" s="794" t="s">
        <v>1019</v>
      </c>
      <c r="G3104" s="823">
        <v>300</v>
      </c>
      <c r="H3104" s="794" t="s">
        <v>1031</v>
      </c>
      <c r="I3104" s="794">
        <v>86</v>
      </c>
      <c r="J3104" s="794">
        <v>214</v>
      </c>
      <c r="K3104" s="794">
        <v>898.80000000000007</v>
      </c>
      <c r="L3104" s="835" t="s">
        <v>1023</v>
      </c>
      <c r="M3104" s="794"/>
      <c r="N3104" s="794"/>
      <c r="O3104" s="794"/>
      <c r="P3104" s="794"/>
      <c r="Q3104" s="794"/>
      <c r="R3104" s="794"/>
      <c r="S3104" s="794"/>
      <c r="T3104" s="794"/>
      <c r="U3104" s="794"/>
      <c r="V3104" s="794"/>
      <c r="W3104" s="794"/>
      <c r="X3104" s="794"/>
    </row>
    <row r="3105" spans="3:24">
      <c r="C3105" s="857" t="s">
        <v>1024</v>
      </c>
      <c r="D3105" s="835">
        <v>43831</v>
      </c>
      <c r="E3105" s="794">
        <f t="shared" si="57"/>
        <v>2020</v>
      </c>
      <c r="F3105" s="794" t="s">
        <v>1019</v>
      </c>
      <c r="G3105" s="823">
        <v>300</v>
      </c>
      <c r="H3105" s="794" t="s">
        <v>1031</v>
      </c>
      <c r="I3105" s="794">
        <v>86</v>
      </c>
      <c r="J3105" s="794">
        <v>214</v>
      </c>
      <c r="K3105" s="794">
        <v>898.80000000000007</v>
      </c>
      <c r="L3105" s="835" t="s">
        <v>1023</v>
      </c>
      <c r="M3105" s="794"/>
      <c r="N3105" s="794"/>
      <c r="O3105" s="794"/>
      <c r="P3105" s="794"/>
      <c r="Q3105" s="794"/>
      <c r="R3105" s="794"/>
      <c r="S3105" s="794"/>
      <c r="T3105" s="794"/>
      <c r="U3105" s="794"/>
      <c r="V3105" s="794"/>
      <c r="W3105" s="794"/>
      <c r="X3105" s="794"/>
    </row>
    <row r="3106" spans="3:24">
      <c r="C3106" s="857" t="s">
        <v>1024</v>
      </c>
      <c r="D3106" s="835">
        <v>43831</v>
      </c>
      <c r="E3106" s="794">
        <f t="shared" si="57"/>
        <v>2020</v>
      </c>
      <c r="F3106" s="794" t="s">
        <v>1019</v>
      </c>
      <c r="G3106" s="823">
        <v>300</v>
      </c>
      <c r="H3106" s="794" t="s">
        <v>1031</v>
      </c>
      <c r="I3106" s="794">
        <v>86</v>
      </c>
      <c r="J3106" s="794">
        <v>214</v>
      </c>
      <c r="K3106" s="794">
        <v>898.80000000000007</v>
      </c>
      <c r="L3106" s="835" t="s">
        <v>1023</v>
      </c>
      <c r="M3106" s="794"/>
      <c r="N3106" s="794"/>
      <c r="O3106" s="794"/>
      <c r="P3106" s="794"/>
      <c r="Q3106" s="794"/>
      <c r="R3106" s="794"/>
      <c r="S3106" s="794"/>
      <c r="T3106" s="794"/>
      <c r="U3106" s="794"/>
      <c r="V3106" s="794"/>
      <c r="W3106" s="794"/>
      <c r="X3106" s="794"/>
    </row>
    <row r="3107" spans="3:24">
      <c r="C3107" s="857" t="s">
        <v>1024</v>
      </c>
      <c r="D3107" s="835">
        <v>43831</v>
      </c>
      <c r="E3107" s="794">
        <f t="shared" si="57"/>
        <v>2020</v>
      </c>
      <c r="F3107" s="794" t="s">
        <v>1019</v>
      </c>
      <c r="G3107" s="823">
        <v>300</v>
      </c>
      <c r="H3107" s="794" t="s">
        <v>1031</v>
      </c>
      <c r="I3107" s="794">
        <v>86</v>
      </c>
      <c r="J3107" s="794">
        <v>214</v>
      </c>
      <c r="K3107" s="794">
        <v>898.80000000000007</v>
      </c>
      <c r="L3107" s="835" t="s">
        <v>1023</v>
      </c>
      <c r="M3107" s="794"/>
      <c r="N3107" s="794"/>
      <c r="O3107" s="794"/>
      <c r="P3107" s="794"/>
      <c r="Q3107" s="794"/>
      <c r="R3107" s="794"/>
      <c r="S3107" s="794"/>
      <c r="T3107" s="794"/>
      <c r="U3107" s="794"/>
      <c r="V3107" s="794"/>
      <c r="W3107" s="794"/>
      <c r="X3107" s="794"/>
    </row>
    <row r="3108" spans="3:24">
      <c r="C3108" s="857" t="s">
        <v>1024</v>
      </c>
      <c r="D3108" s="835">
        <v>43831</v>
      </c>
      <c r="E3108" s="794">
        <f t="shared" si="57"/>
        <v>2020</v>
      </c>
      <c r="F3108" s="794" t="s">
        <v>1019</v>
      </c>
      <c r="G3108" s="823">
        <v>300</v>
      </c>
      <c r="H3108" s="794" t="s">
        <v>1031</v>
      </c>
      <c r="I3108" s="794">
        <v>86</v>
      </c>
      <c r="J3108" s="794">
        <v>214</v>
      </c>
      <c r="K3108" s="794">
        <v>898.80000000000007</v>
      </c>
      <c r="L3108" s="835" t="s">
        <v>1023</v>
      </c>
      <c r="M3108" s="794"/>
      <c r="N3108" s="794"/>
      <c r="O3108" s="794"/>
      <c r="P3108" s="794"/>
      <c r="Q3108" s="794"/>
      <c r="R3108" s="794"/>
      <c r="S3108" s="794"/>
      <c r="T3108" s="794"/>
      <c r="U3108" s="794"/>
      <c r="V3108" s="794"/>
      <c r="W3108" s="794"/>
      <c r="X3108" s="794"/>
    </row>
    <row r="3109" spans="3:24">
      <c r="C3109" s="857" t="s">
        <v>1024</v>
      </c>
      <c r="D3109" s="835">
        <v>43831</v>
      </c>
      <c r="E3109" s="794">
        <f t="shared" si="57"/>
        <v>2020</v>
      </c>
      <c r="F3109" s="794" t="s">
        <v>1019</v>
      </c>
      <c r="G3109" s="823">
        <v>300</v>
      </c>
      <c r="H3109" s="794" t="s">
        <v>1031</v>
      </c>
      <c r="I3109" s="794">
        <v>86</v>
      </c>
      <c r="J3109" s="794">
        <v>214</v>
      </c>
      <c r="K3109" s="794">
        <v>898.80000000000007</v>
      </c>
      <c r="L3109" s="835" t="s">
        <v>1023</v>
      </c>
      <c r="M3109" s="794"/>
      <c r="N3109" s="794"/>
      <c r="O3109" s="794"/>
      <c r="P3109" s="794"/>
      <c r="Q3109" s="794"/>
      <c r="R3109" s="794"/>
      <c r="S3109" s="794"/>
      <c r="T3109" s="794"/>
      <c r="U3109" s="794"/>
      <c r="V3109" s="794"/>
      <c r="W3109" s="794"/>
      <c r="X3109" s="794"/>
    </row>
    <row r="3110" spans="3:24">
      <c r="C3110" s="857" t="s">
        <v>1024</v>
      </c>
      <c r="D3110" s="835">
        <v>43831</v>
      </c>
      <c r="E3110" s="794">
        <f t="shared" si="57"/>
        <v>2020</v>
      </c>
      <c r="F3110" s="794" t="s">
        <v>1019</v>
      </c>
      <c r="G3110" s="823">
        <v>300</v>
      </c>
      <c r="H3110" s="794" t="s">
        <v>1031</v>
      </c>
      <c r="I3110" s="794">
        <v>86</v>
      </c>
      <c r="J3110" s="794">
        <v>214</v>
      </c>
      <c r="K3110" s="794">
        <v>898.80000000000007</v>
      </c>
      <c r="L3110" s="835" t="s">
        <v>1023</v>
      </c>
      <c r="M3110" s="794"/>
      <c r="N3110" s="794"/>
      <c r="O3110" s="794"/>
      <c r="P3110" s="794"/>
      <c r="Q3110" s="794"/>
      <c r="R3110" s="794"/>
      <c r="S3110" s="794"/>
      <c r="T3110" s="794"/>
      <c r="U3110" s="794"/>
      <c r="V3110" s="794"/>
      <c r="W3110" s="794"/>
      <c r="X3110" s="794"/>
    </row>
    <row r="3111" spans="3:24">
      <c r="C3111" s="857" t="s">
        <v>1024</v>
      </c>
      <c r="D3111" s="835">
        <v>43831</v>
      </c>
      <c r="E3111" s="794">
        <f t="shared" si="57"/>
        <v>2020</v>
      </c>
      <c r="F3111" s="794" t="s">
        <v>1019</v>
      </c>
      <c r="G3111" s="823">
        <v>300</v>
      </c>
      <c r="H3111" s="794" t="s">
        <v>1031</v>
      </c>
      <c r="I3111" s="794">
        <v>86</v>
      </c>
      <c r="J3111" s="794">
        <v>214</v>
      </c>
      <c r="K3111" s="794">
        <v>898.80000000000007</v>
      </c>
      <c r="L3111" s="835" t="s">
        <v>1023</v>
      </c>
      <c r="M3111" s="794"/>
      <c r="N3111" s="794"/>
      <c r="O3111" s="794"/>
      <c r="P3111" s="794"/>
      <c r="Q3111" s="794"/>
      <c r="R3111" s="794"/>
      <c r="S3111" s="794"/>
      <c r="T3111" s="794"/>
      <c r="U3111" s="794"/>
      <c r="V3111" s="794"/>
      <c r="W3111" s="794"/>
      <c r="X3111" s="794"/>
    </row>
    <row r="3112" spans="3:24">
      <c r="C3112" s="857" t="s">
        <v>1024</v>
      </c>
      <c r="D3112" s="835">
        <v>43831</v>
      </c>
      <c r="E3112" s="794">
        <f t="shared" si="57"/>
        <v>2020</v>
      </c>
      <c r="F3112" s="794" t="s">
        <v>1019</v>
      </c>
      <c r="G3112" s="823">
        <v>300</v>
      </c>
      <c r="H3112" s="794" t="s">
        <v>1031</v>
      </c>
      <c r="I3112" s="794">
        <v>86</v>
      </c>
      <c r="J3112" s="794">
        <v>214</v>
      </c>
      <c r="K3112" s="794">
        <v>898.80000000000007</v>
      </c>
      <c r="L3112" s="835" t="s">
        <v>1023</v>
      </c>
      <c r="M3112" s="794"/>
      <c r="N3112" s="794"/>
      <c r="O3112" s="794"/>
      <c r="P3112" s="794"/>
      <c r="Q3112" s="794"/>
      <c r="R3112" s="794"/>
      <c r="S3112" s="794"/>
      <c r="T3112" s="794"/>
      <c r="U3112" s="794"/>
      <c r="V3112" s="794"/>
      <c r="W3112" s="794"/>
      <c r="X3112" s="794"/>
    </row>
    <row r="3113" spans="3:24">
      <c r="C3113" s="857" t="s">
        <v>1024</v>
      </c>
      <c r="D3113" s="835">
        <v>43831</v>
      </c>
      <c r="E3113" s="794">
        <f t="shared" si="57"/>
        <v>2020</v>
      </c>
      <c r="F3113" s="794" t="s">
        <v>1019</v>
      </c>
      <c r="G3113" s="823">
        <v>300</v>
      </c>
      <c r="H3113" s="794" t="s">
        <v>1031</v>
      </c>
      <c r="I3113" s="794">
        <v>86</v>
      </c>
      <c r="J3113" s="794">
        <v>214</v>
      </c>
      <c r="K3113" s="794">
        <v>898.80000000000007</v>
      </c>
      <c r="L3113" s="835" t="s">
        <v>1023</v>
      </c>
      <c r="M3113" s="794"/>
      <c r="N3113" s="794"/>
      <c r="O3113" s="794"/>
      <c r="P3113" s="794"/>
      <c r="Q3113" s="794"/>
      <c r="R3113" s="794"/>
      <c r="S3113" s="794"/>
      <c r="T3113" s="794"/>
      <c r="U3113" s="794"/>
      <c r="V3113" s="794"/>
      <c r="W3113" s="794"/>
      <c r="X3113" s="794"/>
    </row>
    <row r="3114" spans="3:24">
      <c r="C3114" s="857" t="s">
        <v>1024</v>
      </c>
      <c r="D3114" s="835">
        <v>43831</v>
      </c>
      <c r="E3114" s="794">
        <f t="shared" ref="E3114:E3177" si="58">YEAR(D3114)</f>
        <v>2020</v>
      </c>
      <c r="F3114" s="794" t="s">
        <v>1019</v>
      </c>
      <c r="G3114" s="823">
        <v>300</v>
      </c>
      <c r="H3114" s="794" t="s">
        <v>1031</v>
      </c>
      <c r="I3114" s="794">
        <v>86</v>
      </c>
      <c r="J3114" s="794">
        <v>214</v>
      </c>
      <c r="K3114" s="794">
        <v>898.80000000000007</v>
      </c>
      <c r="L3114" s="835" t="s">
        <v>1023</v>
      </c>
      <c r="M3114" s="794"/>
      <c r="N3114" s="794"/>
      <c r="O3114" s="794"/>
      <c r="P3114" s="794"/>
      <c r="Q3114" s="794"/>
      <c r="R3114" s="794"/>
      <c r="S3114" s="794"/>
      <c r="T3114" s="794"/>
      <c r="U3114" s="794"/>
      <c r="V3114" s="794"/>
      <c r="W3114" s="794"/>
      <c r="X3114" s="794"/>
    </row>
    <row r="3115" spans="3:24">
      <c r="C3115" s="857" t="s">
        <v>1024</v>
      </c>
      <c r="D3115" s="835">
        <v>43831</v>
      </c>
      <c r="E3115" s="794">
        <f t="shared" si="58"/>
        <v>2020</v>
      </c>
      <c r="F3115" s="794" t="s">
        <v>1019</v>
      </c>
      <c r="G3115" s="823">
        <v>300</v>
      </c>
      <c r="H3115" s="794" t="s">
        <v>1031</v>
      </c>
      <c r="I3115" s="794">
        <v>86</v>
      </c>
      <c r="J3115" s="794">
        <v>214</v>
      </c>
      <c r="K3115" s="794">
        <v>898.80000000000007</v>
      </c>
      <c r="L3115" s="835" t="s">
        <v>1023</v>
      </c>
      <c r="M3115" s="794"/>
      <c r="N3115" s="794"/>
      <c r="O3115" s="794"/>
      <c r="P3115" s="794"/>
      <c r="Q3115" s="794"/>
      <c r="R3115" s="794"/>
      <c r="S3115" s="794"/>
      <c r="T3115" s="794"/>
      <c r="U3115" s="794"/>
      <c r="V3115" s="794"/>
      <c r="W3115" s="794"/>
      <c r="X3115" s="794"/>
    </row>
    <row r="3116" spans="3:24">
      <c r="C3116" s="857" t="s">
        <v>1024</v>
      </c>
      <c r="D3116" s="835">
        <v>43831</v>
      </c>
      <c r="E3116" s="794">
        <f t="shared" si="58"/>
        <v>2020</v>
      </c>
      <c r="F3116" s="794" t="s">
        <v>1019</v>
      </c>
      <c r="G3116" s="823">
        <v>300</v>
      </c>
      <c r="H3116" s="794" t="s">
        <v>1031</v>
      </c>
      <c r="I3116" s="794">
        <v>86</v>
      </c>
      <c r="J3116" s="794">
        <v>214</v>
      </c>
      <c r="K3116" s="794">
        <v>898.80000000000007</v>
      </c>
      <c r="L3116" s="835" t="s">
        <v>1023</v>
      </c>
      <c r="M3116" s="794"/>
      <c r="N3116" s="794"/>
      <c r="O3116" s="794"/>
      <c r="P3116" s="794"/>
      <c r="Q3116" s="794"/>
      <c r="R3116" s="794"/>
      <c r="S3116" s="794"/>
      <c r="T3116" s="794"/>
      <c r="U3116" s="794"/>
      <c r="V3116" s="794"/>
      <c r="W3116" s="794"/>
      <c r="X3116" s="794"/>
    </row>
    <row r="3117" spans="3:24">
      <c r="C3117" s="857" t="s">
        <v>1024</v>
      </c>
      <c r="D3117" s="835">
        <v>43831</v>
      </c>
      <c r="E3117" s="794">
        <f t="shared" si="58"/>
        <v>2020</v>
      </c>
      <c r="F3117" s="794" t="s">
        <v>1019</v>
      </c>
      <c r="G3117" s="823">
        <v>300</v>
      </c>
      <c r="H3117" s="794" t="s">
        <v>1031</v>
      </c>
      <c r="I3117" s="794">
        <v>86</v>
      </c>
      <c r="J3117" s="794">
        <v>214</v>
      </c>
      <c r="K3117" s="794">
        <v>898.80000000000007</v>
      </c>
      <c r="L3117" s="835" t="s">
        <v>1023</v>
      </c>
      <c r="M3117" s="794"/>
      <c r="N3117" s="794"/>
      <c r="O3117" s="794"/>
      <c r="P3117" s="794"/>
      <c r="Q3117" s="794"/>
      <c r="R3117" s="794"/>
      <c r="S3117" s="794"/>
      <c r="T3117" s="794"/>
      <c r="U3117" s="794"/>
      <c r="V3117" s="794"/>
      <c r="W3117" s="794"/>
      <c r="X3117" s="794"/>
    </row>
    <row r="3118" spans="3:24">
      <c r="C3118" s="857" t="s">
        <v>1024</v>
      </c>
      <c r="D3118" s="835">
        <v>43831</v>
      </c>
      <c r="E3118" s="794">
        <f t="shared" si="58"/>
        <v>2020</v>
      </c>
      <c r="F3118" s="794" t="s">
        <v>1019</v>
      </c>
      <c r="G3118" s="823">
        <v>300</v>
      </c>
      <c r="H3118" s="794" t="s">
        <v>1031</v>
      </c>
      <c r="I3118" s="794">
        <v>86</v>
      </c>
      <c r="J3118" s="794">
        <v>214</v>
      </c>
      <c r="K3118" s="794">
        <v>898.80000000000007</v>
      </c>
      <c r="L3118" s="835" t="s">
        <v>1023</v>
      </c>
      <c r="M3118" s="794"/>
      <c r="N3118" s="794"/>
      <c r="O3118" s="794"/>
      <c r="P3118" s="794"/>
      <c r="Q3118" s="794"/>
      <c r="R3118" s="794"/>
      <c r="S3118" s="794"/>
      <c r="T3118" s="794"/>
      <c r="U3118" s="794"/>
      <c r="V3118" s="794"/>
      <c r="W3118" s="794"/>
      <c r="X3118" s="794"/>
    </row>
    <row r="3119" spans="3:24">
      <c r="C3119" s="857" t="s">
        <v>1024</v>
      </c>
      <c r="D3119" s="835">
        <v>43831</v>
      </c>
      <c r="E3119" s="794">
        <f t="shared" si="58"/>
        <v>2020</v>
      </c>
      <c r="F3119" s="794" t="s">
        <v>1019</v>
      </c>
      <c r="G3119" s="823">
        <v>300</v>
      </c>
      <c r="H3119" s="794" t="s">
        <v>1031</v>
      </c>
      <c r="I3119" s="794">
        <v>86</v>
      </c>
      <c r="J3119" s="794">
        <v>214</v>
      </c>
      <c r="K3119" s="794">
        <v>898.80000000000007</v>
      </c>
      <c r="L3119" s="835" t="s">
        <v>1023</v>
      </c>
      <c r="M3119" s="794"/>
      <c r="N3119" s="794"/>
      <c r="O3119" s="794"/>
      <c r="P3119" s="794"/>
      <c r="Q3119" s="794"/>
      <c r="R3119" s="794"/>
      <c r="S3119" s="794"/>
      <c r="T3119" s="794"/>
      <c r="U3119" s="794"/>
      <c r="V3119" s="794"/>
      <c r="W3119" s="794"/>
      <c r="X3119" s="794"/>
    </row>
    <row r="3120" spans="3:24">
      <c r="C3120" s="857" t="s">
        <v>1024</v>
      </c>
      <c r="D3120" s="835">
        <v>43831</v>
      </c>
      <c r="E3120" s="794">
        <f t="shared" si="58"/>
        <v>2020</v>
      </c>
      <c r="F3120" s="794" t="s">
        <v>1019</v>
      </c>
      <c r="G3120" s="823">
        <v>300</v>
      </c>
      <c r="H3120" s="794" t="s">
        <v>1031</v>
      </c>
      <c r="I3120" s="794">
        <v>86</v>
      </c>
      <c r="J3120" s="794">
        <v>214</v>
      </c>
      <c r="K3120" s="794">
        <v>898.80000000000007</v>
      </c>
      <c r="L3120" s="835" t="s">
        <v>1023</v>
      </c>
      <c r="M3120" s="794"/>
      <c r="N3120" s="794"/>
      <c r="O3120" s="794"/>
      <c r="P3120" s="794"/>
      <c r="Q3120" s="794"/>
      <c r="R3120" s="794"/>
      <c r="S3120" s="794"/>
      <c r="T3120" s="794"/>
      <c r="U3120" s="794"/>
      <c r="V3120" s="794"/>
      <c r="W3120" s="794"/>
      <c r="X3120" s="794"/>
    </row>
    <row r="3121" spans="3:24">
      <c r="C3121" s="857" t="s">
        <v>1024</v>
      </c>
      <c r="D3121" s="835">
        <v>43831</v>
      </c>
      <c r="E3121" s="794">
        <f t="shared" si="58"/>
        <v>2020</v>
      </c>
      <c r="F3121" s="794" t="s">
        <v>1019</v>
      </c>
      <c r="G3121" s="823">
        <v>300</v>
      </c>
      <c r="H3121" s="794" t="s">
        <v>1031</v>
      </c>
      <c r="I3121" s="794">
        <v>86</v>
      </c>
      <c r="J3121" s="794">
        <v>214</v>
      </c>
      <c r="K3121" s="794">
        <v>898.80000000000007</v>
      </c>
      <c r="L3121" s="835" t="s">
        <v>1023</v>
      </c>
      <c r="M3121" s="794"/>
      <c r="N3121" s="794"/>
      <c r="O3121" s="794"/>
      <c r="P3121" s="794"/>
      <c r="Q3121" s="794"/>
      <c r="R3121" s="794"/>
      <c r="S3121" s="794"/>
      <c r="T3121" s="794"/>
      <c r="U3121" s="794"/>
      <c r="V3121" s="794"/>
      <c r="W3121" s="794"/>
      <c r="X3121" s="794"/>
    </row>
    <row r="3122" spans="3:24">
      <c r="C3122" s="857" t="s">
        <v>1024</v>
      </c>
      <c r="D3122" s="835">
        <v>43831</v>
      </c>
      <c r="E3122" s="794">
        <f t="shared" si="58"/>
        <v>2020</v>
      </c>
      <c r="F3122" s="794" t="s">
        <v>1019</v>
      </c>
      <c r="G3122" s="823">
        <v>300</v>
      </c>
      <c r="H3122" s="794" t="s">
        <v>1031</v>
      </c>
      <c r="I3122" s="794">
        <v>86</v>
      </c>
      <c r="J3122" s="794">
        <v>214</v>
      </c>
      <c r="K3122" s="794">
        <v>898.80000000000007</v>
      </c>
      <c r="L3122" s="835" t="s">
        <v>1023</v>
      </c>
      <c r="M3122" s="794"/>
      <c r="N3122" s="794"/>
      <c r="O3122" s="794"/>
      <c r="P3122" s="794"/>
      <c r="Q3122" s="794"/>
      <c r="R3122" s="794"/>
      <c r="S3122" s="794"/>
      <c r="T3122" s="794"/>
      <c r="U3122" s="794"/>
      <c r="V3122" s="794"/>
      <c r="W3122" s="794"/>
      <c r="X3122" s="794"/>
    </row>
    <row r="3123" spans="3:24">
      <c r="C3123" s="857" t="s">
        <v>1024</v>
      </c>
      <c r="D3123" s="835">
        <v>43831</v>
      </c>
      <c r="E3123" s="794">
        <f t="shared" si="58"/>
        <v>2020</v>
      </c>
      <c r="F3123" s="794" t="s">
        <v>1019</v>
      </c>
      <c r="G3123" s="823">
        <v>300</v>
      </c>
      <c r="H3123" s="794" t="s">
        <v>1031</v>
      </c>
      <c r="I3123" s="794">
        <v>86</v>
      </c>
      <c r="J3123" s="794">
        <v>214</v>
      </c>
      <c r="K3123" s="794">
        <v>898.80000000000007</v>
      </c>
      <c r="L3123" s="835" t="s">
        <v>1023</v>
      </c>
      <c r="M3123" s="794"/>
      <c r="N3123" s="794"/>
      <c r="O3123" s="794"/>
      <c r="P3123" s="794"/>
      <c r="Q3123" s="794"/>
      <c r="R3123" s="794"/>
      <c r="S3123" s="794"/>
      <c r="T3123" s="794"/>
      <c r="U3123" s="794"/>
      <c r="V3123" s="794"/>
      <c r="W3123" s="794"/>
      <c r="X3123" s="794"/>
    </row>
    <row r="3124" spans="3:24">
      <c r="C3124" s="857" t="s">
        <v>1024</v>
      </c>
      <c r="D3124" s="835">
        <v>43831</v>
      </c>
      <c r="E3124" s="794">
        <f t="shared" si="58"/>
        <v>2020</v>
      </c>
      <c r="F3124" s="794" t="s">
        <v>1057</v>
      </c>
      <c r="G3124" s="823">
        <v>190</v>
      </c>
      <c r="H3124" s="794" t="s">
        <v>1031</v>
      </c>
      <c r="I3124" s="794">
        <v>86</v>
      </c>
      <c r="J3124" s="794">
        <v>104</v>
      </c>
      <c r="K3124" s="794">
        <v>436.8</v>
      </c>
      <c r="L3124" s="835" t="s">
        <v>1023</v>
      </c>
      <c r="M3124" s="794"/>
      <c r="N3124" s="794"/>
      <c r="O3124" s="794"/>
      <c r="P3124" s="794"/>
      <c r="Q3124" s="794"/>
      <c r="R3124" s="794"/>
      <c r="S3124" s="794"/>
      <c r="T3124" s="794"/>
      <c r="U3124" s="794"/>
      <c r="V3124" s="794"/>
      <c r="W3124" s="794"/>
      <c r="X3124" s="794"/>
    </row>
    <row r="3125" spans="3:24">
      <c r="C3125" s="857" t="s">
        <v>1024</v>
      </c>
      <c r="D3125" s="835">
        <v>43831</v>
      </c>
      <c r="E3125" s="794">
        <f t="shared" si="58"/>
        <v>2020</v>
      </c>
      <c r="F3125" s="794" t="s">
        <v>1057</v>
      </c>
      <c r="G3125" s="823">
        <v>190</v>
      </c>
      <c r="H3125" s="794" t="s">
        <v>1031</v>
      </c>
      <c r="I3125" s="794">
        <v>86</v>
      </c>
      <c r="J3125" s="794">
        <v>104</v>
      </c>
      <c r="K3125" s="794">
        <v>436.8</v>
      </c>
      <c r="L3125" s="835" t="s">
        <v>1023</v>
      </c>
      <c r="M3125" s="794"/>
      <c r="N3125" s="794"/>
      <c r="O3125" s="794"/>
      <c r="P3125" s="794"/>
      <c r="Q3125" s="794"/>
      <c r="R3125" s="794"/>
      <c r="S3125" s="794"/>
      <c r="T3125" s="794"/>
      <c r="U3125" s="794"/>
      <c r="V3125" s="794"/>
      <c r="W3125" s="794"/>
      <c r="X3125" s="794"/>
    </row>
    <row r="3126" spans="3:24">
      <c r="C3126" s="857" t="s">
        <v>1024</v>
      </c>
      <c r="D3126" s="835">
        <v>43831</v>
      </c>
      <c r="E3126" s="794">
        <f t="shared" si="58"/>
        <v>2020</v>
      </c>
      <c r="F3126" s="794" t="s">
        <v>1057</v>
      </c>
      <c r="G3126" s="823">
        <v>190</v>
      </c>
      <c r="H3126" s="794" t="s">
        <v>1031</v>
      </c>
      <c r="I3126" s="794">
        <v>86</v>
      </c>
      <c r="J3126" s="794">
        <v>104</v>
      </c>
      <c r="K3126" s="794">
        <v>436.8</v>
      </c>
      <c r="L3126" s="835" t="s">
        <v>1023</v>
      </c>
      <c r="M3126" s="794"/>
      <c r="N3126" s="794"/>
      <c r="O3126" s="794"/>
      <c r="P3126" s="794"/>
      <c r="Q3126" s="794"/>
      <c r="R3126" s="794"/>
      <c r="S3126" s="794"/>
      <c r="T3126" s="794"/>
      <c r="U3126" s="794"/>
      <c r="V3126" s="794"/>
      <c r="W3126" s="794"/>
      <c r="X3126" s="794"/>
    </row>
    <row r="3127" spans="3:24">
      <c r="C3127" s="857" t="s">
        <v>1024</v>
      </c>
      <c r="D3127" s="835">
        <v>43831</v>
      </c>
      <c r="E3127" s="794">
        <f t="shared" si="58"/>
        <v>2020</v>
      </c>
      <c r="F3127" s="794" t="s">
        <v>1057</v>
      </c>
      <c r="G3127" s="823">
        <v>190</v>
      </c>
      <c r="H3127" s="794" t="s">
        <v>1031</v>
      </c>
      <c r="I3127" s="794">
        <v>86</v>
      </c>
      <c r="J3127" s="794">
        <v>104</v>
      </c>
      <c r="K3127" s="794">
        <v>436.8</v>
      </c>
      <c r="L3127" s="835" t="s">
        <v>1023</v>
      </c>
      <c r="M3127" s="794"/>
      <c r="N3127" s="794"/>
      <c r="O3127" s="794"/>
      <c r="P3127" s="794"/>
      <c r="Q3127" s="794"/>
      <c r="R3127" s="794"/>
      <c r="S3127" s="794"/>
      <c r="T3127" s="794"/>
      <c r="U3127" s="794"/>
      <c r="V3127" s="794"/>
      <c r="W3127" s="794"/>
      <c r="X3127" s="794"/>
    </row>
    <row r="3128" spans="3:24">
      <c r="C3128" s="857" t="s">
        <v>1024</v>
      </c>
      <c r="D3128" s="835">
        <v>43831</v>
      </c>
      <c r="E3128" s="794">
        <f t="shared" si="58"/>
        <v>2020</v>
      </c>
      <c r="F3128" s="794" t="s">
        <v>1019</v>
      </c>
      <c r="G3128" s="823">
        <v>300</v>
      </c>
      <c r="H3128" s="794" t="s">
        <v>1042</v>
      </c>
      <c r="I3128" s="794">
        <v>213</v>
      </c>
      <c r="J3128" s="794">
        <v>87</v>
      </c>
      <c r="K3128" s="794">
        <v>365.40000000000003</v>
      </c>
      <c r="L3128" s="835" t="s">
        <v>1023</v>
      </c>
      <c r="M3128" s="794"/>
      <c r="N3128" s="794"/>
      <c r="O3128" s="794"/>
      <c r="P3128" s="794"/>
      <c r="Q3128" s="794"/>
      <c r="R3128" s="794"/>
      <c r="S3128" s="794"/>
      <c r="T3128" s="794"/>
      <c r="U3128" s="794"/>
      <c r="V3128" s="794"/>
      <c r="W3128" s="794"/>
      <c r="X3128" s="794"/>
    </row>
    <row r="3129" spans="3:24">
      <c r="C3129" s="857" t="s">
        <v>1024</v>
      </c>
      <c r="D3129" s="835">
        <v>43831</v>
      </c>
      <c r="E3129" s="794">
        <f t="shared" si="58"/>
        <v>2020</v>
      </c>
      <c r="F3129" s="794" t="s">
        <v>1019</v>
      </c>
      <c r="G3129" s="823">
        <v>300</v>
      </c>
      <c r="H3129" s="794" t="s">
        <v>1042</v>
      </c>
      <c r="I3129" s="794">
        <v>213</v>
      </c>
      <c r="J3129" s="794">
        <v>87</v>
      </c>
      <c r="K3129" s="794">
        <v>365.40000000000003</v>
      </c>
      <c r="L3129" s="835" t="s">
        <v>1023</v>
      </c>
      <c r="M3129" s="794"/>
      <c r="N3129" s="794"/>
      <c r="O3129" s="794"/>
      <c r="P3129" s="794"/>
      <c r="Q3129" s="794"/>
      <c r="R3129" s="794"/>
      <c r="S3129" s="794"/>
      <c r="T3129" s="794"/>
      <c r="U3129" s="794"/>
      <c r="V3129" s="794"/>
      <c r="W3129" s="794"/>
      <c r="X3129" s="794"/>
    </row>
    <row r="3130" spans="3:24">
      <c r="C3130" s="857" t="s">
        <v>1024</v>
      </c>
      <c r="D3130" s="835">
        <v>43831</v>
      </c>
      <c r="E3130" s="794">
        <f t="shared" si="58"/>
        <v>2020</v>
      </c>
      <c r="F3130" s="794" t="s">
        <v>1019</v>
      </c>
      <c r="G3130" s="823">
        <v>300</v>
      </c>
      <c r="H3130" s="794" t="s">
        <v>1042</v>
      </c>
      <c r="I3130" s="794">
        <v>213</v>
      </c>
      <c r="J3130" s="794">
        <v>87</v>
      </c>
      <c r="K3130" s="794">
        <v>365.40000000000003</v>
      </c>
      <c r="L3130" s="835" t="s">
        <v>1023</v>
      </c>
      <c r="M3130" s="794"/>
      <c r="N3130" s="794"/>
      <c r="O3130" s="794"/>
      <c r="P3130" s="794"/>
      <c r="Q3130" s="794"/>
      <c r="R3130" s="794"/>
      <c r="S3130" s="794"/>
      <c r="T3130" s="794"/>
      <c r="U3130" s="794"/>
      <c r="V3130" s="794"/>
      <c r="W3130" s="794"/>
      <c r="X3130" s="794"/>
    </row>
    <row r="3131" spans="3:24">
      <c r="C3131" s="857" t="s">
        <v>1024</v>
      </c>
      <c r="D3131" s="835">
        <v>43831</v>
      </c>
      <c r="E3131" s="794">
        <f t="shared" si="58"/>
        <v>2020</v>
      </c>
      <c r="F3131" s="794" t="s">
        <v>1019</v>
      </c>
      <c r="G3131" s="823">
        <v>300</v>
      </c>
      <c r="H3131" s="794" t="s">
        <v>1042</v>
      </c>
      <c r="I3131" s="794">
        <v>213</v>
      </c>
      <c r="J3131" s="794">
        <v>87</v>
      </c>
      <c r="K3131" s="794">
        <v>365.40000000000003</v>
      </c>
      <c r="L3131" s="835" t="s">
        <v>1023</v>
      </c>
      <c r="M3131" s="794"/>
      <c r="N3131" s="794"/>
      <c r="O3131" s="794"/>
      <c r="P3131" s="794"/>
      <c r="Q3131" s="794"/>
      <c r="R3131" s="794"/>
      <c r="S3131" s="794"/>
      <c r="T3131" s="794"/>
      <c r="U3131" s="794"/>
      <c r="V3131" s="794"/>
      <c r="W3131" s="794"/>
      <c r="X3131" s="794"/>
    </row>
    <row r="3132" spans="3:24">
      <c r="C3132" s="857" t="s">
        <v>1018</v>
      </c>
      <c r="D3132" s="835">
        <v>43831</v>
      </c>
      <c r="E3132" s="794">
        <f t="shared" si="58"/>
        <v>2020</v>
      </c>
      <c r="F3132" s="794" t="s">
        <v>1032</v>
      </c>
      <c r="G3132" s="823">
        <v>135</v>
      </c>
      <c r="H3132" s="794" t="s">
        <v>1029</v>
      </c>
      <c r="I3132" s="794">
        <v>86</v>
      </c>
      <c r="J3132" s="794">
        <v>49</v>
      </c>
      <c r="K3132" s="794">
        <v>205.8</v>
      </c>
      <c r="L3132" s="835" t="s">
        <v>1023</v>
      </c>
      <c r="M3132" s="794"/>
      <c r="N3132" s="794"/>
      <c r="O3132" s="794"/>
      <c r="P3132" s="794"/>
      <c r="Q3132" s="794"/>
      <c r="R3132" s="794"/>
      <c r="S3132" s="794"/>
      <c r="T3132" s="794"/>
      <c r="U3132" s="794"/>
      <c r="V3132" s="794"/>
      <c r="W3132" s="794"/>
      <c r="X3132" s="794"/>
    </row>
    <row r="3133" spans="3:24">
      <c r="C3133" s="857" t="s">
        <v>1018</v>
      </c>
      <c r="D3133" s="835">
        <v>43831</v>
      </c>
      <c r="E3133" s="794">
        <f t="shared" si="58"/>
        <v>2020</v>
      </c>
      <c r="F3133" s="794" t="s">
        <v>1032</v>
      </c>
      <c r="G3133" s="823">
        <v>135</v>
      </c>
      <c r="H3133" s="794" t="s">
        <v>1029</v>
      </c>
      <c r="I3133" s="794">
        <v>86</v>
      </c>
      <c r="J3133" s="794">
        <v>49</v>
      </c>
      <c r="K3133" s="794">
        <v>205.8</v>
      </c>
      <c r="L3133" s="835" t="s">
        <v>1023</v>
      </c>
      <c r="M3133" s="794"/>
      <c r="N3133" s="794"/>
      <c r="O3133" s="794"/>
      <c r="P3133" s="794"/>
      <c r="Q3133" s="794"/>
      <c r="R3133" s="794"/>
      <c r="S3133" s="794"/>
      <c r="T3133" s="794"/>
      <c r="U3133" s="794"/>
      <c r="V3133" s="794"/>
      <c r="W3133" s="794"/>
      <c r="X3133" s="794"/>
    </row>
    <row r="3134" spans="3:24">
      <c r="C3134" s="857" t="s">
        <v>1018</v>
      </c>
      <c r="D3134" s="835">
        <v>43831</v>
      </c>
      <c r="E3134" s="794">
        <f t="shared" si="58"/>
        <v>2020</v>
      </c>
      <c r="F3134" s="794" t="s">
        <v>1032</v>
      </c>
      <c r="G3134" s="823">
        <v>135</v>
      </c>
      <c r="H3134" s="794" t="s">
        <v>1029</v>
      </c>
      <c r="I3134" s="794">
        <v>86</v>
      </c>
      <c r="J3134" s="794">
        <v>49</v>
      </c>
      <c r="K3134" s="794">
        <v>205.8</v>
      </c>
      <c r="L3134" s="835" t="s">
        <v>1023</v>
      </c>
      <c r="M3134" s="794"/>
      <c r="N3134" s="794"/>
      <c r="O3134" s="794"/>
      <c r="P3134" s="794"/>
      <c r="Q3134" s="794"/>
      <c r="R3134" s="794"/>
      <c r="S3134" s="794"/>
      <c r="T3134" s="794"/>
      <c r="U3134" s="794"/>
      <c r="V3134" s="794"/>
      <c r="W3134" s="794"/>
      <c r="X3134" s="794"/>
    </row>
    <row r="3135" spans="3:24">
      <c r="C3135" s="857" t="s">
        <v>1018</v>
      </c>
      <c r="D3135" s="835">
        <v>43831</v>
      </c>
      <c r="E3135" s="794">
        <f t="shared" si="58"/>
        <v>2020</v>
      </c>
      <c r="F3135" s="794" t="s">
        <v>1032</v>
      </c>
      <c r="G3135" s="823">
        <v>135</v>
      </c>
      <c r="H3135" s="794" t="s">
        <v>1029</v>
      </c>
      <c r="I3135" s="794">
        <v>86</v>
      </c>
      <c r="J3135" s="794">
        <v>49</v>
      </c>
      <c r="K3135" s="794">
        <v>205.8</v>
      </c>
      <c r="L3135" s="835" t="s">
        <v>1023</v>
      </c>
      <c r="M3135" s="794"/>
      <c r="N3135" s="794"/>
      <c r="O3135" s="794"/>
      <c r="P3135" s="794"/>
      <c r="Q3135" s="794"/>
      <c r="R3135" s="794"/>
      <c r="S3135" s="794"/>
      <c r="T3135" s="794"/>
      <c r="U3135" s="794"/>
      <c r="V3135" s="794"/>
      <c r="W3135" s="794"/>
      <c r="X3135" s="794"/>
    </row>
    <row r="3136" spans="3:24">
      <c r="C3136" s="857" t="s">
        <v>1018</v>
      </c>
      <c r="D3136" s="835">
        <v>43831</v>
      </c>
      <c r="E3136" s="794">
        <f t="shared" si="58"/>
        <v>2020</v>
      </c>
      <c r="F3136" s="794" t="s">
        <v>1032</v>
      </c>
      <c r="G3136" s="823">
        <v>135</v>
      </c>
      <c r="H3136" s="794" t="s">
        <v>1029</v>
      </c>
      <c r="I3136" s="794">
        <v>86</v>
      </c>
      <c r="J3136" s="794">
        <v>49</v>
      </c>
      <c r="K3136" s="794">
        <v>205.8</v>
      </c>
      <c r="L3136" s="835" t="s">
        <v>1023</v>
      </c>
      <c r="M3136" s="794"/>
      <c r="N3136" s="794"/>
      <c r="O3136" s="794"/>
      <c r="P3136" s="794"/>
      <c r="Q3136" s="794"/>
      <c r="R3136" s="794"/>
      <c r="S3136" s="794"/>
      <c r="T3136" s="794"/>
      <c r="U3136" s="794"/>
      <c r="V3136" s="794"/>
      <c r="W3136" s="794"/>
      <c r="X3136" s="794"/>
    </row>
    <row r="3137" spans="3:24">
      <c r="C3137" s="857" t="s">
        <v>1018</v>
      </c>
      <c r="D3137" s="835">
        <v>43831</v>
      </c>
      <c r="E3137" s="794">
        <f t="shared" si="58"/>
        <v>2020</v>
      </c>
      <c r="F3137" s="794" t="s">
        <v>1032</v>
      </c>
      <c r="G3137" s="823">
        <v>135</v>
      </c>
      <c r="H3137" s="794" t="s">
        <v>1029</v>
      </c>
      <c r="I3137" s="794">
        <v>86</v>
      </c>
      <c r="J3137" s="794">
        <v>49</v>
      </c>
      <c r="K3137" s="794">
        <v>205.8</v>
      </c>
      <c r="L3137" s="835" t="s">
        <v>1023</v>
      </c>
      <c r="M3137" s="794"/>
      <c r="N3137" s="794"/>
      <c r="O3137" s="794"/>
      <c r="P3137" s="794"/>
      <c r="Q3137" s="794"/>
      <c r="R3137" s="794"/>
      <c r="S3137" s="794"/>
      <c r="T3137" s="794"/>
      <c r="U3137" s="794"/>
      <c r="V3137" s="794"/>
      <c r="W3137" s="794"/>
      <c r="X3137" s="794"/>
    </row>
    <row r="3138" spans="3:24">
      <c r="C3138" s="857" t="s">
        <v>1024</v>
      </c>
      <c r="D3138" s="835">
        <v>43831</v>
      </c>
      <c r="E3138" s="794">
        <f t="shared" si="58"/>
        <v>2020</v>
      </c>
      <c r="F3138" s="794" t="s">
        <v>1057</v>
      </c>
      <c r="G3138" s="823">
        <v>190</v>
      </c>
      <c r="H3138" s="794" t="s">
        <v>1031</v>
      </c>
      <c r="I3138" s="794">
        <v>86</v>
      </c>
      <c r="J3138" s="794">
        <v>104</v>
      </c>
      <c r="K3138" s="794">
        <v>436.8</v>
      </c>
      <c r="L3138" s="835" t="s">
        <v>1023</v>
      </c>
      <c r="M3138" s="794"/>
      <c r="N3138" s="794"/>
      <c r="O3138" s="794"/>
      <c r="P3138" s="794"/>
      <c r="Q3138" s="794"/>
      <c r="R3138" s="794"/>
      <c r="S3138" s="794"/>
      <c r="T3138" s="794"/>
      <c r="U3138" s="794"/>
      <c r="V3138" s="794"/>
      <c r="W3138" s="794"/>
      <c r="X3138" s="794"/>
    </row>
    <row r="3139" spans="3:24">
      <c r="C3139" s="857" t="s">
        <v>1024</v>
      </c>
      <c r="D3139" s="835">
        <v>43831</v>
      </c>
      <c r="E3139" s="794">
        <f t="shared" si="58"/>
        <v>2020</v>
      </c>
      <c r="F3139" s="794" t="s">
        <v>1057</v>
      </c>
      <c r="G3139" s="823">
        <v>190</v>
      </c>
      <c r="H3139" s="794" t="s">
        <v>1031</v>
      </c>
      <c r="I3139" s="794">
        <v>86</v>
      </c>
      <c r="J3139" s="794">
        <v>104</v>
      </c>
      <c r="K3139" s="794">
        <v>436.8</v>
      </c>
      <c r="L3139" s="835" t="s">
        <v>1023</v>
      </c>
      <c r="M3139" s="794"/>
      <c r="N3139" s="794"/>
      <c r="O3139" s="794"/>
      <c r="P3139" s="794"/>
      <c r="Q3139" s="794"/>
      <c r="R3139" s="794"/>
      <c r="S3139" s="794"/>
      <c r="T3139" s="794"/>
      <c r="U3139" s="794"/>
      <c r="V3139" s="794"/>
      <c r="W3139" s="794"/>
      <c r="X3139" s="794"/>
    </row>
    <row r="3140" spans="3:24">
      <c r="C3140" s="857" t="s">
        <v>1024</v>
      </c>
      <c r="D3140" s="835">
        <v>43831</v>
      </c>
      <c r="E3140" s="794">
        <f t="shared" si="58"/>
        <v>2020</v>
      </c>
      <c r="F3140" s="794" t="s">
        <v>1057</v>
      </c>
      <c r="G3140" s="823">
        <v>190</v>
      </c>
      <c r="H3140" s="794" t="s">
        <v>1031</v>
      </c>
      <c r="I3140" s="794">
        <v>86</v>
      </c>
      <c r="J3140" s="794">
        <v>104</v>
      </c>
      <c r="K3140" s="794">
        <v>436.8</v>
      </c>
      <c r="L3140" s="835" t="s">
        <v>1023</v>
      </c>
      <c r="M3140" s="794"/>
      <c r="N3140" s="794"/>
      <c r="O3140" s="794"/>
      <c r="P3140" s="794"/>
      <c r="Q3140" s="794"/>
      <c r="R3140" s="794"/>
      <c r="S3140" s="794"/>
      <c r="T3140" s="794"/>
      <c r="U3140" s="794"/>
      <c r="V3140" s="794"/>
      <c r="W3140" s="794"/>
      <c r="X3140" s="794"/>
    </row>
    <row r="3141" spans="3:24">
      <c r="C3141" s="857" t="s">
        <v>1024</v>
      </c>
      <c r="D3141" s="835">
        <v>43831</v>
      </c>
      <c r="E3141" s="794">
        <f t="shared" si="58"/>
        <v>2020</v>
      </c>
      <c r="F3141" s="794" t="s">
        <v>1057</v>
      </c>
      <c r="G3141" s="823">
        <v>190</v>
      </c>
      <c r="H3141" s="794" t="s">
        <v>1031</v>
      </c>
      <c r="I3141" s="794">
        <v>86</v>
      </c>
      <c r="J3141" s="794">
        <v>104</v>
      </c>
      <c r="K3141" s="794">
        <v>436.8</v>
      </c>
      <c r="L3141" s="835" t="s">
        <v>1023</v>
      </c>
      <c r="M3141" s="794"/>
      <c r="N3141" s="794"/>
      <c r="O3141" s="794"/>
      <c r="P3141" s="794"/>
      <c r="Q3141" s="794"/>
      <c r="R3141" s="794"/>
      <c r="S3141" s="794"/>
      <c r="T3141" s="794"/>
      <c r="U3141" s="794"/>
      <c r="V3141" s="794"/>
      <c r="W3141" s="794"/>
      <c r="X3141" s="794"/>
    </row>
    <row r="3142" spans="3:24">
      <c r="C3142" s="857" t="s">
        <v>1024</v>
      </c>
      <c r="D3142" s="835">
        <v>43831</v>
      </c>
      <c r="E3142" s="794">
        <f t="shared" si="58"/>
        <v>2020</v>
      </c>
      <c r="F3142" s="794" t="s">
        <v>1028</v>
      </c>
      <c r="G3142" s="823">
        <v>195</v>
      </c>
      <c r="H3142" s="794" t="s">
        <v>1041</v>
      </c>
      <c r="I3142" s="794">
        <v>68</v>
      </c>
      <c r="J3142" s="794">
        <v>127</v>
      </c>
      <c r="K3142" s="794">
        <v>533.4</v>
      </c>
      <c r="L3142" s="835">
        <v>44105</v>
      </c>
      <c r="M3142" s="794"/>
      <c r="N3142" s="794"/>
      <c r="O3142" s="794"/>
      <c r="P3142" s="794"/>
      <c r="Q3142" s="794"/>
      <c r="R3142" s="794"/>
      <c r="S3142" s="794"/>
      <c r="T3142" s="794"/>
      <c r="U3142" s="794"/>
      <c r="V3142" s="794"/>
      <c r="W3142" s="794"/>
      <c r="X3142" s="794"/>
    </row>
    <row r="3143" spans="3:24">
      <c r="C3143" s="857" t="s">
        <v>1024</v>
      </c>
      <c r="D3143" s="835">
        <v>43831</v>
      </c>
      <c r="E3143" s="794">
        <f t="shared" si="58"/>
        <v>2020</v>
      </c>
      <c r="F3143" s="794" t="s">
        <v>1028</v>
      </c>
      <c r="G3143" s="823">
        <v>195</v>
      </c>
      <c r="H3143" s="794" t="s">
        <v>1041</v>
      </c>
      <c r="I3143" s="794">
        <v>68</v>
      </c>
      <c r="J3143" s="794">
        <v>127</v>
      </c>
      <c r="K3143" s="794">
        <v>533.4</v>
      </c>
      <c r="L3143" s="835">
        <v>44105</v>
      </c>
      <c r="M3143" s="794"/>
      <c r="N3143" s="794"/>
      <c r="O3143" s="794"/>
      <c r="P3143" s="794"/>
      <c r="Q3143" s="794"/>
      <c r="R3143" s="794"/>
      <c r="S3143" s="794"/>
      <c r="T3143" s="794"/>
      <c r="U3143" s="794"/>
      <c r="V3143" s="794"/>
      <c r="W3143" s="794"/>
      <c r="X3143" s="794"/>
    </row>
    <row r="3144" spans="3:24">
      <c r="C3144" s="857" t="s">
        <v>1024</v>
      </c>
      <c r="D3144" s="835">
        <v>43831</v>
      </c>
      <c r="E3144" s="794">
        <f t="shared" si="58"/>
        <v>2020</v>
      </c>
      <c r="F3144" s="794" t="s">
        <v>1028</v>
      </c>
      <c r="G3144" s="823">
        <v>195</v>
      </c>
      <c r="H3144" s="794" t="s">
        <v>1041</v>
      </c>
      <c r="I3144" s="794">
        <v>68</v>
      </c>
      <c r="J3144" s="794">
        <v>127</v>
      </c>
      <c r="K3144" s="794">
        <v>533.4</v>
      </c>
      <c r="L3144" s="835">
        <v>44105</v>
      </c>
      <c r="M3144" s="794"/>
      <c r="N3144" s="794"/>
      <c r="O3144" s="794"/>
      <c r="P3144" s="794"/>
      <c r="Q3144" s="794"/>
      <c r="R3144" s="794"/>
      <c r="S3144" s="794"/>
      <c r="T3144" s="794"/>
      <c r="U3144" s="794"/>
      <c r="V3144" s="794"/>
      <c r="W3144" s="794"/>
      <c r="X3144" s="794"/>
    </row>
    <row r="3145" spans="3:24">
      <c r="C3145" s="857" t="s">
        <v>1024</v>
      </c>
      <c r="D3145" s="835">
        <v>43831</v>
      </c>
      <c r="E3145" s="794">
        <f t="shared" si="58"/>
        <v>2020</v>
      </c>
      <c r="F3145" s="794" t="s">
        <v>1028</v>
      </c>
      <c r="G3145" s="823">
        <v>195</v>
      </c>
      <c r="H3145" s="794" t="s">
        <v>1041</v>
      </c>
      <c r="I3145" s="794">
        <v>68</v>
      </c>
      <c r="J3145" s="794">
        <v>127</v>
      </c>
      <c r="K3145" s="794">
        <v>533.4</v>
      </c>
      <c r="L3145" s="835">
        <v>44105</v>
      </c>
      <c r="M3145" s="794"/>
      <c r="N3145" s="794"/>
      <c r="O3145" s="794"/>
      <c r="P3145" s="794"/>
      <c r="Q3145" s="794"/>
      <c r="R3145" s="794"/>
      <c r="S3145" s="794"/>
      <c r="T3145" s="794"/>
      <c r="U3145" s="794"/>
      <c r="V3145" s="794"/>
      <c r="W3145" s="794"/>
      <c r="X3145" s="794"/>
    </row>
    <row r="3146" spans="3:24">
      <c r="C3146" s="857" t="s">
        <v>1024</v>
      </c>
      <c r="D3146" s="835">
        <v>43831</v>
      </c>
      <c r="E3146" s="794">
        <f t="shared" si="58"/>
        <v>2020</v>
      </c>
      <c r="F3146" s="794" t="s">
        <v>1028</v>
      </c>
      <c r="G3146" s="823">
        <v>195</v>
      </c>
      <c r="H3146" s="794" t="s">
        <v>1041</v>
      </c>
      <c r="I3146" s="794">
        <v>68</v>
      </c>
      <c r="J3146" s="794">
        <v>127</v>
      </c>
      <c r="K3146" s="794">
        <v>533.4</v>
      </c>
      <c r="L3146" s="835" t="s">
        <v>1023</v>
      </c>
      <c r="M3146" s="794"/>
      <c r="N3146" s="794"/>
      <c r="O3146" s="794"/>
      <c r="P3146" s="794"/>
      <c r="Q3146" s="794"/>
      <c r="R3146" s="794"/>
      <c r="S3146" s="794"/>
      <c r="T3146" s="794"/>
      <c r="U3146" s="794"/>
      <c r="V3146" s="794"/>
      <c r="W3146" s="794"/>
      <c r="X3146" s="794"/>
    </row>
    <row r="3147" spans="3:24">
      <c r="C3147" s="857" t="s">
        <v>1024</v>
      </c>
      <c r="D3147" s="835">
        <v>43831</v>
      </c>
      <c r="E3147" s="794">
        <f t="shared" si="58"/>
        <v>2020</v>
      </c>
      <c r="F3147" s="794" t="s">
        <v>1028</v>
      </c>
      <c r="G3147" s="823">
        <v>195</v>
      </c>
      <c r="H3147" s="794" t="s">
        <v>1041</v>
      </c>
      <c r="I3147" s="794">
        <v>68</v>
      </c>
      <c r="J3147" s="794">
        <v>127</v>
      </c>
      <c r="K3147" s="794">
        <v>533.4</v>
      </c>
      <c r="L3147" s="835" t="s">
        <v>1023</v>
      </c>
      <c r="M3147" s="794"/>
      <c r="N3147" s="794"/>
      <c r="O3147" s="794"/>
      <c r="P3147" s="794"/>
      <c r="Q3147" s="794"/>
      <c r="R3147" s="794"/>
      <c r="S3147" s="794"/>
      <c r="T3147" s="794"/>
      <c r="U3147" s="794"/>
      <c r="V3147" s="794"/>
      <c r="W3147" s="794"/>
      <c r="X3147" s="794"/>
    </row>
    <row r="3148" spans="3:24">
      <c r="C3148" s="857" t="s">
        <v>1024</v>
      </c>
      <c r="D3148" s="835">
        <v>43831</v>
      </c>
      <c r="E3148" s="794">
        <f t="shared" si="58"/>
        <v>2020</v>
      </c>
      <c r="F3148" s="794" t="s">
        <v>1028</v>
      </c>
      <c r="G3148" s="823">
        <v>195</v>
      </c>
      <c r="H3148" s="794" t="s">
        <v>1041</v>
      </c>
      <c r="I3148" s="794">
        <v>68</v>
      </c>
      <c r="J3148" s="794">
        <v>127</v>
      </c>
      <c r="K3148" s="794">
        <v>533.4</v>
      </c>
      <c r="L3148" s="835" t="s">
        <v>1023</v>
      </c>
      <c r="M3148" s="794"/>
      <c r="N3148" s="794"/>
      <c r="O3148" s="794"/>
      <c r="P3148" s="794"/>
      <c r="Q3148" s="794"/>
      <c r="R3148" s="794"/>
      <c r="S3148" s="794"/>
      <c r="T3148" s="794"/>
      <c r="U3148" s="794"/>
      <c r="V3148" s="794"/>
      <c r="W3148" s="794"/>
      <c r="X3148" s="794"/>
    </row>
    <row r="3149" spans="3:24">
      <c r="C3149" s="857" t="s">
        <v>1024</v>
      </c>
      <c r="D3149" s="835">
        <v>43831</v>
      </c>
      <c r="E3149" s="794">
        <f t="shared" si="58"/>
        <v>2020</v>
      </c>
      <c r="F3149" s="794" t="s">
        <v>1026</v>
      </c>
      <c r="G3149" s="823">
        <v>245</v>
      </c>
      <c r="H3149" s="794" t="s">
        <v>1031</v>
      </c>
      <c r="I3149" s="794">
        <v>86</v>
      </c>
      <c r="J3149" s="794">
        <v>159</v>
      </c>
      <c r="K3149" s="794">
        <v>667.80000000000007</v>
      </c>
      <c r="L3149" s="835">
        <v>44105</v>
      </c>
      <c r="M3149" s="794"/>
      <c r="N3149" s="794"/>
      <c r="O3149" s="794"/>
      <c r="P3149" s="794"/>
      <c r="Q3149" s="794"/>
      <c r="R3149" s="794"/>
      <c r="S3149" s="794"/>
      <c r="T3149" s="794"/>
      <c r="U3149" s="794"/>
      <c r="V3149" s="794"/>
      <c r="W3149" s="794"/>
      <c r="X3149" s="794"/>
    </row>
    <row r="3150" spans="3:24">
      <c r="C3150" s="857" t="s">
        <v>1024</v>
      </c>
      <c r="D3150" s="835">
        <v>43831</v>
      </c>
      <c r="E3150" s="794">
        <f t="shared" si="58"/>
        <v>2020</v>
      </c>
      <c r="F3150" s="794" t="s">
        <v>1058</v>
      </c>
      <c r="G3150" s="823">
        <v>227</v>
      </c>
      <c r="H3150" s="794" t="s">
        <v>1031</v>
      </c>
      <c r="I3150" s="794">
        <v>86</v>
      </c>
      <c r="J3150" s="794">
        <v>141</v>
      </c>
      <c r="K3150" s="794">
        <v>592.20000000000005</v>
      </c>
      <c r="L3150" s="835">
        <v>44105</v>
      </c>
      <c r="M3150" s="794"/>
      <c r="N3150" s="794"/>
      <c r="O3150" s="794"/>
      <c r="P3150" s="794"/>
      <c r="Q3150" s="794"/>
      <c r="R3150" s="794"/>
      <c r="S3150" s="794"/>
      <c r="T3150" s="794"/>
      <c r="U3150" s="794"/>
      <c r="V3150" s="794"/>
      <c r="W3150" s="794"/>
      <c r="X3150" s="794"/>
    </row>
    <row r="3151" spans="3:24">
      <c r="C3151" s="857" t="s">
        <v>1024</v>
      </c>
      <c r="D3151" s="835">
        <v>43831</v>
      </c>
      <c r="E3151" s="794">
        <f t="shared" si="58"/>
        <v>2020</v>
      </c>
      <c r="F3151" s="794" t="s">
        <v>1058</v>
      </c>
      <c r="G3151" s="823">
        <v>227</v>
      </c>
      <c r="H3151" s="794" t="s">
        <v>1031</v>
      </c>
      <c r="I3151" s="794">
        <v>86</v>
      </c>
      <c r="J3151" s="794">
        <v>141</v>
      </c>
      <c r="K3151" s="794">
        <v>592.20000000000005</v>
      </c>
      <c r="L3151" s="835">
        <v>44105</v>
      </c>
      <c r="M3151" s="794"/>
      <c r="N3151" s="794"/>
      <c r="O3151" s="794"/>
      <c r="P3151" s="794"/>
      <c r="Q3151" s="794"/>
      <c r="R3151" s="794"/>
      <c r="S3151" s="794"/>
      <c r="T3151" s="794"/>
      <c r="U3151" s="794"/>
      <c r="V3151" s="794"/>
      <c r="W3151" s="794"/>
      <c r="X3151" s="794"/>
    </row>
    <row r="3152" spans="3:24">
      <c r="C3152" s="857" t="s">
        <v>1024</v>
      </c>
      <c r="D3152" s="835">
        <v>43831</v>
      </c>
      <c r="E3152" s="794">
        <f t="shared" si="58"/>
        <v>2020</v>
      </c>
      <c r="F3152" s="794" t="s">
        <v>1058</v>
      </c>
      <c r="G3152" s="823">
        <v>227</v>
      </c>
      <c r="H3152" s="794" t="s">
        <v>1031</v>
      </c>
      <c r="I3152" s="794">
        <v>86</v>
      </c>
      <c r="J3152" s="794">
        <v>141</v>
      </c>
      <c r="K3152" s="794">
        <v>592.20000000000005</v>
      </c>
      <c r="L3152" s="835">
        <v>44105</v>
      </c>
      <c r="M3152" s="794"/>
      <c r="N3152" s="794"/>
      <c r="O3152" s="794"/>
      <c r="P3152" s="794"/>
      <c r="Q3152" s="794"/>
      <c r="R3152" s="794"/>
      <c r="S3152" s="794"/>
      <c r="T3152" s="794"/>
      <c r="U3152" s="794"/>
      <c r="V3152" s="794"/>
      <c r="W3152" s="794"/>
      <c r="X3152" s="794"/>
    </row>
    <row r="3153" spans="3:24">
      <c r="C3153" s="857" t="s">
        <v>1024</v>
      </c>
      <c r="D3153" s="835">
        <v>43831</v>
      </c>
      <c r="E3153" s="794">
        <f t="shared" si="58"/>
        <v>2020</v>
      </c>
      <c r="F3153" s="794" t="s">
        <v>1058</v>
      </c>
      <c r="G3153" s="823">
        <v>227</v>
      </c>
      <c r="H3153" s="794" t="s">
        <v>1031</v>
      </c>
      <c r="I3153" s="794">
        <v>86</v>
      </c>
      <c r="J3153" s="794">
        <v>141</v>
      </c>
      <c r="K3153" s="794">
        <v>592.20000000000005</v>
      </c>
      <c r="L3153" s="835">
        <v>44105</v>
      </c>
      <c r="M3153" s="794"/>
      <c r="N3153" s="794"/>
      <c r="O3153" s="794"/>
      <c r="P3153" s="794"/>
      <c r="Q3153" s="794"/>
      <c r="R3153" s="794"/>
      <c r="S3153" s="794"/>
      <c r="T3153" s="794"/>
      <c r="U3153" s="794"/>
      <c r="V3153" s="794"/>
      <c r="W3153" s="794"/>
      <c r="X3153" s="794"/>
    </row>
    <row r="3154" spans="3:24">
      <c r="C3154" s="857" t="s">
        <v>1024</v>
      </c>
      <c r="D3154" s="835">
        <v>43831</v>
      </c>
      <c r="E3154" s="794">
        <f t="shared" si="58"/>
        <v>2020</v>
      </c>
      <c r="F3154" s="794" t="s">
        <v>1058</v>
      </c>
      <c r="G3154" s="823">
        <v>227</v>
      </c>
      <c r="H3154" s="794" t="s">
        <v>1031</v>
      </c>
      <c r="I3154" s="794">
        <v>86</v>
      </c>
      <c r="J3154" s="794">
        <v>141</v>
      </c>
      <c r="K3154" s="794">
        <v>592.20000000000005</v>
      </c>
      <c r="L3154" s="835">
        <v>44105</v>
      </c>
      <c r="M3154" s="794"/>
      <c r="N3154" s="794"/>
      <c r="O3154" s="794"/>
      <c r="P3154" s="794"/>
      <c r="Q3154" s="794"/>
      <c r="R3154" s="794"/>
      <c r="S3154" s="794"/>
      <c r="T3154" s="794"/>
      <c r="U3154" s="794"/>
      <c r="V3154" s="794"/>
      <c r="W3154" s="794"/>
      <c r="X3154" s="794"/>
    </row>
    <row r="3155" spans="3:24">
      <c r="C3155" s="857" t="s">
        <v>1024</v>
      </c>
      <c r="D3155" s="835">
        <v>43831</v>
      </c>
      <c r="E3155" s="794">
        <f t="shared" si="58"/>
        <v>2020</v>
      </c>
      <c r="F3155" s="794" t="s">
        <v>1058</v>
      </c>
      <c r="G3155" s="823">
        <v>227</v>
      </c>
      <c r="H3155" s="794" t="s">
        <v>1022</v>
      </c>
      <c r="I3155" s="794">
        <v>134</v>
      </c>
      <c r="J3155" s="794">
        <v>93</v>
      </c>
      <c r="K3155" s="794">
        <v>390.6</v>
      </c>
      <c r="L3155" s="835">
        <v>44105</v>
      </c>
      <c r="M3155" s="794"/>
      <c r="N3155" s="794"/>
      <c r="O3155" s="794"/>
      <c r="P3155" s="794"/>
      <c r="Q3155" s="794"/>
      <c r="R3155" s="794"/>
      <c r="S3155" s="794"/>
      <c r="T3155" s="794"/>
      <c r="U3155" s="794"/>
      <c r="V3155" s="794"/>
      <c r="W3155" s="794"/>
      <c r="X3155" s="794"/>
    </row>
    <row r="3156" spans="3:24">
      <c r="C3156" s="857" t="s">
        <v>1024</v>
      </c>
      <c r="D3156" s="835">
        <v>43831</v>
      </c>
      <c r="E3156" s="794">
        <f t="shared" si="58"/>
        <v>2020</v>
      </c>
      <c r="F3156" s="794" t="s">
        <v>1058</v>
      </c>
      <c r="G3156" s="823">
        <v>227</v>
      </c>
      <c r="H3156" s="794" t="s">
        <v>1022</v>
      </c>
      <c r="I3156" s="794">
        <v>134</v>
      </c>
      <c r="J3156" s="794">
        <v>93</v>
      </c>
      <c r="K3156" s="794">
        <v>390.6</v>
      </c>
      <c r="L3156" s="835">
        <v>44105</v>
      </c>
      <c r="M3156" s="794"/>
      <c r="N3156" s="794"/>
      <c r="O3156" s="794"/>
      <c r="P3156" s="794"/>
      <c r="Q3156" s="794"/>
      <c r="R3156" s="794"/>
      <c r="S3156" s="794"/>
      <c r="T3156" s="794"/>
      <c r="U3156" s="794"/>
      <c r="V3156" s="794"/>
      <c r="W3156" s="794"/>
      <c r="X3156" s="794"/>
    </row>
    <row r="3157" spans="3:24">
      <c r="C3157" s="857" t="s">
        <v>1024</v>
      </c>
      <c r="D3157" s="835">
        <v>43831</v>
      </c>
      <c r="E3157" s="794">
        <f t="shared" si="58"/>
        <v>2020</v>
      </c>
      <c r="F3157" s="794" t="s">
        <v>1058</v>
      </c>
      <c r="G3157" s="823">
        <v>227</v>
      </c>
      <c r="H3157" s="794" t="s">
        <v>1022</v>
      </c>
      <c r="I3157" s="794">
        <v>134</v>
      </c>
      <c r="J3157" s="794">
        <v>93</v>
      </c>
      <c r="K3157" s="794">
        <v>390.6</v>
      </c>
      <c r="L3157" s="835">
        <v>44105</v>
      </c>
      <c r="M3157" s="794"/>
      <c r="N3157" s="794"/>
      <c r="O3157" s="794"/>
      <c r="P3157" s="794"/>
      <c r="Q3157" s="794"/>
      <c r="R3157" s="794"/>
      <c r="S3157" s="794"/>
      <c r="T3157" s="794"/>
      <c r="U3157" s="794"/>
      <c r="V3157" s="794"/>
      <c r="W3157" s="794"/>
      <c r="X3157" s="794"/>
    </row>
    <row r="3158" spans="3:24">
      <c r="C3158" s="857" t="s">
        <v>1024</v>
      </c>
      <c r="D3158" s="835">
        <v>43831</v>
      </c>
      <c r="E3158" s="794">
        <f t="shared" si="58"/>
        <v>2020</v>
      </c>
      <c r="F3158" s="794" t="s">
        <v>1058</v>
      </c>
      <c r="G3158" s="823">
        <v>227</v>
      </c>
      <c r="H3158" s="794" t="s">
        <v>1022</v>
      </c>
      <c r="I3158" s="794">
        <v>134</v>
      </c>
      <c r="J3158" s="794">
        <v>93</v>
      </c>
      <c r="K3158" s="794">
        <v>390.6</v>
      </c>
      <c r="L3158" s="835">
        <v>44105</v>
      </c>
      <c r="M3158" s="794"/>
      <c r="N3158" s="794"/>
      <c r="O3158" s="794"/>
      <c r="P3158" s="794"/>
      <c r="Q3158" s="794"/>
      <c r="R3158" s="794"/>
      <c r="S3158" s="794"/>
      <c r="T3158" s="794"/>
      <c r="U3158" s="794"/>
      <c r="V3158" s="794"/>
      <c r="W3158" s="794"/>
      <c r="X3158" s="794"/>
    </row>
    <row r="3159" spans="3:24">
      <c r="C3159" s="857" t="s">
        <v>1024</v>
      </c>
      <c r="D3159" s="835">
        <v>43831</v>
      </c>
      <c r="E3159" s="794">
        <f t="shared" si="58"/>
        <v>2020</v>
      </c>
      <c r="F3159" s="794" t="s">
        <v>1058</v>
      </c>
      <c r="G3159" s="823">
        <v>227</v>
      </c>
      <c r="H3159" s="794" t="s">
        <v>1022</v>
      </c>
      <c r="I3159" s="794">
        <v>134</v>
      </c>
      <c r="J3159" s="794">
        <v>93</v>
      </c>
      <c r="K3159" s="794">
        <v>390.6</v>
      </c>
      <c r="L3159" s="835">
        <v>44105</v>
      </c>
      <c r="M3159" s="794"/>
      <c r="N3159" s="794"/>
      <c r="O3159" s="794"/>
      <c r="P3159" s="794"/>
      <c r="Q3159" s="794"/>
      <c r="R3159" s="794"/>
      <c r="S3159" s="794"/>
      <c r="T3159" s="794"/>
      <c r="U3159" s="794"/>
      <c r="V3159" s="794"/>
      <c r="W3159" s="794"/>
      <c r="X3159" s="794"/>
    </row>
    <row r="3160" spans="3:24">
      <c r="C3160" s="857" t="s">
        <v>1024</v>
      </c>
      <c r="D3160" s="835">
        <v>43831</v>
      </c>
      <c r="E3160" s="794">
        <f t="shared" si="58"/>
        <v>2020</v>
      </c>
      <c r="F3160" s="794" t="s">
        <v>1058</v>
      </c>
      <c r="G3160" s="823">
        <v>227</v>
      </c>
      <c r="H3160" s="794" t="s">
        <v>1022</v>
      </c>
      <c r="I3160" s="794">
        <v>134</v>
      </c>
      <c r="J3160" s="794">
        <v>93</v>
      </c>
      <c r="K3160" s="794">
        <v>390.6</v>
      </c>
      <c r="L3160" s="835">
        <v>44105</v>
      </c>
      <c r="M3160" s="794"/>
      <c r="N3160" s="794"/>
      <c r="O3160" s="794"/>
      <c r="P3160" s="794"/>
      <c r="Q3160" s="794"/>
      <c r="R3160" s="794"/>
      <c r="S3160" s="794"/>
      <c r="T3160" s="794"/>
      <c r="U3160" s="794"/>
      <c r="V3160" s="794"/>
      <c r="W3160" s="794"/>
      <c r="X3160" s="794"/>
    </row>
    <row r="3161" spans="3:24">
      <c r="C3161" s="857" t="s">
        <v>1024</v>
      </c>
      <c r="D3161" s="835">
        <v>43831</v>
      </c>
      <c r="E3161" s="794">
        <f t="shared" si="58"/>
        <v>2020</v>
      </c>
      <c r="F3161" s="794" t="s">
        <v>1058</v>
      </c>
      <c r="G3161" s="823">
        <v>227</v>
      </c>
      <c r="H3161" s="794" t="s">
        <v>1022</v>
      </c>
      <c r="I3161" s="794">
        <v>134</v>
      </c>
      <c r="J3161" s="794">
        <v>93</v>
      </c>
      <c r="K3161" s="794">
        <v>390.6</v>
      </c>
      <c r="L3161" s="835">
        <v>44105</v>
      </c>
      <c r="M3161" s="794"/>
      <c r="N3161" s="794"/>
      <c r="O3161" s="794"/>
      <c r="P3161" s="794"/>
      <c r="Q3161" s="794"/>
      <c r="R3161" s="794"/>
      <c r="S3161" s="794"/>
      <c r="T3161" s="794"/>
      <c r="U3161" s="794"/>
      <c r="V3161" s="794"/>
      <c r="W3161" s="794"/>
      <c r="X3161" s="794"/>
    </row>
    <row r="3162" spans="3:24">
      <c r="C3162" s="857" t="s">
        <v>1024</v>
      </c>
      <c r="D3162" s="835">
        <v>43831</v>
      </c>
      <c r="E3162" s="794">
        <f t="shared" si="58"/>
        <v>2020</v>
      </c>
      <c r="F3162" s="794" t="s">
        <v>1058</v>
      </c>
      <c r="G3162" s="823">
        <v>227</v>
      </c>
      <c r="H3162" s="794" t="s">
        <v>1022</v>
      </c>
      <c r="I3162" s="794">
        <v>134</v>
      </c>
      <c r="J3162" s="794">
        <v>93</v>
      </c>
      <c r="K3162" s="794">
        <v>390.6</v>
      </c>
      <c r="L3162" s="835">
        <v>44105</v>
      </c>
      <c r="M3162" s="794"/>
      <c r="N3162" s="794"/>
      <c r="O3162" s="794"/>
      <c r="P3162" s="794"/>
      <c r="Q3162" s="794"/>
      <c r="R3162" s="794"/>
      <c r="S3162" s="794"/>
      <c r="T3162" s="794"/>
      <c r="U3162" s="794"/>
      <c r="V3162" s="794"/>
      <c r="W3162" s="794"/>
      <c r="X3162" s="794"/>
    </row>
    <row r="3163" spans="3:24">
      <c r="C3163" s="857" t="s">
        <v>1024</v>
      </c>
      <c r="D3163" s="835">
        <v>43831</v>
      </c>
      <c r="E3163" s="794">
        <f t="shared" si="58"/>
        <v>2020</v>
      </c>
      <c r="F3163" s="794" t="s">
        <v>1058</v>
      </c>
      <c r="G3163" s="823">
        <v>227</v>
      </c>
      <c r="H3163" s="794" t="s">
        <v>1022</v>
      </c>
      <c r="I3163" s="794">
        <v>134</v>
      </c>
      <c r="J3163" s="794">
        <v>93</v>
      </c>
      <c r="K3163" s="794">
        <v>390.6</v>
      </c>
      <c r="L3163" s="835">
        <v>44105</v>
      </c>
      <c r="M3163" s="794"/>
      <c r="N3163" s="794"/>
      <c r="O3163" s="794"/>
      <c r="P3163" s="794"/>
      <c r="Q3163" s="794"/>
      <c r="R3163" s="794"/>
      <c r="S3163" s="794"/>
      <c r="T3163" s="794"/>
      <c r="U3163" s="794"/>
      <c r="V3163" s="794"/>
      <c r="W3163" s="794"/>
      <c r="X3163" s="794"/>
    </row>
    <row r="3164" spans="3:24">
      <c r="C3164" s="857" t="s">
        <v>1024</v>
      </c>
      <c r="D3164" s="835">
        <v>43831</v>
      </c>
      <c r="E3164" s="794">
        <f t="shared" si="58"/>
        <v>2020</v>
      </c>
      <c r="F3164" s="794" t="s">
        <v>1058</v>
      </c>
      <c r="G3164" s="823">
        <v>227</v>
      </c>
      <c r="H3164" s="794" t="s">
        <v>1022</v>
      </c>
      <c r="I3164" s="794">
        <v>134</v>
      </c>
      <c r="J3164" s="794">
        <v>93</v>
      </c>
      <c r="K3164" s="794">
        <v>390.6</v>
      </c>
      <c r="L3164" s="835">
        <v>44105</v>
      </c>
      <c r="M3164" s="794"/>
      <c r="N3164" s="794"/>
      <c r="O3164" s="794"/>
      <c r="P3164" s="794"/>
      <c r="Q3164" s="794"/>
      <c r="R3164" s="794"/>
      <c r="S3164" s="794"/>
      <c r="T3164" s="794"/>
      <c r="U3164" s="794"/>
      <c r="V3164" s="794"/>
      <c r="W3164" s="794"/>
      <c r="X3164" s="794"/>
    </row>
    <row r="3165" spans="3:24">
      <c r="C3165" s="857" t="s">
        <v>1024</v>
      </c>
      <c r="D3165" s="835">
        <v>43831</v>
      </c>
      <c r="E3165" s="794">
        <f t="shared" si="58"/>
        <v>2020</v>
      </c>
      <c r="F3165" s="794" t="s">
        <v>1058</v>
      </c>
      <c r="G3165" s="823">
        <v>227</v>
      </c>
      <c r="H3165" s="794" t="s">
        <v>1022</v>
      </c>
      <c r="I3165" s="794">
        <v>134</v>
      </c>
      <c r="J3165" s="794">
        <v>93</v>
      </c>
      <c r="K3165" s="794">
        <v>390.6</v>
      </c>
      <c r="L3165" s="835">
        <v>44105</v>
      </c>
      <c r="M3165" s="794"/>
      <c r="N3165" s="794"/>
      <c r="O3165" s="794"/>
      <c r="P3165" s="794"/>
      <c r="Q3165" s="794"/>
      <c r="R3165" s="794"/>
      <c r="S3165" s="794"/>
      <c r="T3165" s="794"/>
      <c r="U3165" s="794"/>
      <c r="V3165" s="794"/>
      <c r="W3165" s="794"/>
      <c r="X3165" s="794"/>
    </row>
    <row r="3166" spans="3:24">
      <c r="C3166" s="857" t="s">
        <v>1024</v>
      </c>
      <c r="D3166" s="835">
        <v>43831</v>
      </c>
      <c r="E3166" s="794">
        <f t="shared" si="58"/>
        <v>2020</v>
      </c>
      <c r="F3166" s="794" t="s">
        <v>1058</v>
      </c>
      <c r="G3166" s="823">
        <v>227</v>
      </c>
      <c r="H3166" s="794" t="s">
        <v>1022</v>
      </c>
      <c r="I3166" s="794">
        <v>134</v>
      </c>
      <c r="J3166" s="794">
        <v>93</v>
      </c>
      <c r="K3166" s="794">
        <v>390.6</v>
      </c>
      <c r="L3166" s="835">
        <v>44105</v>
      </c>
      <c r="M3166" s="794"/>
      <c r="N3166" s="794"/>
      <c r="O3166" s="794"/>
      <c r="P3166" s="794"/>
      <c r="Q3166" s="794"/>
      <c r="R3166" s="794"/>
      <c r="S3166" s="794"/>
      <c r="T3166" s="794"/>
      <c r="U3166" s="794"/>
      <c r="V3166" s="794"/>
      <c r="W3166" s="794"/>
      <c r="X3166" s="794"/>
    </row>
    <row r="3167" spans="3:24">
      <c r="C3167" s="857" t="s">
        <v>1024</v>
      </c>
      <c r="D3167" s="835">
        <v>43831</v>
      </c>
      <c r="E3167" s="794">
        <f t="shared" si="58"/>
        <v>2020</v>
      </c>
      <c r="F3167" s="794" t="s">
        <v>1058</v>
      </c>
      <c r="G3167" s="823">
        <v>227</v>
      </c>
      <c r="H3167" s="794" t="s">
        <v>1031</v>
      </c>
      <c r="I3167" s="794">
        <v>86</v>
      </c>
      <c r="J3167" s="794">
        <v>141</v>
      </c>
      <c r="K3167" s="794">
        <v>592.20000000000005</v>
      </c>
      <c r="L3167" s="835" t="s">
        <v>1023</v>
      </c>
      <c r="M3167" s="794"/>
      <c r="N3167" s="794"/>
      <c r="O3167" s="794"/>
      <c r="P3167" s="794"/>
      <c r="Q3167" s="794"/>
      <c r="R3167" s="794"/>
      <c r="S3167" s="794"/>
      <c r="T3167" s="794"/>
      <c r="U3167" s="794"/>
      <c r="V3167" s="794"/>
      <c r="W3167" s="794"/>
      <c r="X3167" s="794"/>
    </row>
    <row r="3168" spans="3:24">
      <c r="C3168" s="857" t="s">
        <v>1024</v>
      </c>
      <c r="D3168" s="835">
        <v>43831</v>
      </c>
      <c r="E3168" s="794">
        <f t="shared" si="58"/>
        <v>2020</v>
      </c>
      <c r="F3168" s="794" t="s">
        <v>1058</v>
      </c>
      <c r="G3168" s="823">
        <v>227</v>
      </c>
      <c r="H3168" s="794" t="s">
        <v>1031</v>
      </c>
      <c r="I3168" s="794">
        <v>86</v>
      </c>
      <c r="J3168" s="794">
        <v>141</v>
      </c>
      <c r="K3168" s="794">
        <v>592.20000000000005</v>
      </c>
      <c r="L3168" s="835">
        <v>44105</v>
      </c>
      <c r="M3168" s="794"/>
      <c r="N3168" s="794"/>
      <c r="O3168" s="794"/>
      <c r="P3168" s="794"/>
      <c r="Q3168" s="794"/>
      <c r="R3168" s="794"/>
      <c r="S3168" s="794"/>
      <c r="T3168" s="794"/>
      <c r="U3168" s="794"/>
      <c r="V3168" s="794"/>
      <c r="W3168" s="794"/>
      <c r="X3168" s="794"/>
    </row>
    <row r="3169" spans="3:24">
      <c r="C3169" s="857" t="s">
        <v>1024</v>
      </c>
      <c r="D3169" s="835">
        <v>43831</v>
      </c>
      <c r="E3169" s="794">
        <f t="shared" si="58"/>
        <v>2020</v>
      </c>
      <c r="F3169" s="794" t="s">
        <v>1058</v>
      </c>
      <c r="G3169" s="823">
        <v>227</v>
      </c>
      <c r="H3169" s="794" t="s">
        <v>1031</v>
      </c>
      <c r="I3169" s="794">
        <v>86</v>
      </c>
      <c r="J3169" s="794">
        <v>141</v>
      </c>
      <c r="K3169" s="794">
        <v>592.20000000000005</v>
      </c>
      <c r="L3169" s="835">
        <v>44105</v>
      </c>
      <c r="M3169" s="794"/>
      <c r="N3169" s="794"/>
      <c r="O3169" s="794"/>
      <c r="P3169" s="794"/>
      <c r="Q3169" s="794"/>
      <c r="R3169" s="794"/>
      <c r="S3169" s="794"/>
      <c r="T3169" s="794"/>
      <c r="U3169" s="794"/>
      <c r="V3169" s="794"/>
      <c r="W3169" s="794"/>
      <c r="X3169" s="794"/>
    </row>
    <row r="3170" spans="3:24">
      <c r="C3170" s="857" t="s">
        <v>1024</v>
      </c>
      <c r="D3170" s="835">
        <v>43831</v>
      </c>
      <c r="E3170" s="794">
        <f t="shared" si="58"/>
        <v>2020</v>
      </c>
      <c r="F3170" s="794" t="s">
        <v>1058</v>
      </c>
      <c r="G3170" s="823">
        <v>227</v>
      </c>
      <c r="H3170" s="794" t="s">
        <v>1031</v>
      </c>
      <c r="I3170" s="794">
        <v>86</v>
      </c>
      <c r="J3170" s="794">
        <v>141</v>
      </c>
      <c r="K3170" s="794">
        <v>592.20000000000005</v>
      </c>
      <c r="L3170" s="835">
        <v>44105</v>
      </c>
      <c r="M3170" s="794"/>
      <c r="N3170" s="794"/>
      <c r="O3170" s="794"/>
      <c r="P3170" s="794"/>
      <c r="Q3170" s="794"/>
      <c r="R3170" s="794"/>
      <c r="S3170" s="794"/>
      <c r="T3170" s="794"/>
      <c r="U3170" s="794"/>
      <c r="V3170" s="794"/>
      <c r="W3170" s="794"/>
      <c r="X3170" s="794"/>
    </row>
    <row r="3171" spans="3:24">
      <c r="C3171" s="857" t="s">
        <v>1024</v>
      </c>
      <c r="D3171" s="835">
        <v>43831</v>
      </c>
      <c r="E3171" s="794">
        <f t="shared" si="58"/>
        <v>2020</v>
      </c>
      <c r="F3171" s="794" t="s">
        <v>1058</v>
      </c>
      <c r="G3171" s="823">
        <v>227</v>
      </c>
      <c r="H3171" s="794" t="s">
        <v>1031</v>
      </c>
      <c r="I3171" s="794">
        <v>86</v>
      </c>
      <c r="J3171" s="794">
        <v>141</v>
      </c>
      <c r="K3171" s="794">
        <v>592.20000000000005</v>
      </c>
      <c r="L3171" s="835">
        <v>44105</v>
      </c>
      <c r="M3171" s="794"/>
      <c r="N3171" s="794"/>
      <c r="O3171" s="794"/>
      <c r="P3171" s="794"/>
      <c r="Q3171" s="794"/>
      <c r="R3171" s="794"/>
      <c r="S3171" s="794"/>
      <c r="T3171" s="794"/>
      <c r="U3171" s="794"/>
      <c r="V3171" s="794"/>
      <c r="W3171" s="794"/>
      <c r="X3171" s="794"/>
    </row>
    <row r="3172" spans="3:24">
      <c r="C3172" s="857" t="s">
        <v>1024</v>
      </c>
      <c r="D3172" s="835">
        <v>43831</v>
      </c>
      <c r="E3172" s="794">
        <f t="shared" si="58"/>
        <v>2020</v>
      </c>
      <c r="F3172" s="794" t="s">
        <v>1058</v>
      </c>
      <c r="G3172" s="823">
        <v>227</v>
      </c>
      <c r="H3172" s="794" t="s">
        <v>1031</v>
      </c>
      <c r="I3172" s="794">
        <v>86</v>
      </c>
      <c r="J3172" s="794">
        <v>141</v>
      </c>
      <c r="K3172" s="794">
        <v>592.20000000000005</v>
      </c>
      <c r="L3172" s="835">
        <v>44105</v>
      </c>
      <c r="M3172" s="794"/>
      <c r="N3172" s="794"/>
      <c r="O3172" s="794"/>
      <c r="P3172" s="794"/>
      <c r="Q3172" s="794"/>
      <c r="R3172" s="794"/>
      <c r="S3172" s="794"/>
      <c r="T3172" s="794"/>
      <c r="U3172" s="794"/>
      <c r="V3172" s="794"/>
      <c r="W3172" s="794"/>
      <c r="X3172" s="794"/>
    </row>
    <row r="3173" spans="3:24">
      <c r="C3173" s="857" t="s">
        <v>1024</v>
      </c>
      <c r="D3173" s="835">
        <v>43831</v>
      </c>
      <c r="E3173" s="794">
        <f t="shared" si="58"/>
        <v>2020</v>
      </c>
      <c r="F3173" s="794" t="s">
        <v>1026</v>
      </c>
      <c r="G3173" s="823">
        <v>245</v>
      </c>
      <c r="H3173" s="794" t="s">
        <v>1031</v>
      </c>
      <c r="I3173" s="794">
        <v>86</v>
      </c>
      <c r="J3173" s="794">
        <v>159</v>
      </c>
      <c r="K3173" s="794">
        <v>667.80000000000007</v>
      </c>
      <c r="L3173" s="835">
        <v>44105</v>
      </c>
      <c r="M3173" s="794"/>
      <c r="N3173" s="794"/>
      <c r="O3173" s="794"/>
      <c r="P3173" s="794"/>
      <c r="Q3173" s="794"/>
      <c r="R3173" s="794"/>
      <c r="S3173" s="794"/>
      <c r="T3173" s="794"/>
      <c r="U3173" s="794"/>
      <c r="V3173" s="794"/>
      <c r="W3173" s="794"/>
      <c r="X3173" s="794"/>
    </row>
    <row r="3174" spans="3:24">
      <c r="C3174" s="857" t="s">
        <v>1024</v>
      </c>
      <c r="D3174" s="835">
        <v>43831</v>
      </c>
      <c r="E3174" s="794">
        <f t="shared" si="58"/>
        <v>2020</v>
      </c>
      <c r="F3174" s="794" t="s">
        <v>1058</v>
      </c>
      <c r="G3174" s="823">
        <v>227</v>
      </c>
      <c r="H3174" s="794" t="s">
        <v>1031</v>
      </c>
      <c r="I3174" s="794">
        <v>86</v>
      </c>
      <c r="J3174" s="794">
        <v>141</v>
      </c>
      <c r="K3174" s="794">
        <v>592.20000000000005</v>
      </c>
      <c r="L3174" s="835">
        <v>44105</v>
      </c>
      <c r="M3174" s="794"/>
      <c r="N3174" s="794"/>
      <c r="O3174" s="794"/>
      <c r="P3174" s="794"/>
      <c r="Q3174" s="794"/>
      <c r="R3174" s="794"/>
      <c r="S3174" s="794"/>
      <c r="T3174" s="794"/>
      <c r="U3174" s="794"/>
      <c r="V3174" s="794"/>
      <c r="W3174" s="794"/>
      <c r="X3174" s="794"/>
    </row>
    <row r="3175" spans="3:24">
      <c r="C3175" s="857" t="s">
        <v>1024</v>
      </c>
      <c r="D3175" s="835">
        <v>43831</v>
      </c>
      <c r="E3175" s="794">
        <f t="shared" si="58"/>
        <v>2020</v>
      </c>
      <c r="F3175" s="794" t="s">
        <v>1058</v>
      </c>
      <c r="G3175" s="823">
        <v>227</v>
      </c>
      <c r="H3175" s="794" t="s">
        <v>1031</v>
      </c>
      <c r="I3175" s="794">
        <v>86</v>
      </c>
      <c r="J3175" s="794">
        <v>141</v>
      </c>
      <c r="K3175" s="794">
        <v>592.20000000000005</v>
      </c>
      <c r="L3175" s="835">
        <v>44105</v>
      </c>
      <c r="M3175" s="794"/>
      <c r="N3175" s="794"/>
      <c r="O3175" s="794"/>
      <c r="P3175" s="794"/>
      <c r="Q3175" s="794"/>
      <c r="R3175" s="794"/>
      <c r="S3175" s="794"/>
      <c r="T3175" s="794"/>
      <c r="U3175" s="794"/>
      <c r="V3175" s="794"/>
      <c r="W3175" s="794"/>
      <c r="X3175" s="794"/>
    </row>
    <row r="3176" spans="3:24">
      <c r="C3176" s="857" t="s">
        <v>1024</v>
      </c>
      <c r="D3176" s="835">
        <v>43831</v>
      </c>
      <c r="E3176" s="794">
        <f t="shared" si="58"/>
        <v>2020</v>
      </c>
      <c r="F3176" s="794" t="s">
        <v>1058</v>
      </c>
      <c r="G3176" s="823">
        <v>227</v>
      </c>
      <c r="H3176" s="794" t="s">
        <v>1031</v>
      </c>
      <c r="I3176" s="794">
        <v>86</v>
      </c>
      <c r="J3176" s="794">
        <v>141</v>
      </c>
      <c r="K3176" s="794">
        <v>592.20000000000005</v>
      </c>
      <c r="L3176" s="835">
        <v>44105</v>
      </c>
      <c r="M3176" s="794"/>
      <c r="N3176" s="794"/>
      <c r="O3176" s="794"/>
      <c r="P3176" s="794"/>
      <c r="Q3176" s="794"/>
      <c r="R3176" s="794"/>
      <c r="S3176" s="794"/>
      <c r="T3176" s="794"/>
      <c r="U3176" s="794"/>
      <c r="V3176" s="794"/>
      <c r="W3176" s="794"/>
      <c r="X3176" s="794"/>
    </row>
    <row r="3177" spans="3:24">
      <c r="C3177" s="857" t="s">
        <v>1024</v>
      </c>
      <c r="D3177" s="835">
        <v>43831</v>
      </c>
      <c r="E3177" s="794">
        <f t="shared" si="58"/>
        <v>2020</v>
      </c>
      <c r="F3177" s="794" t="s">
        <v>1058</v>
      </c>
      <c r="G3177" s="823">
        <v>227</v>
      </c>
      <c r="H3177" s="794" t="s">
        <v>1031</v>
      </c>
      <c r="I3177" s="794">
        <v>86</v>
      </c>
      <c r="J3177" s="794">
        <v>141</v>
      </c>
      <c r="K3177" s="794">
        <v>592.20000000000005</v>
      </c>
      <c r="L3177" s="835">
        <v>44105</v>
      </c>
      <c r="M3177" s="794"/>
      <c r="N3177" s="794"/>
      <c r="O3177" s="794"/>
      <c r="P3177" s="794"/>
      <c r="Q3177" s="794"/>
      <c r="R3177" s="794"/>
      <c r="S3177" s="794"/>
      <c r="T3177" s="794"/>
      <c r="U3177" s="794"/>
      <c r="V3177" s="794"/>
      <c r="W3177" s="794"/>
      <c r="X3177" s="794"/>
    </row>
    <row r="3178" spans="3:24">
      <c r="C3178" s="857" t="s">
        <v>1024</v>
      </c>
      <c r="D3178" s="835">
        <v>43831</v>
      </c>
      <c r="E3178" s="794">
        <f t="shared" ref="E3178:E3241" si="59">YEAR(D3178)</f>
        <v>2020</v>
      </c>
      <c r="F3178" s="794" t="s">
        <v>1058</v>
      </c>
      <c r="G3178" s="823">
        <v>227</v>
      </c>
      <c r="H3178" s="794" t="s">
        <v>1031</v>
      </c>
      <c r="I3178" s="794">
        <v>86</v>
      </c>
      <c r="J3178" s="794">
        <v>141</v>
      </c>
      <c r="K3178" s="794">
        <v>592.20000000000005</v>
      </c>
      <c r="L3178" s="835">
        <v>44105</v>
      </c>
      <c r="M3178" s="794"/>
      <c r="N3178" s="794"/>
      <c r="O3178" s="794"/>
      <c r="P3178" s="794"/>
      <c r="Q3178" s="794"/>
      <c r="R3178" s="794"/>
      <c r="S3178" s="794"/>
      <c r="T3178" s="794"/>
      <c r="U3178" s="794"/>
      <c r="V3178" s="794"/>
      <c r="W3178" s="794"/>
      <c r="X3178" s="794"/>
    </row>
    <row r="3179" spans="3:24">
      <c r="C3179" s="857" t="s">
        <v>1024</v>
      </c>
      <c r="D3179" s="835">
        <v>43831</v>
      </c>
      <c r="E3179" s="794">
        <f t="shared" si="59"/>
        <v>2020</v>
      </c>
      <c r="F3179" s="794" t="s">
        <v>1058</v>
      </c>
      <c r="G3179" s="823">
        <v>227</v>
      </c>
      <c r="H3179" s="794" t="s">
        <v>1031</v>
      </c>
      <c r="I3179" s="794">
        <v>86</v>
      </c>
      <c r="J3179" s="794">
        <v>141</v>
      </c>
      <c r="K3179" s="794">
        <v>592.20000000000005</v>
      </c>
      <c r="L3179" s="835">
        <v>44105</v>
      </c>
      <c r="M3179" s="794"/>
      <c r="N3179" s="794"/>
      <c r="O3179" s="794"/>
      <c r="P3179" s="794"/>
      <c r="Q3179" s="794"/>
      <c r="R3179" s="794"/>
      <c r="S3179" s="794"/>
      <c r="T3179" s="794"/>
      <c r="U3179" s="794"/>
      <c r="V3179" s="794"/>
      <c r="W3179" s="794"/>
      <c r="X3179" s="794"/>
    </row>
    <row r="3180" spans="3:24">
      <c r="C3180" s="857" t="s">
        <v>1024</v>
      </c>
      <c r="D3180" s="835">
        <v>43831</v>
      </c>
      <c r="E3180" s="794">
        <f t="shared" si="59"/>
        <v>2020</v>
      </c>
      <c r="F3180" s="794" t="s">
        <v>1058</v>
      </c>
      <c r="G3180" s="823">
        <v>227</v>
      </c>
      <c r="H3180" s="794" t="s">
        <v>1031</v>
      </c>
      <c r="I3180" s="794">
        <v>86</v>
      </c>
      <c r="J3180" s="794">
        <v>141</v>
      </c>
      <c r="K3180" s="794">
        <v>592.20000000000005</v>
      </c>
      <c r="L3180" s="835">
        <v>44105</v>
      </c>
      <c r="M3180" s="794"/>
      <c r="N3180" s="794"/>
      <c r="O3180" s="794"/>
      <c r="P3180" s="794"/>
      <c r="Q3180" s="794"/>
      <c r="R3180" s="794"/>
      <c r="S3180" s="794"/>
      <c r="T3180" s="794"/>
      <c r="U3180" s="794"/>
      <c r="V3180" s="794"/>
      <c r="W3180" s="794"/>
      <c r="X3180" s="794"/>
    </row>
    <row r="3181" spans="3:24">
      <c r="C3181" s="857" t="s">
        <v>1024</v>
      </c>
      <c r="D3181" s="835">
        <v>43831</v>
      </c>
      <c r="E3181" s="794">
        <f t="shared" si="59"/>
        <v>2020</v>
      </c>
      <c r="F3181" s="794" t="s">
        <v>1058</v>
      </c>
      <c r="G3181" s="823">
        <v>227</v>
      </c>
      <c r="H3181" s="794" t="s">
        <v>1031</v>
      </c>
      <c r="I3181" s="794">
        <v>86</v>
      </c>
      <c r="J3181" s="794">
        <v>141</v>
      </c>
      <c r="K3181" s="794">
        <v>592.20000000000005</v>
      </c>
      <c r="L3181" s="835">
        <v>44105</v>
      </c>
      <c r="M3181" s="794"/>
      <c r="N3181" s="794"/>
      <c r="O3181" s="794"/>
      <c r="P3181" s="794"/>
      <c r="Q3181" s="794"/>
      <c r="R3181" s="794"/>
      <c r="S3181" s="794"/>
      <c r="T3181" s="794"/>
      <c r="U3181" s="794"/>
      <c r="V3181" s="794"/>
      <c r="W3181" s="794"/>
      <c r="X3181" s="794"/>
    </row>
    <row r="3182" spans="3:24">
      <c r="C3182" s="857" t="s">
        <v>1024</v>
      </c>
      <c r="D3182" s="835">
        <v>43831</v>
      </c>
      <c r="E3182" s="794">
        <f t="shared" si="59"/>
        <v>2020</v>
      </c>
      <c r="F3182" s="794" t="s">
        <v>1058</v>
      </c>
      <c r="G3182" s="823">
        <v>227</v>
      </c>
      <c r="H3182" s="794" t="s">
        <v>1031</v>
      </c>
      <c r="I3182" s="794">
        <v>86</v>
      </c>
      <c r="J3182" s="794">
        <v>141</v>
      </c>
      <c r="K3182" s="794">
        <v>592.20000000000005</v>
      </c>
      <c r="L3182" s="835">
        <v>44105</v>
      </c>
      <c r="M3182" s="794"/>
      <c r="N3182" s="794"/>
      <c r="O3182" s="794"/>
      <c r="P3182" s="794"/>
      <c r="Q3182" s="794"/>
      <c r="R3182" s="794"/>
      <c r="S3182" s="794"/>
      <c r="T3182" s="794"/>
      <c r="U3182" s="794"/>
      <c r="V3182" s="794"/>
      <c r="W3182" s="794"/>
      <c r="X3182" s="794"/>
    </row>
    <row r="3183" spans="3:24">
      <c r="C3183" s="857" t="s">
        <v>1024</v>
      </c>
      <c r="D3183" s="835">
        <v>43831</v>
      </c>
      <c r="E3183" s="794">
        <f t="shared" si="59"/>
        <v>2020</v>
      </c>
      <c r="F3183" s="794" t="s">
        <v>1058</v>
      </c>
      <c r="G3183" s="823">
        <v>227</v>
      </c>
      <c r="H3183" s="794" t="s">
        <v>1031</v>
      </c>
      <c r="I3183" s="794">
        <v>86</v>
      </c>
      <c r="J3183" s="794">
        <v>141</v>
      </c>
      <c r="K3183" s="794">
        <v>592.20000000000005</v>
      </c>
      <c r="L3183" s="835">
        <v>44105</v>
      </c>
      <c r="M3183" s="794"/>
      <c r="N3183" s="794"/>
      <c r="O3183" s="794"/>
      <c r="P3183" s="794"/>
      <c r="Q3183" s="794"/>
      <c r="R3183" s="794"/>
      <c r="S3183" s="794"/>
      <c r="T3183" s="794"/>
      <c r="U3183" s="794"/>
      <c r="V3183" s="794"/>
      <c r="W3183" s="794"/>
      <c r="X3183" s="794"/>
    </row>
    <row r="3184" spans="3:24">
      <c r="C3184" s="857" t="s">
        <v>1024</v>
      </c>
      <c r="D3184" s="835">
        <v>43831</v>
      </c>
      <c r="E3184" s="794">
        <f t="shared" si="59"/>
        <v>2020</v>
      </c>
      <c r="F3184" s="794" t="s">
        <v>1058</v>
      </c>
      <c r="G3184" s="823">
        <v>227</v>
      </c>
      <c r="H3184" s="794" t="s">
        <v>1031</v>
      </c>
      <c r="I3184" s="794">
        <v>86</v>
      </c>
      <c r="J3184" s="794">
        <v>141</v>
      </c>
      <c r="K3184" s="794">
        <v>592.20000000000005</v>
      </c>
      <c r="L3184" s="835">
        <v>44105</v>
      </c>
      <c r="M3184" s="794"/>
      <c r="N3184" s="794"/>
      <c r="O3184" s="794"/>
      <c r="P3184" s="794"/>
      <c r="Q3184" s="794"/>
      <c r="R3184" s="794"/>
      <c r="S3184" s="794"/>
      <c r="T3184" s="794"/>
      <c r="U3184" s="794"/>
      <c r="V3184" s="794"/>
      <c r="W3184" s="794"/>
      <c r="X3184" s="794"/>
    </row>
    <row r="3185" spans="3:24">
      <c r="C3185" s="857" t="s">
        <v>1024</v>
      </c>
      <c r="D3185" s="835">
        <v>43831</v>
      </c>
      <c r="E3185" s="794">
        <f t="shared" si="59"/>
        <v>2020</v>
      </c>
      <c r="F3185" s="794" t="s">
        <v>1058</v>
      </c>
      <c r="G3185" s="823">
        <v>227</v>
      </c>
      <c r="H3185" s="794" t="s">
        <v>1031</v>
      </c>
      <c r="I3185" s="794">
        <v>86</v>
      </c>
      <c r="J3185" s="794">
        <v>141</v>
      </c>
      <c r="K3185" s="794">
        <v>592.20000000000005</v>
      </c>
      <c r="L3185" s="835">
        <v>44105</v>
      </c>
      <c r="M3185" s="794"/>
      <c r="N3185" s="794"/>
      <c r="O3185" s="794"/>
      <c r="P3185" s="794"/>
      <c r="Q3185" s="794"/>
      <c r="R3185" s="794"/>
      <c r="S3185" s="794"/>
      <c r="T3185" s="794"/>
      <c r="U3185" s="794"/>
      <c r="V3185" s="794"/>
      <c r="W3185" s="794"/>
      <c r="X3185" s="794"/>
    </row>
    <row r="3186" spans="3:24">
      <c r="C3186" s="857" t="s">
        <v>1024</v>
      </c>
      <c r="D3186" s="835">
        <v>43831</v>
      </c>
      <c r="E3186" s="794">
        <f t="shared" si="59"/>
        <v>2020</v>
      </c>
      <c r="F3186" s="794" t="s">
        <v>1058</v>
      </c>
      <c r="G3186" s="823">
        <v>227</v>
      </c>
      <c r="H3186" s="794" t="s">
        <v>1031</v>
      </c>
      <c r="I3186" s="794">
        <v>86</v>
      </c>
      <c r="J3186" s="794">
        <v>141</v>
      </c>
      <c r="K3186" s="794">
        <v>592.20000000000005</v>
      </c>
      <c r="L3186" s="835">
        <v>44105</v>
      </c>
      <c r="M3186" s="794"/>
      <c r="N3186" s="794"/>
      <c r="O3186" s="794"/>
      <c r="P3186" s="794"/>
      <c r="Q3186" s="794"/>
      <c r="R3186" s="794"/>
      <c r="S3186" s="794"/>
      <c r="T3186" s="794"/>
      <c r="U3186" s="794"/>
      <c r="V3186" s="794"/>
      <c r="W3186" s="794"/>
      <c r="X3186" s="794"/>
    </row>
    <row r="3187" spans="3:24">
      <c r="C3187" s="857" t="s">
        <v>1024</v>
      </c>
      <c r="D3187" s="835">
        <v>43831</v>
      </c>
      <c r="E3187" s="794">
        <f t="shared" si="59"/>
        <v>2020</v>
      </c>
      <c r="F3187" s="794" t="s">
        <v>1058</v>
      </c>
      <c r="G3187" s="823">
        <v>227</v>
      </c>
      <c r="H3187" s="794" t="s">
        <v>1031</v>
      </c>
      <c r="I3187" s="794">
        <v>86</v>
      </c>
      <c r="J3187" s="794">
        <v>141</v>
      </c>
      <c r="K3187" s="794">
        <v>592.20000000000005</v>
      </c>
      <c r="L3187" s="835">
        <v>44105</v>
      </c>
      <c r="M3187" s="794"/>
      <c r="N3187" s="794"/>
      <c r="O3187" s="794"/>
      <c r="P3187" s="794"/>
      <c r="Q3187" s="794"/>
      <c r="R3187" s="794"/>
      <c r="S3187" s="794"/>
      <c r="T3187" s="794"/>
      <c r="U3187" s="794"/>
      <c r="V3187" s="794"/>
      <c r="W3187" s="794"/>
      <c r="X3187" s="794"/>
    </row>
    <row r="3188" spans="3:24">
      <c r="C3188" s="857" t="s">
        <v>1024</v>
      </c>
      <c r="D3188" s="835">
        <v>43831</v>
      </c>
      <c r="E3188" s="794">
        <f t="shared" si="59"/>
        <v>2020</v>
      </c>
      <c r="F3188" s="794" t="s">
        <v>1058</v>
      </c>
      <c r="G3188" s="823">
        <v>227</v>
      </c>
      <c r="H3188" s="794" t="s">
        <v>1031</v>
      </c>
      <c r="I3188" s="794">
        <v>86</v>
      </c>
      <c r="J3188" s="794">
        <v>141</v>
      </c>
      <c r="K3188" s="794">
        <v>592.20000000000005</v>
      </c>
      <c r="L3188" s="835">
        <v>44105</v>
      </c>
      <c r="M3188" s="794"/>
      <c r="N3188" s="794"/>
      <c r="O3188" s="794"/>
      <c r="P3188" s="794"/>
      <c r="Q3188" s="794"/>
      <c r="R3188" s="794"/>
      <c r="S3188" s="794"/>
      <c r="T3188" s="794"/>
      <c r="U3188" s="794"/>
      <c r="V3188" s="794"/>
      <c r="W3188" s="794"/>
      <c r="X3188" s="794"/>
    </row>
    <row r="3189" spans="3:24">
      <c r="C3189" s="857" t="s">
        <v>1024</v>
      </c>
      <c r="D3189" s="835">
        <v>43831</v>
      </c>
      <c r="E3189" s="794">
        <f t="shared" si="59"/>
        <v>2020</v>
      </c>
      <c r="F3189" s="794" t="s">
        <v>1026</v>
      </c>
      <c r="G3189" s="823">
        <v>245</v>
      </c>
      <c r="H3189" s="794" t="s">
        <v>1031</v>
      </c>
      <c r="I3189" s="794">
        <v>86</v>
      </c>
      <c r="J3189" s="794">
        <v>159</v>
      </c>
      <c r="K3189" s="794">
        <v>667.80000000000007</v>
      </c>
      <c r="L3189" s="835">
        <v>44105</v>
      </c>
      <c r="M3189" s="794"/>
      <c r="N3189" s="794"/>
      <c r="O3189" s="794"/>
      <c r="P3189" s="794"/>
      <c r="Q3189" s="794"/>
      <c r="R3189" s="794"/>
      <c r="S3189" s="794"/>
      <c r="T3189" s="794"/>
      <c r="U3189" s="794"/>
      <c r="V3189" s="794"/>
      <c r="W3189" s="794"/>
      <c r="X3189" s="794"/>
    </row>
    <row r="3190" spans="3:24">
      <c r="C3190" s="857" t="s">
        <v>1024</v>
      </c>
      <c r="D3190" s="835">
        <v>43831</v>
      </c>
      <c r="E3190" s="794">
        <f t="shared" si="59"/>
        <v>2020</v>
      </c>
      <c r="F3190" s="794" t="s">
        <v>1028</v>
      </c>
      <c r="G3190" s="823">
        <v>195</v>
      </c>
      <c r="H3190" s="794" t="s">
        <v>1031</v>
      </c>
      <c r="I3190" s="794">
        <v>86</v>
      </c>
      <c r="J3190" s="794">
        <v>109</v>
      </c>
      <c r="K3190" s="794">
        <v>457.8</v>
      </c>
      <c r="L3190" s="835">
        <v>44105</v>
      </c>
      <c r="M3190" s="794"/>
      <c r="N3190" s="794"/>
      <c r="O3190" s="794"/>
      <c r="P3190" s="794"/>
      <c r="Q3190" s="794"/>
      <c r="R3190" s="794"/>
      <c r="S3190" s="794"/>
      <c r="T3190" s="794"/>
      <c r="U3190" s="794"/>
      <c r="V3190" s="794"/>
      <c r="W3190" s="794"/>
      <c r="X3190" s="794"/>
    </row>
    <row r="3191" spans="3:24">
      <c r="C3191" s="857" t="s">
        <v>1024</v>
      </c>
      <c r="D3191" s="835">
        <v>43831</v>
      </c>
      <c r="E3191" s="794">
        <f t="shared" si="59"/>
        <v>2020</v>
      </c>
      <c r="F3191" s="794" t="s">
        <v>1026</v>
      </c>
      <c r="G3191" s="823">
        <v>245</v>
      </c>
      <c r="H3191" s="794" t="s">
        <v>1031</v>
      </c>
      <c r="I3191" s="794">
        <v>86</v>
      </c>
      <c r="J3191" s="794">
        <v>159</v>
      </c>
      <c r="K3191" s="794">
        <v>667.80000000000007</v>
      </c>
      <c r="L3191" s="835">
        <v>44105</v>
      </c>
      <c r="M3191" s="794"/>
      <c r="N3191" s="794"/>
      <c r="O3191" s="794"/>
      <c r="P3191" s="794"/>
      <c r="Q3191" s="794"/>
      <c r="R3191" s="794"/>
      <c r="S3191" s="794"/>
      <c r="T3191" s="794"/>
      <c r="U3191" s="794"/>
      <c r="V3191" s="794"/>
      <c r="W3191" s="794"/>
      <c r="X3191" s="794"/>
    </row>
    <row r="3192" spans="3:24">
      <c r="C3192" s="857" t="s">
        <v>1024</v>
      </c>
      <c r="D3192" s="835">
        <v>43831</v>
      </c>
      <c r="E3192" s="794">
        <f t="shared" si="59"/>
        <v>2020</v>
      </c>
      <c r="F3192" s="794" t="s">
        <v>1058</v>
      </c>
      <c r="G3192" s="823">
        <v>227</v>
      </c>
      <c r="H3192" s="794" t="s">
        <v>1031</v>
      </c>
      <c r="I3192" s="794">
        <v>86</v>
      </c>
      <c r="J3192" s="794">
        <v>141</v>
      </c>
      <c r="K3192" s="794">
        <v>592.20000000000005</v>
      </c>
      <c r="L3192" s="835">
        <v>44105</v>
      </c>
      <c r="M3192" s="794"/>
      <c r="N3192" s="794"/>
      <c r="O3192" s="794"/>
      <c r="P3192" s="794"/>
      <c r="Q3192" s="794"/>
      <c r="R3192" s="794"/>
      <c r="S3192" s="794"/>
      <c r="T3192" s="794"/>
      <c r="U3192" s="794"/>
      <c r="V3192" s="794"/>
      <c r="W3192" s="794"/>
      <c r="X3192" s="794"/>
    </row>
    <row r="3193" spans="3:24">
      <c r="C3193" s="857" t="s">
        <v>1024</v>
      </c>
      <c r="D3193" s="835">
        <v>43831</v>
      </c>
      <c r="E3193" s="794">
        <f t="shared" si="59"/>
        <v>2020</v>
      </c>
      <c r="F3193" s="794" t="s">
        <v>1058</v>
      </c>
      <c r="G3193" s="823">
        <v>227</v>
      </c>
      <c r="H3193" s="794" t="s">
        <v>1031</v>
      </c>
      <c r="I3193" s="794">
        <v>86</v>
      </c>
      <c r="J3193" s="794">
        <v>141</v>
      </c>
      <c r="K3193" s="794">
        <v>592.20000000000005</v>
      </c>
      <c r="L3193" s="835">
        <v>44105</v>
      </c>
      <c r="M3193" s="794"/>
      <c r="N3193" s="794"/>
      <c r="O3193" s="794"/>
      <c r="P3193" s="794"/>
      <c r="Q3193" s="794"/>
      <c r="R3193" s="794"/>
      <c r="S3193" s="794"/>
      <c r="T3193" s="794"/>
      <c r="U3193" s="794"/>
      <c r="V3193" s="794"/>
      <c r="W3193" s="794"/>
      <c r="X3193" s="794"/>
    </row>
    <row r="3194" spans="3:24">
      <c r="C3194" s="857" t="s">
        <v>1024</v>
      </c>
      <c r="D3194" s="835">
        <v>43831</v>
      </c>
      <c r="E3194" s="794">
        <f t="shared" si="59"/>
        <v>2020</v>
      </c>
      <c r="F3194" s="794" t="s">
        <v>1058</v>
      </c>
      <c r="G3194" s="823">
        <v>227</v>
      </c>
      <c r="H3194" s="794" t="s">
        <v>1031</v>
      </c>
      <c r="I3194" s="794">
        <v>86</v>
      </c>
      <c r="J3194" s="794">
        <v>141</v>
      </c>
      <c r="K3194" s="794">
        <v>592.20000000000005</v>
      </c>
      <c r="L3194" s="835">
        <v>44105</v>
      </c>
      <c r="M3194" s="794"/>
      <c r="N3194" s="794"/>
      <c r="O3194" s="794"/>
      <c r="P3194" s="794"/>
      <c r="Q3194" s="794"/>
      <c r="R3194" s="794"/>
      <c r="S3194" s="794"/>
      <c r="T3194" s="794"/>
      <c r="U3194" s="794"/>
      <c r="V3194" s="794"/>
      <c r="W3194" s="794"/>
      <c r="X3194" s="794"/>
    </row>
    <row r="3195" spans="3:24">
      <c r="C3195" s="857" t="s">
        <v>1024</v>
      </c>
      <c r="D3195" s="835">
        <v>43831</v>
      </c>
      <c r="E3195" s="794">
        <f t="shared" si="59"/>
        <v>2020</v>
      </c>
      <c r="F3195" s="794" t="s">
        <v>1058</v>
      </c>
      <c r="G3195" s="823">
        <v>227</v>
      </c>
      <c r="H3195" s="794" t="s">
        <v>1031</v>
      </c>
      <c r="I3195" s="794">
        <v>86</v>
      </c>
      <c r="J3195" s="794">
        <v>141</v>
      </c>
      <c r="K3195" s="794">
        <v>592.20000000000005</v>
      </c>
      <c r="L3195" s="835">
        <v>44105</v>
      </c>
      <c r="M3195" s="794"/>
      <c r="N3195" s="794"/>
      <c r="O3195" s="794"/>
      <c r="P3195" s="794"/>
      <c r="Q3195" s="794"/>
      <c r="R3195" s="794"/>
      <c r="S3195" s="794"/>
      <c r="T3195" s="794"/>
      <c r="U3195" s="794"/>
      <c r="V3195" s="794"/>
      <c r="W3195" s="794"/>
      <c r="X3195" s="794"/>
    </row>
    <row r="3196" spans="3:24">
      <c r="C3196" s="857" t="s">
        <v>1024</v>
      </c>
      <c r="D3196" s="835">
        <v>43831</v>
      </c>
      <c r="E3196" s="794">
        <f t="shared" si="59"/>
        <v>2020</v>
      </c>
      <c r="F3196" s="794" t="s">
        <v>1058</v>
      </c>
      <c r="G3196" s="823">
        <v>227</v>
      </c>
      <c r="H3196" s="794" t="s">
        <v>1031</v>
      </c>
      <c r="I3196" s="794">
        <v>86</v>
      </c>
      <c r="J3196" s="794">
        <v>141</v>
      </c>
      <c r="K3196" s="794">
        <v>592.20000000000005</v>
      </c>
      <c r="L3196" s="835">
        <v>44105</v>
      </c>
      <c r="M3196" s="794"/>
      <c r="N3196" s="794"/>
      <c r="O3196" s="794"/>
      <c r="P3196" s="794"/>
      <c r="Q3196" s="794"/>
      <c r="R3196" s="794"/>
      <c r="S3196" s="794"/>
      <c r="T3196" s="794"/>
      <c r="U3196" s="794"/>
      <c r="V3196" s="794"/>
      <c r="W3196" s="794"/>
      <c r="X3196" s="794"/>
    </row>
    <row r="3197" spans="3:24">
      <c r="C3197" s="857" t="s">
        <v>1024</v>
      </c>
      <c r="D3197" s="835">
        <v>43831</v>
      </c>
      <c r="E3197" s="794">
        <f t="shared" si="59"/>
        <v>2020</v>
      </c>
      <c r="F3197" s="794" t="s">
        <v>1058</v>
      </c>
      <c r="G3197" s="823">
        <v>227</v>
      </c>
      <c r="H3197" s="794" t="s">
        <v>1031</v>
      </c>
      <c r="I3197" s="794">
        <v>86</v>
      </c>
      <c r="J3197" s="794">
        <v>141</v>
      </c>
      <c r="K3197" s="794">
        <v>592.20000000000005</v>
      </c>
      <c r="L3197" s="835">
        <v>44105</v>
      </c>
      <c r="M3197" s="794"/>
      <c r="N3197" s="794"/>
      <c r="O3197" s="794"/>
      <c r="P3197" s="794"/>
      <c r="Q3197" s="794"/>
      <c r="R3197" s="794"/>
      <c r="S3197" s="794"/>
      <c r="T3197" s="794"/>
      <c r="U3197" s="794"/>
      <c r="V3197" s="794"/>
      <c r="W3197" s="794"/>
      <c r="X3197" s="794"/>
    </row>
    <row r="3198" spans="3:24">
      <c r="C3198" s="857" t="s">
        <v>1024</v>
      </c>
      <c r="D3198" s="835">
        <v>43831</v>
      </c>
      <c r="E3198" s="794">
        <f t="shared" si="59"/>
        <v>2020</v>
      </c>
      <c r="F3198" s="794" t="s">
        <v>1058</v>
      </c>
      <c r="G3198" s="823">
        <v>227</v>
      </c>
      <c r="H3198" s="794" t="s">
        <v>1031</v>
      </c>
      <c r="I3198" s="794">
        <v>86</v>
      </c>
      <c r="J3198" s="794">
        <v>141</v>
      </c>
      <c r="K3198" s="794">
        <v>592.20000000000005</v>
      </c>
      <c r="L3198" s="835">
        <v>44105</v>
      </c>
      <c r="M3198" s="794"/>
      <c r="N3198" s="794"/>
      <c r="O3198" s="794"/>
      <c r="P3198" s="794"/>
      <c r="Q3198" s="794"/>
      <c r="R3198" s="794"/>
      <c r="S3198" s="794"/>
      <c r="T3198" s="794"/>
      <c r="U3198" s="794"/>
      <c r="V3198" s="794"/>
      <c r="W3198" s="794"/>
      <c r="X3198" s="794"/>
    </row>
    <row r="3199" spans="3:24">
      <c r="C3199" s="857" t="s">
        <v>1024</v>
      </c>
      <c r="D3199" s="835">
        <v>43831</v>
      </c>
      <c r="E3199" s="794">
        <f t="shared" si="59"/>
        <v>2020</v>
      </c>
      <c r="F3199" s="794" t="s">
        <v>1058</v>
      </c>
      <c r="G3199" s="823">
        <v>227</v>
      </c>
      <c r="H3199" s="794" t="s">
        <v>1031</v>
      </c>
      <c r="I3199" s="794">
        <v>86</v>
      </c>
      <c r="J3199" s="794">
        <v>141</v>
      </c>
      <c r="K3199" s="794">
        <v>592.20000000000005</v>
      </c>
      <c r="L3199" s="835">
        <v>44105</v>
      </c>
      <c r="M3199" s="794"/>
      <c r="N3199" s="794"/>
      <c r="O3199" s="794"/>
      <c r="P3199" s="794"/>
      <c r="Q3199" s="794"/>
      <c r="R3199" s="794"/>
      <c r="S3199" s="794"/>
      <c r="T3199" s="794"/>
      <c r="U3199" s="794"/>
      <c r="V3199" s="794"/>
      <c r="W3199" s="794"/>
      <c r="X3199" s="794"/>
    </row>
    <row r="3200" spans="3:24">
      <c r="C3200" s="857" t="s">
        <v>1024</v>
      </c>
      <c r="D3200" s="835">
        <v>43831</v>
      </c>
      <c r="E3200" s="794">
        <f t="shared" si="59"/>
        <v>2020</v>
      </c>
      <c r="F3200" s="794" t="s">
        <v>1058</v>
      </c>
      <c r="G3200" s="823">
        <v>227</v>
      </c>
      <c r="H3200" s="794" t="s">
        <v>1031</v>
      </c>
      <c r="I3200" s="794">
        <v>86</v>
      </c>
      <c r="J3200" s="794">
        <v>141</v>
      </c>
      <c r="K3200" s="794">
        <v>592.20000000000005</v>
      </c>
      <c r="L3200" s="835">
        <v>44105</v>
      </c>
      <c r="M3200" s="794"/>
      <c r="N3200" s="794"/>
      <c r="O3200" s="794"/>
      <c r="P3200" s="794"/>
      <c r="Q3200" s="794"/>
      <c r="R3200" s="794"/>
      <c r="S3200" s="794"/>
      <c r="T3200" s="794"/>
      <c r="U3200" s="794"/>
      <c r="V3200" s="794"/>
      <c r="W3200" s="794"/>
      <c r="X3200" s="794"/>
    </row>
    <row r="3201" spans="3:24">
      <c r="C3201" s="857" t="s">
        <v>1024</v>
      </c>
      <c r="D3201" s="835">
        <v>43831</v>
      </c>
      <c r="E3201" s="794">
        <f t="shared" si="59"/>
        <v>2020</v>
      </c>
      <c r="F3201" s="794" t="s">
        <v>1058</v>
      </c>
      <c r="G3201" s="823">
        <v>227</v>
      </c>
      <c r="H3201" s="794" t="s">
        <v>1031</v>
      </c>
      <c r="I3201" s="794">
        <v>86</v>
      </c>
      <c r="J3201" s="794">
        <v>141</v>
      </c>
      <c r="K3201" s="794">
        <v>592.20000000000005</v>
      </c>
      <c r="L3201" s="835">
        <v>44105</v>
      </c>
      <c r="M3201" s="794"/>
      <c r="N3201" s="794"/>
      <c r="O3201" s="794"/>
      <c r="P3201" s="794"/>
      <c r="Q3201" s="794"/>
      <c r="R3201" s="794"/>
      <c r="S3201" s="794"/>
      <c r="T3201" s="794"/>
      <c r="U3201" s="794"/>
      <c r="V3201" s="794"/>
      <c r="W3201" s="794"/>
      <c r="X3201" s="794"/>
    </row>
    <row r="3202" spans="3:24">
      <c r="C3202" s="857" t="s">
        <v>1024</v>
      </c>
      <c r="D3202" s="835">
        <v>43831</v>
      </c>
      <c r="E3202" s="794">
        <f t="shared" si="59"/>
        <v>2020</v>
      </c>
      <c r="F3202" s="794" t="s">
        <v>1058</v>
      </c>
      <c r="G3202" s="823">
        <v>227</v>
      </c>
      <c r="H3202" s="794" t="s">
        <v>1031</v>
      </c>
      <c r="I3202" s="794">
        <v>86</v>
      </c>
      <c r="J3202" s="794">
        <v>141</v>
      </c>
      <c r="K3202" s="794">
        <v>592.20000000000005</v>
      </c>
      <c r="L3202" s="835">
        <v>44105</v>
      </c>
      <c r="M3202" s="794"/>
      <c r="N3202" s="794"/>
      <c r="O3202" s="794"/>
      <c r="P3202" s="794"/>
      <c r="Q3202" s="794"/>
      <c r="R3202" s="794"/>
      <c r="S3202" s="794"/>
      <c r="T3202" s="794"/>
      <c r="U3202" s="794"/>
      <c r="V3202" s="794"/>
      <c r="W3202" s="794"/>
      <c r="X3202" s="794"/>
    </row>
    <row r="3203" spans="3:24">
      <c r="C3203" s="857" t="s">
        <v>1024</v>
      </c>
      <c r="D3203" s="835">
        <v>43831</v>
      </c>
      <c r="E3203" s="794">
        <f t="shared" si="59"/>
        <v>2020</v>
      </c>
      <c r="F3203" s="794" t="s">
        <v>1058</v>
      </c>
      <c r="G3203" s="823">
        <v>227</v>
      </c>
      <c r="H3203" s="794" t="s">
        <v>1031</v>
      </c>
      <c r="I3203" s="794">
        <v>86</v>
      </c>
      <c r="J3203" s="794">
        <v>141</v>
      </c>
      <c r="K3203" s="794">
        <v>592.20000000000005</v>
      </c>
      <c r="L3203" s="835">
        <v>44105</v>
      </c>
      <c r="M3203" s="794"/>
      <c r="N3203" s="794"/>
      <c r="O3203" s="794"/>
      <c r="P3203" s="794"/>
      <c r="Q3203" s="794"/>
      <c r="R3203" s="794"/>
      <c r="S3203" s="794"/>
      <c r="T3203" s="794"/>
      <c r="U3203" s="794"/>
      <c r="V3203" s="794"/>
      <c r="W3203" s="794"/>
      <c r="X3203" s="794"/>
    </row>
    <row r="3204" spans="3:24">
      <c r="C3204" s="857" t="s">
        <v>1024</v>
      </c>
      <c r="D3204" s="835">
        <v>43831</v>
      </c>
      <c r="E3204" s="794">
        <f t="shared" si="59"/>
        <v>2020</v>
      </c>
      <c r="F3204" s="794" t="s">
        <v>1058</v>
      </c>
      <c r="G3204" s="823">
        <v>227</v>
      </c>
      <c r="H3204" s="794" t="s">
        <v>1031</v>
      </c>
      <c r="I3204" s="794">
        <v>86</v>
      </c>
      <c r="J3204" s="794">
        <v>141</v>
      </c>
      <c r="K3204" s="794">
        <v>592.20000000000005</v>
      </c>
      <c r="L3204" s="835">
        <v>44105</v>
      </c>
      <c r="M3204" s="794"/>
      <c r="N3204" s="794"/>
      <c r="O3204" s="794"/>
      <c r="P3204" s="794"/>
      <c r="Q3204" s="794"/>
      <c r="R3204" s="794"/>
      <c r="S3204" s="794"/>
      <c r="T3204" s="794"/>
      <c r="U3204" s="794"/>
      <c r="V3204" s="794"/>
      <c r="W3204" s="794"/>
      <c r="X3204" s="794"/>
    </row>
    <row r="3205" spans="3:24">
      <c r="C3205" s="857" t="s">
        <v>1024</v>
      </c>
      <c r="D3205" s="835">
        <v>43831</v>
      </c>
      <c r="E3205" s="794">
        <f t="shared" si="59"/>
        <v>2020</v>
      </c>
      <c r="F3205" s="794" t="s">
        <v>1058</v>
      </c>
      <c r="G3205" s="823">
        <v>227</v>
      </c>
      <c r="H3205" s="794" t="s">
        <v>1031</v>
      </c>
      <c r="I3205" s="794">
        <v>86</v>
      </c>
      <c r="J3205" s="794">
        <v>141</v>
      </c>
      <c r="K3205" s="794">
        <v>592.20000000000005</v>
      </c>
      <c r="L3205" s="835">
        <v>44105</v>
      </c>
      <c r="M3205" s="794"/>
      <c r="N3205" s="794"/>
      <c r="O3205" s="794"/>
      <c r="P3205" s="794"/>
      <c r="Q3205" s="794"/>
      <c r="R3205" s="794"/>
      <c r="S3205" s="794"/>
      <c r="T3205" s="794"/>
      <c r="U3205" s="794"/>
      <c r="V3205" s="794"/>
      <c r="W3205" s="794"/>
      <c r="X3205" s="794"/>
    </row>
    <row r="3206" spans="3:24">
      <c r="C3206" s="857" t="s">
        <v>1024</v>
      </c>
      <c r="D3206" s="835">
        <v>43831</v>
      </c>
      <c r="E3206" s="794">
        <f t="shared" si="59"/>
        <v>2020</v>
      </c>
      <c r="F3206" s="794" t="s">
        <v>1058</v>
      </c>
      <c r="G3206" s="823">
        <v>227</v>
      </c>
      <c r="H3206" s="794" t="s">
        <v>1031</v>
      </c>
      <c r="I3206" s="794">
        <v>86</v>
      </c>
      <c r="J3206" s="794">
        <v>141</v>
      </c>
      <c r="K3206" s="794">
        <v>592.20000000000005</v>
      </c>
      <c r="L3206" s="835">
        <v>44105</v>
      </c>
      <c r="M3206" s="794"/>
      <c r="N3206" s="794"/>
      <c r="O3206" s="794"/>
      <c r="P3206" s="794"/>
      <c r="Q3206" s="794"/>
      <c r="R3206" s="794"/>
      <c r="S3206" s="794"/>
      <c r="T3206" s="794"/>
      <c r="U3206" s="794"/>
      <c r="V3206" s="794"/>
      <c r="W3206" s="794"/>
      <c r="X3206" s="794"/>
    </row>
    <row r="3207" spans="3:24">
      <c r="C3207" s="857" t="s">
        <v>1024</v>
      </c>
      <c r="D3207" s="835">
        <v>43831</v>
      </c>
      <c r="E3207" s="794">
        <f t="shared" si="59"/>
        <v>2020</v>
      </c>
      <c r="F3207" s="794" t="s">
        <v>1058</v>
      </c>
      <c r="G3207" s="823">
        <v>227</v>
      </c>
      <c r="H3207" s="794" t="s">
        <v>1031</v>
      </c>
      <c r="I3207" s="794">
        <v>86</v>
      </c>
      <c r="J3207" s="794">
        <v>141</v>
      </c>
      <c r="K3207" s="794">
        <v>592.20000000000005</v>
      </c>
      <c r="L3207" s="835">
        <v>44105</v>
      </c>
      <c r="M3207" s="794"/>
      <c r="N3207" s="794"/>
      <c r="O3207" s="794"/>
      <c r="P3207" s="794"/>
      <c r="Q3207" s="794"/>
      <c r="R3207" s="794"/>
      <c r="S3207" s="794"/>
      <c r="T3207" s="794"/>
      <c r="U3207" s="794"/>
      <c r="V3207" s="794"/>
      <c r="W3207" s="794"/>
      <c r="X3207" s="794"/>
    </row>
    <row r="3208" spans="3:24">
      <c r="C3208" s="857" t="s">
        <v>1024</v>
      </c>
      <c r="D3208" s="835">
        <v>43831</v>
      </c>
      <c r="E3208" s="794">
        <f t="shared" si="59"/>
        <v>2020</v>
      </c>
      <c r="F3208" s="794" t="s">
        <v>1058</v>
      </c>
      <c r="G3208" s="823">
        <v>227</v>
      </c>
      <c r="H3208" s="794" t="s">
        <v>1031</v>
      </c>
      <c r="I3208" s="794">
        <v>86</v>
      </c>
      <c r="J3208" s="794">
        <v>141</v>
      </c>
      <c r="K3208" s="794">
        <v>592.20000000000005</v>
      </c>
      <c r="L3208" s="835">
        <v>44105</v>
      </c>
      <c r="M3208" s="794"/>
      <c r="N3208" s="794"/>
      <c r="O3208" s="794"/>
      <c r="P3208" s="794"/>
      <c r="Q3208" s="794"/>
      <c r="R3208" s="794"/>
      <c r="S3208" s="794"/>
      <c r="T3208" s="794"/>
      <c r="U3208" s="794"/>
      <c r="V3208" s="794"/>
      <c r="W3208" s="794"/>
      <c r="X3208" s="794"/>
    </row>
    <row r="3209" spans="3:24">
      <c r="C3209" s="857" t="s">
        <v>1024</v>
      </c>
      <c r="D3209" s="835">
        <v>43831</v>
      </c>
      <c r="E3209" s="794">
        <f t="shared" si="59"/>
        <v>2020</v>
      </c>
      <c r="F3209" s="794" t="s">
        <v>1058</v>
      </c>
      <c r="G3209" s="823">
        <v>227</v>
      </c>
      <c r="H3209" s="794" t="s">
        <v>1031</v>
      </c>
      <c r="I3209" s="794">
        <v>86</v>
      </c>
      <c r="J3209" s="794">
        <v>141</v>
      </c>
      <c r="K3209" s="794">
        <v>592.20000000000005</v>
      </c>
      <c r="L3209" s="835">
        <v>44105</v>
      </c>
      <c r="M3209" s="794"/>
      <c r="N3209" s="794"/>
      <c r="O3209" s="794"/>
      <c r="P3209" s="794"/>
      <c r="Q3209" s="794"/>
      <c r="R3209" s="794"/>
      <c r="S3209" s="794"/>
      <c r="T3209" s="794"/>
      <c r="U3209" s="794"/>
      <c r="V3209" s="794"/>
      <c r="W3209" s="794"/>
      <c r="X3209" s="794"/>
    </row>
    <row r="3210" spans="3:24">
      <c r="C3210" s="857" t="s">
        <v>1024</v>
      </c>
      <c r="D3210" s="835">
        <v>43831</v>
      </c>
      <c r="E3210" s="794">
        <f t="shared" si="59"/>
        <v>2020</v>
      </c>
      <c r="F3210" s="794" t="s">
        <v>1058</v>
      </c>
      <c r="G3210" s="823">
        <v>227</v>
      </c>
      <c r="H3210" s="794" t="s">
        <v>1031</v>
      </c>
      <c r="I3210" s="794">
        <v>86</v>
      </c>
      <c r="J3210" s="794">
        <v>141</v>
      </c>
      <c r="K3210" s="794">
        <v>592.20000000000005</v>
      </c>
      <c r="L3210" s="835">
        <v>44105</v>
      </c>
      <c r="M3210" s="794"/>
      <c r="N3210" s="794"/>
      <c r="O3210" s="794"/>
      <c r="P3210" s="794"/>
      <c r="Q3210" s="794"/>
      <c r="R3210" s="794"/>
      <c r="S3210" s="794"/>
      <c r="T3210" s="794"/>
      <c r="U3210" s="794"/>
      <c r="V3210" s="794"/>
      <c r="W3210" s="794"/>
      <c r="X3210" s="794"/>
    </row>
    <row r="3211" spans="3:24">
      <c r="C3211" s="857" t="s">
        <v>1024</v>
      </c>
      <c r="D3211" s="835">
        <v>43831</v>
      </c>
      <c r="E3211" s="794">
        <f t="shared" si="59"/>
        <v>2020</v>
      </c>
      <c r="F3211" s="794" t="s">
        <v>1019</v>
      </c>
      <c r="G3211" s="823">
        <v>300</v>
      </c>
      <c r="H3211" s="794" t="s">
        <v>1043</v>
      </c>
      <c r="I3211" s="794">
        <v>134</v>
      </c>
      <c r="J3211" s="794">
        <v>166</v>
      </c>
      <c r="K3211" s="794">
        <v>697.2</v>
      </c>
      <c r="L3211" s="835" t="s">
        <v>1023</v>
      </c>
      <c r="M3211" s="794"/>
      <c r="N3211" s="794"/>
      <c r="O3211" s="794"/>
      <c r="P3211" s="794"/>
      <c r="Q3211" s="794"/>
      <c r="R3211" s="794"/>
      <c r="S3211" s="794"/>
      <c r="T3211" s="794"/>
      <c r="U3211" s="794"/>
      <c r="V3211" s="794"/>
      <c r="W3211" s="794"/>
      <c r="X3211" s="794"/>
    </row>
    <row r="3212" spans="3:24">
      <c r="C3212" s="857" t="s">
        <v>1024</v>
      </c>
      <c r="D3212" s="835">
        <v>43831</v>
      </c>
      <c r="E3212" s="794">
        <f t="shared" si="59"/>
        <v>2020</v>
      </c>
      <c r="F3212" s="794" t="s">
        <v>1019</v>
      </c>
      <c r="G3212" s="823">
        <v>300</v>
      </c>
      <c r="H3212" s="794" t="s">
        <v>1043</v>
      </c>
      <c r="I3212" s="794">
        <v>134</v>
      </c>
      <c r="J3212" s="794">
        <v>166</v>
      </c>
      <c r="K3212" s="794">
        <v>697.2</v>
      </c>
      <c r="L3212" s="835" t="s">
        <v>1023</v>
      </c>
      <c r="M3212" s="794"/>
      <c r="N3212" s="794"/>
      <c r="O3212" s="794"/>
      <c r="P3212" s="794"/>
      <c r="Q3212" s="794"/>
      <c r="R3212" s="794"/>
      <c r="S3212" s="794"/>
      <c r="T3212" s="794"/>
      <c r="U3212" s="794"/>
      <c r="V3212" s="794"/>
      <c r="W3212" s="794"/>
      <c r="X3212" s="794"/>
    </row>
    <row r="3213" spans="3:24">
      <c r="C3213" s="857" t="s">
        <v>1024</v>
      </c>
      <c r="D3213" s="835">
        <v>43831</v>
      </c>
      <c r="E3213" s="794">
        <f t="shared" si="59"/>
        <v>2020</v>
      </c>
      <c r="F3213" s="794" t="s">
        <v>1019</v>
      </c>
      <c r="G3213" s="823">
        <v>300</v>
      </c>
      <c r="H3213" s="794" t="s">
        <v>1043</v>
      </c>
      <c r="I3213" s="794">
        <v>134</v>
      </c>
      <c r="J3213" s="794">
        <v>166</v>
      </c>
      <c r="K3213" s="794">
        <v>697.2</v>
      </c>
      <c r="L3213" s="835" t="s">
        <v>1023</v>
      </c>
      <c r="M3213" s="794"/>
      <c r="N3213" s="794"/>
      <c r="O3213" s="794"/>
      <c r="P3213" s="794"/>
      <c r="Q3213" s="794"/>
      <c r="R3213" s="794"/>
      <c r="S3213" s="794"/>
      <c r="T3213" s="794"/>
      <c r="U3213" s="794"/>
      <c r="V3213" s="794"/>
      <c r="W3213" s="794"/>
      <c r="X3213" s="794"/>
    </row>
    <row r="3214" spans="3:24">
      <c r="C3214" s="857" t="s">
        <v>1024</v>
      </c>
      <c r="D3214" s="835">
        <v>43831</v>
      </c>
      <c r="E3214" s="794">
        <f t="shared" si="59"/>
        <v>2020</v>
      </c>
      <c r="F3214" s="794" t="s">
        <v>1019</v>
      </c>
      <c r="G3214" s="823">
        <v>300</v>
      </c>
      <c r="H3214" s="794" t="s">
        <v>1043</v>
      </c>
      <c r="I3214" s="794">
        <v>134</v>
      </c>
      <c r="J3214" s="794">
        <v>166</v>
      </c>
      <c r="K3214" s="794">
        <v>697.2</v>
      </c>
      <c r="L3214" s="835" t="s">
        <v>1023</v>
      </c>
      <c r="M3214" s="794"/>
      <c r="N3214" s="794"/>
      <c r="O3214" s="794"/>
      <c r="P3214" s="794"/>
      <c r="Q3214" s="794"/>
      <c r="R3214" s="794"/>
      <c r="S3214" s="794"/>
      <c r="T3214" s="794"/>
      <c r="U3214" s="794"/>
      <c r="V3214" s="794"/>
      <c r="W3214" s="794"/>
      <c r="X3214" s="794"/>
    </row>
    <row r="3215" spans="3:24">
      <c r="C3215" s="857" t="s">
        <v>1024</v>
      </c>
      <c r="D3215" s="835">
        <v>43831</v>
      </c>
      <c r="E3215" s="794">
        <f t="shared" si="59"/>
        <v>2020</v>
      </c>
      <c r="F3215" s="794" t="s">
        <v>1019</v>
      </c>
      <c r="G3215" s="823">
        <v>300</v>
      </c>
      <c r="H3215" s="794" t="s">
        <v>1043</v>
      </c>
      <c r="I3215" s="794">
        <v>134</v>
      </c>
      <c r="J3215" s="794">
        <v>166</v>
      </c>
      <c r="K3215" s="794">
        <v>697.2</v>
      </c>
      <c r="L3215" s="835" t="s">
        <v>1023</v>
      </c>
      <c r="M3215" s="794"/>
      <c r="N3215" s="794"/>
      <c r="O3215" s="794"/>
      <c r="P3215" s="794"/>
      <c r="Q3215" s="794"/>
      <c r="R3215" s="794"/>
      <c r="S3215" s="794"/>
      <c r="T3215" s="794"/>
      <c r="U3215" s="794"/>
      <c r="V3215" s="794"/>
      <c r="W3215" s="794"/>
      <c r="X3215" s="794"/>
    </row>
    <row r="3216" spans="3:24">
      <c r="C3216" s="857" t="s">
        <v>1024</v>
      </c>
      <c r="D3216" s="835">
        <v>43831</v>
      </c>
      <c r="E3216" s="794">
        <f t="shared" si="59"/>
        <v>2020</v>
      </c>
      <c r="F3216" s="794" t="s">
        <v>1019</v>
      </c>
      <c r="G3216" s="823">
        <v>300</v>
      </c>
      <c r="H3216" s="794" t="s">
        <v>1043</v>
      </c>
      <c r="I3216" s="794">
        <v>134</v>
      </c>
      <c r="J3216" s="794">
        <v>166</v>
      </c>
      <c r="K3216" s="794">
        <v>697.2</v>
      </c>
      <c r="L3216" s="835" t="s">
        <v>1023</v>
      </c>
      <c r="M3216" s="794"/>
      <c r="N3216" s="794"/>
      <c r="O3216" s="794"/>
      <c r="P3216" s="794"/>
      <c r="Q3216" s="794"/>
      <c r="R3216" s="794"/>
      <c r="S3216" s="794"/>
      <c r="T3216" s="794"/>
      <c r="U3216" s="794"/>
      <c r="V3216" s="794"/>
      <c r="W3216" s="794"/>
      <c r="X3216" s="794"/>
    </row>
    <row r="3217" spans="3:24">
      <c r="C3217" s="857" t="s">
        <v>1024</v>
      </c>
      <c r="D3217" s="835">
        <v>43831</v>
      </c>
      <c r="E3217" s="794">
        <f t="shared" si="59"/>
        <v>2020</v>
      </c>
      <c r="F3217" s="794" t="s">
        <v>1019</v>
      </c>
      <c r="G3217" s="823">
        <v>300</v>
      </c>
      <c r="H3217" s="794" t="s">
        <v>1042</v>
      </c>
      <c r="I3217" s="794">
        <v>213</v>
      </c>
      <c r="J3217" s="794">
        <v>87</v>
      </c>
      <c r="K3217" s="794">
        <v>365.40000000000003</v>
      </c>
      <c r="L3217" s="835" t="s">
        <v>1023</v>
      </c>
      <c r="M3217" s="794"/>
      <c r="N3217" s="794"/>
      <c r="O3217" s="794"/>
      <c r="P3217" s="794"/>
      <c r="Q3217" s="794"/>
      <c r="R3217" s="794"/>
      <c r="S3217" s="794"/>
      <c r="T3217" s="794"/>
      <c r="U3217" s="794"/>
      <c r="V3217" s="794"/>
      <c r="W3217" s="794"/>
      <c r="X3217" s="794"/>
    </row>
    <row r="3218" spans="3:24">
      <c r="C3218" s="857" t="s">
        <v>1024</v>
      </c>
      <c r="D3218" s="835">
        <v>43831</v>
      </c>
      <c r="E3218" s="794">
        <f t="shared" si="59"/>
        <v>2020</v>
      </c>
      <c r="F3218" s="794" t="s">
        <v>1019</v>
      </c>
      <c r="G3218" s="823">
        <v>300</v>
      </c>
      <c r="H3218" s="794" t="s">
        <v>1042</v>
      </c>
      <c r="I3218" s="794">
        <v>213</v>
      </c>
      <c r="J3218" s="794">
        <v>87</v>
      </c>
      <c r="K3218" s="794">
        <v>365.40000000000003</v>
      </c>
      <c r="L3218" s="835" t="s">
        <v>1023</v>
      </c>
      <c r="M3218" s="794"/>
      <c r="N3218" s="794"/>
      <c r="O3218" s="794"/>
      <c r="P3218" s="794"/>
      <c r="Q3218" s="794"/>
      <c r="R3218" s="794"/>
      <c r="S3218" s="794"/>
      <c r="T3218" s="794"/>
      <c r="U3218" s="794"/>
      <c r="V3218" s="794"/>
      <c r="W3218" s="794"/>
      <c r="X3218" s="794"/>
    </row>
    <row r="3219" spans="3:24">
      <c r="C3219" s="857" t="s">
        <v>1024</v>
      </c>
      <c r="D3219" s="835">
        <v>43831</v>
      </c>
      <c r="E3219" s="794">
        <f t="shared" si="59"/>
        <v>2020</v>
      </c>
      <c r="F3219" s="794" t="s">
        <v>1019</v>
      </c>
      <c r="G3219" s="823">
        <v>300</v>
      </c>
      <c r="H3219" s="794" t="s">
        <v>1043</v>
      </c>
      <c r="I3219" s="794">
        <v>134</v>
      </c>
      <c r="J3219" s="794">
        <v>166</v>
      </c>
      <c r="K3219" s="794">
        <v>697.2</v>
      </c>
      <c r="L3219" s="835" t="s">
        <v>1023</v>
      </c>
      <c r="M3219" s="794"/>
      <c r="N3219" s="794"/>
      <c r="O3219" s="794"/>
      <c r="P3219" s="794"/>
      <c r="Q3219" s="794"/>
      <c r="R3219" s="794"/>
      <c r="S3219" s="794"/>
      <c r="T3219" s="794"/>
      <c r="U3219" s="794"/>
      <c r="V3219" s="794"/>
      <c r="W3219" s="794"/>
      <c r="X3219" s="794"/>
    </row>
    <row r="3220" spans="3:24">
      <c r="C3220" s="857" t="s">
        <v>1024</v>
      </c>
      <c r="D3220" s="835">
        <v>43831</v>
      </c>
      <c r="E3220" s="794">
        <f t="shared" si="59"/>
        <v>2020</v>
      </c>
      <c r="F3220" s="794" t="s">
        <v>1019</v>
      </c>
      <c r="G3220" s="823">
        <v>300</v>
      </c>
      <c r="H3220" s="794" t="s">
        <v>1043</v>
      </c>
      <c r="I3220" s="794">
        <v>134</v>
      </c>
      <c r="J3220" s="794">
        <v>166</v>
      </c>
      <c r="K3220" s="794">
        <v>697.2</v>
      </c>
      <c r="L3220" s="835" t="s">
        <v>1023</v>
      </c>
      <c r="M3220" s="794"/>
      <c r="N3220" s="794"/>
      <c r="O3220" s="794"/>
      <c r="P3220" s="794"/>
      <c r="Q3220" s="794"/>
      <c r="R3220" s="794"/>
      <c r="S3220" s="794"/>
      <c r="T3220" s="794"/>
      <c r="U3220" s="794"/>
      <c r="V3220" s="794"/>
      <c r="W3220" s="794"/>
      <c r="X3220" s="794"/>
    </row>
    <row r="3221" spans="3:24">
      <c r="C3221" s="857" t="s">
        <v>1024</v>
      </c>
      <c r="D3221" s="835">
        <v>43831</v>
      </c>
      <c r="E3221" s="794">
        <f t="shared" si="59"/>
        <v>2020</v>
      </c>
      <c r="F3221" s="794" t="s">
        <v>1019</v>
      </c>
      <c r="G3221" s="823">
        <v>300</v>
      </c>
      <c r="H3221" s="794" t="s">
        <v>1044</v>
      </c>
      <c r="I3221" s="794">
        <v>162</v>
      </c>
      <c r="J3221" s="794">
        <v>138</v>
      </c>
      <c r="K3221" s="794">
        <v>579.6</v>
      </c>
      <c r="L3221" s="835">
        <v>44197</v>
      </c>
      <c r="M3221" s="794"/>
      <c r="N3221" s="794"/>
      <c r="O3221" s="794"/>
      <c r="P3221" s="794"/>
      <c r="Q3221" s="794"/>
      <c r="R3221" s="794"/>
      <c r="S3221" s="794"/>
      <c r="T3221" s="794"/>
      <c r="U3221" s="794"/>
      <c r="V3221" s="794"/>
      <c r="W3221" s="794"/>
      <c r="X3221" s="794"/>
    </row>
    <row r="3222" spans="3:24">
      <c r="C3222" s="857" t="s">
        <v>1024</v>
      </c>
      <c r="D3222" s="835">
        <v>43831</v>
      </c>
      <c r="E3222" s="794">
        <f t="shared" si="59"/>
        <v>2020</v>
      </c>
      <c r="F3222" s="794" t="s">
        <v>1019</v>
      </c>
      <c r="G3222" s="823">
        <v>300</v>
      </c>
      <c r="H3222" s="794" t="s">
        <v>1042</v>
      </c>
      <c r="I3222" s="794">
        <v>213</v>
      </c>
      <c r="J3222" s="794">
        <v>87</v>
      </c>
      <c r="K3222" s="794">
        <v>365.40000000000003</v>
      </c>
      <c r="L3222" s="835" t="s">
        <v>1023</v>
      </c>
      <c r="M3222" s="794"/>
      <c r="N3222" s="794"/>
      <c r="O3222" s="794"/>
      <c r="P3222" s="794"/>
      <c r="Q3222" s="794"/>
      <c r="R3222" s="794"/>
      <c r="S3222" s="794"/>
      <c r="T3222" s="794"/>
      <c r="U3222" s="794"/>
      <c r="V3222" s="794"/>
      <c r="W3222" s="794"/>
      <c r="X3222" s="794"/>
    </row>
    <row r="3223" spans="3:24">
      <c r="C3223" s="857" t="s">
        <v>1024</v>
      </c>
      <c r="D3223" s="835">
        <v>43831</v>
      </c>
      <c r="E3223" s="794">
        <f t="shared" si="59"/>
        <v>2020</v>
      </c>
      <c r="F3223" s="794" t="s">
        <v>1019</v>
      </c>
      <c r="G3223" s="823">
        <v>300</v>
      </c>
      <c r="H3223" s="794" t="s">
        <v>1044</v>
      </c>
      <c r="I3223" s="794">
        <v>162</v>
      </c>
      <c r="J3223" s="794">
        <v>138</v>
      </c>
      <c r="K3223" s="794">
        <v>579.6</v>
      </c>
      <c r="L3223" s="835" t="s">
        <v>1023</v>
      </c>
      <c r="M3223" s="794"/>
      <c r="N3223" s="794"/>
      <c r="O3223" s="794"/>
      <c r="P3223" s="794"/>
      <c r="Q3223" s="794"/>
      <c r="R3223" s="794"/>
      <c r="S3223" s="794"/>
      <c r="T3223" s="794"/>
      <c r="U3223" s="794"/>
      <c r="V3223" s="794"/>
      <c r="W3223" s="794"/>
      <c r="X3223" s="794"/>
    </row>
    <row r="3224" spans="3:24">
      <c r="C3224" s="857" t="s">
        <v>1024</v>
      </c>
      <c r="D3224" s="835">
        <v>43831</v>
      </c>
      <c r="E3224" s="794">
        <f t="shared" si="59"/>
        <v>2020</v>
      </c>
      <c r="F3224" s="794" t="s">
        <v>1019</v>
      </c>
      <c r="G3224" s="823">
        <v>300</v>
      </c>
      <c r="H3224" s="794" t="s">
        <v>1043</v>
      </c>
      <c r="I3224" s="794">
        <v>134</v>
      </c>
      <c r="J3224" s="794">
        <v>166</v>
      </c>
      <c r="K3224" s="794">
        <v>697.2</v>
      </c>
      <c r="L3224" s="835">
        <v>44075</v>
      </c>
      <c r="M3224" s="794"/>
      <c r="N3224" s="794"/>
      <c r="O3224" s="794"/>
      <c r="P3224" s="794"/>
      <c r="Q3224" s="794"/>
      <c r="R3224" s="794"/>
      <c r="S3224" s="794"/>
      <c r="T3224" s="794"/>
      <c r="U3224" s="794"/>
      <c r="V3224" s="794"/>
      <c r="W3224" s="794"/>
      <c r="X3224" s="794"/>
    </row>
    <row r="3225" spans="3:24">
      <c r="C3225" s="857" t="s">
        <v>1024</v>
      </c>
      <c r="D3225" s="835">
        <v>43831</v>
      </c>
      <c r="E3225" s="794">
        <f t="shared" si="59"/>
        <v>2020</v>
      </c>
      <c r="F3225" s="794" t="s">
        <v>1019</v>
      </c>
      <c r="G3225" s="823">
        <v>300</v>
      </c>
      <c r="H3225" s="794" t="s">
        <v>1043</v>
      </c>
      <c r="I3225" s="794">
        <v>134</v>
      </c>
      <c r="J3225" s="794">
        <v>166</v>
      </c>
      <c r="K3225" s="794">
        <v>697.2</v>
      </c>
      <c r="L3225" s="835" t="s">
        <v>1023</v>
      </c>
      <c r="M3225" s="794"/>
      <c r="N3225" s="794"/>
      <c r="O3225" s="794"/>
      <c r="P3225" s="794"/>
      <c r="Q3225" s="794"/>
      <c r="R3225" s="794"/>
      <c r="S3225" s="794"/>
      <c r="T3225" s="794"/>
      <c r="U3225" s="794"/>
      <c r="V3225" s="794"/>
      <c r="W3225" s="794"/>
      <c r="X3225" s="794"/>
    </row>
    <row r="3226" spans="3:24">
      <c r="C3226" s="857" t="s">
        <v>1024</v>
      </c>
      <c r="D3226" s="835">
        <v>43831</v>
      </c>
      <c r="E3226" s="794">
        <f t="shared" si="59"/>
        <v>2020</v>
      </c>
      <c r="F3226" s="794" t="s">
        <v>1019</v>
      </c>
      <c r="G3226" s="823">
        <v>300</v>
      </c>
      <c r="H3226" s="794" t="s">
        <v>1043</v>
      </c>
      <c r="I3226" s="794">
        <v>134</v>
      </c>
      <c r="J3226" s="794">
        <v>166</v>
      </c>
      <c r="K3226" s="794">
        <v>697.2</v>
      </c>
      <c r="L3226" s="835" t="s">
        <v>1023</v>
      </c>
      <c r="M3226" s="794"/>
      <c r="N3226" s="794"/>
      <c r="O3226" s="794"/>
      <c r="P3226" s="794"/>
      <c r="Q3226" s="794"/>
      <c r="R3226" s="794"/>
      <c r="S3226" s="794"/>
      <c r="T3226" s="794"/>
      <c r="U3226" s="794"/>
      <c r="V3226" s="794"/>
      <c r="W3226" s="794"/>
      <c r="X3226" s="794"/>
    </row>
    <row r="3227" spans="3:24">
      <c r="C3227" s="857" t="s">
        <v>1024</v>
      </c>
      <c r="D3227" s="835">
        <v>43831</v>
      </c>
      <c r="E3227" s="794">
        <f t="shared" si="59"/>
        <v>2020</v>
      </c>
      <c r="F3227" s="794" t="s">
        <v>1027</v>
      </c>
      <c r="G3227" s="823">
        <v>470</v>
      </c>
      <c r="H3227" s="794" t="s">
        <v>1043</v>
      </c>
      <c r="I3227" s="794">
        <v>134</v>
      </c>
      <c r="J3227" s="794">
        <v>336</v>
      </c>
      <c r="K3227" s="794">
        <v>1411.2</v>
      </c>
      <c r="L3227" s="835" t="s">
        <v>1023</v>
      </c>
      <c r="M3227" s="794"/>
      <c r="N3227" s="794"/>
      <c r="O3227" s="794"/>
      <c r="P3227" s="794"/>
      <c r="Q3227" s="794"/>
      <c r="R3227" s="794"/>
      <c r="S3227" s="794"/>
      <c r="T3227" s="794"/>
      <c r="U3227" s="794"/>
      <c r="V3227" s="794"/>
      <c r="W3227" s="794"/>
      <c r="X3227" s="794"/>
    </row>
    <row r="3228" spans="3:24">
      <c r="C3228" s="857" t="s">
        <v>1024</v>
      </c>
      <c r="D3228" s="835">
        <v>43831</v>
      </c>
      <c r="E3228" s="794">
        <f t="shared" si="59"/>
        <v>2020</v>
      </c>
      <c r="F3228" s="794" t="s">
        <v>1019</v>
      </c>
      <c r="G3228" s="823">
        <v>300</v>
      </c>
      <c r="H3228" s="794" t="s">
        <v>1043</v>
      </c>
      <c r="I3228" s="794">
        <v>134</v>
      </c>
      <c r="J3228" s="794">
        <v>166</v>
      </c>
      <c r="K3228" s="794">
        <v>697.2</v>
      </c>
      <c r="L3228" s="835" t="s">
        <v>1023</v>
      </c>
      <c r="M3228" s="794"/>
      <c r="N3228" s="794"/>
      <c r="O3228" s="794"/>
      <c r="P3228" s="794"/>
      <c r="Q3228" s="794"/>
      <c r="R3228" s="794"/>
      <c r="S3228" s="794"/>
      <c r="T3228" s="794"/>
      <c r="U3228" s="794"/>
      <c r="V3228" s="794"/>
      <c r="W3228" s="794"/>
      <c r="X3228" s="794"/>
    </row>
    <row r="3229" spans="3:24">
      <c r="C3229" s="857" t="s">
        <v>1024</v>
      </c>
      <c r="D3229" s="835">
        <v>43831</v>
      </c>
      <c r="E3229" s="794">
        <f t="shared" si="59"/>
        <v>2020</v>
      </c>
      <c r="F3229" s="794" t="s">
        <v>1027</v>
      </c>
      <c r="G3229" s="823">
        <v>470</v>
      </c>
      <c r="H3229" s="794" t="s">
        <v>1043</v>
      </c>
      <c r="I3229" s="794">
        <v>134</v>
      </c>
      <c r="J3229" s="794">
        <v>336</v>
      </c>
      <c r="K3229" s="794">
        <v>1411.2</v>
      </c>
      <c r="L3229" s="835" t="s">
        <v>1023</v>
      </c>
      <c r="M3229" s="794"/>
      <c r="N3229" s="794"/>
      <c r="O3229" s="794"/>
      <c r="P3229" s="794"/>
      <c r="Q3229" s="794"/>
      <c r="R3229" s="794"/>
      <c r="S3229" s="794"/>
      <c r="T3229" s="794"/>
      <c r="U3229" s="794"/>
      <c r="V3229" s="794"/>
      <c r="W3229" s="794"/>
      <c r="X3229" s="794"/>
    </row>
    <row r="3230" spans="3:24">
      <c r="C3230" s="857" t="s">
        <v>1024</v>
      </c>
      <c r="D3230" s="835">
        <v>43831</v>
      </c>
      <c r="E3230" s="794">
        <f t="shared" si="59"/>
        <v>2020</v>
      </c>
      <c r="F3230" s="794" t="s">
        <v>1019</v>
      </c>
      <c r="G3230" s="823">
        <v>300</v>
      </c>
      <c r="H3230" s="794" t="s">
        <v>1043</v>
      </c>
      <c r="I3230" s="794">
        <v>134</v>
      </c>
      <c r="J3230" s="794">
        <v>166</v>
      </c>
      <c r="K3230" s="794">
        <v>697.2</v>
      </c>
      <c r="L3230" s="835" t="s">
        <v>1023</v>
      </c>
      <c r="M3230" s="794"/>
      <c r="N3230" s="794"/>
      <c r="O3230" s="794"/>
      <c r="P3230" s="794"/>
      <c r="Q3230" s="794"/>
      <c r="R3230" s="794"/>
      <c r="S3230" s="794"/>
      <c r="T3230" s="794"/>
      <c r="U3230" s="794"/>
      <c r="V3230" s="794"/>
      <c r="W3230" s="794"/>
      <c r="X3230" s="794"/>
    </row>
    <row r="3231" spans="3:24">
      <c r="C3231" s="857" t="s">
        <v>1024</v>
      </c>
      <c r="D3231" s="835">
        <v>43831</v>
      </c>
      <c r="E3231" s="794">
        <f t="shared" si="59"/>
        <v>2020</v>
      </c>
      <c r="F3231" s="794" t="s">
        <v>1019</v>
      </c>
      <c r="G3231" s="823">
        <v>300</v>
      </c>
      <c r="H3231" s="794" t="s">
        <v>1043</v>
      </c>
      <c r="I3231" s="794">
        <v>134</v>
      </c>
      <c r="J3231" s="794">
        <v>166</v>
      </c>
      <c r="K3231" s="794">
        <v>697.2</v>
      </c>
      <c r="L3231" s="835" t="s">
        <v>1023</v>
      </c>
      <c r="M3231" s="794"/>
      <c r="N3231" s="794"/>
      <c r="O3231" s="794"/>
      <c r="P3231" s="794"/>
      <c r="Q3231" s="794"/>
      <c r="R3231" s="794"/>
      <c r="S3231" s="794"/>
      <c r="T3231" s="794"/>
      <c r="U3231" s="794"/>
      <c r="V3231" s="794"/>
      <c r="W3231" s="794"/>
      <c r="X3231" s="794"/>
    </row>
    <row r="3232" spans="3:24">
      <c r="C3232" s="857" t="s">
        <v>1024</v>
      </c>
      <c r="D3232" s="835">
        <v>43831</v>
      </c>
      <c r="E3232" s="794">
        <f t="shared" si="59"/>
        <v>2020</v>
      </c>
      <c r="F3232" s="794" t="s">
        <v>1019</v>
      </c>
      <c r="G3232" s="823">
        <v>300</v>
      </c>
      <c r="H3232" s="794" t="s">
        <v>1053</v>
      </c>
      <c r="I3232" s="794">
        <v>180</v>
      </c>
      <c r="J3232" s="794">
        <v>120</v>
      </c>
      <c r="K3232" s="794">
        <v>504</v>
      </c>
      <c r="L3232" s="835">
        <v>44105</v>
      </c>
      <c r="M3232" s="794"/>
      <c r="N3232" s="794"/>
      <c r="O3232" s="794"/>
      <c r="P3232" s="794"/>
      <c r="Q3232" s="794"/>
      <c r="R3232" s="794"/>
      <c r="S3232" s="794"/>
      <c r="T3232" s="794"/>
      <c r="U3232" s="794"/>
      <c r="V3232" s="794"/>
      <c r="W3232" s="794"/>
      <c r="X3232" s="794"/>
    </row>
    <row r="3233" spans="3:24">
      <c r="C3233" s="857" t="s">
        <v>1024</v>
      </c>
      <c r="D3233" s="835">
        <v>43831</v>
      </c>
      <c r="E3233" s="794">
        <f t="shared" si="59"/>
        <v>2020</v>
      </c>
      <c r="F3233" s="794" t="s">
        <v>1019</v>
      </c>
      <c r="G3233" s="823">
        <v>300</v>
      </c>
      <c r="H3233" s="794" t="s">
        <v>1053</v>
      </c>
      <c r="I3233" s="794">
        <v>180</v>
      </c>
      <c r="J3233" s="794">
        <v>120</v>
      </c>
      <c r="K3233" s="794">
        <v>504</v>
      </c>
      <c r="L3233" s="835">
        <v>44105</v>
      </c>
      <c r="M3233" s="794"/>
      <c r="N3233" s="794"/>
      <c r="O3233" s="794"/>
      <c r="P3233" s="794"/>
      <c r="Q3233" s="794"/>
      <c r="R3233" s="794"/>
      <c r="S3233" s="794"/>
      <c r="T3233" s="794"/>
      <c r="U3233" s="794"/>
      <c r="V3233" s="794"/>
      <c r="W3233" s="794"/>
      <c r="X3233" s="794"/>
    </row>
    <row r="3234" spans="3:24">
      <c r="C3234" s="857" t="s">
        <v>1024</v>
      </c>
      <c r="D3234" s="835">
        <v>43831</v>
      </c>
      <c r="E3234" s="794">
        <f t="shared" si="59"/>
        <v>2020</v>
      </c>
      <c r="F3234" s="794" t="s">
        <v>1019</v>
      </c>
      <c r="G3234" s="823">
        <v>300</v>
      </c>
      <c r="H3234" s="794" t="s">
        <v>1053</v>
      </c>
      <c r="I3234" s="794">
        <v>180</v>
      </c>
      <c r="J3234" s="794">
        <v>120</v>
      </c>
      <c r="K3234" s="794">
        <v>504</v>
      </c>
      <c r="L3234" s="835">
        <v>44105</v>
      </c>
      <c r="M3234" s="794"/>
      <c r="N3234" s="794"/>
      <c r="O3234" s="794"/>
      <c r="P3234" s="794"/>
      <c r="Q3234" s="794"/>
      <c r="R3234" s="794"/>
      <c r="S3234" s="794"/>
      <c r="T3234" s="794"/>
      <c r="U3234" s="794"/>
      <c r="V3234" s="794"/>
      <c r="W3234" s="794"/>
      <c r="X3234" s="794"/>
    </row>
    <row r="3235" spans="3:24">
      <c r="C3235" s="857" t="s">
        <v>1024</v>
      </c>
      <c r="D3235" s="835">
        <v>43831</v>
      </c>
      <c r="E3235" s="794">
        <f t="shared" si="59"/>
        <v>2020</v>
      </c>
      <c r="F3235" s="794" t="s">
        <v>1019</v>
      </c>
      <c r="G3235" s="823">
        <v>300</v>
      </c>
      <c r="H3235" s="794" t="s">
        <v>1053</v>
      </c>
      <c r="I3235" s="794">
        <v>180</v>
      </c>
      <c r="J3235" s="794">
        <v>120</v>
      </c>
      <c r="K3235" s="794">
        <v>504</v>
      </c>
      <c r="L3235" s="835">
        <v>44105</v>
      </c>
      <c r="M3235" s="794"/>
      <c r="N3235" s="794"/>
      <c r="O3235" s="794"/>
      <c r="P3235" s="794"/>
      <c r="Q3235" s="794"/>
      <c r="R3235" s="794"/>
      <c r="S3235" s="794"/>
      <c r="T3235" s="794"/>
      <c r="U3235" s="794"/>
      <c r="V3235" s="794"/>
      <c r="W3235" s="794"/>
      <c r="X3235" s="794"/>
    </row>
    <row r="3236" spans="3:24">
      <c r="C3236" s="857" t="s">
        <v>1024</v>
      </c>
      <c r="D3236" s="835">
        <v>43831</v>
      </c>
      <c r="E3236" s="794">
        <f t="shared" si="59"/>
        <v>2020</v>
      </c>
      <c r="F3236" s="794" t="s">
        <v>1019</v>
      </c>
      <c r="G3236" s="823">
        <v>300</v>
      </c>
      <c r="H3236" s="794" t="s">
        <v>1053</v>
      </c>
      <c r="I3236" s="794">
        <v>180</v>
      </c>
      <c r="J3236" s="794">
        <v>120</v>
      </c>
      <c r="K3236" s="794">
        <v>504</v>
      </c>
      <c r="L3236" s="835">
        <v>44105</v>
      </c>
      <c r="M3236" s="794"/>
      <c r="N3236" s="794"/>
      <c r="O3236" s="794"/>
      <c r="P3236" s="794"/>
      <c r="Q3236" s="794"/>
      <c r="R3236" s="794"/>
      <c r="S3236" s="794"/>
      <c r="T3236" s="794"/>
      <c r="U3236" s="794"/>
      <c r="V3236" s="794"/>
      <c r="W3236" s="794"/>
      <c r="X3236" s="794"/>
    </row>
    <row r="3237" spans="3:24">
      <c r="C3237" s="857" t="s">
        <v>1024</v>
      </c>
      <c r="D3237" s="835">
        <v>43831</v>
      </c>
      <c r="E3237" s="794">
        <f t="shared" si="59"/>
        <v>2020</v>
      </c>
      <c r="F3237" s="794" t="s">
        <v>1019</v>
      </c>
      <c r="G3237" s="823">
        <v>300</v>
      </c>
      <c r="H3237" s="794" t="s">
        <v>1053</v>
      </c>
      <c r="I3237" s="794">
        <v>180</v>
      </c>
      <c r="J3237" s="794">
        <v>120</v>
      </c>
      <c r="K3237" s="794">
        <v>504</v>
      </c>
      <c r="L3237" s="835">
        <v>44105</v>
      </c>
      <c r="M3237" s="794"/>
      <c r="N3237" s="794"/>
      <c r="O3237" s="794"/>
      <c r="P3237" s="794"/>
      <c r="Q3237" s="794"/>
      <c r="R3237" s="794"/>
      <c r="S3237" s="794"/>
      <c r="T3237" s="794"/>
      <c r="U3237" s="794"/>
      <c r="V3237" s="794"/>
      <c r="W3237" s="794"/>
      <c r="X3237" s="794"/>
    </row>
    <row r="3238" spans="3:24">
      <c r="C3238" s="857" t="s">
        <v>1024</v>
      </c>
      <c r="D3238" s="835">
        <v>43831</v>
      </c>
      <c r="E3238" s="794">
        <f t="shared" si="59"/>
        <v>2020</v>
      </c>
      <c r="F3238" s="794" t="s">
        <v>1019</v>
      </c>
      <c r="G3238" s="823">
        <v>300</v>
      </c>
      <c r="H3238" s="794" t="s">
        <v>1053</v>
      </c>
      <c r="I3238" s="794">
        <v>180</v>
      </c>
      <c r="J3238" s="794">
        <v>120</v>
      </c>
      <c r="K3238" s="794">
        <v>504</v>
      </c>
      <c r="L3238" s="835">
        <v>44105</v>
      </c>
      <c r="M3238" s="794"/>
      <c r="N3238" s="794"/>
      <c r="O3238" s="794"/>
      <c r="P3238" s="794"/>
      <c r="Q3238" s="794"/>
      <c r="R3238" s="794"/>
      <c r="S3238" s="794"/>
      <c r="T3238" s="794"/>
      <c r="U3238" s="794"/>
      <c r="V3238" s="794"/>
      <c r="W3238" s="794"/>
      <c r="X3238" s="794"/>
    </row>
    <row r="3239" spans="3:24">
      <c r="C3239" s="857" t="s">
        <v>1024</v>
      </c>
      <c r="D3239" s="835">
        <v>43831</v>
      </c>
      <c r="E3239" s="794">
        <f t="shared" si="59"/>
        <v>2020</v>
      </c>
      <c r="F3239" s="794" t="s">
        <v>1019</v>
      </c>
      <c r="G3239" s="823">
        <v>300</v>
      </c>
      <c r="H3239" s="794" t="s">
        <v>1053</v>
      </c>
      <c r="I3239" s="794">
        <v>180</v>
      </c>
      <c r="J3239" s="794">
        <v>120</v>
      </c>
      <c r="K3239" s="794">
        <v>504</v>
      </c>
      <c r="L3239" s="835">
        <v>44105</v>
      </c>
      <c r="M3239" s="794"/>
      <c r="N3239" s="794"/>
      <c r="O3239" s="794"/>
      <c r="P3239" s="794"/>
      <c r="Q3239" s="794"/>
      <c r="R3239" s="794"/>
      <c r="S3239" s="794"/>
      <c r="T3239" s="794"/>
      <c r="U3239" s="794"/>
      <c r="V3239" s="794"/>
      <c r="W3239" s="794"/>
      <c r="X3239" s="794"/>
    </row>
    <row r="3240" spans="3:24">
      <c r="C3240" s="857" t="s">
        <v>1024</v>
      </c>
      <c r="D3240" s="835">
        <v>43831</v>
      </c>
      <c r="E3240" s="794">
        <f t="shared" si="59"/>
        <v>2020</v>
      </c>
      <c r="F3240" s="794" t="s">
        <v>1019</v>
      </c>
      <c r="G3240" s="823">
        <v>300</v>
      </c>
      <c r="H3240" s="794" t="s">
        <v>1041</v>
      </c>
      <c r="I3240" s="794">
        <v>68</v>
      </c>
      <c r="J3240" s="794">
        <v>232</v>
      </c>
      <c r="K3240" s="794">
        <v>974.40000000000009</v>
      </c>
      <c r="L3240" s="835">
        <v>44105</v>
      </c>
      <c r="M3240" s="794"/>
      <c r="N3240" s="794"/>
      <c r="O3240" s="794"/>
      <c r="P3240" s="794"/>
      <c r="Q3240" s="794"/>
      <c r="R3240" s="794"/>
      <c r="S3240" s="794"/>
      <c r="T3240" s="794"/>
      <c r="U3240" s="794"/>
      <c r="V3240" s="794"/>
      <c r="W3240" s="794"/>
      <c r="X3240" s="794"/>
    </row>
    <row r="3241" spans="3:24">
      <c r="C3241" s="857" t="s">
        <v>1024</v>
      </c>
      <c r="D3241" s="835">
        <v>43831</v>
      </c>
      <c r="E3241" s="794">
        <f t="shared" si="59"/>
        <v>2020</v>
      </c>
      <c r="F3241" s="794" t="s">
        <v>1019</v>
      </c>
      <c r="G3241" s="823">
        <v>300</v>
      </c>
      <c r="H3241" s="794" t="s">
        <v>1041</v>
      </c>
      <c r="I3241" s="794">
        <v>68</v>
      </c>
      <c r="J3241" s="794">
        <v>232</v>
      </c>
      <c r="K3241" s="794">
        <v>974.40000000000009</v>
      </c>
      <c r="L3241" s="835">
        <v>44105</v>
      </c>
      <c r="M3241" s="794"/>
      <c r="N3241" s="794"/>
      <c r="O3241" s="794"/>
      <c r="P3241" s="794"/>
      <c r="Q3241" s="794"/>
      <c r="R3241" s="794"/>
      <c r="S3241" s="794"/>
      <c r="T3241" s="794"/>
      <c r="U3241" s="794"/>
      <c r="V3241" s="794"/>
      <c r="W3241" s="794"/>
      <c r="X3241" s="794"/>
    </row>
    <row r="3242" spans="3:24">
      <c r="C3242" s="857" t="s">
        <v>1024</v>
      </c>
      <c r="D3242" s="835">
        <v>43831</v>
      </c>
      <c r="E3242" s="794">
        <f t="shared" ref="E3242:E3305" si="60">YEAR(D3242)</f>
        <v>2020</v>
      </c>
      <c r="F3242" s="794" t="s">
        <v>1019</v>
      </c>
      <c r="G3242" s="823">
        <v>300</v>
      </c>
      <c r="H3242" s="794" t="s">
        <v>1041</v>
      </c>
      <c r="I3242" s="794">
        <v>68</v>
      </c>
      <c r="J3242" s="794">
        <v>232</v>
      </c>
      <c r="K3242" s="794">
        <v>974.40000000000009</v>
      </c>
      <c r="L3242" s="835">
        <v>44105</v>
      </c>
      <c r="M3242" s="794"/>
      <c r="N3242" s="794"/>
      <c r="O3242" s="794"/>
      <c r="P3242" s="794"/>
      <c r="Q3242" s="794"/>
      <c r="R3242" s="794"/>
      <c r="S3242" s="794"/>
      <c r="T3242" s="794"/>
      <c r="U3242" s="794"/>
      <c r="V3242" s="794"/>
      <c r="W3242" s="794"/>
      <c r="X3242" s="794"/>
    </row>
    <row r="3243" spans="3:24">
      <c r="C3243" s="857" t="s">
        <v>1024</v>
      </c>
      <c r="D3243" s="835">
        <v>43862</v>
      </c>
      <c r="E3243" s="794">
        <f t="shared" si="60"/>
        <v>2020</v>
      </c>
      <c r="F3243" s="794" t="s">
        <v>1019</v>
      </c>
      <c r="G3243" s="823">
        <v>300</v>
      </c>
      <c r="H3243" s="794" t="s">
        <v>1029</v>
      </c>
      <c r="I3243" s="794">
        <v>86</v>
      </c>
      <c r="J3243" s="794">
        <v>214</v>
      </c>
      <c r="K3243" s="794">
        <v>898.80000000000007</v>
      </c>
      <c r="L3243" s="835">
        <v>44136</v>
      </c>
      <c r="M3243" s="794"/>
      <c r="N3243" s="794"/>
      <c r="O3243" s="794"/>
      <c r="P3243" s="794"/>
      <c r="Q3243" s="794"/>
      <c r="R3243" s="794"/>
      <c r="S3243" s="794"/>
      <c r="T3243" s="794"/>
      <c r="U3243" s="794"/>
      <c r="V3243" s="794"/>
      <c r="W3243" s="794"/>
      <c r="X3243" s="794"/>
    </row>
    <row r="3244" spans="3:24">
      <c r="C3244" s="857" t="s">
        <v>1024</v>
      </c>
      <c r="D3244" s="835">
        <v>43862</v>
      </c>
      <c r="E3244" s="794">
        <f t="shared" si="60"/>
        <v>2020</v>
      </c>
      <c r="F3244" s="794" t="s">
        <v>1019</v>
      </c>
      <c r="G3244" s="823">
        <v>300</v>
      </c>
      <c r="H3244" s="794" t="s">
        <v>1029</v>
      </c>
      <c r="I3244" s="794">
        <v>86</v>
      </c>
      <c r="J3244" s="794">
        <v>214</v>
      </c>
      <c r="K3244" s="794">
        <v>898.80000000000007</v>
      </c>
      <c r="L3244" s="835">
        <v>44136</v>
      </c>
      <c r="M3244" s="794"/>
      <c r="N3244" s="794"/>
      <c r="O3244" s="794"/>
      <c r="P3244" s="794"/>
      <c r="Q3244" s="794"/>
      <c r="R3244" s="794"/>
      <c r="S3244" s="794"/>
      <c r="T3244" s="794"/>
      <c r="U3244" s="794"/>
      <c r="V3244" s="794"/>
      <c r="W3244" s="794"/>
      <c r="X3244" s="794"/>
    </row>
    <row r="3245" spans="3:24">
      <c r="C3245" s="857" t="s">
        <v>1024</v>
      </c>
      <c r="D3245" s="835">
        <v>43862</v>
      </c>
      <c r="E3245" s="794">
        <f t="shared" si="60"/>
        <v>2020</v>
      </c>
      <c r="F3245" s="794" t="s">
        <v>1019</v>
      </c>
      <c r="G3245" s="823">
        <v>300</v>
      </c>
      <c r="H3245" s="794" t="s">
        <v>1029</v>
      </c>
      <c r="I3245" s="794">
        <v>86</v>
      </c>
      <c r="J3245" s="794">
        <v>214</v>
      </c>
      <c r="K3245" s="794">
        <v>898.80000000000007</v>
      </c>
      <c r="L3245" s="835">
        <v>44136</v>
      </c>
      <c r="M3245" s="794"/>
      <c r="N3245" s="794"/>
      <c r="O3245" s="794"/>
      <c r="P3245" s="794"/>
      <c r="Q3245" s="794"/>
      <c r="R3245" s="794"/>
      <c r="S3245" s="794"/>
      <c r="T3245" s="794"/>
      <c r="U3245" s="794"/>
      <c r="V3245" s="794"/>
      <c r="W3245" s="794"/>
      <c r="X3245" s="794"/>
    </row>
    <row r="3246" spans="3:24">
      <c r="C3246" s="857" t="s">
        <v>1024</v>
      </c>
      <c r="D3246" s="835">
        <v>43862</v>
      </c>
      <c r="E3246" s="794">
        <f t="shared" si="60"/>
        <v>2020</v>
      </c>
      <c r="F3246" s="794" t="s">
        <v>1019</v>
      </c>
      <c r="G3246" s="823">
        <v>300</v>
      </c>
      <c r="H3246" s="794" t="s">
        <v>1029</v>
      </c>
      <c r="I3246" s="794">
        <v>86</v>
      </c>
      <c r="J3246" s="794">
        <v>214</v>
      </c>
      <c r="K3246" s="794">
        <v>898.80000000000007</v>
      </c>
      <c r="L3246" s="835">
        <v>44136</v>
      </c>
      <c r="M3246" s="794"/>
      <c r="N3246" s="794"/>
      <c r="O3246" s="794"/>
      <c r="P3246" s="794"/>
      <c r="Q3246" s="794"/>
      <c r="R3246" s="794"/>
      <c r="S3246" s="794"/>
      <c r="T3246" s="794"/>
      <c r="U3246" s="794"/>
      <c r="V3246" s="794"/>
      <c r="W3246" s="794"/>
      <c r="X3246" s="794"/>
    </row>
    <row r="3247" spans="3:24">
      <c r="C3247" s="857" t="s">
        <v>1024</v>
      </c>
      <c r="D3247" s="835">
        <v>43862</v>
      </c>
      <c r="E3247" s="794">
        <f t="shared" si="60"/>
        <v>2020</v>
      </c>
      <c r="F3247" s="794" t="s">
        <v>1019</v>
      </c>
      <c r="G3247" s="823">
        <v>300</v>
      </c>
      <c r="H3247" s="794" t="s">
        <v>1029</v>
      </c>
      <c r="I3247" s="794">
        <v>86</v>
      </c>
      <c r="J3247" s="794">
        <v>214</v>
      </c>
      <c r="K3247" s="794">
        <v>898.80000000000007</v>
      </c>
      <c r="L3247" s="835">
        <v>44136</v>
      </c>
      <c r="M3247" s="794"/>
      <c r="N3247" s="794"/>
      <c r="O3247" s="794"/>
      <c r="P3247" s="794"/>
      <c r="Q3247" s="794"/>
      <c r="R3247" s="794"/>
      <c r="S3247" s="794"/>
      <c r="T3247" s="794"/>
      <c r="U3247" s="794"/>
      <c r="V3247" s="794"/>
      <c r="W3247" s="794"/>
      <c r="X3247" s="794"/>
    </row>
    <row r="3248" spans="3:24">
      <c r="C3248" s="857" t="s">
        <v>1024</v>
      </c>
      <c r="D3248" s="835">
        <v>43862</v>
      </c>
      <c r="E3248" s="794">
        <f t="shared" si="60"/>
        <v>2020</v>
      </c>
      <c r="F3248" s="794" t="s">
        <v>1019</v>
      </c>
      <c r="G3248" s="823">
        <v>300</v>
      </c>
      <c r="H3248" s="794" t="s">
        <v>1029</v>
      </c>
      <c r="I3248" s="794">
        <v>86</v>
      </c>
      <c r="J3248" s="794">
        <v>214</v>
      </c>
      <c r="K3248" s="794">
        <v>898.80000000000007</v>
      </c>
      <c r="L3248" s="835">
        <v>44136</v>
      </c>
      <c r="M3248" s="794"/>
      <c r="N3248" s="794"/>
      <c r="O3248" s="794"/>
      <c r="P3248" s="794"/>
      <c r="Q3248" s="794"/>
      <c r="R3248" s="794"/>
      <c r="S3248" s="794"/>
      <c r="T3248" s="794"/>
      <c r="U3248" s="794"/>
      <c r="V3248" s="794"/>
      <c r="W3248" s="794"/>
      <c r="X3248" s="794"/>
    </row>
    <row r="3249" spans="3:24">
      <c r="C3249" s="857" t="s">
        <v>1024</v>
      </c>
      <c r="D3249" s="835">
        <v>43862</v>
      </c>
      <c r="E3249" s="794">
        <f t="shared" si="60"/>
        <v>2020</v>
      </c>
      <c r="F3249" s="794" t="s">
        <v>1019</v>
      </c>
      <c r="G3249" s="823">
        <v>300</v>
      </c>
      <c r="H3249" s="794" t="s">
        <v>1029</v>
      </c>
      <c r="I3249" s="794">
        <v>86</v>
      </c>
      <c r="J3249" s="794">
        <v>214</v>
      </c>
      <c r="K3249" s="794">
        <v>898.80000000000007</v>
      </c>
      <c r="L3249" s="835">
        <v>44136</v>
      </c>
      <c r="M3249" s="794"/>
      <c r="N3249" s="794"/>
      <c r="O3249" s="794"/>
      <c r="P3249" s="794"/>
      <c r="Q3249" s="794"/>
      <c r="R3249" s="794"/>
      <c r="S3249" s="794"/>
      <c r="T3249" s="794"/>
      <c r="U3249" s="794"/>
      <c r="V3249" s="794"/>
      <c r="W3249" s="794"/>
      <c r="X3249" s="794"/>
    </row>
    <row r="3250" spans="3:24">
      <c r="C3250" s="857" t="s">
        <v>1024</v>
      </c>
      <c r="D3250" s="835">
        <v>43862</v>
      </c>
      <c r="E3250" s="794">
        <f t="shared" si="60"/>
        <v>2020</v>
      </c>
      <c r="F3250" s="794" t="s">
        <v>1019</v>
      </c>
      <c r="G3250" s="823">
        <v>300</v>
      </c>
      <c r="H3250" s="794" t="s">
        <v>1029</v>
      </c>
      <c r="I3250" s="794">
        <v>86</v>
      </c>
      <c r="J3250" s="794">
        <v>214</v>
      </c>
      <c r="K3250" s="794">
        <v>898.80000000000007</v>
      </c>
      <c r="L3250" s="835">
        <v>44136</v>
      </c>
      <c r="M3250" s="794"/>
      <c r="N3250" s="794"/>
      <c r="O3250" s="794"/>
      <c r="P3250" s="794"/>
      <c r="Q3250" s="794"/>
      <c r="R3250" s="794"/>
      <c r="S3250" s="794"/>
      <c r="T3250" s="794"/>
      <c r="U3250" s="794"/>
      <c r="V3250" s="794"/>
      <c r="W3250" s="794"/>
      <c r="X3250" s="794"/>
    </row>
    <row r="3251" spans="3:24">
      <c r="C3251" s="857" t="s">
        <v>1018</v>
      </c>
      <c r="D3251" s="835">
        <v>43862</v>
      </c>
      <c r="E3251" s="794">
        <f t="shared" si="60"/>
        <v>2020</v>
      </c>
      <c r="F3251" s="794" t="s">
        <v>1019</v>
      </c>
      <c r="G3251" s="823">
        <v>300</v>
      </c>
      <c r="H3251" s="794" t="s">
        <v>1029</v>
      </c>
      <c r="I3251" s="794">
        <v>86</v>
      </c>
      <c r="J3251" s="794">
        <v>214</v>
      </c>
      <c r="K3251" s="794">
        <v>898.80000000000007</v>
      </c>
      <c r="L3251" s="835">
        <v>44136</v>
      </c>
      <c r="M3251" s="794"/>
      <c r="N3251" s="794"/>
      <c r="O3251" s="794"/>
      <c r="P3251" s="794"/>
      <c r="Q3251" s="794"/>
      <c r="R3251" s="794"/>
      <c r="S3251" s="794"/>
      <c r="T3251" s="794"/>
      <c r="U3251" s="794"/>
      <c r="V3251" s="794"/>
      <c r="W3251" s="794"/>
      <c r="X3251" s="794"/>
    </row>
    <row r="3252" spans="3:24">
      <c r="C3252" s="857" t="s">
        <v>1024</v>
      </c>
      <c r="D3252" s="835">
        <v>43862</v>
      </c>
      <c r="E3252" s="794">
        <f t="shared" si="60"/>
        <v>2020</v>
      </c>
      <c r="F3252" s="794" t="s">
        <v>1019</v>
      </c>
      <c r="G3252" s="823">
        <v>300</v>
      </c>
      <c r="H3252" s="794" t="s">
        <v>1029</v>
      </c>
      <c r="I3252" s="794">
        <v>86</v>
      </c>
      <c r="J3252" s="794">
        <v>214</v>
      </c>
      <c r="K3252" s="794">
        <v>898.80000000000007</v>
      </c>
      <c r="L3252" s="835">
        <v>44136</v>
      </c>
      <c r="M3252" s="794"/>
      <c r="N3252" s="794"/>
      <c r="O3252" s="794"/>
      <c r="P3252" s="794"/>
      <c r="Q3252" s="794"/>
      <c r="R3252" s="794"/>
      <c r="S3252" s="794"/>
      <c r="T3252" s="794"/>
      <c r="U3252" s="794"/>
      <c r="V3252" s="794"/>
      <c r="W3252" s="794"/>
      <c r="X3252" s="794"/>
    </row>
    <row r="3253" spans="3:24">
      <c r="C3253" s="857" t="s">
        <v>1024</v>
      </c>
      <c r="D3253" s="835">
        <v>43862</v>
      </c>
      <c r="E3253" s="794">
        <f t="shared" si="60"/>
        <v>2020</v>
      </c>
      <c r="F3253" s="794" t="s">
        <v>1019</v>
      </c>
      <c r="G3253" s="823">
        <v>300</v>
      </c>
      <c r="H3253" s="794" t="s">
        <v>1029</v>
      </c>
      <c r="I3253" s="794">
        <v>86</v>
      </c>
      <c r="J3253" s="794">
        <v>214</v>
      </c>
      <c r="K3253" s="794">
        <v>898.80000000000007</v>
      </c>
      <c r="L3253" s="835">
        <v>44228</v>
      </c>
      <c r="M3253" s="794"/>
      <c r="N3253" s="794"/>
      <c r="O3253" s="794"/>
      <c r="P3253" s="794"/>
      <c r="Q3253" s="794"/>
      <c r="R3253" s="794"/>
      <c r="S3253" s="794"/>
      <c r="T3253" s="794"/>
      <c r="U3253" s="794"/>
      <c r="V3253" s="794"/>
      <c r="W3253" s="794"/>
      <c r="X3253" s="794"/>
    </row>
    <row r="3254" spans="3:24">
      <c r="C3254" s="857" t="s">
        <v>1024</v>
      </c>
      <c r="D3254" s="835">
        <v>43862</v>
      </c>
      <c r="E3254" s="794">
        <f t="shared" si="60"/>
        <v>2020</v>
      </c>
      <c r="F3254" s="794" t="s">
        <v>1019</v>
      </c>
      <c r="G3254" s="823">
        <v>300</v>
      </c>
      <c r="H3254" s="794" t="s">
        <v>1029</v>
      </c>
      <c r="I3254" s="794">
        <v>86</v>
      </c>
      <c r="J3254" s="794">
        <v>214</v>
      </c>
      <c r="K3254" s="794">
        <v>898.80000000000007</v>
      </c>
      <c r="L3254" s="835">
        <v>44228</v>
      </c>
      <c r="M3254" s="794"/>
      <c r="N3254" s="794"/>
      <c r="O3254" s="794"/>
      <c r="P3254" s="794"/>
      <c r="Q3254" s="794"/>
      <c r="R3254" s="794"/>
      <c r="S3254" s="794"/>
      <c r="T3254" s="794"/>
      <c r="U3254" s="794"/>
      <c r="V3254" s="794"/>
      <c r="W3254" s="794"/>
      <c r="X3254" s="794"/>
    </row>
    <row r="3255" spans="3:24">
      <c r="C3255" s="857" t="s">
        <v>1024</v>
      </c>
      <c r="D3255" s="835">
        <v>43862</v>
      </c>
      <c r="E3255" s="794">
        <f t="shared" si="60"/>
        <v>2020</v>
      </c>
      <c r="F3255" s="794" t="s">
        <v>1019</v>
      </c>
      <c r="G3255" s="823">
        <v>300</v>
      </c>
      <c r="H3255" s="794" t="s">
        <v>1029</v>
      </c>
      <c r="I3255" s="794">
        <v>86</v>
      </c>
      <c r="J3255" s="794">
        <v>214</v>
      </c>
      <c r="K3255" s="794">
        <v>898.80000000000007</v>
      </c>
      <c r="L3255" s="835">
        <v>44228</v>
      </c>
      <c r="M3255" s="794"/>
      <c r="N3255" s="794"/>
      <c r="O3255" s="794"/>
      <c r="P3255" s="794"/>
      <c r="Q3255" s="794"/>
      <c r="R3255" s="794"/>
      <c r="S3255" s="794"/>
      <c r="T3255" s="794"/>
      <c r="U3255" s="794"/>
      <c r="V3255" s="794"/>
      <c r="W3255" s="794"/>
      <c r="X3255" s="794"/>
    </row>
    <row r="3256" spans="3:24">
      <c r="C3256" s="857" t="s">
        <v>1024</v>
      </c>
      <c r="D3256" s="835">
        <v>43862</v>
      </c>
      <c r="E3256" s="794">
        <f t="shared" si="60"/>
        <v>2020</v>
      </c>
      <c r="F3256" s="794" t="s">
        <v>1019</v>
      </c>
      <c r="G3256" s="823">
        <v>300</v>
      </c>
      <c r="H3256" s="794" t="s">
        <v>1029</v>
      </c>
      <c r="I3256" s="794">
        <v>86</v>
      </c>
      <c r="J3256" s="794">
        <v>214</v>
      </c>
      <c r="K3256" s="794">
        <v>898.80000000000007</v>
      </c>
      <c r="L3256" s="835">
        <v>44228</v>
      </c>
      <c r="M3256" s="794"/>
      <c r="N3256" s="794"/>
      <c r="O3256" s="794"/>
      <c r="P3256" s="794"/>
      <c r="Q3256" s="794"/>
      <c r="R3256" s="794"/>
      <c r="S3256" s="794"/>
      <c r="T3256" s="794"/>
      <c r="U3256" s="794"/>
      <c r="V3256" s="794"/>
      <c r="W3256" s="794"/>
      <c r="X3256" s="794"/>
    </row>
    <row r="3257" spans="3:24">
      <c r="C3257" s="857" t="s">
        <v>1024</v>
      </c>
      <c r="D3257" s="835">
        <v>43862</v>
      </c>
      <c r="E3257" s="794">
        <f t="shared" si="60"/>
        <v>2020</v>
      </c>
      <c r="F3257" s="794" t="s">
        <v>1019</v>
      </c>
      <c r="G3257" s="823">
        <v>300</v>
      </c>
      <c r="H3257" s="794" t="s">
        <v>1029</v>
      </c>
      <c r="I3257" s="794">
        <v>86</v>
      </c>
      <c r="J3257" s="794">
        <v>214</v>
      </c>
      <c r="K3257" s="794">
        <v>898.80000000000007</v>
      </c>
      <c r="L3257" s="835">
        <v>44228</v>
      </c>
      <c r="M3257" s="794"/>
      <c r="N3257" s="794"/>
      <c r="O3257" s="794"/>
      <c r="P3257" s="794"/>
      <c r="Q3257" s="794"/>
      <c r="R3257" s="794"/>
      <c r="S3257" s="794"/>
      <c r="T3257" s="794"/>
      <c r="U3257" s="794"/>
      <c r="V3257" s="794"/>
      <c r="W3257" s="794"/>
      <c r="X3257" s="794"/>
    </row>
    <row r="3258" spans="3:24">
      <c r="C3258" s="857" t="s">
        <v>1024</v>
      </c>
      <c r="D3258" s="835">
        <v>43862</v>
      </c>
      <c r="E3258" s="794">
        <f t="shared" si="60"/>
        <v>2020</v>
      </c>
      <c r="F3258" s="794" t="s">
        <v>1019</v>
      </c>
      <c r="G3258" s="823">
        <v>300</v>
      </c>
      <c r="H3258" s="794" t="s">
        <v>1029</v>
      </c>
      <c r="I3258" s="794">
        <v>86</v>
      </c>
      <c r="J3258" s="794">
        <v>214</v>
      </c>
      <c r="K3258" s="794">
        <v>898.80000000000007</v>
      </c>
      <c r="L3258" s="835">
        <v>44228</v>
      </c>
      <c r="M3258" s="794"/>
      <c r="N3258" s="794"/>
      <c r="O3258" s="794"/>
      <c r="P3258" s="794"/>
      <c r="Q3258" s="794"/>
      <c r="R3258" s="794"/>
      <c r="S3258" s="794"/>
      <c r="T3258" s="794"/>
      <c r="U3258" s="794"/>
      <c r="V3258" s="794"/>
      <c r="W3258" s="794"/>
      <c r="X3258" s="794"/>
    </row>
    <row r="3259" spans="3:24">
      <c r="C3259" s="857" t="s">
        <v>1024</v>
      </c>
      <c r="D3259" s="835">
        <v>43862</v>
      </c>
      <c r="E3259" s="794">
        <f t="shared" si="60"/>
        <v>2020</v>
      </c>
      <c r="F3259" s="794" t="s">
        <v>1019</v>
      </c>
      <c r="G3259" s="823">
        <v>300</v>
      </c>
      <c r="H3259" s="794" t="s">
        <v>1029</v>
      </c>
      <c r="I3259" s="794">
        <v>86</v>
      </c>
      <c r="J3259" s="794">
        <v>214</v>
      </c>
      <c r="K3259" s="794">
        <v>898.80000000000007</v>
      </c>
      <c r="L3259" s="835">
        <v>44228</v>
      </c>
      <c r="M3259" s="794"/>
      <c r="N3259" s="794"/>
      <c r="O3259" s="794"/>
      <c r="P3259" s="794"/>
      <c r="Q3259" s="794"/>
      <c r="R3259" s="794"/>
      <c r="S3259" s="794"/>
      <c r="T3259" s="794"/>
      <c r="U3259" s="794"/>
      <c r="V3259" s="794"/>
      <c r="W3259" s="794"/>
      <c r="X3259" s="794"/>
    </row>
    <row r="3260" spans="3:24">
      <c r="C3260" s="857" t="s">
        <v>1024</v>
      </c>
      <c r="D3260" s="835">
        <v>43862</v>
      </c>
      <c r="E3260" s="794">
        <f t="shared" si="60"/>
        <v>2020</v>
      </c>
      <c r="F3260" s="794" t="s">
        <v>1019</v>
      </c>
      <c r="G3260" s="823">
        <v>300</v>
      </c>
      <c r="H3260" s="794" t="s">
        <v>1029</v>
      </c>
      <c r="I3260" s="794">
        <v>86</v>
      </c>
      <c r="J3260" s="794">
        <v>214</v>
      </c>
      <c r="K3260" s="794">
        <v>898.80000000000007</v>
      </c>
      <c r="L3260" s="835">
        <v>44228</v>
      </c>
      <c r="M3260" s="794"/>
      <c r="N3260" s="794"/>
      <c r="O3260" s="794"/>
      <c r="P3260" s="794"/>
      <c r="Q3260" s="794"/>
      <c r="R3260" s="794"/>
      <c r="S3260" s="794"/>
      <c r="T3260" s="794"/>
      <c r="U3260" s="794"/>
      <c r="V3260" s="794"/>
      <c r="W3260" s="794"/>
      <c r="X3260" s="794"/>
    </row>
    <row r="3261" spans="3:24">
      <c r="C3261" s="857" t="s">
        <v>1024</v>
      </c>
      <c r="D3261" s="835">
        <v>43862</v>
      </c>
      <c r="E3261" s="794">
        <f t="shared" si="60"/>
        <v>2020</v>
      </c>
      <c r="F3261" s="794" t="s">
        <v>1019</v>
      </c>
      <c r="G3261" s="823">
        <v>300</v>
      </c>
      <c r="H3261" s="794" t="s">
        <v>1029</v>
      </c>
      <c r="I3261" s="794">
        <v>86</v>
      </c>
      <c r="J3261" s="794">
        <v>214</v>
      </c>
      <c r="K3261" s="794">
        <v>898.80000000000007</v>
      </c>
      <c r="L3261" s="835">
        <v>44228</v>
      </c>
      <c r="M3261" s="794"/>
      <c r="N3261" s="794"/>
      <c r="O3261" s="794"/>
      <c r="P3261" s="794"/>
      <c r="Q3261" s="794"/>
      <c r="R3261" s="794"/>
      <c r="S3261" s="794"/>
      <c r="T3261" s="794"/>
      <c r="U3261" s="794"/>
      <c r="V3261" s="794"/>
      <c r="W3261" s="794"/>
      <c r="X3261" s="794"/>
    </row>
    <row r="3262" spans="3:24">
      <c r="C3262" s="857" t="s">
        <v>1024</v>
      </c>
      <c r="D3262" s="835">
        <v>43862</v>
      </c>
      <c r="E3262" s="794">
        <f t="shared" si="60"/>
        <v>2020</v>
      </c>
      <c r="F3262" s="794" t="s">
        <v>1019</v>
      </c>
      <c r="G3262" s="823">
        <v>300</v>
      </c>
      <c r="H3262" s="794" t="s">
        <v>1029</v>
      </c>
      <c r="I3262" s="794">
        <v>86</v>
      </c>
      <c r="J3262" s="794">
        <v>214</v>
      </c>
      <c r="K3262" s="794">
        <v>898.80000000000007</v>
      </c>
      <c r="L3262" s="835">
        <v>44228</v>
      </c>
      <c r="M3262" s="794"/>
      <c r="N3262" s="794"/>
      <c r="O3262" s="794"/>
      <c r="P3262" s="794"/>
      <c r="Q3262" s="794"/>
      <c r="R3262" s="794"/>
      <c r="S3262" s="794"/>
      <c r="T3262" s="794"/>
      <c r="U3262" s="794"/>
      <c r="V3262" s="794"/>
      <c r="W3262" s="794"/>
      <c r="X3262" s="794"/>
    </row>
    <row r="3263" spans="3:24">
      <c r="C3263" s="857" t="s">
        <v>1024</v>
      </c>
      <c r="D3263" s="835">
        <v>43862</v>
      </c>
      <c r="E3263" s="794">
        <f t="shared" si="60"/>
        <v>2020</v>
      </c>
      <c r="F3263" s="794" t="s">
        <v>1019</v>
      </c>
      <c r="G3263" s="823">
        <v>300</v>
      </c>
      <c r="H3263" s="794" t="s">
        <v>1029</v>
      </c>
      <c r="I3263" s="794">
        <v>86</v>
      </c>
      <c r="J3263" s="794">
        <v>214</v>
      </c>
      <c r="K3263" s="794">
        <v>898.80000000000007</v>
      </c>
      <c r="L3263" s="835">
        <v>44228</v>
      </c>
      <c r="M3263" s="794"/>
      <c r="N3263" s="794"/>
      <c r="O3263" s="794"/>
      <c r="P3263" s="794"/>
      <c r="Q3263" s="794"/>
      <c r="R3263" s="794"/>
      <c r="S3263" s="794"/>
      <c r="T3263" s="794"/>
      <c r="U3263" s="794"/>
      <c r="V3263" s="794"/>
      <c r="W3263" s="794"/>
      <c r="X3263" s="794"/>
    </row>
    <row r="3264" spans="3:24">
      <c r="C3264" s="857" t="s">
        <v>1024</v>
      </c>
      <c r="D3264" s="835">
        <v>43862</v>
      </c>
      <c r="E3264" s="794">
        <f t="shared" si="60"/>
        <v>2020</v>
      </c>
      <c r="F3264" s="794" t="s">
        <v>1019</v>
      </c>
      <c r="G3264" s="823">
        <v>300</v>
      </c>
      <c r="H3264" s="794" t="s">
        <v>1029</v>
      </c>
      <c r="I3264" s="794">
        <v>86</v>
      </c>
      <c r="J3264" s="794">
        <v>214</v>
      </c>
      <c r="K3264" s="794">
        <v>898.80000000000007</v>
      </c>
      <c r="L3264" s="835">
        <v>44228</v>
      </c>
      <c r="M3264" s="794"/>
      <c r="N3264" s="794"/>
      <c r="O3264" s="794"/>
      <c r="P3264" s="794"/>
      <c r="Q3264" s="794"/>
      <c r="R3264" s="794"/>
      <c r="S3264" s="794"/>
      <c r="T3264" s="794"/>
      <c r="U3264" s="794"/>
      <c r="V3264" s="794"/>
      <c r="W3264" s="794"/>
      <c r="X3264" s="794"/>
    </row>
    <row r="3265" spans="3:24">
      <c r="C3265" s="857" t="s">
        <v>1024</v>
      </c>
      <c r="D3265" s="835">
        <v>43862</v>
      </c>
      <c r="E3265" s="794">
        <f t="shared" si="60"/>
        <v>2020</v>
      </c>
      <c r="F3265" s="794" t="s">
        <v>1019</v>
      </c>
      <c r="G3265" s="823">
        <v>300</v>
      </c>
      <c r="H3265" s="794" t="s">
        <v>1029</v>
      </c>
      <c r="I3265" s="794">
        <v>86</v>
      </c>
      <c r="J3265" s="794">
        <v>214</v>
      </c>
      <c r="K3265" s="794">
        <v>898.80000000000007</v>
      </c>
      <c r="L3265" s="835">
        <v>44228</v>
      </c>
      <c r="M3265" s="794"/>
      <c r="N3265" s="794"/>
      <c r="O3265" s="794"/>
      <c r="P3265" s="794"/>
      <c r="Q3265" s="794"/>
      <c r="R3265" s="794"/>
      <c r="S3265" s="794"/>
      <c r="T3265" s="794"/>
      <c r="U3265" s="794"/>
      <c r="V3265" s="794"/>
      <c r="W3265" s="794"/>
      <c r="X3265" s="794"/>
    </row>
    <row r="3266" spans="3:24">
      <c r="C3266" s="857" t="s">
        <v>1024</v>
      </c>
      <c r="D3266" s="835">
        <v>43862</v>
      </c>
      <c r="E3266" s="794">
        <f t="shared" si="60"/>
        <v>2020</v>
      </c>
      <c r="F3266" s="794" t="s">
        <v>1019</v>
      </c>
      <c r="G3266" s="823">
        <v>300</v>
      </c>
      <c r="H3266" s="794" t="s">
        <v>1029</v>
      </c>
      <c r="I3266" s="794">
        <v>86</v>
      </c>
      <c r="J3266" s="794">
        <v>214</v>
      </c>
      <c r="K3266" s="794">
        <v>898.80000000000007</v>
      </c>
      <c r="L3266" s="835">
        <v>44228</v>
      </c>
      <c r="M3266" s="794"/>
      <c r="N3266" s="794"/>
      <c r="O3266" s="794"/>
      <c r="P3266" s="794"/>
      <c r="Q3266" s="794"/>
      <c r="R3266" s="794"/>
      <c r="S3266" s="794"/>
      <c r="T3266" s="794"/>
      <c r="U3266" s="794"/>
      <c r="V3266" s="794"/>
      <c r="W3266" s="794"/>
      <c r="X3266" s="794"/>
    </row>
    <row r="3267" spans="3:24">
      <c r="C3267" s="857" t="s">
        <v>1024</v>
      </c>
      <c r="D3267" s="835">
        <v>43862</v>
      </c>
      <c r="E3267" s="794">
        <f t="shared" si="60"/>
        <v>2020</v>
      </c>
      <c r="F3267" s="794" t="s">
        <v>1019</v>
      </c>
      <c r="G3267" s="823">
        <v>300</v>
      </c>
      <c r="H3267" s="794" t="s">
        <v>1029</v>
      </c>
      <c r="I3267" s="794">
        <v>86</v>
      </c>
      <c r="J3267" s="794">
        <v>214</v>
      </c>
      <c r="K3267" s="794">
        <v>898.80000000000007</v>
      </c>
      <c r="L3267" s="835">
        <v>44228</v>
      </c>
      <c r="M3267" s="794"/>
      <c r="N3267" s="794"/>
      <c r="O3267" s="794"/>
      <c r="P3267" s="794"/>
      <c r="Q3267" s="794"/>
      <c r="R3267" s="794"/>
      <c r="S3267" s="794"/>
      <c r="T3267" s="794"/>
      <c r="U3267" s="794"/>
      <c r="V3267" s="794"/>
      <c r="W3267" s="794"/>
      <c r="X3267" s="794"/>
    </row>
    <row r="3268" spans="3:24">
      <c r="C3268" s="857" t="s">
        <v>1024</v>
      </c>
      <c r="D3268" s="835">
        <v>43862</v>
      </c>
      <c r="E3268" s="794">
        <f t="shared" si="60"/>
        <v>2020</v>
      </c>
      <c r="F3268" s="794" t="s">
        <v>1019</v>
      </c>
      <c r="G3268" s="823">
        <v>300</v>
      </c>
      <c r="H3268" s="794" t="s">
        <v>1029</v>
      </c>
      <c r="I3268" s="794">
        <v>86</v>
      </c>
      <c r="J3268" s="794">
        <v>214</v>
      </c>
      <c r="K3268" s="794">
        <v>898.80000000000007</v>
      </c>
      <c r="L3268" s="835">
        <v>44228</v>
      </c>
      <c r="M3268" s="794"/>
      <c r="N3268" s="794"/>
      <c r="O3268" s="794"/>
      <c r="P3268" s="794"/>
      <c r="Q3268" s="794"/>
      <c r="R3268" s="794"/>
      <c r="S3268" s="794"/>
      <c r="T3268" s="794"/>
      <c r="U3268" s="794"/>
      <c r="V3268" s="794"/>
      <c r="W3268" s="794"/>
      <c r="X3268" s="794"/>
    </row>
    <row r="3269" spans="3:24">
      <c r="C3269" s="857" t="s">
        <v>1024</v>
      </c>
      <c r="D3269" s="835">
        <v>43862</v>
      </c>
      <c r="E3269" s="794">
        <f t="shared" si="60"/>
        <v>2020</v>
      </c>
      <c r="F3269" s="794" t="s">
        <v>1019</v>
      </c>
      <c r="G3269" s="823">
        <v>300</v>
      </c>
      <c r="H3269" s="794" t="s">
        <v>1029</v>
      </c>
      <c r="I3269" s="794">
        <v>86</v>
      </c>
      <c r="J3269" s="794">
        <v>214</v>
      </c>
      <c r="K3269" s="794">
        <v>898.80000000000007</v>
      </c>
      <c r="L3269" s="835">
        <v>44228</v>
      </c>
      <c r="M3269" s="794"/>
      <c r="N3269" s="794"/>
      <c r="O3269" s="794"/>
      <c r="P3269" s="794"/>
      <c r="Q3269" s="794"/>
      <c r="R3269" s="794"/>
      <c r="S3269" s="794"/>
      <c r="T3269" s="794"/>
      <c r="U3269" s="794"/>
      <c r="V3269" s="794"/>
      <c r="W3269" s="794"/>
      <c r="X3269" s="794"/>
    </row>
    <row r="3270" spans="3:24">
      <c r="C3270" s="857" t="s">
        <v>1024</v>
      </c>
      <c r="D3270" s="835">
        <v>43862</v>
      </c>
      <c r="E3270" s="794">
        <f t="shared" si="60"/>
        <v>2020</v>
      </c>
      <c r="F3270" s="794" t="s">
        <v>1019</v>
      </c>
      <c r="G3270" s="823">
        <v>300</v>
      </c>
      <c r="H3270" s="794" t="s">
        <v>1029</v>
      </c>
      <c r="I3270" s="794">
        <v>86</v>
      </c>
      <c r="J3270" s="794">
        <v>214</v>
      </c>
      <c r="K3270" s="794">
        <v>898.80000000000007</v>
      </c>
      <c r="L3270" s="835">
        <v>44228</v>
      </c>
      <c r="M3270" s="794"/>
      <c r="N3270" s="794"/>
      <c r="O3270" s="794"/>
      <c r="P3270" s="794"/>
      <c r="Q3270" s="794"/>
      <c r="R3270" s="794"/>
      <c r="S3270" s="794"/>
      <c r="T3270" s="794"/>
      <c r="U3270" s="794"/>
      <c r="V3270" s="794"/>
      <c r="W3270" s="794"/>
      <c r="X3270" s="794"/>
    </row>
    <row r="3271" spans="3:24">
      <c r="C3271" s="857" t="s">
        <v>1024</v>
      </c>
      <c r="D3271" s="835">
        <v>43862</v>
      </c>
      <c r="E3271" s="794">
        <f t="shared" si="60"/>
        <v>2020</v>
      </c>
      <c r="F3271" s="794" t="s">
        <v>1019</v>
      </c>
      <c r="G3271" s="823">
        <v>300</v>
      </c>
      <c r="H3271" s="794" t="s">
        <v>1029</v>
      </c>
      <c r="I3271" s="794">
        <v>86</v>
      </c>
      <c r="J3271" s="794">
        <v>214</v>
      </c>
      <c r="K3271" s="794">
        <v>898.80000000000007</v>
      </c>
      <c r="L3271" s="835">
        <v>44228</v>
      </c>
      <c r="M3271" s="794"/>
      <c r="N3271" s="794"/>
      <c r="O3271" s="794"/>
      <c r="P3271" s="794"/>
      <c r="Q3271" s="794"/>
      <c r="R3271" s="794"/>
      <c r="S3271" s="794"/>
      <c r="T3271" s="794"/>
      <c r="U3271" s="794"/>
      <c r="V3271" s="794"/>
      <c r="W3271" s="794"/>
      <c r="X3271" s="794"/>
    </row>
    <row r="3272" spans="3:24">
      <c r="C3272" s="857" t="s">
        <v>1024</v>
      </c>
      <c r="D3272" s="835">
        <v>43862</v>
      </c>
      <c r="E3272" s="794">
        <f t="shared" si="60"/>
        <v>2020</v>
      </c>
      <c r="F3272" s="794" t="s">
        <v>1019</v>
      </c>
      <c r="G3272" s="823">
        <v>300</v>
      </c>
      <c r="H3272" s="794" t="s">
        <v>1029</v>
      </c>
      <c r="I3272" s="794">
        <v>86</v>
      </c>
      <c r="J3272" s="794">
        <v>214</v>
      </c>
      <c r="K3272" s="794">
        <v>898.80000000000007</v>
      </c>
      <c r="L3272" s="835">
        <v>44228</v>
      </c>
      <c r="M3272" s="794"/>
      <c r="N3272" s="794"/>
      <c r="O3272" s="794"/>
      <c r="P3272" s="794"/>
      <c r="Q3272" s="794"/>
      <c r="R3272" s="794"/>
      <c r="S3272" s="794"/>
      <c r="T3272" s="794"/>
      <c r="U3272" s="794"/>
      <c r="V3272" s="794"/>
      <c r="W3272" s="794"/>
      <c r="X3272" s="794"/>
    </row>
    <row r="3273" spans="3:24">
      <c r="C3273" s="857" t="s">
        <v>1024</v>
      </c>
      <c r="D3273" s="835">
        <v>43862</v>
      </c>
      <c r="E3273" s="794">
        <f t="shared" si="60"/>
        <v>2020</v>
      </c>
      <c r="F3273" s="794" t="s">
        <v>1019</v>
      </c>
      <c r="G3273" s="823">
        <v>300</v>
      </c>
      <c r="H3273" s="794" t="s">
        <v>1029</v>
      </c>
      <c r="I3273" s="794">
        <v>86</v>
      </c>
      <c r="J3273" s="794">
        <v>214</v>
      </c>
      <c r="K3273" s="794">
        <v>898.80000000000007</v>
      </c>
      <c r="L3273" s="835">
        <v>44228</v>
      </c>
      <c r="M3273" s="794"/>
      <c r="N3273" s="794"/>
      <c r="O3273" s="794"/>
      <c r="P3273" s="794"/>
      <c r="Q3273" s="794"/>
      <c r="R3273" s="794"/>
      <c r="S3273" s="794"/>
      <c r="T3273" s="794"/>
      <c r="U3273" s="794"/>
      <c r="V3273" s="794"/>
      <c r="W3273" s="794"/>
      <c r="X3273" s="794"/>
    </row>
    <row r="3274" spans="3:24">
      <c r="C3274" s="857" t="s">
        <v>1024</v>
      </c>
      <c r="D3274" s="835">
        <v>43862</v>
      </c>
      <c r="E3274" s="794">
        <f t="shared" si="60"/>
        <v>2020</v>
      </c>
      <c r="F3274" s="794" t="s">
        <v>1019</v>
      </c>
      <c r="G3274" s="823">
        <v>300</v>
      </c>
      <c r="H3274" s="794" t="s">
        <v>1029</v>
      </c>
      <c r="I3274" s="794">
        <v>86</v>
      </c>
      <c r="J3274" s="794">
        <v>214</v>
      </c>
      <c r="K3274" s="794">
        <v>898.80000000000007</v>
      </c>
      <c r="L3274" s="835">
        <v>44228</v>
      </c>
      <c r="M3274" s="794"/>
      <c r="N3274" s="794"/>
      <c r="O3274" s="794"/>
      <c r="P3274" s="794"/>
      <c r="Q3274" s="794"/>
      <c r="R3274" s="794"/>
      <c r="S3274" s="794"/>
      <c r="T3274" s="794"/>
      <c r="U3274" s="794"/>
      <c r="V3274" s="794"/>
      <c r="W3274" s="794"/>
      <c r="X3274" s="794"/>
    </row>
    <row r="3275" spans="3:24">
      <c r="C3275" s="857" t="s">
        <v>1024</v>
      </c>
      <c r="D3275" s="835">
        <v>43862</v>
      </c>
      <c r="E3275" s="794">
        <f t="shared" si="60"/>
        <v>2020</v>
      </c>
      <c r="F3275" s="794" t="s">
        <v>1019</v>
      </c>
      <c r="G3275" s="823">
        <v>300</v>
      </c>
      <c r="H3275" s="794" t="s">
        <v>1029</v>
      </c>
      <c r="I3275" s="794">
        <v>86</v>
      </c>
      <c r="J3275" s="794">
        <v>214</v>
      </c>
      <c r="K3275" s="794">
        <v>898.80000000000007</v>
      </c>
      <c r="L3275" s="835">
        <v>44228</v>
      </c>
      <c r="M3275" s="794"/>
      <c r="N3275" s="794"/>
      <c r="O3275" s="794"/>
      <c r="P3275" s="794"/>
      <c r="Q3275" s="794"/>
      <c r="R3275" s="794"/>
      <c r="S3275" s="794"/>
      <c r="T3275" s="794"/>
      <c r="U3275" s="794"/>
      <c r="V3275" s="794"/>
      <c r="W3275" s="794"/>
      <c r="X3275" s="794"/>
    </row>
    <row r="3276" spans="3:24">
      <c r="C3276" s="857" t="s">
        <v>1024</v>
      </c>
      <c r="D3276" s="835">
        <v>43862</v>
      </c>
      <c r="E3276" s="794">
        <f t="shared" si="60"/>
        <v>2020</v>
      </c>
      <c r="F3276" s="794" t="s">
        <v>1019</v>
      </c>
      <c r="G3276" s="823">
        <v>300</v>
      </c>
      <c r="H3276" s="794" t="s">
        <v>1029</v>
      </c>
      <c r="I3276" s="794">
        <v>86</v>
      </c>
      <c r="J3276" s="794">
        <v>214</v>
      </c>
      <c r="K3276" s="794">
        <v>898.80000000000007</v>
      </c>
      <c r="L3276" s="835">
        <v>44228</v>
      </c>
      <c r="M3276" s="794"/>
      <c r="N3276" s="794"/>
      <c r="O3276" s="794"/>
      <c r="P3276" s="794"/>
      <c r="Q3276" s="794"/>
      <c r="R3276" s="794"/>
      <c r="S3276" s="794"/>
      <c r="T3276" s="794"/>
      <c r="U3276" s="794"/>
      <c r="V3276" s="794"/>
      <c r="W3276" s="794"/>
      <c r="X3276" s="794"/>
    </row>
    <row r="3277" spans="3:24">
      <c r="C3277" s="857" t="s">
        <v>1024</v>
      </c>
      <c r="D3277" s="835">
        <v>43862</v>
      </c>
      <c r="E3277" s="794">
        <f t="shared" si="60"/>
        <v>2020</v>
      </c>
      <c r="F3277" s="794" t="s">
        <v>1019</v>
      </c>
      <c r="G3277" s="823">
        <v>300</v>
      </c>
      <c r="H3277" s="794" t="s">
        <v>1029</v>
      </c>
      <c r="I3277" s="794">
        <v>86</v>
      </c>
      <c r="J3277" s="794">
        <v>214</v>
      </c>
      <c r="K3277" s="794">
        <v>898.80000000000007</v>
      </c>
      <c r="L3277" s="835">
        <v>44228</v>
      </c>
      <c r="M3277" s="794"/>
      <c r="N3277" s="794"/>
      <c r="O3277" s="794"/>
      <c r="P3277" s="794"/>
      <c r="Q3277" s="794"/>
      <c r="R3277" s="794"/>
      <c r="S3277" s="794"/>
      <c r="T3277" s="794"/>
      <c r="U3277" s="794"/>
      <c r="V3277" s="794"/>
      <c r="W3277" s="794"/>
      <c r="X3277" s="794"/>
    </row>
    <row r="3278" spans="3:24">
      <c r="C3278" s="857" t="s">
        <v>1024</v>
      </c>
      <c r="D3278" s="835">
        <v>43862</v>
      </c>
      <c r="E3278" s="794">
        <f t="shared" si="60"/>
        <v>2020</v>
      </c>
      <c r="F3278" s="794" t="s">
        <v>1019</v>
      </c>
      <c r="G3278" s="823">
        <v>300</v>
      </c>
      <c r="H3278" s="794" t="s">
        <v>1029</v>
      </c>
      <c r="I3278" s="794">
        <v>86</v>
      </c>
      <c r="J3278" s="794">
        <v>214</v>
      </c>
      <c r="K3278" s="794">
        <v>898.80000000000007</v>
      </c>
      <c r="L3278" s="835">
        <v>44228</v>
      </c>
      <c r="M3278" s="794"/>
      <c r="N3278" s="794"/>
      <c r="O3278" s="794"/>
      <c r="P3278" s="794"/>
      <c r="Q3278" s="794"/>
      <c r="R3278" s="794"/>
      <c r="S3278" s="794"/>
      <c r="T3278" s="794"/>
      <c r="U3278" s="794"/>
      <c r="V3278" s="794"/>
      <c r="W3278" s="794"/>
      <c r="X3278" s="794"/>
    </row>
    <row r="3279" spans="3:24">
      <c r="C3279" s="857" t="s">
        <v>1024</v>
      </c>
      <c r="D3279" s="835">
        <v>43862</v>
      </c>
      <c r="E3279" s="794">
        <f t="shared" si="60"/>
        <v>2020</v>
      </c>
      <c r="F3279" s="794" t="s">
        <v>1019</v>
      </c>
      <c r="G3279" s="823">
        <v>300</v>
      </c>
      <c r="H3279" s="794" t="s">
        <v>1029</v>
      </c>
      <c r="I3279" s="794">
        <v>86</v>
      </c>
      <c r="J3279" s="794">
        <v>214</v>
      </c>
      <c r="K3279" s="794">
        <v>898.80000000000007</v>
      </c>
      <c r="L3279" s="835">
        <v>44228</v>
      </c>
      <c r="M3279" s="794"/>
      <c r="N3279" s="794"/>
      <c r="O3279" s="794"/>
      <c r="P3279" s="794"/>
      <c r="Q3279" s="794"/>
      <c r="R3279" s="794"/>
      <c r="S3279" s="794"/>
      <c r="T3279" s="794"/>
      <c r="U3279" s="794"/>
      <c r="V3279" s="794"/>
      <c r="W3279" s="794"/>
      <c r="X3279" s="794"/>
    </row>
    <row r="3280" spans="3:24">
      <c r="C3280" s="857" t="s">
        <v>1024</v>
      </c>
      <c r="D3280" s="835">
        <v>43862</v>
      </c>
      <c r="E3280" s="794">
        <f t="shared" si="60"/>
        <v>2020</v>
      </c>
      <c r="F3280" s="794" t="s">
        <v>1019</v>
      </c>
      <c r="G3280" s="823">
        <v>300</v>
      </c>
      <c r="H3280" s="794" t="s">
        <v>1029</v>
      </c>
      <c r="I3280" s="794">
        <v>86</v>
      </c>
      <c r="J3280" s="794">
        <v>214</v>
      </c>
      <c r="K3280" s="794">
        <v>898.80000000000007</v>
      </c>
      <c r="L3280" s="835">
        <v>44228</v>
      </c>
      <c r="M3280" s="794"/>
      <c r="N3280" s="794"/>
      <c r="O3280" s="794"/>
      <c r="P3280" s="794"/>
      <c r="Q3280" s="794"/>
      <c r="R3280" s="794"/>
      <c r="S3280" s="794"/>
      <c r="T3280" s="794"/>
      <c r="U3280" s="794"/>
      <c r="V3280" s="794"/>
      <c r="W3280" s="794"/>
      <c r="X3280" s="794"/>
    </row>
    <row r="3281" spans="3:24">
      <c r="C3281" s="857" t="s">
        <v>1024</v>
      </c>
      <c r="D3281" s="835">
        <v>43862</v>
      </c>
      <c r="E3281" s="794">
        <f t="shared" si="60"/>
        <v>2020</v>
      </c>
      <c r="F3281" s="794" t="s">
        <v>1019</v>
      </c>
      <c r="G3281" s="823">
        <v>300</v>
      </c>
      <c r="H3281" s="794" t="s">
        <v>1029</v>
      </c>
      <c r="I3281" s="794">
        <v>86</v>
      </c>
      <c r="J3281" s="794">
        <v>214</v>
      </c>
      <c r="K3281" s="794">
        <v>898.80000000000007</v>
      </c>
      <c r="L3281" s="835">
        <v>44228</v>
      </c>
      <c r="M3281" s="794"/>
      <c r="N3281" s="794"/>
      <c r="O3281" s="794"/>
      <c r="P3281" s="794"/>
      <c r="Q3281" s="794"/>
      <c r="R3281" s="794"/>
      <c r="S3281" s="794"/>
      <c r="T3281" s="794"/>
      <c r="U3281" s="794"/>
      <c r="V3281" s="794"/>
      <c r="W3281" s="794"/>
      <c r="X3281" s="794"/>
    </row>
    <row r="3282" spans="3:24">
      <c r="C3282" s="857" t="s">
        <v>1024</v>
      </c>
      <c r="D3282" s="835">
        <v>43862</v>
      </c>
      <c r="E3282" s="794">
        <f t="shared" si="60"/>
        <v>2020</v>
      </c>
      <c r="F3282" s="794" t="s">
        <v>1019</v>
      </c>
      <c r="G3282" s="823">
        <v>300</v>
      </c>
      <c r="H3282" s="794" t="s">
        <v>1029</v>
      </c>
      <c r="I3282" s="794">
        <v>86</v>
      </c>
      <c r="J3282" s="794">
        <v>214</v>
      </c>
      <c r="K3282" s="794">
        <v>898.80000000000007</v>
      </c>
      <c r="L3282" s="835">
        <v>44228</v>
      </c>
      <c r="M3282" s="794"/>
      <c r="N3282" s="794"/>
      <c r="O3282" s="794"/>
      <c r="P3282" s="794"/>
      <c r="Q3282" s="794"/>
      <c r="R3282" s="794"/>
      <c r="S3282" s="794"/>
      <c r="T3282" s="794"/>
      <c r="U3282" s="794"/>
      <c r="V3282" s="794"/>
      <c r="W3282" s="794"/>
      <c r="X3282" s="794"/>
    </row>
    <row r="3283" spans="3:24">
      <c r="C3283" s="857" t="s">
        <v>1024</v>
      </c>
      <c r="D3283" s="835">
        <v>43862</v>
      </c>
      <c r="E3283" s="794">
        <f t="shared" si="60"/>
        <v>2020</v>
      </c>
      <c r="F3283" s="794" t="s">
        <v>1019</v>
      </c>
      <c r="G3283" s="823">
        <v>300</v>
      </c>
      <c r="H3283" s="794" t="s">
        <v>1029</v>
      </c>
      <c r="I3283" s="794">
        <v>86</v>
      </c>
      <c r="J3283" s="794">
        <v>214</v>
      </c>
      <c r="K3283" s="794">
        <v>898.80000000000007</v>
      </c>
      <c r="L3283" s="835">
        <v>44228</v>
      </c>
      <c r="M3283" s="794"/>
      <c r="N3283" s="794"/>
      <c r="O3283" s="794"/>
      <c r="P3283" s="794"/>
      <c r="Q3283" s="794"/>
      <c r="R3283" s="794"/>
      <c r="S3283" s="794"/>
      <c r="T3283" s="794"/>
      <c r="U3283" s="794"/>
      <c r="V3283" s="794"/>
      <c r="W3283" s="794"/>
      <c r="X3283" s="794"/>
    </row>
    <row r="3284" spans="3:24">
      <c r="C3284" s="857" t="s">
        <v>1024</v>
      </c>
      <c r="D3284" s="835">
        <v>43862</v>
      </c>
      <c r="E3284" s="794">
        <f t="shared" si="60"/>
        <v>2020</v>
      </c>
      <c r="F3284" s="794" t="s">
        <v>1019</v>
      </c>
      <c r="G3284" s="823">
        <v>300</v>
      </c>
      <c r="H3284" s="794" t="s">
        <v>1029</v>
      </c>
      <c r="I3284" s="794">
        <v>86</v>
      </c>
      <c r="J3284" s="794">
        <v>214</v>
      </c>
      <c r="K3284" s="794">
        <v>898.80000000000007</v>
      </c>
      <c r="L3284" s="835">
        <v>44228</v>
      </c>
      <c r="M3284" s="794"/>
      <c r="N3284" s="794"/>
      <c r="O3284" s="794"/>
      <c r="P3284" s="794"/>
      <c r="Q3284" s="794"/>
      <c r="R3284" s="794"/>
      <c r="S3284" s="794"/>
      <c r="T3284" s="794"/>
      <c r="U3284" s="794"/>
      <c r="V3284" s="794"/>
      <c r="W3284" s="794"/>
      <c r="X3284" s="794"/>
    </row>
    <row r="3285" spans="3:24">
      <c r="C3285" s="857" t="s">
        <v>1024</v>
      </c>
      <c r="D3285" s="835">
        <v>43862</v>
      </c>
      <c r="E3285" s="794">
        <f t="shared" si="60"/>
        <v>2020</v>
      </c>
      <c r="F3285" s="794" t="s">
        <v>1019</v>
      </c>
      <c r="G3285" s="823">
        <v>300</v>
      </c>
      <c r="H3285" s="794" t="s">
        <v>1029</v>
      </c>
      <c r="I3285" s="794">
        <v>86</v>
      </c>
      <c r="J3285" s="794">
        <v>214</v>
      </c>
      <c r="K3285" s="794">
        <v>898.80000000000007</v>
      </c>
      <c r="L3285" s="835">
        <v>44228</v>
      </c>
      <c r="M3285" s="794"/>
      <c r="N3285" s="794"/>
      <c r="O3285" s="794"/>
      <c r="P3285" s="794"/>
      <c r="Q3285" s="794"/>
      <c r="R3285" s="794"/>
      <c r="S3285" s="794"/>
      <c r="T3285" s="794"/>
      <c r="U3285" s="794"/>
      <c r="V3285" s="794"/>
      <c r="W3285" s="794"/>
      <c r="X3285" s="794"/>
    </row>
    <row r="3286" spans="3:24">
      <c r="C3286" s="857" t="s">
        <v>1024</v>
      </c>
      <c r="D3286" s="835">
        <v>43862</v>
      </c>
      <c r="E3286" s="794">
        <f t="shared" si="60"/>
        <v>2020</v>
      </c>
      <c r="F3286" s="794" t="s">
        <v>1019</v>
      </c>
      <c r="G3286" s="823">
        <v>300</v>
      </c>
      <c r="H3286" s="794" t="s">
        <v>1029</v>
      </c>
      <c r="I3286" s="794">
        <v>86</v>
      </c>
      <c r="J3286" s="794">
        <v>214</v>
      </c>
      <c r="K3286" s="794">
        <v>898.80000000000007</v>
      </c>
      <c r="L3286" s="835">
        <v>44228</v>
      </c>
      <c r="M3286" s="794"/>
      <c r="N3286" s="794"/>
      <c r="O3286" s="794"/>
      <c r="P3286" s="794"/>
      <c r="Q3286" s="794"/>
      <c r="R3286" s="794"/>
      <c r="S3286" s="794"/>
      <c r="T3286" s="794"/>
      <c r="U3286" s="794"/>
      <c r="V3286" s="794"/>
      <c r="W3286" s="794"/>
      <c r="X3286" s="794"/>
    </row>
    <row r="3287" spans="3:24">
      <c r="C3287" s="857" t="s">
        <v>1024</v>
      </c>
      <c r="D3287" s="835">
        <v>43862</v>
      </c>
      <c r="E3287" s="794">
        <f t="shared" si="60"/>
        <v>2020</v>
      </c>
      <c r="F3287" s="794" t="s">
        <v>1019</v>
      </c>
      <c r="G3287" s="823">
        <v>300</v>
      </c>
      <c r="H3287" s="794" t="s">
        <v>1029</v>
      </c>
      <c r="I3287" s="794">
        <v>86</v>
      </c>
      <c r="J3287" s="794">
        <v>214</v>
      </c>
      <c r="K3287" s="794">
        <v>898.80000000000007</v>
      </c>
      <c r="L3287" s="835">
        <v>44228</v>
      </c>
      <c r="M3287" s="794"/>
      <c r="N3287" s="794"/>
      <c r="O3287" s="794"/>
      <c r="P3287" s="794"/>
      <c r="Q3287" s="794"/>
      <c r="R3287" s="794"/>
      <c r="S3287" s="794"/>
      <c r="T3287" s="794"/>
      <c r="U3287" s="794"/>
      <c r="V3287" s="794"/>
      <c r="W3287" s="794"/>
      <c r="X3287" s="794"/>
    </row>
    <row r="3288" spans="3:24">
      <c r="C3288" s="857" t="s">
        <v>1024</v>
      </c>
      <c r="D3288" s="835">
        <v>43862</v>
      </c>
      <c r="E3288" s="794">
        <f t="shared" si="60"/>
        <v>2020</v>
      </c>
      <c r="F3288" s="794" t="s">
        <v>1019</v>
      </c>
      <c r="G3288" s="823">
        <v>300</v>
      </c>
      <c r="H3288" s="794" t="s">
        <v>1029</v>
      </c>
      <c r="I3288" s="794">
        <v>86</v>
      </c>
      <c r="J3288" s="794">
        <v>214</v>
      </c>
      <c r="K3288" s="794">
        <v>898.80000000000007</v>
      </c>
      <c r="L3288" s="835">
        <v>44228</v>
      </c>
      <c r="M3288" s="794"/>
      <c r="N3288" s="794"/>
      <c r="O3288" s="794"/>
      <c r="P3288" s="794"/>
      <c r="Q3288" s="794"/>
      <c r="R3288" s="794"/>
      <c r="S3288" s="794"/>
      <c r="T3288" s="794"/>
      <c r="U3288" s="794"/>
      <c r="V3288" s="794"/>
      <c r="W3288" s="794"/>
      <c r="X3288" s="794"/>
    </row>
    <row r="3289" spans="3:24">
      <c r="C3289" s="857" t="s">
        <v>1024</v>
      </c>
      <c r="D3289" s="835">
        <v>43862</v>
      </c>
      <c r="E3289" s="794">
        <f t="shared" si="60"/>
        <v>2020</v>
      </c>
      <c r="F3289" s="794" t="s">
        <v>1019</v>
      </c>
      <c r="G3289" s="823">
        <v>300</v>
      </c>
      <c r="H3289" s="794" t="s">
        <v>1029</v>
      </c>
      <c r="I3289" s="794">
        <v>86</v>
      </c>
      <c r="J3289" s="794">
        <v>214</v>
      </c>
      <c r="K3289" s="794">
        <v>898.80000000000007</v>
      </c>
      <c r="L3289" s="835" t="s">
        <v>1023</v>
      </c>
      <c r="M3289" s="794"/>
      <c r="N3289" s="794"/>
      <c r="O3289" s="794"/>
      <c r="P3289" s="794"/>
      <c r="Q3289" s="794"/>
      <c r="R3289" s="794"/>
      <c r="S3289" s="794"/>
      <c r="T3289" s="794"/>
      <c r="U3289" s="794"/>
      <c r="V3289" s="794"/>
      <c r="W3289" s="794"/>
      <c r="X3289" s="794"/>
    </row>
    <row r="3290" spans="3:24">
      <c r="C3290" s="857" t="s">
        <v>1024</v>
      </c>
      <c r="D3290" s="835">
        <v>43862</v>
      </c>
      <c r="E3290" s="794">
        <f t="shared" si="60"/>
        <v>2020</v>
      </c>
      <c r="F3290" s="794" t="s">
        <v>1019</v>
      </c>
      <c r="G3290" s="823">
        <v>300</v>
      </c>
      <c r="H3290" s="794" t="s">
        <v>1029</v>
      </c>
      <c r="I3290" s="794">
        <v>86</v>
      </c>
      <c r="J3290" s="794">
        <v>214</v>
      </c>
      <c r="K3290" s="794">
        <v>898.80000000000007</v>
      </c>
      <c r="L3290" s="835">
        <v>44228</v>
      </c>
      <c r="M3290" s="794"/>
      <c r="N3290" s="794"/>
      <c r="O3290" s="794"/>
      <c r="P3290" s="794"/>
      <c r="Q3290" s="794"/>
      <c r="R3290" s="794"/>
      <c r="S3290" s="794"/>
      <c r="T3290" s="794"/>
      <c r="U3290" s="794"/>
      <c r="V3290" s="794"/>
      <c r="W3290" s="794"/>
      <c r="X3290" s="794"/>
    </row>
    <row r="3291" spans="3:24">
      <c r="C3291" s="857" t="s">
        <v>1024</v>
      </c>
      <c r="D3291" s="835">
        <v>43862</v>
      </c>
      <c r="E3291" s="794">
        <f t="shared" si="60"/>
        <v>2020</v>
      </c>
      <c r="F3291" s="794" t="s">
        <v>1019</v>
      </c>
      <c r="G3291" s="823">
        <v>300</v>
      </c>
      <c r="H3291" s="794" t="s">
        <v>1029</v>
      </c>
      <c r="I3291" s="794">
        <v>86</v>
      </c>
      <c r="J3291" s="794">
        <v>214</v>
      </c>
      <c r="K3291" s="794">
        <v>898.80000000000007</v>
      </c>
      <c r="L3291" s="835">
        <v>44228</v>
      </c>
      <c r="M3291" s="794"/>
      <c r="N3291" s="794"/>
      <c r="O3291" s="794"/>
      <c r="P3291" s="794"/>
      <c r="Q3291" s="794"/>
      <c r="R3291" s="794"/>
      <c r="S3291" s="794"/>
      <c r="T3291" s="794"/>
      <c r="U3291" s="794"/>
      <c r="V3291" s="794"/>
      <c r="W3291" s="794"/>
      <c r="X3291" s="794"/>
    </row>
    <row r="3292" spans="3:24">
      <c r="C3292" s="857" t="s">
        <v>1024</v>
      </c>
      <c r="D3292" s="835">
        <v>43862</v>
      </c>
      <c r="E3292" s="794">
        <f t="shared" si="60"/>
        <v>2020</v>
      </c>
      <c r="F3292" s="794" t="s">
        <v>1019</v>
      </c>
      <c r="G3292" s="823">
        <v>300</v>
      </c>
      <c r="H3292" s="794" t="s">
        <v>1029</v>
      </c>
      <c r="I3292" s="794">
        <v>86</v>
      </c>
      <c r="J3292" s="794">
        <v>214</v>
      </c>
      <c r="K3292" s="794">
        <v>898.80000000000007</v>
      </c>
      <c r="L3292" s="835">
        <v>44228</v>
      </c>
      <c r="M3292" s="794"/>
      <c r="N3292" s="794"/>
      <c r="O3292" s="794"/>
      <c r="P3292" s="794"/>
      <c r="Q3292" s="794"/>
      <c r="R3292" s="794"/>
      <c r="S3292" s="794"/>
      <c r="T3292" s="794"/>
      <c r="U3292" s="794"/>
      <c r="V3292" s="794"/>
      <c r="W3292" s="794"/>
      <c r="X3292" s="794"/>
    </row>
    <row r="3293" spans="3:24">
      <c r="C3293" s="857" t="s">
        <v>1024</v>
      </c>
      <c r="D3293" s="835">
        <v>43862</v>
      </c>
      <c r="E3293" s="794">
        <f t="shared" si="60"/>
        <v>2020</v>
      </c>
      <c r="F3293" s="794" t="s">
        <v>1019</v>
      </c>
      <c r="G3293" s="823">
        <v>300</v>
      </c>
      <c r="H3293" s="794" t="s">
        <v>1029</v>
      </c>
      <c r="I3293" s="794">
        <v>86</v>
      </c>
      <c r="J3293" s="794">
        <v>214</v>
      </c>
      <c r="K3293" s="794">
        <v>898.80000000000007</v>
      </c>
      <c r="L3293" s="835" t="s">
        <v>1023</v>
      </c>
      <c r="M3293" s="794"/>
      <c r="N3293" s="794"/>
      <c r="O3293" s="794"/>
      <c r="P3293" s="794"/>
      <c r="Q3293" s="794"/>
      <c r="R3293" s="794"/>
      <c r="S3293" s="794"/>
      <c r="T3293" s="794"/>
      <c r="U3293" s="794"/>
      <c r="V3293" s="794"/>
      <c r="W3293" s="794"/>
      <c r="X3293" s="794"/>
    </row>
    <row r="3294" spans="3:24">
      <c r="C3294" s="857" t="s">
        <v>1024</v>
      </c>
      <c r="D3294" s="835">
        <v>43862</v>
      </c>
      <c r="E3294" s="794">
        <f t="shared" si="60"/>
        <v>2020</v>
      </c>
      <c r="F3294" s="794" t="s">
        <v>1019</v>
      </c>
      <c r="G3294" s="823">
        <v>300</v>
      </c>
      <c r="H3294" s="794" t="s">
        <v>1029</v>
      </c>
      <c r="I3294" s="794">
        <v>86</v>
      </c>
      <c r="J3294" s="794">
        <v>214</v>
      </c>
      <c r="K3294" s="794">
        <v>898.80000000000007</v>
      </c>
      <c r="L3294" s="835">
        <v>44228</v>
      </c>
      <c r="M3294" s="794"/>
      <c r="N3294" s="794"/>
      <c r="O3294" s="794"/>
      <c r="P3294" s="794"/>
      <c r="Q3294" s="794"/>
      <c r="R3294" s="794"/>
      <c r="S3294" s="794"/>
      <c r="T3294" s="794"/>
      <c r="U3294" s="794"/>
      <c r="V3294" s="794"/>
      <c r="W3294" s="794"/>
      <c r="X3294" s="794"/>
    </row>
    <row r="3295" spans="3:24">
      <c r="C3295" s="857" t="s">
        <v>1024</v>
      </c>
      <c r="D3295" s="835">
        <v>43862</v>
      </c>
      <c r="E3295" s="794">
        <f t="shared" si="60"/>
        <v>2020</v>
      </c>
      <c r="F3295" s="794" t="s">
        <v>1019</v>
      </c>
      <c r="G3295" s="823">
        <v>300</v>
      </c>
      <c r="H3295" s="794" t="s">
        <v>1029</v>
      </c>
      <c r="I3295" s="794">
        <v>86</v>
      </c>
      <c r="J3295" s="794">
        <v>214</v>
      </c>
      <c r="K3295" s="794">
        <v>898.80000000000007</v>
      </c>
      <c r="L3295" s="835">
        <v>44228</v>
      </c>
      <c r="M3295" s="794"/>
      <c r="N3295" s="794"/>
      <c r="O3295" s="794"/>
      <c r="P3295" s="794"/>
      <c r="Q3295" s="794"/>
      <c r="R3295" s="794"/>
      <c r="S3295" s="794"/>
      <c r="T3295" s="794"/>
      <c r="U3295" s="794"/>
      <c r="V3295" s="794"/>
      <c r="W3295" s="794"/>
      <c r="X3295" s="794"/>
    </row>
    <row r="3296" spans="3:24">
      <c r="C3296" s="857" t="s">
        <v>1024</v>
      </c>
      <c r="D3296" s="835">
        <v>43862</v>
      </c>
      <c r="E3296" s="794">
        <f t="shared" si="60"/>
        <v>2020</v>
      </c>
      <c r="F3296" s="794" t="s">
        <v>1019</v>
      </c>
      <c r="G3296" s="823">
        <v>300</v>
      </c>
      <c r="H3296" s="794" t="s">
        <v>1029</v>
      </c>
      <c r="I3296" s="794">
        <v>86</v>
      </c>
      <c r="J3296" s="794">
        <v>214</v>
      </c>
      <c r="K3296" s="794">
        <v>898.80000000000007</v>
      </c>
      <c r="L3296" s="835">
        <v>44228</v>
      </c>
      <c r="M3296" s="794"/>
      <c r="N3296" s="794"/>
      <c r="O3296" s="794"/>
      <c r="P3296" s="794"/>
      <c r="Q3296" s="794"/>
      <c r="R3296" s="794"/>
      <c r="S3296" s="794"/>
      <c r="T3296" s="794"/>
      <c r="U3296" s="794"/>
      <c r="V3296" s="794"/>
      <c r="W3296" s="794"/>
      <c r="X3296" s="794"/>
    </row>
    <row r="3297" spans="3:24">
      <c r="C3297" s="857" t="s">
        <v>1024</v>
      </c>
      <c r="D3297" s="835">
        <v>43862</v>
      </c>
      <c r="E3297" s="794">
        <f t="shared" si="60"/>
        <v>2020</v>
      </c>
      <c r="F3297" s="794" t="s">
        <v>1019</v>
      </c>
      <c r="G3297" s="823">
        <v>300</v>
      </c>
      <c r="H3297" s="794" t="s">
        <v>1029</v>
      </c>
      <c r="I3297" s="794">
        <v>86</v>
      </c>
      <c r="J3297" s="794">
        <v>214</v>
      </c>
      <c r="K3297" s="794">
        <v>898.80000000000007</v>
      </c>
      <c r="L3297" s="835">
        <v>44228</v>
      </c>
      <c r="M3297" s="794"/>
      <c r="N3297" s="794"/>
      <c r="O3297" s="794"/>
      <c r="P3297" s="794"/>
      <c r="Q3297" s="794"/>
      <c r="R3297" s="794"/>
      <c r="S3297" s="794"/>
      <c r="T3297" s="794"/>
      <c r="U3297" s="794"/>
      <c r="V3297" s="794"/>
      <c r="W3297" s="794"/>
      <c r="X3297" s="794"/>
    </row>
    <row r="3298" spans="3:24">
      <c r="C3298" s="857" t="s">
        <v>1024</v>
      </c>
      <c r="D3298" s="835">
        <v>43862</v>
      </c>
      <c r="E3298" s="794">
        <f t="shared" si="60"/>
        <v>2020</v>
      </c>
      <c r="F3298" s="794" t="s">
        <v>1019</v>
      </c>
      <c r="G3298" s="823">
        <v>300</v>
      </c>
      <c r="H3298" s="794" t="s">
        <v>1029</v>
      </c>
      <c r="I3298" s="794">
        <v>86</v>
      </c>
      <c r="J3298" s="794">
        <v>214</v>
      </c>
      <c r="K3298" s="794">
        <v>898.80000000000007</v>
      </c>
      <c r="L3298" s="835">
        <v>44228</v>
      </c>
      <c r="M3298" s="794"/>
      <c r="N3298" s="794"/>
      <c r="O3298" s="794"/>
      <c r="P3298" s="794"/>
      <c r="Q3298" s="794"/>
      <c r="R3298" s="794"/>
      <c r="S3298" s="794"/>
      <c r="T3298" s="794"/>
      <c r="U3298" s="794"/>
      <c r="V3298" s="794"/>
      <c r="W3298" s="794"/>
      <c r="X3298" s="794"/>
    </row>
    <row r="3299" spans="3:24">
      <c r="C3299" s="857" t="s">
        <v>1024</v>
      </c>
      <c r="D3299" s="835">
        <v>43862</v>
      </c>
      <c r="E3299" s="794">
        <f t="shared" si="60"/>
        <v>2020</v>
      </c>
      <c r="F3299" s="794" t="s">
        <v>1019</v>
      </c>
      <c r="G3299" s="823">
        <v>300</v>
      </c>
      <c r="H3299" s="794" t="s">
        <v>1029</v>
      </c>
      <c r="I3299" s="794">
        <v>86</v>
      </c>
      <c r="J3299" s="794">
        <v>214</v>
      </c>
      <c r="K3299" s="794">
        <v>898.80000000000007</v>
      </c>
      <c r="L3299" s="835">
        <v>44228</v>
      </c>
      <c r="M3299" s="794"/>
      <c r="N3299" s="794"/>
      <c r="O3299" s="794"/>
      <c r="P3299" s="794"/>
      <c r="Q3299" s="794"/>
      <c r="R3299" s="794"/>
      <c r="S3299" s="794"/>
      <c r="T3299" s="794"/>
      <c r="U3299" s="794"/>
      <c r="V3299" s="794"/>
      <c r="W3299" s="794"/>
      <c r="X3299" s="794"/>
    </row>
    <row r="3300" spans="3:24">
      <c r="C3300" s="857" t="s">
        <v>1024</v>
      </c>
      <c r="D3300" s="835">
        <v>43862</v>
      </c>
      <c r="E3300" s="794">
        <f t="shared" si="60"/>
        <v>2020</v>
      </c>
      <c r="F3300" s="794" t="s">
        <v>1019</v>
      </c>
      <c r="G3300" s="823">
        <v>300</v>
      </c>
      <c r="H3300" s="794" t="s">
        <v>1029</v>
      </c>
      <c r="I3300" s="794">
        <v>86</v>
      </c>
      <c r="J3300" s="794">
        <v>214</v>
      </c>
      <c r="K3300" s="794">
        <v>898.80000000000007</v>
      </c>
      <c r="L3300" s="835">
        <v>44228</v>
      </c>
      <c r="M3300" s="794"/>
      <c r="N3300" s="794"/>
      <c r="O3300" s="794"/>
      <c r="P3300" s="794"/>
      <c r="Q3300" s="794"/>
      <c r="R3300" s="794"/>
      <c r="S3300" s="794"/>
      <c r="T3300" s="794"/>
      <c r="U3300" s="794"/>
      <c r="V3300" s="794"/>
      <c r="W3300" s="794"/>
      <c r="X3300" s="794"/>
    </row>
    <row r="3301" spans="3:24">
      <c r="C3301" s="857" t="s">
        <v>1024</v>
      </c>
      <c r="D3301" s="835">
        <v>43862</v>
      </c>
      <c r="E3301" s="794">
        <f t="shared" si="60"/>
        <v>2020</v>
      </c>
      <c r="F3301" s="794" t="s">
        <v>1019</v>
      </c>
      <c r="G3301" s="823">
        <v>300</v>
      </c>
      <c r="H3301" s="794" t="s">
        <v>1029</v>
      </c>
      <c r="I3301" s="794">
        <v>86</v>
      </c>
      <c r="J3301" s="794">
        <v>214</v>
      </c>
      <c r="K3301" s="794">
        <v>898.80000000000007</v>
      </c>
      <c r="L3301" s="835">
        <v>44228</v>
      </c>
      <c r="M3301" s="794"/>
      <c r="N3301" s="794"/>
      <c r="O3301" s="794"/>
      <c r="P3301" s="794"/>
      <c r="Q3301" s="794"/>
      <c r="R3301" s="794"/>
      <c r="S3301" s="794"/>
      <c r="T3301" s="794"/>
      <c r="U3301" s="794"/>
      <c r="V3301" s="794"/>
      <c r="W3301" s="794"/>
      <c r="X3301" s="794"/>
    </row>
    <row r="3302" spans="3:24">
      <c r="C3302" s="857" t="s">
        <v>1024</v>
      </c>
      <c r="D3302" s="835">
        <v>43862</v>
      </c>
      <c r="E3302" s="794">
        <f t="shared" si="60"/>
        <v>2020</v>
      </c>
      <c r="F3302" s="794" t="s">
        <v>1019</v>
      </c>
      <c r="G3302" s="823">
        <v>300</v>
      </c>
      <c r="H3302" s="794" t="s">
        <v>1029</v>
      </c>
      <c r="I3302" s="794">
        <v>86</v>
      </c>
      <c r="J3302" s="794">
        <v>214</v>
      </c>
      <c r="K3302" s="794">
        <v>898.80000000000007</v>
      </c>
      <c r="L3302" s="835">
        <v>44228</v>
      </c>
      <c r="M3302" s="794"/>
      <c r="N3302" s="794"/>
      <c r="O3302" s="794"/>
      <c r="P3302" s="794"/>
      <c r="Q3302" s="794"/>
      <c r="R3302" s="794"/>
      <c r="S3302" s="794"/>
      <c r="T3302" s="794"/>
      <c r="U3302" s="794"/>
      <c r="V3302" s="794"/>
      <c r="W3302" s="794"/>
      <c r="X3302" s="794"/>
    </row>
    <row r="3303" spans="3:24">
      <c r="C3303" s="857" t="s">
        <v>1024</v>
      </c>
      <c r="D3303" s="835">
        <v>43862</v>
      </c>
      <c r="E3303" s="794">
        <f t="shared" si="60"/>
        <v>2020</v>
      </c>
      <c r="F3303" s="794" t="s">
        <v>1019</v>
      </c>
      <c r="G3303" s="823">
        <v>300</v>
      </c>
      <c r="H3303" s="794" t="s">
        <v>1029</v>
      </c>
      <c r="I3303" s="794">
        <v>86</v>
      </c>
      <c r="J3303" s="794">
        <v>214</v>
      </c>
      <c r="K3303" s="794">
        <v>898.80000000000007</v>
      </c>
      <c r="L3303" s="835">
        <v>44228</v>
      </c>
      <c r="M3303" s="794"/>
      <c r="N3303" s="794"/>
      <c r="O3303" s="794"/>
      <c r="P3303" s="794"/>
      <c r="Q3303" s="794"/>
      <c r="R3303" s="794"/>
      <c r="S3303" s="794"/>
      <c r="T3303" s="794"/>
      <c r="U3303" s="794"/>
      <c r="V3303" s="794"/>
      <c r="W3303" s="794"/>
      <c r="X3303" s="794"/>
    </row>
    <row r="3304" spans="3:24">
      <c r="C3304" s="857" t="s">
        <v>1024</v>
      </c>
      <c r="D3304" s="835">
        <v>43862</v>
      </c>
      <c r="E3304" s="794">
        <f t="shared" si="60"/>
        <v>2020</v>
      </c>
      <c r="F3304" s="794" t="s">
        <v>1019</v>
      </c>
      <c r="G3304" s="823">
        <v>300</v>
      </c>
      <c r="H3304" s="794" t="s">
        <v>1029</v>
      </c>
      <c r="I3304" s="794">
        <v>86</v>
      </c>
      <c r="J3304" s="794">
        <v>214</v>
      </c>
      <c r="K3304" s="794">
        <v>898.80000000000007</v>
      </c>
      <c r="L3304" s="835">
        <v>44228</v>
      </c>
      <c r="M3304" s="794"/>
      <c r="N3304" s="794"/>
      <c r="O3304" s="794"/>
      <c r="P3304" s="794"/>
      <c r="Q3304" s="794"/>
      <c r="R3304" s="794"/>
      <c r="S3304" s="794"/>
      <c r="T3304" s="794"/>
      <c r="U3304" s="794"/>
      <c r="V3304" s="794"/>
      <c r="W3304" s="794"/>
      <c r="X3304" s="794"/>
    </row>
    <row r="3305" spans="3:24">
      <c r="C3305" s="857" t="s">
        <v>1024</v>
      </c>
      <c r="D3305" s="835">
        <v>43862</v>
      </c>
      <c r="E3305" s="794">
        <f t="shared" si="60"/>
        <v>2020</v>
      </c>
      <c r="F3305" s="794" t="s">
        <v>1019</v>
      </c>
      <c r="G3305" s="823">
        <v>300</v>
      </c>
      <c r="H3305" s="794" t="s">
        <v>1029</v>
      </c>
      <c r="I3305" s="794">
        <v>86</v>
      </c>
      <c r="J3305" s="794">
        <v>214</v>
      </c>
      <c r="K3305" s="794">
        <v>898.80000000000007</v>
      </c>
      <c r="L3305" s="835">
        <v>44228</v>
      </c>
      <c r="M3305" s="794"/>
      <c r="N3305" s="794"/>
      <c r="O3305" s="794"/>
      <c r="P3305" s="794"/>
      <c r="Q3305" s="794"/>
      <c r="R3305" s="794"/>
      <c r="S3305" s="794"/>
      <c r="T3305" s="794"/>
      <c r="U3305" s="794"/>
      <c r="V3305" s="794"/>
      <c r="W3305" s="794"/>
      <c r="X3305" s="794"/>
    </row>
    <row r="3306" spans="3:24">
      <c r="C3306" s="857" t="s">
        <v>1024</v>
      </c>
      <c r="D3306" s="835">
        <v>43862</v>
      </c>
      <c r="E3306" s="794">
        <f t="shared" ref="E3306:E3369" si="61">YEAR(D3306)</f>
        <v>2020</v>
      </c>
      <c r="F3306" s="794" t="s">
        <v>1019</v>
      </c>
      <c r="G3306" s="823">
        <v>300</v>
      </c>
      <c r="H3306" s="794" t="s">
        <v>1029</v>
      </c>
      <c r="I3306" s="794">
        <v>86</v>
      </c>
      <c r="J3306" s="794">
        <v>214</v>
      </c>
      <c r="K3306" s="794">
        <v>898.80000000000007</v>
      </c>
      <c r="L3306" s="835">
        <v>44228</v>
      </c>
      <c r="M3306" s="794"/>
      <c r="N3306" s="794"/>
      <c r="O3306" s="794"/>
      <c r="P3306" s="794"/>
      <c r="Q3306" s="794"/>
      <c r="R3306" s="794"/>
      <c r="S3306" s="794"/>
      <c r="T3306" s="794"/>
      <c r="U3306" s="794"/>
      <c r="V3306" s="794"/>
      <c r="W3306" s="794"/>
      <c r="X3306" s="794"/>
    </row>
    <row r="3307" spans="3:24">
      <c r="C3307" s="857" t="s">
        <v>1024</v>
      </c>
      <c r="D3307" s="835">
        <v>43862</v>
      </c>
      <c r="E3307" s="794">
        <f t="shared" si="61"/>
        <v>2020</v>
      </c>
      <c r="F3307" s="794" t="s">
        <v>1019</v>
      </c>
      <c r="G3307" s="823">
        <v>300</v>
      </c>
      <c r="H3307" s="794" t="s">
        <v>1029</v>
      </c>
      <c r="I3307" s="794">
        <v>86</v>
      </c>
      <c r="J3307" s="794">
        <v>214</v>
      </c>
      <c r="K3307" s="794">
        <v>898.80000000000007</v>
      </c>
      <c r="L3307" s="835">
        <v>44228</v>
      </c>
      <c r="M3307" s="794"/>
      <c r="N3307" s="794"/>
      <c r="O3307" s="794"/>
      <c r="P3307" s="794"/>
      <c r="Q3307" s="794"/>
      <c r="R3307" s="794"/>
      <c r="S3307" s="794"/>
      <c r="T3307" s="794"/>
      <c r="U3307" s="794"/>
      <c r="V3307" s="794"/>
      <c r="W3307" s="794"/>
      <c r="X3307" s="794"/>
    </row>
    <row r="3308" spans="3:24">
      <c r="C3308" s="857" t="s">
        <v>1024</v>
      </c>
      <c r="D3308" s="835">
        <v>43862</v>
      </c>
      <c r="E3308" s="794">
        <f t="shared" si="61"/>
        <v>2020</v>
      </c>
      <c r="F3308" s="794" t="s">
        <v>1019</v>
      </c>
      <c r="G3308" s="823">
        <v>300</v>
      </c>
      <c r="H3308" s="794" t="s">
        <v>1029</v>
      </c>
      <c r="I3308" s="794">
        <v>86</v>
      </c>
      <c r="J3308" s="794">
        <v>214</v>
      </c>
      <c r="K3308" s="794">
        <v>898.80000000000007</v>
      </c>
      <c r="L3308" s="835">
        <v>44228</v>
      </c>
      <c r="M3308" s="794"/>
      <c r="N3308" s="794"/>
      <c r="O3308" s="794"/>
      <c r="P3308" s="794"/>
      <c r="Q3308" s="794"/>
      <c r="R3308" s="794"/>
      <c r="S3308" s="794"/>
      <c r="T3308" s="794"/>
      <c r="U3308" s="794"/>
      <c r="V3308" s="794"/>
      <c r="W3308" s="794"/>
      <c r="X3308" s="794"/>
    </row>
    <row r="3309" spans="3:24">
      <c r="C3309" s="857" t="s">
        <v>1024</v>
      </c>
      <c r="D3309" s="835">
        <v>43862</v>
      </c>
      <c r="E3309" s="794">
        <f t="shared" si="61"/>
        <v>2020</v>
      </c>
      <c r="F3309" s="794" t="s">
        <v>1019</v>
      </c>
      <c r="G3309" s="823">
        <v>300</v>
      </c>
      <c r="H3309" s="794" t="s">
        <v>1029</v>
      </c>
      <c r="I3309" s="794">
        <v>86</v>
      </c>
      <c r="J3309" s="794">
        <v>214</v>
      </c>
      <c r="K3309" s="794">
        <v>898.80000000000007</v>
      </c>
      <c r="L3309" s="835">
        <v>44228</v>
      </c>
      <c r="M3309" s="794"/>
      <c r="N3309" s="794"/>
      <c r="O3309" s="794"/>
      <c r="P3309" s="794"/>
      <c r="Q3309" s="794"/>
      <c r="R3309" s="794"/>
      <c r="S3309" s="794"/>
      <c r="T3309" s="794"/>
      <c r="U3309" s="794"/>
      <c r="V3309" s="794"/>
      <c r="W3309" s="794"/>
      <c r="X3309" s="794"/>
    </row>
    <row r="3310" spans="3:24">
      <c r="C3310" s="857" t="s">
        <v>1024</v>
      </c>
      <c r="D3310" s="835">
        <v>43862</v>
      </c>
      <c r="E3310" s="794">
        <f t="shared" si="61"/>
        <v>2020</v>
      </c>
      <c r="F3310" s="794" t="s">
        <v>1019</v>
      </c>
      <c r="G3310" s="823">
        <v>300</v>
      </c>
      <c r="H3310" s="794" t="s">
        <v>1029</v>
      </c>
      <c r="I3310" s="794">
        <v>86</v>
      </c>
      <c r="J3310" s="794">
        <v>214</v>
      </c>
      <c r="K3310" s="794">
        <v>898.80000000000007</v>
      </c>
      <c r="L3310" s="835">
        <v>44228</v>
      </c>
      <c r="M3310" s="794"/>
      <c r="N3310" s="794"/>
      <c r="O3310" s="794"/>
      <c r="P3310" s="794"/>
      <c r="Q3310" s="794"/>
      <c r="R3310" s="794"/>
      <c r="S3310" s="794"/>
      <c r="T3310" s="794"/>
      <c r="U3310" s="794"/>
      <c r="V3310" s="794"/>
      <c r="W3310" s="794"/>
      <c r="X3310" s="794"/>
    </row>
    <row r="3311" spans="3:24">
      <c r="C3311" s="857" t="s">
        <v>1024</v>
      </c>
      <c r="D3311" s="835">
        <v>43862</v>
      </c>
      <c r="E3311" s="794">
        <f t="shared" si="61"/>
        <v>2020</v>
      </c>
      <c r="F3311" s="794" t="s">
        <v>1019</v>
      </c>
      <c r="G3311" s="823">
        <v>300</v>
      </c>
      <c r="H3311" s="794" t="s">
        <v>1029</v>
      </c>
      <c r="I3311" s="794">
        <v>86</v>
      </c>
      <c r="J3311" s="794">
        <v>214</v>
      </c>
      <c r="K3311" s="794">
        <v>898.80000000000007</v>
      </c>
      <c r="L3311" s="835">
        <v>44228</v>
      </c>
      <c r="M3311" s="794"/>
      <c r="N3311" s="794"/>
      <c r="O3311" s="794"/>
      <c r="P3311" s="794"/>
      <c r="Q3311" s="794"/>
      <c r="R3311" s="794"/>
      <c r="S3311" s="794"/>
      <c r="T3311" s="794"/>
      <c r="U3311" s="794"/>
      <c r="V3311" s="794"/>
      <c r="W3311" s="794"/>
      <c r="X3311" s="794"/>
    </row>
    <row r="3312" spans="3:24">
      <c r="C3312" s="857" t="s">
        <v>1024</v>
      </c>
      <c r="D3312" s="835">
        <v>43862</v>
      </c>
      <c r="E3312" s="794">
        <f t="shared" si="61"/>
        <v>2020</v>
      </c>
      <c r="F3312" s="794" t="s">
        <v>1019</v>
      </c>
      <c r="G3312" s="823">
        <v>300</v>
      </c>
      <c r="H3312" s="794" t="s">
        <v>1029</v>
      </c>
      <c r="I3312" s="794">
        <v>86</v>
      </c>
      <c r="J3312" s="794">
        <v>214</v>
      </c>
      <c r="K3312" s="794">
        <v>898.80000000000007</v>
      </c>
      <c r="L3312" s="835">
        <v>44228</v>
      </c>
      <c r="M3312" s="794"/>
      <c r="N3312" s="794"/>
      <c r="O3312" s="794"/>
      <c r="P3312" s="794"/>
      <c r="Q3312" s="794"/>
      <c r="R3312" s="794"/>
      <c r="S3312" s="794"/>
      <c r="T3312" s="794"/>
      <c r="U3312" s="794"/>
      <c r="V3312" s="794"/>
      <c r="W3312" s="794"/>
      <c r="X3312" s="794"/>
    </row>
    <row r="3313" spans="3:24">
      <c r="C3313" s="857" t="s">
        <v>1024</v>
      </c>
      <c r="D3313" s="835">
        <v>43862</v>
      </c>
      <c r="E3313" s="794">
        <f t="shared" si="61"/>
        <v>2020</v>
      </c>
      <c r="F3313" s="794" t="s">
        <v>1019</v>
      </c>
      <c r="G3313" s="823">
        <v>300</v>
      </c>
      <c r="H3313" s="794" t="s">
        <v>1029</v>
      </c>
      <c r="I3313" s="794">
        <v>86</v>
      </c>
      <c r="J3313" s="794">
        <v>214</v>
      </c>
      <c r="K3313" s="794">
        <v>898.80000000000007</v>
      </c>
      <c r="L3313" s="835">
        <v>44228</v>
      </c>
      <c r="M3313" s="794"/>
      <c r="N3313" s="794"/>
      <c r="O3313" s="794"/>
      <c r="P3313" s="794"/>
      <c r="Q3313" s="794"/>
      <c r="R3313" s="794"/>
      <c r="S3313" s="794"/>
      <c r="T3313" s="794"/>
      <c r="U3313" s="794"/>
      <c r="V3313" s="794"/>
      <c r="W3313" s="794"/>
      <c r="X3313" s="794"/>
    </row>
    <row r="3314" spans="3:24">
      <c r="C3314" s="857" t="s">
        <v>1024</v>
      </c>
      <c r="D3314" s="835">
        <v>43862</v>
      </c>
      <c r="E3314" s="794">
        <f t="shared" si="61"/>
        <v>2020</v>
      </c>
      <c r="F3314" s="794" t="s">
        <v>1019</v>
      </c>
      <c r="G3314" s="823">
        <v>300</v>
      </c>
      <c r="H3314" s="794" t="s">
        <v>1029</v>
      </c>
      <c r="I3314" s="794">
        <v>86</v>
      </c>
      <c r="J3314" s="794">
        <v>214</v>
      </c>
      <c r="K3314" s="794">
        <v>898.80000000000007</v>
      </c>
      <c r="L3314" s="835">
        <v>44228</v>
      </c>
      <c r="M3314" s="794"/>
      <c r="N3314" s="794"/>
      <c r="O3314" s="794"/>
      <c r="P3314" s="794"/>
      <c r="Q3314" s="794"/>
      <c r="R3314" s="794"/>
      <c r="S3314" s="794"/>
      <c r="T3314" s="794"/>
      <c r="U3314" s="794"/>
      <c r="V3314" s="794"/>
      <c r="W3314" s="794"/>
      <c r="X3314" s="794"/>
    </row>
    <row r="3315" spans="3:24">
      <c r="C3315" s="857" t="s">
        <v>1024</v>
      </c>
      <c r="D3315" s="835">
        <v>43862</v>
      </c>
      <c r="E3315" s="794">
        <f t="shared" si="61"/>
        <v>2020</v>
      </c>
      <c r="F3315" s="794" t="s">
        <v>1019</v>
      </c>
      <c r="G3315" s="823">
        <v>300</v>
      </c>
      <c r="H3315" s="794" t="s">
        <v>1029</v>
      </c>
      <c r="I3315" s="794">
        <v>86</v>
      </c>
      <c r="J3315" s="794">
        <v>214</v>
      </c>
      <c r="K3315" s="794">
        <v>898.80000000000007</v>
      </c>
      <c r="L3315" s="835">
        <v>44228</v>
      </c>
      <c r="M3315" s="794"/>
      <c r="N3315" s="794"/>
      <c r="O3315" s="794"/>
      <c r="P3315" s="794"/>
      <c r="Q3315" s="794"/>
      <c r="R3315" s="794"/>
      <c r="S3315" s="794"/>
      <c r="T3315" s="794"/>
      <c r="U3315" s="794"/>
      <c r="V3315" s="794"/>
      <c r="W3315" s="794"/>
      <c r="X3315" s="794"/>
    </row>
    <row r="3316" spans="3:24">
      <c r="C3316" s="857" t="s">
        <v>1024</v>
      </c>
      <c r="D3316" s="835">
        <v>43862</v>
      </c>
      <c r="E3316" s="794">
        <f t="shared" si="61"/>
        <v>2020</v>
      </c>
      <c r="F3316" s="794" t="s">
        <v>1019</v>
      </c>
      <c r="G3316" s="823">
        <v>300</v>
      </c>
      <c r="H3316" s="794" t="s">
        <v>1029</v>
      </c>
      <c r="I3316" s="794">
        <v>86</v>
      </c>
      <c r="J3316" s="794">
        <v>214</v>
      </c>
      <c r="K3316" s="794">
        <v>898.80000000000007</v>
      </c>
      <c r="L3316" s="835">
        <v>44228</v>
      </c>
      <c r="M3316" s="794"/>
      <c r="N3316" s="794"/>
      <c r="O3316" s="794"/>
      <c r="P3316" s="794"/>
      <c r="Q3316" s="794"/>
      <c r="R3316" s="794"/>
      <c r="S3316" s="794"/>
      <c r="T3316" s="794"/>
      <c r="U3316" s="794"/>
      <c r="V3316" s="794"/>
      <c r="W3316" s="794"/>
      <c r="X3316" s="794"/>
    </row>
    <row r="3317" spans="3:24">
      <c r="C3317" s="857" t="s">
        <v>1024</v>
      </c>
      <c r="D3317" s="835">
        <v>43862</v>
      </c>
      <c r="E3317" s="794">
        <f t="shared" si="61"/>
        <v>2020</v>
      </c>
      <c r="F3317" s="794" t="s">
        <v>1019</v>
      </c>
      <c r="G3317" s="823">
        <v>300</v>
      </c>
      <c r="H3317" s="794" t="s">
        <v>1029</v>
      </c>
      <c r="I3317" s="794">
        <v>86</v>
      </c>
      <c r="J3317" s="794">
        <v>214</v>
      </c>
      <c r="K3317" s="794">
        <v>898.80000000000007</v>
      </c>
      <c r="L3317" s="835">
        <v>44228</v>
      </c>
      <c r="M3317" s="794"/>
      <c r="N3317" s="794"/>
      <c r="O3317" s="794"/>
      <c r="P3317" s="794"/>
      <c r="Q3317" s="794"/>
      <c r="R3317" s="794"/>
      <c r="S3317" s="794"/>
      <c r="T3317" s="794"/>
      <c r="U3317" s="794"/>
      <c r="V3317" s="794"/>
      <c r="W3317" s="794"/>
      <c r="X3317" s="794"/>
    </row>
    <row r="3318" spans="3:24">
      <c r="C3318" s="857" t="s">
        <v>1024</v>
      </c>
      <c r="D3318" s="835">
        <v>43862</v>
      </c>
      <c r="E3318" s="794">
        <f t="shared" si="61"/>
        <v>2020</v>
      </c>
      <c r="F3318" s="794" t="s">
        <v>1019</v>
      </c>
      <c r="G3318" s="823">
        <v>300</v>
      </c>
      <c r="H3318" s="794" t="s">
        <v>1029</v>
      </c>
      <c r="I3318" s="794">
        <v>86</v>
      </c>
      <c r="J3318" s="794">
        <v>214</v>
      </c>
      <c r="K3318" s="794">
        <v>898.80000000000007</v>
      </c>
      <c r="L3318" s="835">
        <v>44228</v>
      </c>
      <c r="M3318" s="794"/>
      <c r="N3318" s="794"/>
      <c r="O3318" s="794"/>
      <c r="P3318" s="794"/>
      <c r="Q3318" s="794"/>
      <c r="R3318" s="794"/>
      <c r="S3318" s="794"/>
      <c r="T3318" s="794"/>
      <c r="U3318" s="794"/>
      <c r="V3318" s="794"/>
      <c r="W3318" s="794"/>
      <c r="X3318" s="794"/>
    </row>
    <row r="3319" spans="3:24">
      <c r="C3319" s="857" t="s">
        <v>1024</v>
      </c>
      <c r="D3319" s="835">
        <v>43862</v>
      </c>
      <c r="E3319" s="794">
        <f t="shared" si="61"/>
        <v>2020</v>
      </c>
      <c r="F3319" s="794" t="s">
        <v>1019</v>
      </c>
      <c r="G3319" s="823">
        <v>300</v>
      </c>
      <c r="H3319" s="794" t="s">
        <v>1029</v>
      </c>
      <c r="I3319" s="794">
        <v>86</v>
      </c>
      <c r="J3319" s="794">
        <v>214</v>
      </c>
      <c r="K3319" s="794">
        <v>898.80000000000007</v>
      </c>
      <c r="L3319" s="835">
        <v>44228</v>
      </c>
      <c r="M3319" s="794"/>
      <c r="N3319" s="794"/>
      <c r="O3319" s="794"/>
      <c r="P3319" s="794"/>
      <c r="Q3319" s="794"/>
      <c r="R3319" s="794"/>
      <c r="S3319" s="794"/>
      <c r="T3319" s="794"/>
      <c r="U3319" s="794"/>
      <c r="V3319" s="794"/>
      <c r="W3319" s="794"/>
      <c r="X3319" s="794"/>
    </row>
    <row r="3320" spans="3:24">
      <c r="C3320" s="857" t="s">
        <v>1024</v>
      </c>
      <c r="D3320" s="835">
        <v>43862</v>
      </c>
      <c r="E3320" s="794">
        <f t="shared" si="61"/>
        <v>2020</v>
      </c>
      <c r="F3320" s="794" t="s">
        <v>1019</v>
      </c>
      <c r="G3320" s="823">
        <v>300</v>
      </c>
      <c r="H3320" s="794" t="s">
        <v>1029</v>
      </c>
      <c r="I3320" s="794">
        <v>86</v>
      </c>
      <c r="J3320" s="794">
        <v>214</v>
      </c>
      <c r="K3320" s="794">
        <v>898.80000000000007</v>
      </c>
      <c r="L3320" s="835">
        <v>44228</v>
      </c>
      <c r="M3320" s="794"/>
      <c r="N3320" s="794"/>
      <c r="O3320" s="794"/>
      <c r="P3320" s="794"/>
      <c r="Q3320" s="794"/>
      <c r="R3320" s="794"/>
      <c r="S3320" s="794"/>
      <c r="T3320" s="794"/>
      <c r="U3320" s="794"/>
      <c r="V3320" s="794"/>
      <c r="W3320" s="794"/>
      <c r="X3320" s="794"/>
    </row>
    <row r="3321" spans="3:24">
      <c r="C3321" s="857" t="s">
        <v>1024</v>
      </c>
      <c r="D3321" s="835">
        <v>43862</v>
      </c>
      <c r="E3321" s="794">
        <f t="shared" si="61"/>
        <v>2020</v>
      </c>
      <c r="F3321" s="794" t="s">
        <v>1019</v>
      </c>
      <c r="G3321" s="823">
        <v>300</v>
      </c>
      <c r="H3321" s="794" t="s">
        <v>1029</v>
      </c>
      <c r="I3321" s="794">
        <v>86</v>
      </c>
      <c r="J3321" s="794">
        <v>214</v>
      </c>
      <c r="K3321" s="794">
        <v>898.80000000000007</v>
      </c>
      <c r="L3321" s="835">
        <v>44228</v>
      </c>
      <c r="M3321" s="794"/>
      <c r="N3321" s="794"/>
      <c r="O3321" s="794"/>
      <c r="P3321" s="794"/>
      <c r="Q3321" s="794"/>
      <c r="R3321" s="794"/>
      <c r="S3321" s="794"/>
      <c r="T3321" s="794"/>
      <c r="U3321" s="794"/>
      <c r="V3321" s="794"/>
      <c r="W3321" s="794"/>
      <c r="X3321" s="794"/>
    </row>
    <row r="3322" spans="3:24">
      <c r="C3322" s="857" t="s">
        <v>1024</v>
      </c>
      <c r="D3322" s="835">
        <v>43862</v>
      </c>
      <c r="E3322" s="794">
        <f t="shared" si="61"/>
        <v>2020</v>
      </c>
      <c r="F3322" s="794" t="s">
        <v>1019</v>
      </c>
      <c r="G3322" s="823">
        <v>300</v>
      </c>
      <c r="H3322" s="794" t="s">
        <v>1029</v>
      </c>
      <c r="I3322" s="794">
        <v>86</v>
      </c>
      <c r="J3322" s="794">
        <v>214</v>
      </c>
      <c r="K3322" s="794">
        <v>898.80000000000007</v>
      </c>
      <c r="L3322" s="835">
        <v>44228</v>
      </c>
      <c r="M3322" s="794"/>
      <c r="N3322" s="794"/>
      <c r="O3322" s="794"/>
      <c r="P3322" s="794"/>
      <c r="Q3322" s="794"/>
      <c r="R3322" s="794"/>
      <c r="S3322" s="794"/>
      <c r="T3322" s="794"/>
      <c r="U3322" s="794"/>
      <c r="V3322" s="794"/>
      <c r="W3322" s="794"/>
      <c r="X3322" s="794"/>
    </row>
    <row r="3323" spans="3:24">
      <c r="C3323" s="857" t="s">
        <v>1024</v>
      </c>
      <c r="D3323" s="835">
        <v>43862</v>
      </c>
      <c r="E3323" s="794">
        <f t="shared" si="61"/>
        <v>2020</v>
      </c>
      <c r="F3323" s="794" t="s">
        <v>1019</v>
      </c>
      <c r="G3323" s="823">
        <v>300</v>
      </c>
      <c r="H3323" s="794" t="s">
        <v>1029</v>
      </c>
      <c r="I3323" s="794">
        <v>86</v>
      </c>
      <c r="J3323" s="794">
        <v>214</v>
      </c>
      <c r="K3323" s="794">
        <v>898.80000000000007</v>
      </c>
      <c r="L3323" s="835">
        <v>44228</v>
      </c>
      <c r="M3323" s="794"/>
      <c r="N3323" s="794"/>
      <c r="O3323" s="794"/>
      <c r="P3323" s="794"/>
      <c r="Q3323" s="794"/>
      <c r="R3323" s="794"/>
      <c r="S3323" s="794"/>
      <c r="T3323" s="794"/>
      <c r="U3323" s="794"/>
      <c r="V3323" s="794"/>
      <c r="W3323" s="794"/>
      <c r="X3323" s="794"/>
    </row>
    <row r="3324" spans="3:24">
      <c r="C3324" s="857" t="s">
        <v>1024</v>
      </c>
      <c r="D3324" s="835">
        <v>43862</v>
      </c>
      <c r="E3324" s="794">
        <f t="shared" si="61"/>
        <v>2020</v>
      </c>
      <c r="F3324" s="794" t="s">
        <v>1019</v>
      </c>
      <c r="G3324" s="823">
        <v>300</v>
      </c>
      <c r="H3324" s="794" t="s">
        <v>1029</v>
      </c>
      <c r="I3324" s="794">
        <v>86</v>
      </c>
      <c r="J3324" s="794">
        <v>214</v>
      </c>
      <c r="K3324" s="794">
        <v>898.80000000000007</v>
      </c>
      <c r="L3324" s="835">
        <v>44228</v>
      </c>
      <c r="M3324" s="794"/>
      <c r="N3324" s="794"/>
      <c r="O3324" s="794"/>
      <c r="P3324" s="794"/>
      <c r="Q3324" s="794"/>
      <c r="R3324" s="794"/>
      <c r="S3324" s="794"/>
      <c r="T3324" s="794"/>
      <c r="U3324" s="794"/>
      <c r="V3324" s="794"/>
      <c r="W3324" s="794"/>
      <c r="X3324" s="794"/>
    </row>
    <row r="3325" spans="3:24">
      <c r="C3325" s="857" t="s">
        <v>1024</v>
      </c>
      <c r="D3325" s="835">
        <v>43862</v>
      </c>
      <c r="E3325" s="794">
        <f t="shared" si="61"/>
        <v>2020</v>
      </c>
      <c r="F3325" s="794" t="s">
        <v>1019</v>
      </c>
      <c r="G3325" s="823">
        <v>300</v>
      </c>
      <c r="H3325" s="794" t="s">
        <v>1029</v>
      </c>
      <c r="I3325" s="794">
        <v>86</v>
      </c>
      <c r="J3325" s="794">
        <v>214</v>
      </c>
      <c r="K3325" s="794">
        <v>898.80000000000007</v>
      </c>
      <c r="L3325" s="835">
        <v>44228</v>
      </c>
      <c r="M3325" s="794"/>
      <c r="N3325" s="794"/>
      <c r="O3325" s="794"/>
      <c r="P3325" s="794"/>
      <c r="Q3325" s="794"/>
      <c r="R3325" s="794"/>
      <c r="S3325" s="794"/>
      <c r="T3325" s="794"/>
      <c r="U3325" s="794"/>
      <c r="V3325" s="794"/>
      <c r="W3325" s="794"/>
      <c r="X3325" s="794"/>
    </row>
    <row r="3326" spans="3:24">
      <c r="C3326" s="857" t="s">
        <v>1024</v>
      </c>
      <c r="D3326" s="835">
        <v>43862</v>
      </c>
      <c r="E3326" s="794">
        <f t="shared" si="61"/>
        <v>2020</v>
      </c>
      <c r="F3326" s="794" t="s">
        <v>1019</v>
      </c>
      <c r="G3326" s="823">
        <v>300</v>
      </c>
      <c r="H3326" s="794" t="s">
        <v>1029</v>
      </c>
      <c r="I3326" s="794">
        <v>86</v>
      </c>
      <c r="J3326" s="794">
        <v>214</v>
      </c>
      <c r="K3326" s="794">
        <v>898.80000000000007</v>
      </c>
      <c r="L3326" s="835">
        <v>44228</v>
      </c>
      <c r="M3326" s="794"/>
      <c r="N3326" s="794"/>
      <c r="O3326" s="794"/>
      <c r="P3326" s="794"/>
      <c r="Q3326" s="794"/>
      <c r="R3326" s="794"/>
      <c r="S3326" s="794"/>
      <c r="T3326" s="794"/>
      <c r="U3326" s="794"/>
      <c r="V3326" s="794"/>
      <c r="W3326" s="794"/>
      <c r="X3326" s="794"/>
    </row>
    <row r="3327" spans="3:24">
      <c r="C3327" s="857" t="s">
        <v>1024</v>
      </c>
      <c r="D3327" s="835">
        <v>43862</v>
      </c>
      <c r="E3327" s="794">
        <f t="shared" si="61"/>
        <v>2020</v>
      </c>
      <c r="F3327" s="794" t="s">
        <v>1019</v>
      </c>
      <c r="G3327" s="823">
        <v>300</v>
      </c>
      <c r="H3327" s="794" t="s">
        <v>1029</v>
      </c>
      <c r="I3327" s="794">
        <v>86</v>
      </c>
      <c r="J3327" s="794">
        <v>214</v>
      </c>
      <c r="K3327" s="794">
        <v>898.80000000000007</v>
      </c>
      <c r="L3327" s="835">
        <v>44228</v>
      </c>
      <c r="M3327" s="794"/>
      <c r="N3327" s="794"/>
      <c r="O3327" s="794"/>
      <c r="P3327" s="794"/>
      <c r="Q3327" s="794"/>
      <c r="R3327" s="794"/>
      <c r="S3327" s="794"/>
      <c r="T3327" s="794"/>
      <c r="U3327" s="794"/>
      <c r="V3327" s="794"/>
      <c r="W3327" s="794"/>
      <c r="X3327" s="794"/>
    </row>
    <row r="3328" spans="3:24">
      <c r="C3328" s="857" t="s">
        <v>1024</v>
      </c>
      <c r="D3328" s="835">
        <v>43862</v>
      </c>
      <c r="E3328" s="794">
        <f t="shared" si="61"/>
        <v>2020</v>
      </c>
      <c r="F3328" s="794" t="s">
        <v>1019</v>
      </c>
      <c r="G3328" s="823">
        <v>300</v>
      </c>
      <c r="H3328" s="794" t="s">
        <v>1029</v>
      </c>
      <c r="I3328" s="794">
        <v>86</v>
      </c>
      <c r="J3328" s="794">
        <v>214</v>
      </c>
      <c r="K3328" s="794">
        <v>898.80000000000007</v>
      </c>
      <c r="L3328" s="835">
        <v>44228</v>
      </c>
      <c r="M3328" s="794"/>
      <c r="N3328" s="794"/>
      <c r="O3328" s="794"/>
      <c r="P3328" s="794"/>
      <c r="Q3328" s="794"/>
      <c r="R3328" s="794"/>
      <c r="S3328" s="794"/>
      <c r="T3328" s="794"/>
      <c r="U3328" s="794"/>
      <c r="V3328" s="794"/>
      <c r="W3328" s="794"/>
      <c r="X3328" s="794"/>
    </row>
    <row r="3329" spans="3:24">
      <c r="C3329" s="857" t="s">
        <v>1024</v>
      </c>
      <c r="D3329" s="835">
        <v>43862</v>
      </c>
      <c r="E3329" s="794">
        <f t="shared" si="61"/>
        <v>2020</v>
      </c>
      <c r="F3329" s="794" t="s">
        <v>1019</v>
      </c>
      <c r="G3329" s="823">
        <v>300</v>
      </c>
      <c r="H3329" s="794" t="s">
        <v>1029</v>
      </c>
      <c r="I3329" s="794">
        <v>86</v>
      </c>
      <c r="J3329" s="794">
        <v>214</v>
      </c>
      <c r="K3329" s="794">
        <v>898.80000000000007</v>
      </c>
      <c r="L3329" s="835">
        <v>44228</v>
      </c>
      <c r="M3329" s="794"/>
      <c r="N3329" s="794"/>
      <c r="O3329" s="794"/>
      <c r="P3329" s="794"/>
      <c r="Q3329" s="794"/>
      <c r="R3329" s="794"/>
      <c r="S3329" s="794"/>
      <c r="T3329" s="794"/>
      <c r="U3329" s="794"/>
      <c r="V3329" s="794"/>
      <c r="W3329" s="794"/>
      <c r="X3329" s="794"/>
    </row>
    <row r="3330" spans="3:24">
      <c r="C3330" s="857" t="s">
        <v>1024</v>
      </c>
      <c r="D3330" s="835">
        <v>43862</v>
      </c>
      <c r="E3330" s="794">
        <f t="shared" si="61"/>
        <v>2020</v>
      </c>
      <c r="F3330" s="794" t="s">
        <v>1019</v>
      </c>
      <c r="G3330" s="823">
        <v>300</v>
      </c>
      <c r="H3330" s="794" t="s">
        <v>1029</v>
      </c>
      <c r="I3330" s="794">
        <v>86</v>
      </c>
      <c r="J3330" s="794">
        <v>214</v>
      </c>
      <c r="K3330" s="794">
        <v>898.80000000000007</v>
      </c>
      <c r="L3330" s="835">
        <v>44228</v>
      </c>
      <c r="M3330" s="794"/>
      <c r="N3330" s="794"/>
      <c r="O3330" s="794"/>
      <c r="P3330" s="794"/>
      <c r="Q3330" s="794"/>
      <c r="R3330" s="794"/>
      <c r="S3330" s="794"/>
      <c r="T3330" s="794"/>
      <c r="U3330" s="794"/>
      <c r="V3330" s="794"/>
      <c r="W3330" s="794"/>
      <c r="X3330" s="794"/>
    </row>
    <row r="3331" spans="3:24">
      <c r="C3331" s="857" t="s">
        <v>1024</v>
      </c>
      <c r="D3331" s="835">
        <v>43862</v>
      </c>
      <c r="E3331" s="794">
        <f t="shared" si="61"/>
        <v>2020</v>
      </c>
      <c r="F3331" s="794" t="s">
        <v>1019</v>
      </c>
      <c r="G3331" s="823">
        <v>300</v>
      </c>
      <c r="H3331" s="794" t="s">
        <v>1029</v>
      </c>
      <c r="I3331" s="794">
        <v>86</v>
      </c>
      <c r="J3331" s="794">
        <v>214</v>
      </c>
      <c r="K3331" s="794">
        <v>898.80000000000007</v>
      </c>
      <c r="L3331" s="835">
        <v>44228</v>
      </c>
      <c r="M3331" s="794"/>
      <c r="N3331" s="794"/>
      <c r="O3331" s="794"/>
      <c r="P3331" s="794"/>
      <c r="Q3331" s="794"/>
      <c r="R3331" s="794"/>
      <c r="S3331" s="794"/>
      <c r="T3331" s="794"/>
      <c r="U3331" s="794"/>
      <c r="V3331" s="794"/>
      <c r="W3331" s="794"/>
      <c r="X3331" s="794"/>
    </row>
    <row r="3332" spans="3:24">
      <c r="C3332" s="857" t="s">
        <v>1024</v>
      </c>
      <c r="D3332" s="835">
        <v>43862</v>
      </c>
      <c r="E3332" s="794">
        <f t="shared" si="61"/>
        <v>2020</v>
      </c>
      <c r="F3332" s="794" t="s">
        <v>1019</v>
      </c>
      <c r="G3332" s="823">
        <v>300</v>
      </c>
      <c r="H3332" s="794" t="s">
        <v>1029</v>
      </c>
      <c r="I3332" s="794">
        <v>86</v>
      </c>
      <c r="J3332" s="794">
        <v>214</v>
      </c>
      <c r="K3332" s="794">
        <v>898.80000000000007</v>
      </c>
      <c r="L3332" s="835">
        <v>44228</v>
      </c>
      <c r="M3332" s="794"/>
      <c r="N3332" s="794"/>
      <c r="O3332" s="794"/>
      <c r="P3332" s="794"/>
      <c r="Q3332" s="794"/>
      <c r="R3332" s="794"/>
      <c r="S3332" s="794"/>
      <c r="T3332" s="794"/>
      <c r="U3332" s="794"/>
      <c r="V3332" s="794"/>
      <c r="W3332" s="794"/>
      <c r="X3332" s="794"/>
    </row>
    <row r="3333" spans="3:24">
      <c r="C3333" s="857" t="s">
        <v>1024</v>
      </c>
      <c r="D3333" s="835">
        <v>43862</v>
      </c>
      <c r="E3333" s="794">
        <f t="shared" si="61"/>
        <v>2020</v>
      </c>
      <c r="F3333" s="794" t="s">
        <v>1019</v>
      </c>
      <c r="G3333" s="823">
        <v>300</v>
      </c>
      <c r="H3333" s="794" t="s">
        <v>1029</v>
      </c>
      <c r="I3333" s="794">
        <v>86</v>
      </c>
      <c r="J3333" s="794">
        <v>214</v>
      </c>
      <c r="K3333" s="794">
        <v>898.80000000000007</v>
      </c>
      <c r="L3333" s="835">
        <v>44228</v>
      </c>
      <c r="M3333" s="794"/>
      <c r="N3333" s="794"/>
      <c r="O3333" s="794"/>
      <c r="P3333" s="794"/>
      <c r="Q3333" s="794"/>
      <c r="R3333" s="794"/>
      <c r="S3333" s="794"/>
      <c r="T3333" s="794"/>
      <c r="U3333" s="794"/>
      <c r="V3333" s="794"/>
      <c r="W3333" s="794"/>
      <c r="X3333" s="794"/>
    </row>
    <row r="3334" spans="3:24">
      <c r="C3334" s="857" t="s">
        <v>1024</v>
      </c>
      <c r="D3334" s="835">
        <v>43862</v>
      </c>
      <c r="E3334" s="794">
        <f t="shared" si="61"/>
        <v>2020</v>
      </c>
      <c r="F3334" s="794" t="s">
        <v>1019</v>
      </c>
      <c r="G3334" s="823">
        <v>300</v>
      </c>
      <c r="H3334" s="794" t="s">
        <v>1029</v>
      </c>
      <c r="I3334" s="794">
        <v>86</v>
      </c>
      <c r="J3334" s="794">
        <v>214</v>
      </c>
      <c r="K3334" s="794">
        <v>898.80000000000007</v>
      </c>
      <c r="L3334" s="835">
        <v>44228</v>
      </c>
      <c r="M3334" s="794"/>
      <c r="N3334" s="794"/>
      <c r="O3334" s="794"/>
      <c r="P3334" s="794"/>
      <c r="Q3334" s="794"/>
      <c r="R3334" s="794"/>
      <c r="S3334" s="794"/>
      <c r="T3334" s="794"/>
      <c r="U3334" s="794"/>
      <c r="V3334" s="794"/>
      <c r="W3334" s="794"/>
      <c r="X3334" s="794"/>
    </row>
    <row r="3335" spans="3:24">
      <c r="C3335" s="857" t="s">
        <v>1024</v>
      </c>
      <c r="D3335" s="835">
        <v>43862</v>
      </c>
      <c r="E3335" s="794">
        <f t="shared" si="61"/>
        <v>2020</v>
      </c>
      <c r="F3335" s="794" t="s">
        <v>1019</v>
      </c>
      <c r="G3335" s="823">
        <v>300</v>
      </c>
      <c r="H3335" s="794" t="s">
        <v>1029</v>
      </c>
      <c r="I3335" s="794">
        <v>86</v>
      </c>
      <c r="J3335" s="794">
        <v>214</v>
      </c>
      <c r="K3335" s="794">
        <v>898.80000000000007</v>
      </c>
      <c r="L3335" s="835">
        <v>44228</v>
      </c>
      <c r="M3335" s="794"/>
      <c r="N3335" s="794"/>
      <c r="O3335" s="794"/>
      <c r="P3335" s="794"/>
      <c r="Q3335" s="794"/>
      <c r="R3335" s="794"/>
      <c r="S3335" s="794"/>
      <c r="T3335" s="794"/>
      <c r="U3335" s="794"/>
      <c r="V3335" s="794"/>
      <c r="W3335" s="794"/>
      <c r="X3335" s="794"/>
    </row>
    <row r="3336" spans="3:24">
      <c r="C3336" s="857" t="s">
        <v>1024</v>
      </c>
      <c r="D3336" s="835">
        <v>43862</v>
      </c>
      <c r="E3336" s="794">
        <f t="shared" si="61"/>
        <v>2020</v>
      </c>
      <c r="F3336" s="794" t="s">
        <v>1019</v>
      </c>
      <c r="G3336" s="823">
        <v>300</v>
      </c>
      <c r="H3336" s="794" t="s">
        <v>1029</v>
      </c>
      <c r="I3336" s="794">
        <v>86</v>
      </c>
      <c r="J3336" s="794">
        <v>214</v>
      </c>
      <c r="K3336" s="794">
        <v>898.80000000000007</v>
      </c>
      <c r="L3336" s="835">
        <v>44228</v>
      </c>
      <c r="M3336" s="794"/>
      <c r="N3336" s="794"/>
      <c r="O3336" s="794"/>
      <c r="P3336" s="794"/>
      <c r="Q3336" s="794"/>
      <c r="R3336" s="794"/>
      <c r="S3336" s="794"/>
      <c r="T3336" s="794"/>
      <c r="U3336" s="794"/>
      <c r="V3336" s="794"/>
      <c r="W3336" s="794"/>
      <c r="X3336" s="794"/>
    </row>
    <row r="3337" spans="3:24">
      <c r="C3337" s="857" t="s">
        <v>1024</v>
      </c>
      <c r="D3337" s="835">
        <v>43862</v>
      </c>
      <c r="E3337" s="794">
        <f t="shared" si="61"/>
        <v>2020</v>
      </c>
      <c r="F3337" s="794" t="s">
        <v>1019</v>
      </c>
      <c r="G3337" s="823">
        <v>300</v>
      </c>
      <c r="H3337" s="794" t="s">
        <v>1029</v>
      </c>
      <c r="I3337" s="794">
        <v>86</v>
      </c>
      <c r="J3337" s="794">
        <v>214</v>
      </c>
      <c r="K3337" s="794">
        <v>898.80000000000007</v>
      </c>
      <c r="L3337" s="835">
        <v>44228</v>
      </c>
      <c r="M3337" s="794"/>
      <c r="N3337" s="794"/>
      <c r="O3337" s="794"/>
      <c r="P3337" s="794"/>
      <c r="Q3337" s="794"/>
      <c r="R3337" s="794"/>
      <c r="S3337" s="794"/>
      <c r="T3337" s="794"/>
      <c r="U3337" s="794"/>
      <c r="V3337" s="794"/>
      <c r="W3337" s="794"/>
      <c r="X3337" s="794"/>
    </row>
    <row r="3338" spans="3:24">
      <c r="C3338" s="857" t="s">
        <v>1024</v>
      </c>
      <c r="D3338" s="835">
        <v>43862</v>
      </c>
      <c r="E3338" s="794">
        <f t="shared" si="61"/>
        <v>2020</v>
      </c>
      <c r="F3338" s="794" t="s">
        <v>1019</v>
      </c>
      <c r="G3338" s="823">
        <v>300</v>
      </c>
      <c r="H3338" s="794" t="s">
        <v>1029</v>
      </c>
      <c r="I3338" s="794">
        <v>86</v>
      </c>
      <c r="J3338" s="794">
        <v>214</v>
      </c>
      <c r="K3338" s="794">
        <v>898.80000000000007</v>
      </c>
      <c r="L3338" s="835">
        <v>44228</v>
      </c>
      <c r="M3338" s="794"/>
      <c r="N3338" s="794"/>
      <c r="O3338" s="794"/>
      <c r="P3338" s="794"/>
      <c r="Q3338" s="794"/>
      <c r="R3338" s="794"/>
      <c r="S3338" s="794"/>
      <c r="T3338" s="794"/>
      <c r="U3338" s="794"/>
      <c r="V3338" s="794"/>
      <c r="W3338" s="794"/>
      <c r="X3338" s="794"/>
    </row>
    <row r="3339" spans="3:24">
      <c r="C3339" s="857" t="s">
        <v>1018</v>
      </c>
      <c r="D3339" s="835">
        <v>43862</v>
      </c>
      <c r="E3339" s="794">
        <f t="shared" si="61"/>
        <v>2020</v>
      </c>
      <c r="F3339" s="794" t="s">
        <v>1019</v>
      </c>
      <c r="G3339" s="823">
        <v>300</v>
      </c>
      <c r="H3339" s="794" t="s">
        <v>1029</v>
      </c>
      <c r="I3339" s="794">
        <v>86</v>
      </c>
      <c r="J3339" s="794">
        <v>214</v>
      </c>
      <c r="K3339" s="794">
        <v>898.80000000000007</v>
      </c>
      <c r="L3339" s="835">
        <v>44228</v>
      </c>
      <c r="M3339" s="794"/>
      <c r="N3339" s="794"/>
      <c r="O3339" s="794"/>
      <c r="P3339" s="794"/>
      <c r="Q3339" s="794"/>
      <c r="R3339" s="794"/>
      <c r="S3339" s="794"/>
      <c r="T3339" s="794"/>
      <c r="U3339" s="794"/>
      <c r="V3339" s="794"/>
      <c r="W3339" s="794"/>
      <c r="X3339" s="794"/>
    </row>
    <row r="3340" spans="3:24">
      <c r="C3340" s="857" t="s">
        <v>1024</v>
      </c>
      <c r="D3340" s="835">
        <v>43862</v>
      </c>
      <c r="E3340" s="794">
        <f t="shared" si="61"/>
        <v>2020</v>
      </c>
      <c r="F3340" s="794" t="s">
        <v>1019</v>
      </c>
      <c r="G3340" s="823">
        <v>300</v>
      </c>
      <c r="H3340" s="794" t="s">
        <v>1029</v>
      </c>
      <c r="I3340" s="794">
        <v>86</v>
      </c>
      <c r="J3340" s="794">
        <v>214</v>
      </c>
      <c r="K3340" s="794">
        <v>898.80000000000007</v>
      </c>
      <c r="L3340" s="835">
        <v>44228</v>
      </c>
      <c r="M3340" s="794"/>
      <c r="N3340" s="794"/>
      <c r="O3340" s="794"/>
      <c r="P3340" s="794"/>
      <c r="Q3340" s="794"/>
      <c r="R3340" s="794"/>
      <c r="S3340" s="794"/>
      <c r="T3340" s="794"/>
      <c r="U3340" s="794"/>
      <c r="V3340" s="794"/>
      <c r="W3340" s="794"/>
      <c r="X3340" s="794"/>
    </row>
    <row r="3341" spans="3:24">
      <c r="C3341" s="857" t="s">
        <v>1024</v>
      </c>
      <c r="D3341" s="835">
        <v>43862</v>
      </c>
      <c r="E3341" s="794">
        <f t="shared" si="61"/>
        <v>2020</v>
      </c>
      <c r="F3341" s="794" t="s">
        <v>1019</v>
      </c>
      <c r="G3341" s="823">
        <v>300</v>
      </c>
      <c r="H3341" s="794" t="s">
        <v>1029</v>
      </c>
      <c r="I3341" s="794">
        <v>86</v>
      </c>
      <c r="J3341" s="794">
        <v>214</v>
      </c>
      <c r="K3341" s="794">
        <v>898.80000000000007</v>
      </c>
      <c r="L3341" s="835">
        <v>44228</v>
      </c>
      <c r="M3341" s="794"/>
      <c r="N3341" s="794"/>
      <c r="O3341" s="794"/>
      <c r="P3341" s="794"/>
      <c r="Q3341" s="794"/>
      <c r="R3341" s="794"/>
      <c r="S3341" s="794"/>
      <c r="T3341" s="794"/>
      <c r="U3341" s="794"/>
      <c r="V3341" s="794"/>
      <c r="W3341" s="794"/>
      <c r="X3341" s="794"/>
    </row>
    <row r="3342" spans="3:24">
      <c r="C3342" s="857" t="s">
        <v>1024</v>
      </c>
      <c r="D3342" s="835">
        <v>43862</v>
      </c>
      <c r="E3342" s="794">
        <f t="shared" si="61"/>
        <v>2020</v>
      </c>
      <c r="F3342" s="794" t="s">
        <v>1019</v>
      </c>
      <c r="G3342" s="823">
        <v>300</v>
      </c>
      <c r="H3342" s="794" t="s">
        <v>1029</v>
      </c>
      <c r="I3342" s="794">
        <v>86</v>
      </c>
      <c r="J3342" s="794">
        <v>214</v>
      </c>
      <c r="K3342" s="794">
        <v>898.80000000000007</v>
      </c>
      <c r="L3342" s="835">
        <v>44228</v>
      </c>
      <c r="M3342" s="794"/>
      <c r="N3342" s="794"/>
      <c r="O3342" s="794"/>
      <c r="P3342" s="794"/>
      <c r="Q3342" s="794"/>
      <c r="R3342" s="794"/>
      <c r="S3342" s="794"/>
      <c r="T3342" s="794"/>
      <c r="U3342" s="794"/>
      <c r="V3342" s="794"/>
      <c r="W3342" s="794"/>
      <c r="X3342" s="794"/>
    </row>
    <row r="3343" spans="3:24">
      <c r="C3343" s="857" t="s">
        <v>1024</v>
      </c>
      <c r="D3343" s="835">
        <v>43862</v>
      </c>
      <c r="E3343" s="794">
        <f t="shared" si="61"/>
        <v>2020</v>
      </c>
      <c r="F3343" s="794" t="s">
        <v>1019</v>
      </c>
      <c r="G3343" s="823">
        <v>300</v>
      </c>
      <c r="H3343" s="794" t="s">
        <v>1029</v>
      </c>
      <c r="I3343" s="794">
        <v>86</v>
      </c>
      <c r="J3343" s="794">
        <v>214</v>
      </c>
      <c r="K3343" s="794">
        <v>898.80000000000007</v>
      </c>
      <c r="L3343" s="835">
        <v>44228</v>
      </c>
      <c r="M3343" s="794"/>
      <c r="N3343" s="794"/>
      <c r="O3343" s="794"/>
      <c r="P3343" s="794"/>
      <c r="Q3343" s="794"/>
      <c r="R3343" s="794"/>
      <c r="S3343" s="794"/>
      <c r="T3343" s="794"/>
      <c r="U3343" s="794"/>
      <c r="V3343" s="794"/>
      <c r="W3343" s="794"/>
      <c r="X3343" s="794"/>
    </row>
    <row r="3344" spans="3:24">
      <c r="C3344" s="857" t="s">
        <v>1024</v>
      </c>
      <c r="D3344" s="835">
        <v>43862</v>
      </c>
      <c r="E3344" s="794">
        <f t="shared" si="61"/>
        <v>2020</v>
      </c>
      <c r="F3344" s="794" t="s">
        <v>1019</v>
      </c>
      <c r="G3344" s="823">
        <v>300</v>
      </c>
      <c r="H3344" s="794" t="s">
        <v>1029</v>
      </c>
      <c r="I3344" s="794">
        <v>86</v>
      </c>
      <c r="J3344" s="794">
        <v>214</v>
      </c>
      <c r="K3344" s="794">
        <v>898.80000000000007</v>
      </c>
      <c r="L3344" s="835">
        <v>44228</v>
      </c>
      <c r="M3344" s="794"/>
      <c r="N3344" s="794"/>
      <c r="O3344" s="794"/>
      <c r="P3344" s="794"/>
      <c r="Q3344" s="794"/>
      <c r="R3344" s="794"/>
      <c r="S3344" s="794"/>
      <c r="T3344" s="794"/>
      <c r="U3344" s="794"/>
      <c r="V3344" s="794"/>
      <c r="W3344" s="794"/>
      <c r="X3344" s="794"/>
    </row>
    <row r="3345" spans="3:24">
      <c r="C3345" s="857" t="s">
        <v>1024</v>
      </c>
      <c r="D3345" s="835">
        <v>43862</v>
      </c>
      <c r="E3345" s="794">
        <f t="shared" si="61"/>
        <v>2020</v>
      </c>
      <c r="F3345" s="794" t="s">
        <v>1019</v>
      </c>
      <c r="G3345" s="823">
        <v>300</v>
      </c>
      <c r="H3345" s="794" t="s">
        <v>1029</v>
      </c>
      <c r="I3345" s="794">
        <v>86</v>
      </c>
      <c r="J3345" s="794">
        <v>214</v>
      </c>
      <c r="K3345" s="794">
        <v>898.80000000000007</v>
      </c>
      <c r="L3345" s="835">
        <v>44228</v>
      </c>
      <c r="M3345" s="794"/>
      <c r="N3345" s="794"/>
      <c r="O3345" s="794"/>
      <c r="P3345" s="794"/>
      <c r="Q3345" s="794"/>
      <c r="R3345" s="794"/>
      <c r="S3345" s="794"/>
      <c r="T3345" s="794"/>
      <c r="U3345" s="794"/>
      <c r="V3345" s="794"/>
      <c r="W3345" s="794"/>
      <c r="X3345" s="794"/>
    </row>
    <row r="3346" spans="3:24">
      <c r="C3346" s="857" t="s">
        <v>1024</v>
      </c>
      <c r="D3346" s="835">
        <v>43862</v>
      </c>
      <c r="E3346" s="794">
        <f t="shared" si="61"/>
        <v>2020</v>
      </c>
      <c r="F3346" s="794" t="s">
        <v>1019</v>
      </c>
      <c r="G3346" s="823">
        <v>300</v>
      </c>
      <c r="H3346" s="794" t="s">
        <v>1029</v>
      </c>
      <c r="I3346" s="794">
        <v>86</v>
      </c>
      <c r="J3346" s="794">
        <v>214</v>
      </c>
      <c r="K3346" s="794">
        <v>898.80000000000007</v>
      </c>
      <c r="L3346" s="835">
        <v>44228</v>
      </c>
      <c r="M3346" s="794"/>
      <c r="N3346" s="794"/>
      <c r="O3346" s="794"/>
      <c r="P3346" s="794"/>
      <c r="Q3346" s="794"/>
      <c r="R3346" s="794"/>
      <c r="S3346" s="794"/>
      <c r="T3346" s="794"/>
      <c r="U3346" s="794"/>
      <c r="V3346" s="794"/>
      <c r="W3346" s="794"/>
      <c r="X3346" s="794"/>
    </row>
    <row r="3347" spans="3:24">
      <c r="C3347" s="857" t="s">
        <v>1024</v>
      </c>
      <c r="D3347" s="835">
        <v>43862</v>
      </c>
      <c r="E3347" s="794">
        <f t="shared" si="61"/>
        <v>2020</v>
      </c>
      <c r="F3347" s="794" t="s">
        <v>1019</v>
      </c>
      <c r="G3347" s="823">
        <v>300</v>
      </c>
      <c r="H3347" s="794" t="s">
        <v>1029</v>
      </c>
      <c r="I3347" s="794">
        <v>86</v>
      </c>
      <c r="J3347" s="794">
        <v>214</v>
      </c>
      <c r="K3347" s="794">
        <v>898.80000000000007</v>
      </c>
      <c r="L3347" s="835">
        <v>44228</v>
      </c>
      <c r="M3347" s="794"/>
      <c r="N3347" s="794"/>
      <c r="O3347" s="794"/>
      <c r="P3347" s="794"/>
      <c r="Q3347" s="794"/>
      <c r="R3347" s="794"/>
      <c r="S3347" s="794"/>
      <c r="T3347" s="794"/>
      <c r="U3347" s="794"/>
      <c r="V3347" s="794"/>
      <c r="W3347" s="794"/>
      <c r="X3347" s="794"/>
    </row>
    <row r="3348" spans="3:24">
      <c r="C3348" s="857" t="s">
        <v>1024</v>
      </c>
      <c r="D3348" s="835">
        <v>43862</v>
      </c>
      <c r="E3348" s="794">
        <f t="shared" si="61"/>
        <v>2020</v>
      </c>
      <c r="F3348" s="794" t="s">
        <v>1019</v>
      </c>
      <c r="G3348" s="823">
        <v>300</v>
      </c>
      <c r="H3348" s="794" t="s">
        <v>1029</v>
      </c>
      <c r="I3348" s="794">
        <v>86</v>
      </c>
      <c r="J3348" s="794">
        <v>214</v>
      </c>
      <c r="K3348" s="794">
        <v>898.80000000000007</v>
      </c>
      <c r="L3348" s="835">
        <v>44228</v>
      </c>
      <c r="M3348" s="794"/>
      <c r="N3348" s="794"/>
      <c r="O3348" s="794"/>
      <c r="P3348" s="794"/>
      <c r="Q3348" s="794"/>
      <c r="R3348" s="794"/>
      <c r="S3348" s="794"/>
      <c r="T3348" s="794"/>
      <c r="U3348" s="794"/>
      <c r="V3348" s="794"/>
      <c r="W3348" s="794"/>
      <c r="X3348" s="794"/>
    </row>
    <row r="3349" spans="3:24">
      <c r="C3349" s="857" t="s">
        <v>1024</v>
      </c>
      <c r="D3349" s="835">
        <v>43862</v>
      </c>
      <c r="E3349" s="794">
        <f t="shared" si="61"/>
        <v>2020</v>
      </c>
      <c r="F3349" s="794" t="s">
        <v>1019</v>
      </c>
      <c r="G3349" s="823">
        <v>300</v>
      </c>
      <c r="H3349" s="794" t="s">
        <v>1029</v>
      </c>
      <c r="I3349" s="794">
        <v>86</v>
      </c>
      <c r="J3349" s="794">
        <v>214</v>
      </c>
      <c r="K3349" s="794">
        <v>898.80000000000007</v>
      </c>
      <c r="L3349" s="835">
        <v>44228</v>
      </c>
      <c r="M3349" s="794"/>
      <c r="N3349" s="794"/>
      <c r="O3349" s="794"/>
      <c r="P3349" s="794"/>
      <c r="Q3349" s="794"/>
      <c r="R3349" s="794"/>
      <c r="S3349" s="794"/>
      <c r="T3349" s="794"/>
      <c r="U3349" s="794"/>
      <c r="V3349" s="794"/>
      <c r="W3349" s="794"/>
      <c r="X3349" s="794"/>
    </row>
    <row r="3350" spans="3:24">
      <c r="C3350" s="857" t="s">
        <v>1024</v>
      </c>
      <c r="D3350" s="835">
        <v>43862</v>
      </c>
      <c r="E3350" s="794">
        <f t="shared" si="61"/>
        <v>2020</v>
      </c>
      <c r="F3350" s="794" t="s">
        <v>1019</v>
      </c>
      <c r="G3350" s="823">
        <v>300</v>
      </c>
      <c r="H3350" s="794" t="s">
        <v>1029</v>
      </c>
      <c r="I3350" s="794">
        <v>86</v>
      </c>
      <c r="J3350" s="794">
        <v>214</v>
      </c>
      <c r="K3350" s="794">
        <v>898.80000000000007</v>
      </c>
      <c r="L3350" s="835">
        <v>44228</v>
      </c>
      <c r="M3350" s="794"/>
      <c r="N3350" s="794"/>
      <c r="O3350" s="794"/>
      <c r="P3350" s="794"/>
      <c r="Q3350" s="794"/>
      <c r="R3350" s="794"/>
      <c r="S3350" s="794"/>
      <c r="T3350" s="794"/>
      <c r="U3350" s="794"/>
      <c r="V3350" s="794"/>
      <c r="W3350" s="794"/>
      <c r="X3350" s="794"/>
    </row>
    <row r="3351" spans="3:24">
      <c r="C3351" s="857" t="s">
        <v>1024</v>
      </c>
      <c r="D3351" s="835">
        <v>43862</v>
      </c>
      <c r="E3351" s="794">
        <f t="shared" si="61"/>
        <v>2020</v>
      </c>
      <c r="F3351" s="794" t="s">
        <v>1019</v>
      </c>
      <c r="G3351" s="823">
        <v>300</v>
      </c>
      <c r="H3351" s="794" t="s">
        <v>1029</v>
      </c>
      <c r="I3351" s="794">
        <v>86</v>
      </c>
      <c r="J3351" s="794">
        <v>214</v>
      </c>
      <c r="K3351" s="794">
        <v>898.80000000000007</v>
      </c>
      <c r="L3351" s="835">
        <v>44228</v>
      </c>
      <c r="M3351" s="794"/>
      <c r="N3351" s="794"/>
      <c r="O3351" s="794"/>
      <c r="P3351" s="794"/>
      <c r="Q3351" s="794"/>
      <c r="R3351" s="794"/>
      <c r="S3351" s="794"/>
      <c r="T3351" s="794"/>
      <c r="U3351" s="794"/>
      <c r="V3351" s="794"/>
      <c r="W3351" s="794"/>
      <c r="X3351" s="794"/>
    </row>
    <row r="3352" spans="3:24">
      <c r="C3352" s="857" t="s">
        <v>1024</v>
      </c>
      <c r="D3352" s="835">
        <v>43862</v>
      </c>
      <c r="E3352" s="794">
        <f t="shared" si="61"/>
        <v>2020</v>
      </c>
      <c r="F3352" s="794" t="s">
        <v>1019</v>
      </c>
      <c r="G3352" s="823">
        <v>300</v>
      </c>
      <c r="H3352" s="794" t="s">
        <v>1029</v>
      </c>
      <c r="I3352" s="794">
        <v>86</v>
      </c>
      <c r="J3352" s="794">
        <v>214</v>
      </c>
      <c r="K3352" s="794">
        <v>898.80000000000007</v>
      </c>
      <c r="L3352" s="835">
        <v>44228</v>
      </c>
      <c r="M3352" s="794"/>
      <c r="N3352" s="794"/>
      <c r="O3352" s="794"/>
      <c r="P3352" s="794"/>
      <c r="Q3352" s="794"/>
      <c r="R3352" s="794"/>
      <c r="S3352" s="794"/>
      <c r="T3352" s="794"/>
      <c r="U3352" s="794"/>
      <c r="V3352" s="794"/>
      <c r="W3352" s="794"/>
      <c r="X3352" s="794"/>
    </row>
    <row r="3353" spans="3:24">
      <c r="C3353" s="857" t="s">
        <v>1024</v>
      </c>
      <c r="D3353" s="835">
        <v>43862</v>
      </c>
      <c r="E3353" s="794">
        <f t="shared" si="61"/>
        <v>2020</v>
      </c>
      <c r="F3353" s="794" t="s">
        <v>1019</v>
      </c>
      <c r="G3353" s="823">
        <v>300</v>
      </c>
      <c r="H3353" s="794" t="s">
        <v>1029</v>
      </c>
      <c r="I3353" s="794">
        <v>86</v>
      </c>
      <c r="J3353" s="794">
        <v>214</v>
      </c>
      <c r="K3353" s="794">
        <v>898.80000000000007</v>
      </c>
      <c r="L3353" s="835" t="s">
        <v>1023</v>
      </c>
      <c r="M3353" s="794"/>
      <c r="N3353" s="794"/>
      <c r="O3353" s="794"/>
      <c r="P3353" s="794"/>
      <c r="Q3353" s="794"/>
      <c r="R3353" s="794"/>
      <c r="S3353" s="794"/>
      <c r="T3353" s="794"/>
      <c r="U3353" s="794"/>
      <c r="V3353" s="794"/>
      <c r="W3353" s="794"/>
      <c r="X3353" s="794"/>
    </row>
    <row r="3354" spans="3:24">
      <c r="C3354" s="857" t="s">
        <v>1024</v>
      </c>
      <c r="D3354" s="835">
        <v>43862</v>
      </c>
      <c r="E3354" s="794">
        <f t="shared" si="61"/>
        <v>2020</v>
      </c>
      <c r="F3354" s="794" t="s">
        <v>1019</v>
      </c>
      <c r="G3354" s="823">
        <v>300</v>
      </c>
      <c r="H3354" s="794" t="s">
        <v>1029</v>
      </c>
      <c r="I3354" s="794">
        <v>86</v>
      </c>
      <c r="J3354" s="794">
        <v>214</v>
      </c>
      <c r="K3354" s="794">
        <v>898.80000000000007</v>
      </c>
      <c r="L3354" s="835" t="s">
        <v>1023</v>
      </c>
      <c r="M3354" s="794"/>
      <c r="N3354" s="794"/>
      <c r="O3354" s="794"/>
      <c r="P3354" s="794"/>
      <c r="Q3354" s="794"/>
      <c r="R3354" s="794"/>
      <c r="S3354" s="794"/>
      <c r="T3354" s="794"/>
      <c r="U3354" s="794"/>
      <c r="V3354" s="794"/>
      <c r="W3354" s="794"/>
      <c r="X3354" s="794"/>
    </row>
    <row r="3355" spans="3:24">
      <c r="C3355" s="857" t="s">
        <v>1024</v>
      </c>
      <c r="D3355" s="835">
        <v>43862</v>
      </c>
      <c r="E3355" s="794">
        <f t="shared" si="61"/>
        <v>2020</v>
      </c>
      <c r="F3355" s="794" t="s">
        <v>1019</v>
      </c>
      <c r="G3355" s="823">
        <v>300</v>
      </c>
      <c r="H3355" s="794" t="s">
        <v>1029</v>
      </c>
      <c r="I3355" s="794">
        <v>86</v>
      </c>
      <c r="J3355" s="794">
        <v>214</v>
      </c>
      <c r="K3355" s="794">
        <v>898.80000000000007</v>
      </c>
      <c r="L3355" s="835" t="s">
        <v>1023</v>
      </c>
      <c r="M3355" s="794"/>
      <c r="N3355" s="794"/>
      <c r="O3355" s="794"/>
      <c r="P3355" s="794"/>
      <c r="Q3355" s="794"/>
      <c r="R3355" s="794"/>
      <c r="S3355" s="794"/>
      <c r="T3355" s="794"/>
      <c r="U3355" s="794"/>
      <c r="V3355" s="794"/>
      <c r="W3355" s="794"/>
      <c r="X3355" s="794"/>
    </row>
    <row r="3356" spans="3:24">
      <c r="C3356" s="857" t="s">
        <v>1024</v>
      </c>
      <c r="D3356" s="835">
        <v>43862</v>
      </c>
      <c r="E3356" s="794">
        <f t="shared" si="61"/>
        <v>2020</v>
      </c>
      <c r="F3356" s="794" t="s">
        <v>1019</v>
      </c>
      <c r="G3356" s="823">
        <v>300</v>
      </c>
      <c r="H3356" s="794" t="s">
        <v>1029</v>
      </c>
      <c r="I3356" s="794">
        <v>86</v>
      </c>
      <c r="J3356" s="794">
        <v>214</v>
      </c>
      <c r="K3356" s="794">
        <v>898.80000000000007</v>
      </c>
      <c r="L3356" s="835" t="s">
        <v>1023</v>
      </c>
      <c r="M3356" s="794"/>
      <c r="N3356" s="794"/>
      <c r="O3356" s="794"/>
      <c r="P3356" s="794"/>
      <c r="Q3356" s="794"/>
      <c r="R3356" s="794"/>
      <c r="S3356" s="794"/>
      <c r="T3356" s="794"/>
      <c r="U3356" s="794"/>
      <c r="V3356" s="794"/>
      <c r="W3356" s="794"/>
      <c r="X3356" s="794"/>
    </row>
    <row r="3357" spans="3:24">
      <c r="C3357" s="857" t="s">
        <v>1024</v>
      </c>
      <c r="D3357" s="835">
        <v>43862</v>
      </c>
      <c r="E3357" s="794">
        <f t="shared" si="61"/>
        <v>2020</v>
      </c>
      <c r="F3357" s="794" t="s">
        <v>1019</v>
      </c>
      <c r="G3357" s="823">
        <v>300</v>
      </c>
      <c r="H3357" s="794" t="s">
        <v>1029</v>
      </c>
      <c r="I3357" s="794">
        <v>86</v>
      </c>
      <c r="J3357" s="794">
        <v>214</v>
      </c>
      <c r="K3357" s="794">
        <v>898.80000000000007</v>
      </c>
      <c r="L3357" s="835" t="s">
        <v>1023</v>
      </c>
      <c r="M3357" s="794"/>
      <c r="N3357" s="794"/>
      <c r="O3357" s="794"/>
      <c r="P3357" s="794"/>
      <c r="Q3357" s="794"/>
      <c r="R3357" s="794"/>
      <c r="S3357" s="794"/>
      <c r="T3357" s="794"/>
      <c r="U3357" s="794"/>
      <c r="V3357" s="794"/>
      <c r="W3357" s="794"/>
      <c r="X3357" s="794"/>
    </row>
    <row r="3358" spans="3:24">
      <c r="C3358" s="857" t="s">
        <v>1024</v>
      </c>
      <c r="D3358" s="835">
        <v>43862</v>
      </c>
      <c r="E3358" s="794">
        <f t="shared" si="61"/>
        <v>2020</v>
      </c>
      <c r="F3358" s="794" t="s">
        <v>1019</v>
      </c>
      <c r="G3358" s="823">
        <v>300</v>
      </c>
      <c r="H3358" s="794" t="s">
        <v>1029</v>
      </c>
      <c r="I3358" s="794">
        <v>86</v>
      </c>
      <c r="J3358" s="794">
        <v>214</v>
      </c>
      <c r="K3358" s="794">
        <v>898.80000000000007</v>
      </c>
      <c r="L3358" s="835" t="s">
        <v>1023</v>
      </c>
      <c r="M3358" s="794"/>
      <c r="N3358" s="794"/>
      <c r="O3358" s="794"/>
      <c r="P3358" s="794"/>
      <c r="Q3358" s="794"/>
      <c r="R3358" s="794"/>
      <c r="S3358" s="794"/>
      <c r="T3358" s="794"/>
      <c r="U3358" s="794"/>
      <c r="V3358" s="794"/>
      <c r="W3358" s="794"/>
      <c r="X3358" s="794"/>
    </row>
    <row r="3359" spans="3:24">
      <c r="C3359" s="857" t="s">
        <v>1024</v>
      </c>
      <c r="D3359" s="835">
        <v>43862</v>
      </c>
      <c r="E3359" s="794">
        <f t="shared" si="61"/>
        <v>2020</v>
      </c>
      <c r="F3359" s="794" t="s">
        <v>1019</v>
      </c>
      <c r="G3359" s="823">
        <v>300</v>
      </c>
      <c r="H3359" s="794" t="s">
        <v>1029</v>
      </c>
      <c r="I3359" s="794">
        <v>86</v>
      </c>
      <c r="J3359" s="794">
        <v>214</v>
      </c>
      <c r="K3359" s="794">
        <v>898.80000000000007</v>
      </c>
      <c r="L3359" s="835" t="s">
        <v>1023</v>
      </c>
      <c r="M3359" s="794"/>
      <c r="N3359" s="794"/>
      <c r="O3359" s="794"/>
      <c r="P3359" s="794"/>
      <c r="Q3359" s="794"/>
      <c r="R3359" s="794"/>
      <c r="S3359" s="794"/>
      <c r="T3359" s="794"/>
      <c r="U3359" s="794"/>
      <c r="V3359" s="794"/>
      <c r="W3359" s="794"/>
      <c r="X3359" s="794"/>
    </row>
    <row r="3360" spans="3:24">
      <c r="C3360" s="857" t="s">
        <v>1024</v>
      </c>
      <c r="D3360" s="835">
        <v>43891</v>
      </c>
      <c r="E3360" s="794">
        <f t="shared" si="61"/>
        <v>2020</v>
      </c>
      <c r="F3360" s="794" t="s">
        <v>1019</v>
      </c>
      <c r="G3360" s="823">
        <v>300</v>
      </c>
      <c r="H3360" s="794" t="s">
        <v>1029</v>
      </c>
      <c r="I3360" s="794">
        <v>86</v>
      </c>
      <c r="J3360" s="794">
        <v>214</v>
      </c>
      <c r="K3360" s="794">
        <v>898.80000000000007</v>
      </c>
      <c r="L3360" s="835" t="s">
        <v>1023</v>
      </c>
      <c r="M3360" s="794"/>
      <c r="N3360" s="794"/>
      <c r="O3360" s="794"/>
      <c r="P3360" s="794"/>
      <c r="Q3360" s="794"/>
      <c r="R3360" s="794"/>
      <c r="S3360" s="794"/>
      <c r="T3360" s="794"/>
      <c r="U3360" s="794"/>
      <c r="V3360" s="794"/>
      <c r="W3360" s="794"/>
      <c r="X3360" s="794"/>
    </row>
    <row r="3361" spans="3:24">
      <c r="C3361" s="857" t="s">
        <v>1024</v>
      </c>
      <c r="D3361" s="835">
        <v>43891</v>
      </c>
      <c r="E3361" s="794">
        <f t="shared" si="61"/>
        <v>2020</v>
      </c>
      <c r="F3361" s="794" t="s">
        <v>1019</v>
      </c>
      <c r="G3361" s="823">
        <v>300</v>
      </c>
      <c r="H3361" s="794" t="s">
        <v>1029</v>
      </c>
      <c r="I3361" s="794">
        <v>86</v>
      </c>
      <c r="J3361" s="794">
        <v>214</v>
      </c>
      <c r="K3361" s="794">
        <v>898.80000000000007</v>
      </c>
      <c r="L3361" s="835" t="s">
        <v>1023</v>
      </c>
      <c r="M3361" s="794"/>
      <c r="N3361" s="794"/>
      <c r="O3361" s="794"/>
      <c r="P3361" s="794"/>
      <c r="Q3361" s="794"/>
      <c r="R3361" s="794"/>
      <c r="S3361" s="794"/>
      <c r="T3361" s="794"/>
      <c r="U3361" s="794"/>
      <c r="V3361" s="794"/>
      <c r="W3361" s="794"/>
      <c r="X3361" s="794"/>
    </row>
    <row r="3362" spans="3:24">
      <c r="C3362" s="857" t="s">
        <v>1024</v>
      </c>
      <c r="D3362" s="835">
        <v>43891</v>
      </c>
      <c r="E3362" s="794">
        <f t="shared" si="61"/>
        <v>2020</v>
      </c>
      <c r="F3362" s="794" t="s">
        <v>1019</v>
      </c>
      <c r="G3362" s="823">
        <v>300</v>
      </c>
      <c r="H3362" s="794" t="s">
        <v>1029</v>
      </c>
      <c r="I3362" s="794">
        <v>86</v>
      </c>
      <c r="J3362" s="794">
        <v>214</v>
      </c>
      <c r="K3362" s="794">
        <v>898.80000000000007</v>
      </c>
      <c r="L3362" s="835" t="s">
        <v>1023</v>
      </c>
      <c r="M3362" s="794"/>
      <c r="N3362" s="794"/>
      <c r="O3362" s="794"/>
      <c r="P3362" s="794"/>
      <c r="Q3362" s="794"/>
      <c r="R3362" s="794"/>
      <c r="S3362" s="794"/>
      <c r="T3362" s="794"/>
      <c r="U3362" s="794"/>
      <c r="V3362" s="794"/>
      <c r="W3362" s="794"/>
      <c r="X3362" s="794"/>
    </row>
    <row r="3363" spans="3:24">
      <c r="C3363" s="857" t="s">
        <v>1024</v>
      </c>
      <c r="D3363" s="835">
        <v>43891</v>
      </c>
      <c r="E3363" s="794">
        <f t="shared" si="61"/>
        <v>2020</v>
      </c>
      <c r="F3363" s="794" t="s">
        <v>1019</v>
      </c>
      <c r="G3363" s="823">
        <v>300</v>
      </c>
      <c r="H3363" s="794" t="s">
        <v>1029</v>
      </c>
      <c r="I3363" s="794">
        <v>86</v>
      </c>
      <c r="J3363" s="794">
        <v>214</v>
      </c>
      <c r="K3363" s="794">
        <v>898.80000000000007</v>
      </c>
      <c r="L3363" s="835" t="s">
        <v>1023</v>
      </c>
      <c r="M3363" s="794"/>
      <c r="N3363" s="794"/>
      <c r="O3363" s="794"/>
      <c r="P3363" s="794"/>
      <c r="Q3363" s="794"/>
      <c r="R3363" s="794"/>
      <c r="S3363" s="794"/>
      <c r="T3363" s="794"/>
      <c r="U3363" s="794"/>
      <c r="V3363" s="794"/>
      <c r="W3363" s="794"/>
      <c r="X3363" s="794"/>
    </row>
    <row r="3364" spans="3:24">
      <c r="C3364" s="857" t="s">
        <v>1024</v>
      </c>
      <c r="D3364" s="835">
        <v>43891</v>
      </c>
      <c r="E3364" s="794">
        <f t="shared" si="61"/>
        <v>2020</v>
      </c>
      <c r="F3364" s="794" t="s">
        <v>1019</v>
      </c>
      <c r="G3364" s="823">
        <v>300</v>
      </c>
      <c r="H3364" s="794" t="s">
        <v>1029</v>
      </c>
      <c r="I3364" s="794">
        <v>86</v>
      </c>
      <c r="J3364" s="794">
        <v>214</v>
      </c>
      <c r="K3364" s="794">
        <v>898.80000000000007</v>
      </c>
      <c r="L3364" s="835" t="s">
        <v>1023</v>
      </c>
      <c r="M3364" s="794"/>
      <c r="N3364" s="794"/>
      <c r="O3364" s="794"/>
      <c r="P3364" s="794"/>
      <c r="Q3364" s="794"/>
      <c r="R3364" s="794"/>
      <c r="S3364" s="794"/>
      <c r="T3364" s="794"/>
      <c r="U3364" s="794"/>
      <c r="V3364" s="794"/>
      <c r="W3364" s="794"/>
      <c r="X3364" s="794"/>
    </row>
    <row r="3365" spans="3:24">
      <c r="C3365" s="857" t="s">
        <v>1024</v>
      </c>
      <c r="D3365" s="835">
        <v>43891</v>
      </c>
      <c r="E3365" s="794">
        <f t="shared" si="61"/>
        <v>2020</v>
      </c>
      <c r="F3365" s="794" t="s">
        <v>1019</v>
      </c>
      <c r="G3365" s="823">
        <v>300</v>
      </c>
      <c r="H3365" s="794" t="s">
        <v>1029</v>
      </c>
      <c r="I3365" s="794">
        <v>86</v>
      </c>
      <c r="J3365" s="794">
        <v>214</v>
      </c>
      <c r="K3365" s="794">
        <v>898.80000000000007</v>
      </c>
      <c r="L3365" s="835" t="s">
        <v>1023</v>
      </c>
      <c r="M3365" s="794"/>
      <c r="N3365" s="794"/>
      <c r="O3365" s="794"/>
      <c r="P3365" s="794"/>
      <c r="Q3365" s="794"/>
      <c r="R3365" s="794"/>
      <c r="S3365" s="794"/>
      <c r="T3365" s="794"/>
      <c r="U3365" s="794"/>
      <c r="V3365" s="794"/>
      <c r="W3365" s="794"/>
      <c r="X3365" s="794"/>
    </row>
    <row r="3366" spans="3:24">
      <c r="C3366" s="857" t="s">
        <v>1024</v>
      </c>
      <c r="D3366" s="835">
        <v>43891</v>
      </c>
      <c r="E3366" s="794">
        <f t="shared" si="61"/>
        <v>2020</v>
      </c>
      <c r="F3366" s="794" t="s">
        <v>1019</v>
      </c>
      <c r="G3366" s="823">
        <v>300</v>
      </c>
      <c r="H3366" s="794" t="s">
        <v>1029</v>
      </c>
      <c r="I3366" s="794">
        <v>86</v>
      </c>
      <c r="J3366" s="794">
        <v>214</v>
      </c>
      <c r="K3366" s="794">
        <v>898.80000000000007</v>
      </c>
      <c r="L3366" s="835" t="s">
        <v>1023</v>
      </c>
      <c r="M3366" s="794"/>
      <c r="N3366" s="794"/>
      <c r="O3366" s="794"/>
      <c r="P3366" s="794"/>
      <c r="Q3366" s="794"/>
      <c r="R3366" s="794"/>
      <c r="S3366" s="794"/>
      <c r="T3366" s="794"/>
      <c r="U3366" s="794"/>
      <c r="V3366" s="794"/>
      <c r="W3366" s="794"/>
      <c r="X3366" s="794"/>
    </row>
    <row r="3367" spans="3:24">
      <c r="C3367" s="857" t="s">
        <v>1024</v>
      </c>
      <c r="D3367" s="835">
        <v>43891</v>
      </c>
      <c r="E3367" s="794">
        <f t="shared" si="61"/>
        <v>2020</v>
      </c>
      <c r="F3367" s="794" t="s">
        <v>1019</v>
      </c>
      <c r="G3367" s="823">
        <v>300</v>
      </c>
      <c r="H3367" s="794" t="s">
        <v>1029</v>
      </c>
      <c r="I3367" s="794">
        <v>86</v>
      </c>
      <c r="J3367" s="794">
        <v>214</v>
      </c>
      <c r="K3367" s="794">
        <v>898.80000000000007</v>
      </c>
      <c r="L3367" s="835">
        <v>44166</v>
      </c>
      <c r="M3367" s="794"/>
      <c r="N3367" s="794"/>
      <c r="O3367" s="794"/>
      <c r="P3367" s="794"/>
      <c r="Q3367" s="794"/>
      <c r="R3367" s="794"/>
      <c r="S3367" s="794"/>
      <c r="T3367" s="794"/>
      <c r="U3367" s="794"/>
      <c r="V3367" s="794"/>
      <c r="W3367" s="794"/>
      <c r="X3367" s="794"/>
    </row>
    <row r="3368" spans="3:24">
      <c r="C3368" s="857" t="s">
        <v>1024</v>
      </c>
      <c r="D3368" s="835">
        <v>43891</v>
      </c>
      <c r="E3368" s="794">
        <f t="shared" si="61"/>
        <v>2020</v>
      </c>
      <c r="F3368" s="794" t="s">
        <v>1019</v>
      </c>
      <c r="G3368" s="823">
        <v>300</v>
      </c>
      <c r="H3368" s="794" t="s">
        <v>1029</v>
      </c>
      <c r="I3368" s="794">
        <v>86</v>
      </c>
      <c r="J3368" s="794">
        <v>214</v>
      </c>
      <c r="K3368" s="794">
        <v>898.80000000000007</v>
      </c>
      <c r="L3368" s="835">
        <v>44166</v>
      </c>
      <c r="M3368" s="794"/>
      <c r="N3368" s="794"/>
      <c r="O3368" s="794"/>
      <c r="P3368" s="794"/>
      <c r="Q3368" s="794"/>
      <c r="R3368" s="794"/>
      <c r="S3368" s="794"/>
      <c r="T3368" s="794"/>
      <c r="U3368" s="794"/>
      <c r="V3368" s="794"/>
      <c r="W3368" s="794"/>
      <c r="X3368" s="794"/>
    </row>
    <row r="3369" spans="3:24">
      <c r="C3369" s="857" t="s">
        <v>1024</v>
      </c>
      <c r="D3369" s="835">
        <v>43891</v>
      </c>
      <c r="E3369" s="794">
        <f t="shared" si="61"/>
        <v>2020</v>
      </c>
      <c r="F3369" s="794" t="s">
        <v>1019</v>
      </c>
      <c r="G3369" s="823">
        <v>300</v>
      </c>
      <c r="H3369" s="794" t="s">
        <v>1029</v>
      </c>
      <c r="I3369" s="794">
        <v>86</v>
      </c>
      <c r="J3369" s="794">
        <v>214</v>
      </c>
      <c r="K3369" s="794">
        <v>898.80000000000007</v>
      </c>
      <c r="L3369" s="835">
        <v>44166</v>
      </c>
      <c r="M3369" s="794"/>
      <c r="N3369" s="794"/>
      <c r="O3369" s="794"/>
      <c r="P3369" s="794"/>
      <c r="Q3369" s="794"/>
      <c r="R3369" s="794"/>
      <c r="S3369" s="794"/>
      <c r="T3369" s="794"/>
      <c r="U3369" s="794"/>
      <c r="V3369" s="794"/>
      <c r="W3369" s="794"/>
      <c r="X3369" s="794"/>
    </row>
    <row r="3370" spans="3:24">
      <c r="C3370" s="857" t="s">
        <v>1024</v>
      </c>
      <c r="D3370" s="835">
        <v>43891</v>
      </c>
      <c r="E3370" s="794">
        <f t="shared" ref="E3370:E3433" si="62">YEAR(D3370)</f>
        <v>2020</v>
      </c>
      <c r="F3370" s="794" t="s">
        <v>1019</v>
      </c>
      <c r="G3370" s="823">
        <v>300</v>
      </c>
      <c r="H3370" s="794" t="s">
        <v>1029</v>
      </c>
      <c r="I3370" s="794">
        <v>86</v>
      </c>
      <c r="J3370" s="794">
        <v>214</v>
      </c>
      <c r="K3370" s="794">
        <v>898.80000000000007</v>
      </c>
      <c r="L3370" s="835">
        <v>44166</v>
      </c>
      <c r="M3370" s="794"/>
      <c r="N3370" s="794"/>
      <c r="O3370" s="794"/>
      <c r="P3370" s="794"/>
      <c r="Q3370" s="794"/>
      <c r="R3370" s="794"/>
      <c r="S3370" s="794"/>
      <c r="T3370" s="794"/>
      <c r="U3370" s="794"/>
      <c r="V3370" s="794"/>
      <c r="W3370" s="794"/>
      <c r="X3370" s="794"/>
    </row>
    <row r="3371" spans="3:24">
      <c r="C3371" s="857" t="s">
        <v>1024</v>
      </c>
      <c r="D3371" s="835">
        <v>43891</v>
      </c>
      <c r="E3371" s="794">
        <f t="shared" si="62"/>
        <v>2020</v>
      </c>
      <c r="F3371" s="794" t="s">
        <v>1019</v>
      </c>
      <c r="G3371" s="823">
        <v>300</v>
      </c>
      <c r="H3371" s="794" t="s">
        <v>1029</v>
      </c>
      <c r="I3371" s="794">
        <v>86</v>
      </c>
      <c r="J3371" s="794">
        <v>214</v>
      </c>
      <c r="K3371" s="794">
        <v>898.80000000000007</v>
      </c>
      <c r="L3371" s="835">
        <v>44166</v>
      </c>
      <c r="M3371" s="794"/>
      <c r="N3371" s="794"/>
      <c r="O3371" s="794"/>
      <c r="P3371" s="794"/>
      <c r="Q3371" s="794"/>
      <c r="R3371" s="794"/>
      <c r="S3371" s="794"/>
      <c r="T3371" s="794"/>
      <c r="U3371" s="794"/>
      <c r="V3371" s="794"/>
      <c r="W3371" s="794"/>
      <c r="X3371" s="794"/>
    </row>
    <row r="3372" spans="3:24">
      <c r="C3372" s="857" t="s">
        <v>1024</v>
      </c>
      <c r="D3372" s="835">
        <v>43891</v>
      </c>
      <c r="E3372" s="794">
        <f t="shared" si="62"/>
        <v>2020</v>
      </c>
      <c r="F3372" s="794" t="s">
        <v>1019</v>
      </c>
      <c r="G3372" s="823">
        <v>300</v>
      </c>
      <c r="H3372" s="794" t="s">
        <v>1029</v>
      </c>
      <c r="I3372" s="794">
        <v>86</v>
      </c>
      <c r="J3372" s="794">
        <v>214</v>
      </c>
      <c r="K3372" s="794">
        <v>898.80000000000007</v>
      </c>
      <c r="L3372" s="835">
        <v>44166</v>
      </c>
      <c r="M3372" s="794"/>
      <c r="N3372" s="794"/>
      <c r="O3372" s="794"/>
      <c r="P3372" s="794"/>
      <c r="Q3372" s="794"/>
      <c r="R3372" s="794"/>
      <c r="S3372" s="794"/>
      <c r="T3372" s="794"/>
      <c r="U3372" s="794"/>
      <c r="V3372" s="794"/>
      <c r="W3372" s="794"/>
      <c r="X3372" s="794"/>
    </row>
    <row r="3373" spans="3:24">
      <c r="C3373" s="857" t="s">
        <v>1024</v>
      </c>
      <c r="D3373" s="835">
        <v>43891</v>
      </c>
      <c r="E3373" s="794">
        <f t="shared" si="62"/>
        <v>2020</v>
      </c>
      <c r="F3373" s="794" t="s">
        <v>1019</v>
      </c>
      <c r="G3373" s="823">
        <v>300</v>
      </c>
      <c r="H3373" s="794" t="s">
        <v>1029</v>
      </c>
      <c r="I3373" s="794">
        <v>86</v>
      </c>
      <c r="J3373" s="794">
        <v>214</v>
      </c>
      <c r="K3373" s="794">
        <v>898.80000000000007</v>
      </c>
      <c r="L3373" s="835">
        <v>44166</v>
      </c>
      <c r="M3373" s="794"/>
      <c r="N3373" s="794"/>
      <c r="O3373" s="794"/>
      <c r="P3373" s="794"/>
      <c r="Q3373" s="794"/>
      <c r="R3373" s="794"/>
      <c r="S3373" s="794"/>
      <c r="T3373" s="794"/>
      <c r="U3373" s="794"/>
      <c r="V3373" s="794"/>
      <c r="W3373" s="794"/>
      <c r="X3373" s="794"/>
    </row>
    <row r="3374" spans="3:24">
      <c r="C3374" s="857" t="s">
        <v>1024</v>
      </c>
      <c r="D3374" s="835">
        <v>43891</v>
      </c>
      <c r="E3374" s="794">
        <f t="shared" si="62"/>
        <v>2020</v>
      </c>
      <c r="F3374" s="794" t="s">
        <v>1019</v>
      </c>
      <c r="G3374" s="823">
        <v>300</v>
      </c>
      <c r="H3374" s="794" t="s">
        <v>1029</v>
      </c>
      <c r="I3374" s="794">
        <v>86</v>
      </c>
      <c r="J3374" s="794">
        <v>214</v>
      </c>
      <c r="K3374" s="794">
        <v>898.80000000000007</v>
      </c>
      <c r="L3374" s="835">
        <v>44166</v>
      </c>
      <c r="M3374" s="794"/>
      <c r="N3374" s="794"/>
      <c r="O3374" s="794"/>
      <c r="P3374" s="794"/>
      <c r="Q3374" s="794"/>
      <c r="R3374" s="794"/>
      <c r="S3374" s="794"/>
      <c r="T3374" s="794"/>
      <c r="U3374" s="794"/>
      <c r="V3374" s="794"/>
      <c r="W3374" s="794"/>
      <c r="X3374" s="794"/>
    </row>
    <row r="3375" spans="3:24">
      <c r="C3375" s="857" t="s">
        <v>1024</v>
      </c>
      <c r="D3375" s="835">
        <v>43891</v>
      </c>
      <c r="E3375" s="794">
        <f t="shared" si="62"/>
        <v>2020</v>
      </c>
      <c r="F3375" s="794" t="s">
        <v>1019</v>
      </c>
      <c r="G3375" s="823">
        <v>300</v>
      </c>
      <c r="H3375" s="794" t="s">
        <v>1029</v>
      </c>
      <c r="I3375" s="794">
        <v>86</v>
      </c>
      <c r="J3375" s="794">
        <v>214</v>
      </c>
      <c r="K3375" s="794">
        <v>898.80000000000007</v>
      </c>
      <c r="L3375" s="835">
        <v>44166</v>
      </c>
      <c r="M3375" s="794"/>
      <c r="N3375" s="794"/>
      <c r="O3375" s="794"/>
      <c r="P3375" s="794"/>
      <c r="Q3375" s="794"/>
      <c r="R3375" s="794"/>
      <c r="S3375" s="794"/>
      <c r="T3375" s="794"/>
      <c r="U3375" s="794"/>
      <c r="V3375" s="794"/>
      <c r="W3375" s="794"/>
      <c r="X3375" s="794"/>
    </row>
    <row r="3376" spans="3:24">
      <c r="C3376" s="857" t="s">
        <v>1024</v>
      </c>
      <c r="D3376" s="835">
        <v>43891</v>
      </c>
      <c r="E3376" s="794">
        <f t="shared" si="62"/>
        <v>2020</v>
      </c>
      <c r="F3376" s="794" t="s">
        <v>1019</v>
      </c>
      <c r="G3376" s="823">
        <v>300</v>
      </c>
      <c r="H3376" s="794" t="s">
        <v>1029</v>
      </c>
      <c r="I3376" s="794">
        <v>86</v>
      </c>
      <c r="J3376" s="794">
        <v>214</v>
      </c>
      <c r="K3376" s="794">
        <v>898.80000000000007</v>
      </c>
      <c r="L3376" s="835">
        <v>44166</v>
      </c>
      <c r="M3376" s="794"/>
      <c r="N3376" s="794"/>
      <c r="O3376" s="794"/>
      <c r="P3376" s="794"/>
      <c r="Q3376" s="794"/>
      <c r="R3376" s="794"/>
      <c r="S3376" s="794"/>
      <c r="T3376" s="794"/>
      <c r="U3376" s="794"/>
      <c r="V3376" s="794"/>
      <c r="W3376" s="794"/>
      <c r="X3376" s="794"/>
    </row>
    <row r="3377" spans="3:24">
      <c r="C3377" s="857" t="s">
        <v>1024</v>
      </c>
      <c r="D3377" s="835">
        <v>43891</v>
      </c>
      <c r="E3377" s="794">
        <f t="shared" si="62"/>
        <v>2020</v>
      </c>
      <c r="F3377" s="794" t="s">
        <v>1019</v>
      </c>
      <c r="G3377" s="823">
        <v>300</v>
      </c>
      <c r="H3377" s="794" t="s">
        <v>1029</v>
      </c>
      <c r="I3377" s="794">
        <v>86</v>
      </c>
      <c r="J3377" s="794">
        <v>214</v>
      </c>
      <c r="K3377" s="794">
        <v>898.80000000000007</v>
      </c>
      <c r="L3377" s="835">
        <v>44166</v>
      </c>
      <c r="M3377" s="794"/>
      <c r="N3377" s="794"/>
      <c r="O3377" s="794"/>
      <c r="P3377" s="794"/>
      <c r="Q3377" s="794"/>
      <c r="R3377" s="794"/>
      <c r="S3377" s="794"/>
      <c r="T3377" s="794"/>
      <c r="U3377" s="794"/>
      <c r="V3377" s="794"/>
      <c r="W3377" s="794"/>
      <c r="X3377" s="794"/>
    </row>
    <row r="3378" spans="3:24">
      <c r="C3378" s="857" t="s">
        <v>1024</v>
      </c>
      <c r="D3378" s="835">
        <v>43891</v>
      </c>
      <c r="E3378" s="794">
        <f t="shared" si="62"/>
        <v>2020</v>
      </c>
      <c r="F3378" s="794" t="s">
        <v>1019</v>
      </c>
      <c r="G3378" s="823">
        <v>300</v>
      </c>
      <c r="H3378" s="794" t="s">
        <v>1029</v>
      </c>
      <c r="I3378" s="794">
        <v>86</v>
      </c>
      <c r="J3378" s="794">
        <v>214</v>
      </c>
      <c r="K3378" s="794">
        <v>898.80000000000007</v>
      </c>
      <c r="L3378" s="835">
        <v>44166</v>
      </c>
      <c r="M3378" s="794"/>
      <c r="N3378" s="794"/>
      <c r="O3378" s="794"/>
      <c r="P3378" s="794"/>
      <c r="Q3378" s="794"/>
      <c r="R3378" s="794"/>
      <c r="S3378" s="794"/>
      <c r="T3378" s="794"/>
      <c r="U3378" s="794"/>
      <c r="V3378" s="794"/>
      <c r="W3378" s="794"/>
      <c r="X3378" s="794"/>
    </row>
    <row r="3379" spans="3:24">
      <c r="C3379" s="857" t="s">
        <v>1024</v>
      </c>
      <c r="D3379" s="835">
        <v>43891</v>
      </c>
      <c r="E3379" s="794">
        <f t="shared" si="62"/>
        <v>2020</v>
      </c>
      <c r="F3379" s="794" t="s">
        <v>1019</v>
      </c>
      <c r="G3379" s="823">
        <v>300</v>
      </c>
      <c r="H3379" s="794" t="s">
        <v>1029</v>
      </c>
      <c r="I3379" s="794">
        <v>86</v>
      </c>
      <c r="J3379" s="794">
        <v>214</v>
      </c>
      <c r="K3379" s="794">
        <v>898.80000000000007</v>
      </c>
      <c r="L3379" s="835">
        <v>44166</v>
      </c>
      <c r="M3379" s="794"/>
      <c r="N3379" s="794"/>
      <c r="O3379" s="794"/>
      <c r="P3379" s="794"/>
      <c r="Q3379" s="794"/>
      <c r="R3379" s="794"/>
      <c r="S3379" s="794"/>
      <c r="T3379" s="794"/>
      <c r="U3379" s="794"/>
      <c r="V3379" s="794"/>
      <c r="W3379" s="794"/>
      <c r="X3379" s="794"/>
    </row>
    <row r="3380" spans="3:24">
      <c r="C3380" s="857" t="s">
        <v>1024</v>
      </c>
      <c r="D3380" s="835">
        <v>43891</v>
      </c>
      <c r="E3380" s="794">
        <f t="shared" si="62"/>
        <v>2020</v>
      </c>
      <c r="F3380" s="794" t="s">
        <v>1019</v>
      </c>
      <c r="G3380" s="823">
        <v>300</v>
      </c>
      <c r="H3380" s="794" t="s">
        <v>1029</v>
      </c>
      <c r="I3380" s="794">
        <v>86</v>
      </c>
      <c r="J3380" s="794">
        <v>214</v>
      </c>
      <c r="K3380" s="794">
        <v>898.80000000000007</v>
      </c>
      <c r="L3380" s="835">
        <v>44166</v>
      </c>
      <c r="M3380" s="794"/>
      <c r="N3380" s="794"/>
      <c r="O3380" s="794"/>
      <c r="P3380" s="794"/>
      <c r="Q3380" s="794"/>
      <c r="R3380" s="794"/>
      <c r="S3380" s="794"/>
      <c r="T3380" s="794"/>
      <c r="U3380" s="794"/>
      <c r="V3380" s="794"/>
      <c r="W3380" s="794"/>
      <c r="X3380" s="794"/>
    </row>
    <row r="3381" spans="3:24">
      <c r="C3381" s="857" t="s">
        <v>1024</v>
      </c>
      <c r="D3381" s="835">
        <v>43891</v>
      </c>
      <c r="E3381" s="794">
        <f t="shared" si="62"/>
        <v>2020</v>
      </c>
      <c r="F3381" s="794" t="s">
        <v>1019</v>
      </c>
      <c r="G3381" s="823">
        <v>300</v>
      </c>
      <c r="H3381" s="794" t="s">
        <v>1029</v>
      </c>
      <c r="I3381" s="794">
        <v>86</v>
      </c>
      <c r="J3381" s="794">
        <v>214</v>
      </c>
      <c r="K3381" s="794">
        <v>898.80000000000007</v>
      </c>
      <c r="L3381" s="835">
        <v>44166</v>
      </c>
      <c r="M3381" s="794"/>
      <c r="N3381" s="794"/>
      <c r="O3381" s="794"/>
      <c r="P3381" s="794"/>
      <c r="Q3381" s="794"/>
      <c r="R3381" s="794"/>
      <c r="S3381" s="794"/>
      <c r="T3381" s="794"/>
      <c r="U3381" s="794"/>
      <c r="V3381" s="794"/>
      <c r="W3381" s="794"/>
      <c r="X3381" s="794"/>
    </row>
    <row r="3382" spans="3:24">
      <c r="C3382" s="857" t="s">
        <v>1024</v>
      </c>
      <c r="D3382" s="835">
        <v>43891</v>
      </c>
      <c r="E3382" s="794">
        <f t="shared" si="62"/>
        <v>2020</v>
      </c>
      <c r="F3382" s="794" t="s">
        <v>1019</v>
      </c>
      <c r="G3382" s="823">
        <v>300</v>
      </c>
      <c r="H3382" s="794" t="s">
        <v>1029</v>
      </c>
      <c r="I3382" s="794">
        <v>86</v>
      </c>
      <c r="J3382" s="794">
        <v>214</v>
      </c>
      <c r="K3382" s="794">
        <v>898.80000000000007</v>
      </c>
      <c r="L3382" s="835">
        <v>44166</v>
      </c>
      <c r="M3382" s="794"/>
      <c r="N3382" s="794"/>
      <c r="O3382" s="794"/>
      <c r="P3382" s="794"/>
      <c r="Q3382" s="794"/>
      <c r="R3382" s="794"/>
      <c r="S3382" s="794"/>
      <c r="T3382" s="794"/>
      <c r="U3382" s="794"/>
      <c r="V3382" s="794"/>
      <c r="W3382" s="794"/>
      <c r="X3382" s="794"/>
    </row>
    <row r="3383" spans="3:24">
      <c r="C3383" s="857" t="s">
        <v>1024</v>
      </c>
      <c r="D3383" s="835">
        <v>43891</v>
      </c>
      <c r="E3383" s="794">
        <f t="shared" si="62"/>
        <v>2020</v>
      </c>
      <c r="F3383" s="794" t="s">
        <v>1019</v>
      </c>
      <c r="G3383" s="823">
        <v>300</v>
      </c>
      <c r="H3383" s="794" t="s">
        <v>1029</v>
      </c>
      <c r="I3383" s="794">
        <v>86</v>
      </c>
      <c r="J3383" s="794">
        <v>214</v>
      </c>
      <c r="K3383" s="794">
        <v>898.80000000000007</v>
      </c>
      <c r="L3383" s="835">
        <v>44166</v>
      </c>
      <c r="M3383" s="794"/>
      <c r="N3383" s="794"/>
      <c r="O3383" s="794"/>
      <c r="P3383" s="794"/>
      <c r="Q3383" s="794"/>
      <c r="R3383" s="794"/>
      <c r="S3383" s="794"/>
      <c r="T3383" s="794"/>
      <c r="U3383" s="794"/>
      <c r="V3383" s="794"/>
      <c r="W3383" s="794"/>
      <c r="X3383" s="794"/>
    </row>
    <row r="3384" spans="3:24">
      <c r="C3384" s="857" t="s">
        <v>1024</v>
      </c>
      <c r="D3384" s="835">
        <v>43891</v>
      </c>
      <c r="E3384" s="794">
        <f t="shared" si="62"/>
        <v>2020</v>
      </c>
      <c r="F3384" s="794" t="s">
        <v>1019</v>
      </c>
      <c r="G3384" s="823">
        <v>300</v>
      </c>
      <c r="H3384" s="794" t="s">
        <v>1029</v>
      </c>
      <c r="I3384" s="794">
        <v>86</v>
      </c>
      <c r="J3384" s="794">
        <v>214</v>
      </c>
      <c r="K3384" s="794">
        <v>898.80000000000007</v>
      </c>
      <c r="L3384" s="835" t="e">
        <v>#VALUE!</v>
      </c>
      <c r="M3384" s="794"/>
      <c r="N3384" s="794"/>
      <c r="O3384" s="794"/>
      <c r="P3384" s="794"/>
      <c r="Q3384" s="794"/>
      <c r="R3384" s="794"/>
      <c r="S3384" s="794"/>
      <c r="T3384" s="794"/>
      <c r="U3384" s="794"/>
      <c r="V3384" s="794"/>
      <c r="W3384" s="794"/>
      <c r="X3384" s="794"/>
    </row>
    <row r="3385" spans="3:24">
      <c r="C3385" s="857" t="s">
        <v>1024</v>
      </c>
      <c r="D3385" s="835">
        <v>43891</v>
      </c>
      <c r="E3385" s="794">
        <f t="shared" si="62"/>
        <v>2020</v>
      </c>
      <c r="F3385" s="794" t="s">
        <v>1019</v>
      </c>
      <c r="G3385" s="823">
        <v>300</v>
      </c>
      <c r="H3385" s="794" t="s">
        <v>1029</v>
      </c>
      <c r="I3385" s="794">
        <v>86</v>
      </c>
      <c r="J3385" s="794">
        <v>214</v>
      </c>
      <c r="K3385" s="794">
        <v>898.80000000000007</v>
      </c>
      <c r="L3385" s="835" t="s">
        <v>1023</v>
      </c>
      <c r="M3385" s="794"/>
      <c r="N3385" s="794"/>
      <c r="O3385" s="794"/>
      <c r="P3385" s="794"/>
      <c r="Q3385" s="794"/>
      <c r="R3385" s="794"/>
      <c r="S3385" s="794"/>
      <c r="T3385" s="794"/>
      <c r="U3385" s="794"/>
      <c r="V3385" s="794"/>
      <c r="W3385" s="794"/>
      <c r="X3385" s="794"/>
    </row>
    <row r="3386" spans="3:24">
      <c r="C3386" s="857" t="s">
        <v>1024</v>
      </c>
      <c r="D3386" s="835">
        <v>43891</v>
      </c>
      <c r="E3386" s="794">
        <f t="shared" si="62"/>
        <v>2020</v>
      </c>
      <c r="F3386" s="794" t="s">
        <v>1019</v>
      </c>
      <c r="G3386" s="823">
        <v>300</v>
      </c>
      <c r="H3386" s="794" t="s">
        <v>1029</v>
      </c>
      <c r="I3386" s="794">
        <v>86</v>
      </c>
      <c r="J3386" s="794">
        <v>214</v>
      </c>
      <c r="K3386" s="794">
        <v>898.80000000000007</v>
      </c>
      <c r="L3386" s="835" t="s">
        <v>1023</v>
      </c>
      <c r="M3386" s="794"/>
      <c r="N3386" s="794"/>
      <c r="O3386" s="794"/>
      <c r="P3386" s="794"/>
      <c r="Q3386" s="794"/>
      <c r="R3386" s="794"/>
      <c r="S3386" s="794"/>
      <c r="T3386" s="794"/>
      <c r="U3386" s="794"/>
      <c r="V3386" s="794"/>
      <c r="W3386" s="794"/>
      <c r="X3386" s="794"/>
    </row>
    <row r="3387" spans="3:24">
      <c r="C3387" s="857" t="s">
        <v>1024</v>
      </c>
      <c r="D3387" s="835">
        <v>43891</v>
      </c>
      <c r="E3387" s="794">
        <f t="shared" si="62"/>
        <v>2020</v>
      </c>
      <c r="F3387" s="794" t="s">
        <v>1019</v>
      </c>
      <c r="G3387" s="823">
        <v>300</v>
      </c>
      <c r="H3387" s="794" t="s">
        <v>1029</v>
      </c>
      <c r="I3387" s="794">
        <v>86</v>
      </c>
      <c r="J3387" s="794">
        <v>214</v>
      </c>
      <c r="K3387" s="794">
        <v>898.80000000000007</v>
      </c>
      <c r="L3387" s="835" t="s">
        <v>1023</v>
      </c>
      <c r="M3387" s="794"/>
      <c r="N3387" s="794"/>
      <c r="O3387" s="794"/>
      <c r="P3387" s="794"/>
      <c r="Q3387" s="794"/>
      <c r="R3387" s="794"/>
      <c r="S3387" s="794"/>
      <c r="T3387" s="794"/>
      <c r="U3387" s="794"/>
      <c r="V3387" s="794"/>
      <c r="W3387" s="794"/>
      <c r="X3387" s="794"/>
    </row>
    <row r="3388" spans="3:24">
      <c r="C3388" s="857" t="s">
        <v>1024</v>
      </c>
      <c r="D3388" s="835">
        <v>43891</v>
      </c>
      <c r="E3388" s="794">
        <f t="shared" si="62"/>
        <v>2020</v>
      </c>
      <c r="F3388" s="794" t="s">
        <v>1019</v>
      </c>
      <c r="G3388" s="823">
        <v>300</v>
      </c>
      <c r="H3388" s="794" t="s">
        <v>1029</v>
      </c>
      <c r="I3388" s="794">
        <v>86</v>
      </c>
      <c r="J3388" s="794">
        <v>214</v>
      </c>
      <c r="K3388" s="794">
        <v>898.80000000000007</v>
      </c>
      <c r="L3388" s="835" t="s">
        <v>1023</v>
      </c>
      <c r="M3388" s="794"/>
      <c r="N3388" s="794"/>
      <c r="O3388" s="794"/>
      <c r="P3388" s="794"/>
      <c r="Q3388" s="794"/>
      <c r="R3388" s="794"/>
      <c r="S3388" s="794"/>
      <c r="T3388" s="794"/>
      <c r="U3388" s="794"/>
      <c r="V3388" s="794"/>
      <c r="W3388" s="794"/>
      <c r="X3388" s="794"/>
    </row>
    <row r="3389" spans="3:24">
      <c r="C3389" s="857" t="s">
        <v>1024</v>
      </c>
      <c r="D3389" s="835">
        <v>43891</v>
      </c>
      <c r="E3389" s="794">
        <f t="shared" si="62"/>
        <v>2020</v>
      </c>
      <c r="F3389" s="794" t="s">
        <v>1019</v>
      </c>
      <c r="G3389" s="823">
        <v>300</v>
      </c>
      <c r="H3389" s="794" t="s">
        <v>1029</v>
      </c>
      <c r="I3389" s="794">
        <v>86</v>
      </c>
      <c r="J3389" s="794">
        <v>214</v>
      </c>
      <c r="K3389" s="794">
        <v>898.80000000000007</v>
      </c>
      <c r="L3389" s="835" t="s">
        <v>1023</v>
      </c>
      <c r="M3389" s="794"/>
      <c r="N3389" s="794"/>
      <c r="O3389" s="794"/>
      <c r="P3389" s="794"/>
      <c r="Q3389" s="794"/>
      <c r="R3389" s="794"/>
      <c r="S3389" s="794"/>
      <c r="T3389" s="794"/>
      <c r="U3389" s="794"/>
      <c r="V3389" s="794"/>
      <c r="W3389" s="794"/>
      <c r="X3389" s="794"/>
    </row>
    <row r="3390" spans="3:24">
      <c r="C3390" s="857" t="s">
        <v>1024</v>
      </c>
      <c r="D3390" s="835">
        <v>43891</v>
      </c>
      <c r="E3390" s="794">
        <f t="shared" si="62"/>
        <v>2020</v>
      </c>
      <c r="F3390" s="794" t="s">
        <v>1019</v>
      </c>
      <c r="G3390" s="823">
        <v>300</v>
      </c>
      <c r="H3390" s="794" t="s">
        <v>1043</v>
      </c>
      <c r="I3390" s="794">
        <v>134</v>
      </c>
      <c r="J3390" s="794">
        <v>166</v>
      </c>
      <c r="K3390" s="794">
        <v>697.2</v>
      </c>
      <c r="L3390" s="835" t="s">
        <v>1023</v>
      </c>
      <c r="M3390" s="794"/>
      <c r="N3390" s="794"/>
      <c r="O3390" s="794"/>
      <c r="P3390" s="794"/>
      <c r="Q3390" s="794"/>
      <c r="R3390" s="794"/>
      <c r="S3390" s="794"/>
      <c r="T3390" s="794"/>
      <c r="U3390" s="794"/>
      <c r="V3390" s="794"/>
      <c r="W3390" s="794"/>
      <c r="X3390" s="794"/>
    </row>
    <row r="3391" spans="3:24">
      <c r="C3391" s="857" t="s">
        <v>1024</v>
      </c>
      <c r="D3391" s="835">
        <v>43891</v>
      </c>
      <c r="E3391" s="794">
        <f t="shared" si="62"/>
        <v>2020</v>
      </c>
      <c r="F3391" s="794" t="s">
        <v>1019</v>
      </c>
      <c r="G3391" s="823">
        <v>300</v>
      </c>
      <c r="H3391" s="794" t="s">
        <v>1029</v>
      </c>
      <c r="I3391" s="794">
        <v>86</v>
      </c>
      <c r="J3391" s="794">
        <v>214</v>
      </c>
      <c r="K3391" s="794">
        <v>898.80000000000007</v>
      </c>
      <c r="L3391" s="835">
        <v>44197</v>
      </c>
      <c r="M3391" s="794"/>
      <c r="N3391" s="794"/>
      <c r="O3391" s="794"/>
      <c r="P3391" s="794"/>
      <c r="Q3391" s="794"/>
      <c r="R3391" s="794"/>
      <c r="S3391" s="794"/>
      <c r="T3391" s="794"/>
      <c r="U3391" s="794"/>
      <c r="V3391" s="794"/>
      <c r="W3391" s="794"/>
      <c r="X3391" s="794"/>
    </row>
    <row r="3392" spans="3:24">
      <c r="C3392" s="857" t="s">
        <v>1024</v>
      </c>
      <c r="D3392" s="835">
        <v>43891</v>
      </c>
      <c r="E3392" s="794">
        <f t="shared" si="62"/>
        <v>2020</v>
      </c>
      <c r="F3392" s="794" t="s">
        <v>1019</v>
      </c>
      <c r="G3392" s="823">
        <v>300</v>
      </c>
      <c r="H3392" s="794" t="s">
        <v>1029</v>
      </c>
      <c r="I3392" s="794">
        <v>86</v>
      </c>
      <c r="J3392" s="794">
        <v>214</v>
      </c>
      <c r="K3392" s="794">
        <v>898.80000000000007</v>
      </c>
      <c r="L3392" s="835">
        <v>44197</v>
      </c>
      <c r="M3392" s="794"/>
      <c r="N3392" s="794"/>
      <c r="O3392" s="794"/>
      <c r="P3392" s="794"/>
      <c r="Q3392" s="794"/>
      <c r="R3392" s="794"/>
      <c r="S3392" s="794"/>
      <c r="T3392" s="794"/>
      <c r="U3392" s="794"/>
      <c r="V3392" s="794"/>
      <c r="W3392" s="794"/>
      <c r="X3392" s="794"/>
    </row>
    <row r="3393" spans="3:24">
      <c r="C3393" s="857" t="s">
        <v>1024</v>
      </c>
      <c r="D3393" s="835">
        <v>43891</v>
      </c>
      <c r="E3393" s="794">
        <f t="shared" si="62"/>
        <v>2020</v>
      </c>
      <c r="F3393" s="794" t="s">
        <v>1019</v>
      </c>
      <c r="G3393" s="823">
        <v>300</v>
      </c>
      <c r="H3393" s="794" t="s">
        <v>1029</v>
      </c>
      <c r="I3393" s="794">
        <v>86</v>
      </c>
      <c r="J3393" s="794">
        <v>214</v>
      </c>
      <c r="K3393" s="794">
        <v>898.80000000000007</v>
      </c>
      <c r="L3393" s="835">
        <v>44197</v>
      </c>
      <c r="M3393" s="794"/>
      <c r="N3393" s="794"/>
      <c r="O3393" s="794"/>
      <c r="P3393" s="794"/>
      <c r="Q3393" s="794"/>
      <c r="R3393" s="794"/>
      <c r="S3393" s="794"/>
      <c r="T3393" s="794"/>
      <c r="U3393" s="794"/>
      <c r="V3393" s="794"/>
      <c r="W3393" s="794"/>
      <c r="X3393" s="794"/>
    </row>
    <row r="3394" spans="3:24">
      <c r="C3394" s="857" t="s">
        <v>1024</v>
      </c>
      <c r="D3394" s="835">
        <v>43891</v>
      </c>
      <c r="E3394" s="794">
        <f t="shared" si="62"/>
        <v>2020</v>
      </c>
      <c r="F3394" s="794" t="s">
        <v>1019</v>
      </c>
      <c r="G3394" s="823">
        <v>300</v>
      </c>
      <c r="H3394" s="794" t="s">
        <v>1029</v>
      </c>
      <c r="I3394" s="794">
        <v>86</v>
      </c>
      <c r="J3394" s="794">
        <v>214</v>
      </c>
      <c r="K3394" s="794">
        <v>898.80000000000007</v>
      </c>
      <c r="L3394" s="835">
        <v>44197</v>
      </c>
      <c r="M3394" s="794"/>
      <c r="N3394" s="794"/>
      <c r="O3394" s="794"/>
      <c r="P3394" s="794"/>
      <c r="Q3394" s="794"/>
      <c r="R3394" s="794"/>
      <c r="S3394" s="794"/>
      <c r="T3394" s="794"/>
      <c r="U3394" s="794"/>
      <c r="V3394" s="794"/>
      <c r="W3394" s="794"/>
      <c r="X3394" s="794"/>
    </row>
    <row r="3395" spans="3:24">
      <c r="C3395" s="857" t="s">
        <v>1024</v>
      </c>
      <c r="D3395" s="835">
        <v>43891</v>
      </c>
      <c r="E3395" s="794">
        <f t="shared" si="62"/>
        <v>2020</v>
      </c>
      <c r="F3395" s="794" t="s">
        <v>1019</v>
      </c>
      <c r="G3395" s="823">
        <v>300</v>
      </c>
      <c r="H3395" s="794" t="s">
        <v>1029</v>
      </c>
      <c r="I3395" s="794">
        <v>86</v>
      </c>
      <c r="J3395" s="794">
        <v>214</v>
      </c>
      <c r="K3395" s="794">
        <v>898.80000000000007</v>
      </c>
      <c r="L3395" s="835">
        <v>44197</v>
      </c>
      <c r="M3395" s="794"/>
      <c r="N3395" s="794"/>
      <c r="O3395" s="794"/>
      <c r="P3395" s="794"/>
      <c r="Q3395" s="794"/>
      <c r="R3395" s="794"/>
      <c r="S3395" s="794"/>
      <c r="T3395" s="794"/>
      <c r="U3395" s="794"/>
      <c r="V3395" s="794"/>
      <c r="W3395" s="794"/>
      <c r="X3395" s="794"/>
    </row>
    <row r="3396" spans="3:24">
      <c r="C3396" s="857" t="s">
        <v>1024</v>
      </c>
      <c r="D3396" s="835">
        <v>43891</v>
      </c>
      <c r="E3396" s="794">
        <f t="shared" si="62"/>
        <v>2020</v>
      </c>
      <c r="F3396" s="794" t="s">
        <v>1019</v>
      </c>
      <c r="G3396" s="823">
        <v>300</v>
      </c>
      <c r="H3396" s="794" t="s">
        <v>1029</v>
      </c>
      <c r="I3396" s="794">
        <v>86</v>
      </c>
      <c r="J3396" s="794">
        <v>214</v>
      </c>
      <c r="K3396" s="794">
        <v>898.80000000000007</v>
      </c>
      <c r="L3396" s="835">
        <v>44197</v>
      </c>
      <c r="M3396" s="794"/>
      <c r="N3396" s="794"/>
      <c r="O3396" s="794"/>
      <c r="P3396" s="794"/>
      <c r="Q3396" s="794"/>
      <c r="R3396" s="794"/>
      <c r="S3396" s="794"/>
      <c r="T3396" s="794"/>
      <c r="U3396" s="794"/>
      <c r="V3396" s="794"/>
      <c r="W3396" s="794"/>
      <c r="X3396" s="794"/>
    </row>
    <row r="3397" spans="3:24">
      <c r="C3397" s="857" t="s">
        <v>1024</v>
      </c>
      <c r="D3397" s="835">
        <v>43891</v>
      </c>
      <c r="E3397" s="794">
        <f t="shared" si="62"/>
        <v>2020</v>
      </c>
      <c r="F3397" s="794" t="s">
        <v>1019</v>
      </c>
      <c r="G3397" s="823">
        <v>300</v>
      </c>
      <c r="H3397" s="794" t="s">
        <v>1029</v>
      </c>
      <c r="I3397" s="794">
        <v>86</v>
      </c>
      <c r="J3397" s="794">
        <v>214</v>
      </c>
      <c r="K3397" s="794">
        <v>898.80000000000007</v>
      </c>
      <c r="L3397" s="835">
        <v>44197</v>
      </c>
      <c r="M3397" s="794"/>
      <c r="N3397" s="794"/>
      <c r="O3397" s="794"/>
      <c r="P3397" s="794"/>
      <c r="Q3397" s="794"/>
      <c r="R3397" s="794"/>
      <c r="S3397" s="794"/>
      <c r="T3397" s="794"/>
      <c r="U3397" s="794"/>
      <c r="V3397" s="794"/>
      <c r="W3397" s="794"/>
      <c r="X3397" s="794"/>
    </row>
    <row r="3398" spans="3:24">
      <c r="C3398" s="857" t="s">
        <v>1024</v>
      </c>
      <c r="D3398" s="835">
        <v>43891</v>
      </c>
      <c r="E3398" s="794">
        <f t="shared" si="62"/>
        <v>2020</v>
      </c>
      <c r="F3398" s="794" t="s">
        <v>1019</v>
      </c>
      <c r="G3398" s="823">
        <v>300</v>
      </c>
      <c r="H3398" s="794" t="s">
        <v>1029</v>
      </c>
      <c r="I3398" s="794">
        <v>86</v>
      </c>
      <c r="J3398" s="794">
        <v>214</v>
      </c>
      <c r="K3398" s="794">
        <v>898.80000000000007</v>
      </c>
      <c r="L3398" s="835">
        <v>44197</v>
      </c>
      <c r="M3398" s="794"/>
      <c r="N3398" s="794"/>
      <c r="O3398" s="794"/>
      <c r="P3398" s="794"/>
      <c r="Q3398" s="794"/>
      <c r="R3398" s="794"/>
      <c r="S3398" s="794"/>
      <c r="T3398" s="794"/>
      <c r="U3398" s="794"/>
      <c r="V3398" s="794"/>
      <c r="W3398" s="794"/>
      <c r="X3398" s="794"/>
    </row>
    <row r="3399" spans="3:24">
      <c r="C3399" s="857" t="s">
        <v>1024</v>
      </c>
      <c r="D3399" s="835">
        <v>43891</v>
      </c>
      <c r="E3399" s="794">
        <f t="shared" si="62"/>
        <v>2020</v>
      </c>
      <c r="F3399" s="794" t="s">
        <v>1019</v>
      </c>
      <c r="G3399" s="823">
        <v>300</v>
      </c>
      <c r="H3399" s="794" t="s">
        <v>1029</v>
      </c>
      <c r="I3399" s="794">
        <v>86</v>
      </c>
      <c r="J3399" s="794">
        <v>214</v>
      </c>
      <c r="K3399" s="794">
        <v>898.80000000000007</v>
      </c>
      <c r="L3399" s="835" t="s">
        <v>1023</v>
      </c>
      <c r="M3399" s="794"/>
      <c r="N3399" s="794"/>
      <c r="O3399" s="794"/>
      <c r="P3399" s="794"/>
      <c r="Q3399" s="794"/>
      <c r="R3399" s="794"/>
      <c r="S3399" s="794"/>
      <c r="T3399" s="794"/>
      <c r="U3399" s="794"/>
      <c r="V3399" s="794"/>
      <c r="W3399" s="794"/>
      <c r="X3399" s="794"/>
    </row>
    <row r="3400" spans="3:24">
      <c r="C3400" s="857" t="s">
        <v>1024</v>
      </c>
      <c r="D3400" s="835">
        <v>43891</v>
      </c>
      <c r="E3400" s="794">
        <f t="shared" si="62"/>
        <v>2020</v>
      </c>
      <c r="F3400" s="794" t="s">
        <v>1019</v>
      </c>
      <c r="G3400" s="823">
        <v>300</v>
      </c>
      <c r="H3400" s="794" t="s">
        <v>1029</v>
      </c>
      <c r="I3400" s="794">
        <v>86</v>
      </c>
      <c r="J3400" s="794">
        <v>214</v>
      </c>
      <c r="K3400" s="794">
        <v>898.80000000000007</v>
      </c>
      <c r="L3400" s="835" t="s">
        <v>1023</v>
      </c>
      <c r="M3400" s="794"/>
      <c r="N3400" s="794"/>
      <c r="O3400" s="794"/>
      <c r="P3400" s="794"/>
      <c r="Q3400" s="794"/>
      <c r="R3400" s="794"/>
      <c r="S3400" s="794"/>
      <c r="T3400" s="794"/>
      <c r="U3400" s="794"/>
      <c r="V3400" s="794"/>
      <c r="W3400" s="794"/>
      <c r="X3400" s="794"/>
    </row>
    <row r="3401" spans="3:24">
      <c r="C3401" s="857" t="s">
        <v>1024</v>
      </c>
      <c r="D3401" s="835">
        <v>43891</v>
      </c>
      <c r="E3401" s="794">
        <f t="shared" si="62"/>
        <v>2020</v>
      </c>
      <c r="F3401" s="794" t="s">
        <v>1019</v>
      </c>
      <c r="G3401" s="823">
        <v>300</v>
      </c>
      <c r="H3401" s="794" t="s">
        <v>1029</v>
      </c>
      <c r="I3401" s="794">
        <v>86</v>
      </c>
      <c r="J3401" s="794">
        <v>214</v>
      </c>
      <c r="K3401" s="794">
        <v>898.80000000000007</v>
      </c>
      <c r="L3401" s="835">
        <v>44166</v>
      </c>
      <c r="M3401" s="794"/>
      <c r="N3401" s="794"/>
      <c r="O3401" s="794"/>
      <c r="P3401" s="794"/>
      <c r="Q3401" s="794"/>
      <c r="R3401" s="794"/>
      <c r="S3401" s="794"/>
      <c r="T3401" s="794"/>
      <c r="U3401" s="794"/>
      <c r="V3401" s="794"/>
      <c r="W3401" s="794"/>
      <c r="X3401" s="794"/>
    </row>
    <row r="3402" spans="3:24">
      <c r="C3402" s="857" t="s">
        <v>1024</v>
      </c>
      <c r="D3402" s="835">
        <v>43891</v>
      </c>
      <c r="E3402" s="794">
        <f t="shared" si="62"/>
        <v>2020</v>
      </c>
      <c r="F3402" s="794" t="s">
        <v>1019</v>
      </c>
      <c r="G3402" s="823">
        <v>300</v>
      </c>
      <c r="H3402" s="794" t="s">
        <v>1043</v>
      </c>
      <c r="I3402" s="794">
        <v>134</v>
      </c>
      <c r="J3402" s="794">
        <v>166</v>
      </c>
      <c r="K3402" s="794">
        <v>697.2</v>
      </c>
      <c r="L3402" s="835" t="s">
        <v>1023</v>
      </c>
      <c r="M3402" s="794"/>
      <c r="N3402" s="794"/>
      <c r="O3402" s="794"/>
      <c r="P3402" s="794"/>
      <c r="Q3402" s="794"/>
      <c r="R3402" s="794"/>
      <c r="S3402" s="794"/>
      <c r="T3402" s="794"/>
      <c r="U3402" s="794"/>
      <c r="V3402" s="794"/>
      <c r="W3402" s="794"/>
      <c r="X3402" s="794"/>
    </row>
    <row r="3403" spans="3:24">
      <c r="C3403" s="857" t="s">
        <v>1024</v>
      </c>
      <c r="D3403" s="835">
        <v>43891</v>
      </c>
      <c r="E3403" s="794">
        <f t="shared" si="62"/>
        <v>2020</v>
      </c>
      <c r="F3403" s="794" t="s">
        <v>1019</v>
      </c>
      <c r="G3403" s="823">
        <v>300</v>
      </c>
      <c r="H3403" s="794" t="s">
        <v>1043</v>
      </c>
      <c r="I3403" s="794">
        <v>134</v>
      </c>
      <c r="J3403" s="794">
        <v>166</v>
      </c>
      <c r="K3403" s="794">
        <v>697.2</v>
      </c>
      <c r="L3403" s="835" t="s">
        <v>1023</v>
      </c>
      <c r="M3403" s="794"/>
      <c r="N3403" s="794"/>
      <c r="O3403" s="794"/>
      <c r="P3403" s="794"/>
      <c r="Q3403" s="794"/>
      <c r="R3403" s="794"/>
      <c r="S3403" s="794"/>
      <c r="T3403" s="794"/>
      <c r="U3403" s="794"/>
      <c r="V3403" s="794"/>
      <c r="W3403" s="794"/>
      <c r="X3403" s="794"/>
    </row>
    <row r="3404" spans="3:24">
      <c r="C3404" s="857" t="s">
        <v>1024</v>
      </c>
      <c r="D3404" s="835">
        <v>43891</v>
      </c>
      <c r="E3404" s="794">
        <f t="shared" si="62"/>
        <v>2020</v>
      </c>
      <c r="F3404" s="794" t="s">
        <v>1019</v>
      </c>
      <c r="G3404" s="823">
        <v>300</v>
      </c>
      <c r="H3404" s="794" t="s">
        <v>1043</v>
      </c>
      <c r="I3404" s="794">
        <v>134</v>
      </c>
      <c r="J3404" s="794">
        <v>166</v>
      </c>
      <c r="K3404" s="794">
        <v>697.2</v>
      </c>
      <c r="L3404" s="835">
        <v>44166</v>
      </c>
      <c r="M3404" s="794"/>
      <c r="N3404" s="794"/>
      <c r="O3404" s="794"/>
      <c r="P3404" s="794"/>
      <c r="Q3404" s="794"/>
      <c r="R3404" s="794"/>
      <c r="S3404" s="794"/>
      <c r="T3404" s="794"/>
      <c r="U3404" s="794"/>
      <c r="V3404" s="794"/>
      <c r="W3404" s="794"/>
      <c r="X3404" s="794"/>
    </row>
    <row r="3405" spans="3:24">
      <c r="C3405" s="857" t="s">
        <v>1024</v>
      </c>
      <c r="D3405" s="835">
        <v>43891</v>
      </c>
      <c r="E3405" s="794">
        <f t="shared" si="62"/>
        <v>2020</v>
      </c>
      <c r="F3405" s="794" t="s">
        <v>1019</v>
      </c>
      <c r="G3405" s="823">
        <v>300</v>
      </c>
      <c r="H3405" s="794" t="s">
        <v>1029</v>
      </c>
      <c r="I3405" s="794">
        <v>86</v>
      </c>
      <c r="J3405" s="794">
        <v>214</v>
      </c>
      <c r="K3405" s="794">
        <v>898.80000000000007</v>
      </c>
      <c r="L3405" s="835">
        <v>44166</v>
      </c>
      <c r="M3405" s="794"/>
      <c r="N3405" s="794"/>
      <c r="O3405" s="794"/>
      <c r="P3405" s="794"/>
      <c r="Q3405" s="794"/>
      <c r="R3405" s="794"/>
      <c r="S3405" s="794"/>
      <c r="T3405" s="794"/>
      <c r="U3405" s="794"/>
      <c r="V3405" s="794"/>
      <c r="W3405" s="794"/>
      <c r="X3405" s="794"/>
    </row>
    <row r="3406" spans="3:24">
      <c r="C3406" s="857" t="s">
        <v>1024</v>
      </c>
      <c r="D3406" s="835">
        <v>43891</v>
      </c>
      <c r="E3406" s="794">
        <f t="shared" si="62"/>
        <v>2020</v>
      </c>
      <c r="F3406" s="794" t="s">
        <v>1019</v>
      </c>
      <c r="G3406" s="823">
        <v>300</v>
      </c>
      <c r="H3406" s="794" t="s">
        <v>1029</v>
      </c>
      <c r="I3406" s="794">
        <v>86</v>
      </c>
      <c r="J3406" s="794">
        <v>214</v>
      </c>
      <c r="K3406" s="794">
        <v>898.80000000000007</v>
      </c>
      <c r="L3406" s="835">
        <v>44166</v>
      </c>
      <c r="M3406" s="794"/>
      <c r="N3406" s="794"/>
      <c r="O3406" s="794"/>
      <c r="P3406" s="794"/>
      <c r="Q3406" s="794"/>
      <c r="R3406" s="794"/>
      <c r="S3406" s="794"/>
      <c r="T3406" s="794"/>
      <c r="U3406" s="794"/>
      <c r="V3406" s="794"/>
      <c r="W3406" s="794"/>
      <c r="X3406" s="794"/>
    </row>
    <row r="3407" spans="3:24">
      <c r="C3407" s="857" t="s">
        <v>1024</v>
      </c>
      <c r="D3407" s="835">
        <v>43891</v>
      </c>
      <c r="E3407" s="794">
        <f t="shared" si="62"/>
        <v>2020</v>
      </c>
      <c r="F3407" s="794" t="s">
        <v>1027</v>
      </c>
      <c r="G3407" s="823">
        <v>470</v>
      </c>
      <c r="H3407" s="794" t="s">
        <v>1044</v>
      </c>
      <c r="I3407" s="794">
        <v>162</v>
      </c>
      <c r="J3407" s="794">
        <v>308</v>
      </c>
      <c r="K3407" s="794">
        <v>1293.6000000000001</v>
      </c>
      <c r="L3407" s="835" t="s">
        <v>1023</v>
      </c>
      <c r="M3407" s="794"/>
      <c r="N3407" s="794"/>
      <c r="O3407" s="794"/>
      <c r="P3407" s="794"/>
      <c r="Q3407" s="794"/>
      <c r="R3407" s="794"/>
      <c r="S3407" s="794"/>
      <c r="T3407" s="794"/>
      <c r="U3407" s="794"/>
      <c r="V3407" s="794"/>
      <c r="W3407" s="794"/>
      <c r="X3407" s="794"/>
    </row>
    <row r="3408" spans="3:24">
      <c r="C3408" s="857" t="s">
        <v>1024</v>
      </c>
      <c r="D3408" s="835">
        <v>43891</v>
      </c>
      <c r="E3408" s="794">
        <f t="shared" si="62"/>
        <v>2020</v>
      </c>
      <c r="F3408" s="794" t="s">
        <v>1027</v>
      </c>
      <c r="G3408" s="823">
        <v>470</v>
      </c>
      <c r="H3408" s="794" t="s">
        <v>1044</v>
      </c>
      <c r="I3408" s="794">
        <v>162</v>
      </c>
      <c r="J3408" s="794">
        <v>308</v>
      </c>
      <c r="K3408" s="794">
        <v>1293.6000000000001</v>
      </c>
      <c r="L3408" s="835" t="s">
        <v>1023</v>
      </c>
      <c r="M3408" s="794"/>
      <c r="N3408" s="794"/>
      <c r="O3408" s="794"/>
      <c r="P3408" s="794"/>
      <c r="Q3408" s="794"/>
      <c r="R3408" s="794"/>
      <c r="S3408" s="794"/>
      <c r="T3408" s="794"/>
      <c r="U3408" s="794"/>
      <c r="V3408" s="794"/>
      <c r="W3408" s="794"/>
      <c r="X3408" s="794"/>
    </row>
    <row r="3409" spans="3:24">
      <c r="C3409" s="857" t="s">
        <v>1024</v>
      </c>
      <c r="D3409" s="835">
        <v>43891</v>
      </c>
      <c r="E3409" s="794">
        <f t="shared" si="62"/>
        <v>2020</v>
      </c>
      <c r="F3409" s="794" t="s">
        <v>1019</v>
      </c>
      <c r="G3409" s="823">
        <v>300</v>
      </c>
      <c r="H3409" s="794" t="s">
        <v>1044</v>
      </c>
      <c r="I3409" s="794">
        <v>162</v>
      </c>
      <c r="J3409" s="794">
        <v>138</v>
      </c>
      <c r="K3409" s="794">
        <v>579.6</v>
      </c>
      <c r="L3409" s="835" t="s">
        <v>1023</v>
      </c>
      <c r="M3409" s="794"/>
      <c r="N3409" s="794"/>
      <c r="O3409" s="794"/>
      <c r="P3409" s="794"/>
      <c r="Q3409" s="794"/>
      <c r="R3409" s="794"/>
      <c r="S3409" s="794"/>
      <c r="T3409" s="794"/>
      <c r="U3409" s="794"/>
      <c r="V3409" s="794"/>
      <c r="W3409" s="794"/>
      <c r="X3409" s="794"/>
    </row>
    <row r="3410" spans="3:24">
      <c r="C3410" s="857" t="s">
        <v>1024</v>
      </c>
      <c r="D3410" s="835">
        <v>43891</v>
      </c>
      <c r="E3410" s="794">
        <f t="shared" si="62"/>
        <v>2020</v>
      </c>
      <c r="F3410" s="794" t="s">
        <v>1019</v>
      </c>
      <c r="G3410" s="823">
        <v>300</v>
      </c>
      <c r="H3410" s="794" t="s">
        <v>1044</v>
      </c>
      <c r="I3410" s="794">
        <v>162</v>
      </c>
      <c r="J3410" s="794">
        <v>138</v>
      </c>
      <c r="K3410" s="794">
        <v>579.6</v>
      </c>
      <c r="L3410" s="835" t="s">
        <v>1023</v>
      </c>
      <c r="M3410" s="794"/>
      <c r="N3410" s="794"/>
      <c r="O3410" s="794"/>
      <c r="P3410" s="794"/>
      <c r="Q3410" s="794"/>
      <c r="R3410" s="794"/>
      <c r="S3410" s="794"/>
      <c r="T3410" s="794"/>
      <c r="U3410" s="794"/>
      <c r="V3410" s="794"/>
      <c r="W3410" s="794"/>
      <c r="X3410" s="794"/>
    </row>
    <row r="3411" spans="3:24">
      <c r="C3411" s="857" t="s">
        <v>1024</v>
      </c>
      <c r="D3411" s="835">
        <v>43891</v>
      </c>
      <c r="E3411" s="794">
        <f t="shared" si="62"/>
        <v>2020</v>
      </c>
      <c r="F3411" s="794" t="s">
        <v>1019</v>
      </c>
      <c r="G3411" s="823">
        <v>300</v>
      </c>
      <c r="H3411" s="794" t="s">
        <v>1044</v>
      </c>
      <c r="I3411" s="794">
        <v>162</v>
      </c>
      <c r="J3411" s="794">
        <v>138</v>
      </c>
      <c r="K3411" s="794">
        <v>579.6</v>
      </c>
      <c r="L3411" s="835" t="s">
        <v>1023</v>
      </c>
      <c r="M3411" s="794"/>
      <c r="N3411" s="794"/>
      <c r="O3411" s="794"/>
      <c r="P3411" s="794"/>
      <c r="Q3411" s="794"/>
      <c r="R3411" s="794"/>
      <c r="S3411" s="794"/>
      <c r="T3411" s="794"/>
      <c r="U3411" s="794"/>
      <c r="V3411" s="794"/>
      <c r="W3411" s="794"/>
      <c r="X3411" s="794"/>
    </row>
    <row r="3412" spans="3:24">
      <c r="C3412" s="857" t="s">
        <v>1024</v>
      </c>
      <c r="D3412" s="835">
        <v>43891</v>
      </c>
      <c r="E3412" s="794">
        <f t="shared" si="62"/>
        <v>2020</v>
      </c>
      <c r="F3412" s="794" t="s">
        <v>1019</v>
      </c>
      <c r="G3412" s="823">
        <v>300</v>
      </c>
      <c r="H3412" s="794" t="s">
        <v>1044</v>
      </c>
      <c r="I3412" s="794">
        <v>162</v>
      </c>
      <c r="J3412" s="794">
        <v>138</v>
      </c>
      <c r="K3412" s="794">
        <v>579.6</v>
      </c>
      <c r="L3412" s="835">
        <v>44197</v>
      </c>
      <c r="M3412" s="794"/>
      <c r="N3412" s="794"/>
      <c r="O3412" s="794"/>
      <c r="P3412" s="794"/>
      <c r="Q3412" s="794"/>
      <c r="R3412" s="794"/>
      <c r="S3412" s="794"/>
      <c r="T3412" s="794"/>
      <c r="U3412" s="794"/>
      <c r="V3412" s="794"/>
      <c r="W3412" s="794"/>
      <c r="X3412" s="794"/>
    </row>
    <row r="3413" spans="3:24">
      <c r="C3413" s="857" t="s">
        <v>1024</v>
      </c>
      <c r="D3413" s="835">
        <v>43891</v>
      </c>
      <c r="E3413" s="794">
        <f t="shared" si="62"/>
        <v>2020</v>
      </c>
      <c r="F3413" s="794" t="s">
        <v>1019</v>
      </c>
      <c r="G3413" s="823">
        <v>300</v>
      </c>
      <c r="H3413" s="794" t="s">
        <v>1044</v>
      </c>
      <c r="I3413" s="794">
        <v>162</v>
      </c>
      <c r="J3413" s="794">
        <v>138</v>
      </c>
      <c r="K3413" s="794">
        <v>579.6</v>
      </c>
      <c r="L3413" s="835">
        <v>44197</v>
      </c>
      <c r="M3413" s="794"/>
      <c r="N3413" s="794"/>
      <c r="O3413" s="794"/>
      <c r="P3413" s="794"/>
      <c r="Q3413" s="794"/>
      <c r="R3413" s="794"/>
      <c r="S3413" s="794"/>
      <c r="T3413" s="794"/>
      <c r="U3413" s="794"/>
      <c r="V3413" s="794"/>
      <c r="W3413" s="794"/>
      <c r="X3413" s="794"/>
    </row>
    <row r="3414" spans="3:24">
      <c r="C3414" s="857" t="s">
        <v>1024</v>
      </c>
      <c r="D3414" s="835">
        <v>43891</v>
      </c>
      <c r="E3414" s="794">
        <f t="shared" si="62"/>
        <v>2020</v>
      </c>
      <c r="F3414" s="794" t="s">
        <v>1019</v>
      </c>
      <c r="G3414" s="823">
        <v>300</v>
      </c>
      <c r="H3414" s="794" t="s">
        <v>1044</v>
      </c>
      <c r="I3414" s="794">
        <v>162</v>
      </c>
      <c r="J3414" s="794">
        <v>138</v>
      </c>
      <c r="K3414" s="794">
        <v>579.6</v>
      </c>
      <c r="L3414" s="835">
        <v>44197</v>
      </c>
      <c r="M3414" s="794"/>
      <c r="N3414" s="794"/>
      <c r="O3414" s="794"/>
      <c r="P3414" s="794"/>
      <c r="Q3414" s="794"/>
      <c r="R3414" s="794"/>
      <c r="S3414" s="794"/>
      <c r="T3414" s="794"/>
      <c r="U3414" s="794"/>
      <c r="V3414" s="794"/>
      <c r="W3414" s="794"/>
      <c r="X3414" s="794"/>
    </row>
    <row r="3415" spans="3:24">
      <c r="C3415" s="857" t="s">
        <v>1024</v>
      </c>
      <c r="D3415" s="835">
        <v>43891</v>
      </c>
      <c r="E3415" s="794">
        <f t="shared" si="62"/>
        <v>2020</v>
      </c>
      <c r="F3415" s="794" t="s">
        <v>1019</v>
      </c>
      <c r="G3415" s="823">
        <v>300</v>
      </c>
      <c r="H3415" s="794" t="s">
        <v>1044</v>
      </c>
      <c r="I3415" s="794">
        <v>162</v>
      </c>
      <c r="J3415" s="794">
        <v>138</v>
      </c>
      <c r="K3415" s="794">
        <v>579.6</v>
      </c>
      <c r="L3415" s="835">
        <v>44197</v>
      </c>
      <c r="M3415" s="794"/>
      <c r="N3415" s="794"/>
      <c r="O3415" s="794"/>
      <c r="P3415" s="794"/>
      <c r="Q3415" s="794"/>
      <c r="R3415" s="794"/>
      <c r="S3415" s="794"/>
      <c r="T3415" s="794"/>
      <c r="U3415" s="794"/>
      <c r="V3415" s="794"/>
      <c r="W3415" s="794"/>
      <c r="X3415" s="794"/>
    </row>
    <row r="3416" spans="3:24">
      <c r="C3416" s="857" t="s">
        <v>1024</v>
      </c>
      <c r="D3416" s="835">
        <v>43891</v>
      </c>
      <c r="E3416" s="794">
        <f t="shared" si="62"/>
        <v>2020</v>
      </c>
      <c r="F3416" s="794" t="s">
        <v>1019</v>
      </c>
      <c r="G3416" s="823">
        <v>300</v>
      </c>
      <c r="H3416" s="794" t="s">
        <v>1044</v>
      </c>
      <c r="I3416" s="794">
        <v>162</v>
      </c>
      <c r="J3416" s="794">
        <v>138</v>
      </c>
      <c r="K3416" s="794">
        <v>579.6</v>
      </c>
      <c r="L3416" s="835">
        <v>44197</v>
      </c>
      <c r="M3416" s="794"/>
      <c r="N3416" s="794"/>
      <c r="O3416" s="794"/>
      <c r="P3416" s="794"/>
      <c r="Q3416" s="794"/>
      <c r="R3416" s="794"/>
      <c r="S3416" s="794"/>
      <c r="T3416" s="794"/>
      <c r="U3416" s="794"/>
      <c r="V3416" s="794"/>
      <c r="W3416" s="794"/>
      <c r="X3416" s="794"/>
    </row>
    <row r="3417" spans="3:24">
      <c r="C3417" s="857" t="s">
        <v>1024</v>
      </c>
      <c r="D3417" s="835">
        <v>43891</v>
      </c>
      <c r="E3417" s="794">
        <f t="shared" si="62"/>
        <v>2020</v>
      </c>
      <c r="F3417" s="794" t="s">
        <v>1019</v>
      </c>
      <c r="G3417" s="823">
        <v>300</v>
      </c>
      <c r="H3417" s="794" t="s">
        <v>1029</v>
      </c>
      <c r="I3417" s="794">
        <v>86</v>
      </c>
      <c r="J3417" s="794">
        <v>214</v>
      </c>
      <c r="K3417" s="794">
        <v>898.80000000000007</v>
      </c>
      <c r="L3417" s="835" t="s">
        <v>1023</v>
      </c>
      <c r="M3417" s="794"/>
      <c r="N3417" s="794"/>
      <c r="O3417" s="794"/>
      <c r="P3417" s="794"/>
      <c r="Q3417" s="794"/>
      <c r="R3417" s="794"/>
      <c r="S3417" s="794"/>
      <c r="T3417" s="794"/>
      <c r="U3417" s="794"/>
      <c r="V3417" s="794"/>
      <c r="W3417" s="794"/>
      <c r="X3417" s="794"/>
    </row>
    <row r="3418" spans="3:24">
      <c r="C3418" s="857" t="s">
        <v>1024</v>
      </c>
      <c r="D3418" s="835">
        <v>43891</v>
      </c>
      <c r="E3418" s="794">
        <f t="shared" si="62"/>
        <v>2020</v>
      </c>
      <c r="F3418" s="794" t="s">
        <v>1019</v>
      </c>
      <c r="G3418" s="823">
        <v>300</v>
      </c>
      <c r="H3418" s="794" t="s">
        <v>1029</v>
      </c>
      <c r="I3418" s="794">
        <v>86</v>
      </c>
      <c r="J3418" s="794">
        <v>214</v>
      </c>
      <c r="K3418" s="794">
        <v>898.80000000000007</v>
      </c>
      <c r="L3418" s="835" t="s">
        <v>1023</v>
      </c>
      <c r="M3418" s="794"/>
      <c r="N3418" s="794"/>
      <c r="O3418" s="794"/>
      <c r="P3418" s="794"/>
      <c r="Q3418" s="794"/>
      <c r="R3418" s="794"/>
      <c r="S3418" s="794"/>
      <c r="T3418" s="794"/>
      <c r="U3418" s="794"/>
      <c r="V3418" s="794"/>
      <c r="W3418" s="794"/>
      <c r="X3418" s="794"/>
    </row>
    <row r="3419" spans="3:24">
      <c r="C3419" s="857" t="s">
        <v>1024</v>
      </c>
      <c r="D3419" s="835">
        <v>43891</v>
      </c>
      <c r="E3419" s="794">
        <f t="shared" si="62"/>
        <v>2020</v>
      </c>
      <c r="F3419" s="794" t="s">
        <v>1019</v>
      </c>
      <c r="G3419" s="823">
        <v>300</v>
      </c>
      <c r="H3419" s="794" t="s">
        <v>1029</v>
      </c>
      <c r="I3419" s="794">
        <v>86</v>
      </c>
      <c r="J3419" s="794">
        <v>214</v>
      </c>
      <c r="K3419" s="794">
        <v>898.80000000000007</v>
      </c>
      <c r="L3419" s="835" t="s">
        <v>1023</v>
      </c>
      <c r="M3419" s="794"/>
      <c r="N3419" s="794"/>
      <c r="O3419" s="794"/>
      <c r="P3419" s="794"/>
      <c r="Q3419" s="794"/>
      <c r="R3419" s="794"/>
      <c r="S3419" s="794"/>
      <c r="T3419" s="794"/>
      <c r="U3419" s="794"/>
      <c r="V3419" s="794"/>
      <c r="W3419" s="794"/>
      <c r="X3419" s="794"/>
    </row>
    <row r="3420" spans="3:24">
      <c r="C3420" s="857" t="s">
        <v>1024</v>
      </c>
      <c r="D3420" s="835">
        <v>43891</v>
      </c>
      <c r="E3420" s="794">
        <f t="shared" si="62"/>
        <v>2020</v>
      </c>
      <c r="F3420" s="794" t="s">
        <v>1019</v>
      </c>
      <c r="G3420" s="823">
        <v>300</v>
      </c>
      <c r="H3420" s="794" t="s">
        <v>1029</v>
      </c>
      <c r="I3420" s="794">
        <v>86</v>
      </c>
      <c r="J3420" s="794">
        <v>214</v>
      </c>
      <c r="K3420" s="794">
        <v>898.80000000000007</v>
      </c>
      <c r="L3420" s="835" t="s">
        <v>1023</v>
      </c>
      <c r="M3420" s="794"/>
      <c r="N3420" s="794"/>
      <c r="O3420" s="794"/>
      <c r="P3420" s="794"/>
      <c r="Q3420" s="794"/>
      <c r="R3420" s="794"/>
      <c r="S3420" s="794"/>
      <c r="T3420" s="794"/>
      <c r="U3420" s="794"/>
      <c r="V3420" s="794"/>
      <c r="W3420" s="794"/>
      <c r="X3420" s="794"/>
    </row>
    <row r="3421" spans="3:24">
      <c r="C3421" s="857" t="s">
        <v>1024</v>
      </c>
      <c r="D3421" s="835">
        <v>43891</v>
      </c>
      <c r="E3421" s="794">
        <f t="shared" si="62"/>
        <v>2020</v>
      </c>
      <c r="F3421" s="794" t="s">
        <v>1019</v>
      </c>
      <c r="G3421" s="823">
        <v>300</v>
      </c>
      <c r="H3421" s="794" t="s">
        <v>1043</v>
      </c>
      <c r="I3421" s="794">
        <v>134</v>
      </c>
      <c r="J3421" s="794">
        <v>166</v>
      </c>
      <c r="K3421" s="794">
        <v>697.2</v>
      </c>
      <c r="L3421" s="835" t="s">
        <v>1023</v>
      </c>
      <c r="M3421" s="794"/>
      <c r="N3421" s="794"/>
      <c r="O3421" s="794"/>
      <c r="P3421" s="794"/>
      <c r="Q3421" s="794"/>
      <c r="R3421" s="794"/>
      <c r="S3421" s="794"/>
      <c r="T3421" s="794"/>
      <c r="U3421" s="794"/>
      <c r="V3421" s="794"/>
      <c r="W3421" s="794"/>
      <c r="X3421" s="794"/>
    </row>
    <row r="3422" spans="3:24">
      <c r="C3422" s="857" t="s">
        <v>1024</v>
      </c>
      <c r="D3422" s="835">
        <v>43891</v>
      </c>
      <c r="E3422" s="794">
        <f t="shared" si="62"/>
        <v>2020</v>
      </c>
      <c r="F3422" s="794" t="s">
        <v>1019</v>
      </c>
      <c r="G3422" s="823">
        <v>300</v>
      </c>
      <c r="H3422" s="794" t="s">
        <v>1043</v>
      </c>
      <c r="I3422" s="794">
        <v>134</v>
      </c>
      <c r="J3422" s="794">
        <v>166</v>
      </c>
      <c r="K3422" s="794">
        <v>697.2</v>
      </c>
      <c r="L3422" s="835" t="s">
        <v>1023</v>
      </c>
      <c r="M3422" s="794"/>
      <c r="N3422" s="794"/>
      <c r="O3422" s="794"/>
      <c r="P3422" s="794"/>
      <c r="Q3422" s="794"/>
      <c r="R3422" s="794"/>
      <c r="S3422" s="794"/>
      <c r="T3422" s="794"/>
      <c r="U3422" s="794"/>
      <c r="V3422" s="794"/>
      <c r="W3422" s="794"/>
      <c r="X3422" s="794"/>
    </row>
    <row r="3423" spans="3:24">
      <c r="C3423" s="857" t="s">
        <v>1024</v>
      </c>
      <c r="D3423" s="835">
        <v>43891</v>
      </c>
      <c r="E3423" s="794">
        <f t="shared" si="62"/>
        <v>2020</v>
      </c>
      <c r="F3423" s="794" t="s">
        <v>1019</v>
      </c>
      <c r="G3423" s="823">
        <v>300</v>
      </c>
      <c r="H3423" s="794" t="s">
        <v>1043</v>
      </c>
      <c r="I3423" s="794">
        <v>134</v>
      </c>
      <c r="J3423" s="794">
        <v>166</v>
      </c>
      <c r="K3423" s="794">
        <v>697.2</v>
      </c>
      <c r="L3423" s="835" t="s">
        <v>1023</v>
      </c>
      <c r="M3423" s="794"/>
      <c r="N3423" s="794"/>
      <c r="O3423" s="794"/>
      <c r="P3423" s="794"/>
      <c r="Q3423" s="794"/>
      <c r="R3423" s="794"/>
      <c r="S3423" s="794"/>
      <c r="T3423" s="794"/>
      <c r="U3423" s="794"/>
      <c r="V3423" s="794"/>
      <c r="W3423" s="794"/>
      <c r="X3423" s="794"/>
    </row>
    <row r="3424" spans="3:24">
      <c r="C3424" s="857" t="s">
        <v>1024</v>
      </c>
      <c r="D3424" s="835">
        <v>43891</v>
      </c>
      <c r="E3424" s="794">
        <f t="shared" si="62"/>
        <v>2020</v>
      </c>
      <c r="F3424" s="794" t="s">
        <v>1019</v>
      </c>
      <c r="G3424" s="823">
        <v>300</v>
      </c>
      <c r="H3424" s="794" t="s">
        <v>1043</v>
      </c>
      <c r="I3424" s="794">
        <v>134</v>
      </c>
      <c r="J3424" s="794">
        <v>166</v>
      </c>
      <c r="K3424" s="794">
        <v>697.2</v>
      </c>
      <c r="L3424" s="835" t="s">
        <v>1023</v>
      </c>
      <c r="M3424" s="794"/>
      <c r="N3424" s="794"/>
      <c r="O3424" s="794"/>
      <c r="P3424" s="794"/>
      <c r="Q3424" s="794"/>
      <c r="R3424" s="794"/>
      <c r="S3424" s="794"/>
      <c r="T3424" s="794"/>
      <c r="U3424" s="794"/>
      <c r="V3424" s="794"/>
      <c r="W3424" s="794"/>
      <c r="X3424" s="794"/>
    </row>
    <row r="3425" spans="3:24">
      <c r="C3425" s="857" t="s">
        <v>1024</v>
      </c>
      <c r="D3425" s="835">
        <v>43891</v>
      </c>
      <c r="E3425" s="794">
        <f t="shared" si="62"/>
        <v>2020</v>
      </c>
      <c r="F3425" s="794" t="s">
        <v>1019</v>
      </c>
      <c r="G3425" s="823">
        <v>300</v>
      </c>
      <c r="H3425" s="794" t="s">
        <v>1043</v>
      </c>
      <c r="I3425" s="794">
        <v>134</v>
      </c>
      <c r="J3425" s="794">
        <v>166</v>
      </c>
      <c r="K3425" s="794">
        <v>697.2</v>
      </c>
      <c r="L3425" s="835" t="s">
        <v>1023</v>
      </c>
      <c r="M3425" s="794"/>
      <c r="N3425" s="794"/>
      <c r="O3425" s="794"/>
      <c r="P3425" s="794"/>
      <c r="Q3425" s="794"/>
      <c r="R3425" s="794"/>
      <c r="S3425" s="794"/>
      <c r="T3425" s="794"/>
      <c r="U3425" s="794"/>
      <c r="V3425" s="794"/>
      <c r="W3425" s="794"/>
      <c r="X3425" s="794"/>
    </row>
    <row r="3426" spans="3:24">
      <c r="C3426" s="857" t="s">
        <v>1024</v>
      </c>
      <c r="D3426" s="835">
        <v>43891</v>
      </c>
      <c r="E3426" s="794">
        <f t="shared" si="62"/>
        <v>2020</v>
      </c>
      <c r="F3426" s="794" t="s">
        <v>1019</v>
      </c>
      <c r="G3426" s="823">
        <v>300</v>
      </c>
      <c r="H3426" s="794" t="s">
        <v>1053</v>
      </c>
      <c r="I3426" s="794">
        <v>180</v>
      </c>
      <c r="J3426" s="794">
        <v>120</v>
      </c>
      <c r="K3426" s="794">
        <v>504</v>
      </c>
      <c r="L3426" s="835" t="s">
        <v>1023</v>
      </c>
      <c r="M3426" s="794"/>
      <c r="N3426" s="794"/>
      <c r="O3426" s="794"/>
      <c r="P3426" s="794"/>
      <c r="Q3426" s="794"/>
      <c r="R3426" s="794"/>
      <c r="S3426" s="794"/>
      <c r="T3426" s="794"/>
      <c r="U3426" s="794"/>
      <c r="V3426" s="794"/>
      <c r="W3426" s="794"/>
      <c r="X3426" s="794"/>
    </row>
    <row r="3427" spans="3:24">
      <c r="C3427" s="857" t="s">
        <v>1024</v>
      </c>
      <c r="D3427" s="835">
        <v>43891</v>
      </c>
      <c r="E3427" s="794">
        <f t="shared" si="62"/>
        <v>2020</v>
      </c>
      <c r="F3427" s="794" t="s">
        <v>1019</v>
      </c>
      <c r="G3427" s="823">
        <v>300</v>
      </c>
      <c r="H3427" s="794" t="s">
        <v>1044</v>
      </c>
      <c r="I3427" s="794">
        <v>162</v>
      </c>
      <c r="J3427" s="794">
        <v>138</v>
      </c>
      <c r="K3427" s="794">
        <v>579.6</v>
      </c>
      <c r="L3427" s="835" t="s">
        <v>1023</v>
      </c>
      <c r="M3427" s="794"/>
      <c r="N3427" s="794"/>
      <c r="O3427" s="794"/>
      <c r="P3427" s="794"/>
      <c r="Q3427" s="794"/>
      <c r="R3427" s="794"/>
      <c r="S3427" s="794"/>
      <c r="T3427" s="794"/>
      <c r="U3427" s="794"/>
      <c r="V3427" s="794"/>
      <c r="W3427" s="794"/>
      <c r="X3427" s="794"/>
    </row>
    <row r="3428" spans="3:24">
      <c r="C3428" s="857" t="s">
        <v>1024</v>
      </c>
      <c r="D3428" s="835">
        <v>43891</v>
      </c>
      <c r="E3428" s="794">
        <f t="shared" si="62"/>
        <v>2020</v>
      </c>
      <c r="F3428" s="794" t="s">
        <v>1019</v>
      </c>
      <c r="G3428" s="823">
        <v>300</v>
      </c>
      <c r="H3428" s="794" t="s">
        <v>1053</v>
      </c>
      <c r="I3428" s="794">
        <v>180</v>
      </c>
      <c r="J3428" s="794">
        <v>120</v>
      </c>
      <c r="K3428" s="794">
        <v>504</v>
      </c>
      <c r="L3428" s="835" t="s">
        <v>1023</v>
      </c>
      <c r="M3428" s="794"/>
      <c r="N3428" s="794"/>
      <c r="O3428" s="794"/>
      <c r="P3428" s="794"/>
      <c r="Q3428" s="794"/>
      <c r="R3428" s="794"/>
      <c r="S3428" s="794"/>
      <c r="T3428" s="794"/>
      <c r="U3428" s="794"/>
      <c r="V3428" s="794"/>
      <c r="W3428" s="794"/>
      <c r="X3428" s="794"/>
    </row>
    <row r="3429" spans="3:24">
      <c r="C3429" s="857" t="s">
        <v>1024</v>
      </c>
      <c r="D3429" s="835">
        <v>43891</v>
      </c>
      <c r="E3429" s="794">
        <f t="shared" si="62"/>
        <v>2020</v>
      </c>
      <c r="F3429" s="794" t="s">
        <v>1019</v>
      </c>
      <c r="G3429" s="823">
        <v>300</v>
      </c>
      <c r="H3429" s="794" t="s">
        <v>1053</v>
      </c>
      <c r="I3429" s="794">
        <v>180</v>
      </c>
      <c r="J3429" s="794">
        <v>120</v>
      </c>
      <c r="K3429" s="794">
        <v>504</v>
      </c>
      <c r="L3429" s="835" t="s">
        <v>1023</v>
      </c>
      <c r="M3429" s="794"/>
      <c r="N3429" s="794"/>
      <c r="O3429" s="794"/>
      <c r="P3429" s="794"/>
      <c r="Q3429" s="794"/>
      <c r="R3429" s="794"/>
      <c r="S3429" s="794"/>
      <c r="T3429" s="794"/>
      <c r="U3429" s="794"/>
      <c r="V3429" s="794"/>
      <c r="W3429" s="794"/>
      <c r="X3429" s="794"/>
    </row>
    <row r="3430" spans="3:24">
      <c r="C3430" s="857" t="s">
        <v>1024</v>
      </c>
      <c r="D3430" s="835">
        <v>43891</v>
      </c>
      <c r="E3430" s="794">
        <f t="shared" si="62"/>
        <v>2020</v>
      </c>
      <c r="F3430" s="794" t="s">
        <v>1019</v>
      </c>
      <c r="G3430" s="823">
        <v>300</v>
      </c>
      <c r="H3430" s="794" t="s">
        <v>1053</v>
      </c>
      <c r="I3430" s="794">
        <v>180</v>
      </c>
      <c r="J3430" s="794">
        <v>120</v>
      </c>
      <c r="K3430" s="794">
        <v>504</v>
      </c>
      <c r="L3430" s="835" t="s">
        <v>1023</v>
      </c>
      <c r="M3430" s="794"/>
      <c r="N3430" s="794"/>
      <c r="O3430" s="794"/>
      <c r="P3430" s="794"/>
      <c r="Q3430" s="794"/>
      <c r="R3430" s="794"/>
      <c r="S3430" s="794"/>
      <c r="T3430" s="794"/>
      <c r="U3430" s="794"/>
      <c r="V3430" s="794"/>
      <c r="W3430" s="794"/>
      <c r="X3430" s="794"/>
    </row>
    <row r="3431" spans="3:24">
      <c r="C3431" s="857" t="s">
        <v>1024</v>
      </c>
      <c r="D3431" s="835">
        <v>43891</v>
      </c>
      <c r="E3431" s="794">
        <f t="shared" si="62"/>
        <v>2020</v>
      </c>
      <c r="F3431" s="794" t="s">
        <v>1019</v>
      </c>
      <c r="G3431" s="823">
        <v>300</v>
      </c>
      <c r="H3431" s="794" t="s">
        <v>1042</v>
      </c>
      <c r="I3431" s="794">
        <v>213</v>
      </c>
      <c r="J3431" s="794">
        <v>87</v>
      </c>
      <c r="K3431" s="794">
        <v>365.40000000000003</v>
      </c>
      <c r="L3431" s="835" t="s">
        <v>1023</v>
      </c>
      <c r="M3431" s="794"/>
      <c r="N3431" s="794"/>
      <c r="O3431" s="794"/>
      <c r="P3431" s="794"/>
      <c r="Q3431" s="794"/>
      <c r="R3431" s="794"/>
      <c r="S3431" s="794"/>
      <c r="T3431" s="794"/>
      <c r="U3431" s="794"/>
      <c r="V3431" s="794"/>
      <c r="W3431" s="794"/>
      <c r="X3431" s="794"/>
    </row>
    <row r="3432" spans="3:24">
      <c r="C3432" s="857" t="s">
        <v>1024</v>
      </c>
      <c r="D3432" s="835">
        <v>43891</v>
      </c>
      <c r="E3432" s="794">
        <f t="shared" si="62"/>
        <v>2020</v>
      </c>
      <c r="F3432" s="794" t="s">
        <v>1019</v>
      </c>
      <c r="G3432" s="823">
        <v>300</v>
      </c>
      <c r="H3432" s="794" t="s">
        <v>1042</v>
      </c>
      <c r="I3432" s="794">
        <v>213</v>
      </c>
      <c r="J3432" s="794">
        <v>87</v>
      </c>
      <c r="K3432" s="794">
        <v>365.40000000000003</v>
      </c>
      <c r="L3432" s="835" t="s">
        <v>1023</v>
      </c>
      <c r="M3432" s="794"/>
      <c r="N3432" s="794"/>
      <c r="O3432" s="794"/>
      <c r="P3432" s="794"/>
      <c r="Q3432" s="794"/>
      <c r="R3432" s="794"/>
      <c r="S3432" s="794"/>
      <c r="T3432" s="794"/>
      <c r="U3432" s="794"/>
      <c r="V3432" s="794"/>
      <c r="W3432" s="794"/>
      <c r="X3432" s="794"/>
    </row>
    <row r="3433" spans="3:24">
      <c r="C3433" s="857" t="s">
        <v>1024</v>
      </c>
      <c r="D3433" s="835">
        <v>43891</v>
      </c>
      <c r="E3433" s="794">
        <f t="shared" si="62"/>
        <v>2020</v>
      </c>
      <c r="F3433" s="794" t="s">
        <v>1019</v>
      </c>
      <c r="G3433" s="823">
        <v>300</v>
      </c>
      <c r="H3433" s="794" t="s">
        <v>1042</v>
      </c>
      <c r="I3433" s="794">
        <v>213</v>
      </c>
      <c r="J3433" s="794">
        <v>87</v>
      </c>
      <c r="K3433" s="794">
        <v>365.40000000000003</v>
      </c>
      <c r="L3433" s="835" t="s">
        <v>1023</v>
      </c>
      <c r="M3433" s="794"/>
      <c r="N3433" s="794"/>
      <c r="O3433" s="794"/>
      <c r="P3433" s="794"/>
      <c r="Q3433" s="794"/>
      <c r="R3433" s="794"/>
      <c r="S3433" s="794"/>
      <c r="T3433" s="794"/>
      <c r="U3433" s="794"/>
      <c r="V3433" s="794"/>
      <c r="W3433" s="794"/>
      <c r="X3433" s="794"/>
    </row>
    <row r="3434" spans="3:24">
      <c r="C3434" s="857" t="s">
        <v>1024</v>
      </c>
      <c r="D3434" s="835">
        <v>43891</v>
      </c>
      <c r="E3434" s="794">
        <f t="shared" ref="E3434:E3497" si="63">YEAR(D3434)</f>
        <v>2020</v>
      </c>
      <c r="F3434" s="794" t="s">
        <v>1032</v>
      </c>
      <c r="G3434" s="823">
        <v>135</v>
      </c>
      <c r="H3434" s="794" t="s">
        <v>1029</v>
      </c>
      <c r="I3434" s="794">
        <v>86</v>
      </c>
      <c r="J3434" s="794">
        <v>49</v>
      </c>
      <c r="K3434" s="794">
        <v>205.8</v>
      </c>
      <c r="L3434" s="835">
        <v>44166</v>
      </c>
      <c r="M3434" s="794"/>
      <c r="N3434" s="794"/>
      <c r="O3434" s="794"/>
      <c r="P3434" s="794"/>
      <c r="Q3434" s="794"/>
      <c r="R3434" s="794"/>
      <c r="S3434" s="794"/>
      <c r="T3434" s="794"/>
      <c r="U3434" s="794"/>
      <c r="V3434" s="794"/>
      <c r="W3434" s="794"/>
      <c r="X3434" s="794"/>
    </row>
    <row r="3435" spans="3:24">
      <c r="C3435" s="857" t="s">
        <v>1024</v>
      </c>
      <c r="D3435" s="835">
        <v>43891</v>
      </c>
      <c r="E3435" s="794">
        <f t="shared" si="63"/>
        <v>2020</v>
      </c>
      <c r="F3435" s="794" t="s">
        <v>1019</v>
      </c>
      <c r="G3435" s="823">
        <v>300</v>
      </c>
      <c r="H3435" s="794" t="s">
        <v>1029</v>
      </c>
      <c r="I3435" s="794">
        <v>86</v>
      </c>
      <c r="J3435" s="794">
        <v>214</v>
      </c>
      <c r="K3435" s="794">
        <v>898.80000000000007</v>
      </c>
      <c r="L3435" s="835">
        <v>44166</v>
      </c>
      <c r="M3435" s="794"/>
      <c r="N3435" s="794"/>
      <c r="O3435" s="794"/>
      <c r="P3435" s="794"/>
      <c r="Q3435" s="794"/>
      <c r="R3435" s="794"/>
      <c r="S3435" s="794"/>
      <c r="T3435" s="794"/>
      <c r="U3435" s="794"/>
      <c r="V3435" s="794"/>
      <c r="W3435" s="794"/>
      <c r="X3435" s="794"/>
    </row>
    <row r="3436" spans="3:24">
      <c r="C3436" s="857" t="s">
        <v>1024</v>
      </c>
      <c r="D3436" s="835">
        <v>43891</v>
      </c>
      <c r="E3436" s="794">
        <f t="shared" si="63"/>
        <v>2020</v>
      </c>
      <c r="F3436" s="794" t="s">
        <v>1019</v>
      </c>
      <c r="G3436" s="823">
        <v>300</v>
      </c>
      <c r="H3436" s="794" t="s">
        <v>1029</v>
      </c>
      <c r="I3436" s="794">
        <v>86</v>
      </c>
      <c r="J3436" s="794">
        <v>214</v>
      </c>
      <c r="K3436" s="794">
        <v>898.80000000000007</v>
      </c>
      <c r="L3436" s="835">
        <v>44166</v>
      </c>
      <c r="M3436" s="794"/>
      <c r="N3436" s="794"/>
      <c r="O3436" s="794"/>
      <c r="P3436" s="794"/>
      <c r="Q3436" s="794"/>
      <c r="R3436" s="794"/>
      <c r="S3436" s="794"/>
      <c r="T3436" s="794"/>
      <c r="U3436" s="794"/>
      <c r="V3436" s="794"/>
      <c r="W3436" s="794"/>
      <c r="X3436" s="794"/>
    </row>
    <row r="3437" spans="3:24">
      <c r="C3437" s="857" t="s">
        <v>1024</v>
      </c>
      <c r="D3437" s="835">
        <v>43891</v>
      </c>
      <c r="E3437" s="794">
        <f t="shared" si="63"/>
        <v>2020</v>
      </c>
      <c r="F3437" s="794" t="s">
        <v>1019</v>
      </c>
      <c r="G3437" s="823">
        <v>300</v>
      </c>
      <c r="H3437" s="794" t="s">
        <v>1042</v>
      </c>
      <c r="I3437" s="794">
        <v>213</v>
      </c>
      <c r="J3437" s="794">
        <v>87</v>
      </c>
      <c r="K3437" s="794">
        <v>365.40000000000003</v>
      </c>
      <c r="L3437" s="835">
        <v>44166</v>
      </c>
      <c r="M3437" s="794"/>
      <c r="N3437" s="794"/>
      <c r="O3437" s="794"/>
      <c r="P3437" s="794"/>
      <c r="Q3437" s="794"/>
      <c r="R3437" s="794"/>
      <c r="S3437" s="794"/>
      <c r="T3437" s="794"/>
      <c r="U3437" s="794"/>
      <c r="V3437" s="794"/>
      <c r="W3437" s="794"/>
      <c r="X3437" s="794"/>
    </row>
    <row r="3438" spans="3:24">
      <c r="C3438" s="857" t="s">
        <v>1024</v>
      </c>
      <c r="D3438" s="835">
        <v>43891</v>
      </c>
      <c r="E3438" s="794">
        <f t="shared" si="63"/>
        <v>2020</v>
      </c>
      <c r="F3438" s="794" t="s">
        <v>1019</v>
      </c>
      <c r="G3438" s="823">
        <v>300</v>
      </c>
      <c r="H3438" s="794" t="s">
        <v>1042</v>
      </c>
      <c r="I3438" s="794">
        <v>213</v>
      </c>
      <c r="J3438" s="794">
        <v>87</v>
      </c>
      <c r="K3438" s="794">
        <v>365.40000000000003</v>
      </c>
      <c r="L3438" s="835">
        <v>44166</v>
      </c>
      <c r="M3438" s="794"/>
      <c r="N3438" s="794"/>
      <c r="O3438" s="794"/>
      <c r="P3438" s="794"/>
      <c r="Q3438" s="794"/>
      <c r="R3438" s="794"/>
      <c r="S3438" s="794"/>
      <c r="T3438" s="794"/>
      <c r="U3438" s="794"/>
      <c r="V3438" s="794"/>
      <c r="W3438" s="794"/>
      <c r="X3438" s="794"/>
    </row>
    <row r="3439" spans="3:24">
      <c r="C3439" s="857" t="s">
        <v>1024</v>
      </c>
      <c r="D3439" s="835">
        <v>43891</v>
      </c>
      <c r="E3439" s="794">
        <f t="shared" si="63"/>
        <v>2020</v>
      </c>
      <c r="F3439" s="794" t="s">
        <v>1019</v>
      </c>
      <c r="G3439" s="823">
        <v>300</v>
      </c>
      <c r="H3439" s="794" t="s">
        <v>1042</v>
      </c>
      <c r="I3439" s="794">
        <v>213</v>
      </c>
      <c r="J3439" s="794">
        <v>87</v>
      </c>
      <c r="K3439" s="794">
        <v>365.40000000000003</v>
      </c>
      <c r="L3439" s="835">
        <v>44166</v>
      </c>
      <c r="M3439" s="794"/>
      <c r="N3439" s="794"/>
      <c r="O3439" s="794"/>
      <c r="P3439" s="794"/>
      <c r="Q3439" s="794"/>
      <c r="R3439" s="794"/>
      <c r="S3439" s="794"/>
      <c r="T3439" s="794"/>
      <c r="U3439" s="794"/>
      <c r="V3439" s="794"/>
      <c r="W3439" s="794"/>
      <c r="X3439" s="794"/>
    </row>
    <row r="3440" spans="3:24">
      <c r="C3440" s="857" t="s">
        <v>1024</v>
      </c>
      <c r="D3440" s="835">
        <v>43891</v>
      </c>
      <c r="E3440" s="794">
        <f t="shared" si="63"/>
        <v>2020</v>
      </c>
      <c r="F3440" s="794" t="s">
        <v>1019</v>
      </c>
      <c r="G3440" s="823">
        <v>300</v>
      </c>
      <c r="H3440" s="794" t="s">
        <v>1042</v>
      </c>
      <c r="I3440" s="794">
        <v>213</v>
      </c>
      <c r="J3440" s="794">
        <v>87</v>
      </c>
      <c r="K3440" s="794">
        <v>365.40000000000003</v>
      </c>
      <c r="L3440" s="835">
        <v>44166</v>
      </c>
      <c r="M3440" s="794"/>
      <c r="N3440" s="794"/>
      <c r="O3440" s="794"/>
      <c r="P3440" s="794"/>
      <c r="Q3440" s="794"/>
      <c r="R3440" s="794"/>
      <c r="S3440" s="794"/>
      <c r="T3440" s="794"/>
      <c r="U3440" s="794"/>
      <c r="V3440" s="794"/>
      <c r="W3440" s="794"/>
      <c r="X3440" s="794"/>
    </row>
    <row r="3441" spans="3:24">
      <c r="C3441" s="857" t="s">
        <v>1024</v>
      </c>
      <c r="D3441" s="835">
        <v>43891</v>
      </c>
      <c r="E3441" s="794">
        <f t="shared" si="63"/>
        <v>2020</v>
      </c>
      <c r="F3441" s="794" t="s">
        <v>1019</v>
      </c>
      <c r="G3441" s="823">
        <v>300</v>
      </c>
      <c r="H3441" s="794" t="s">
        <v>1029</v>
      </c>
      <c r="I3441" s="794">
        <v>86</v>
      </c>
      <c r="J3441" s="794">
        <v>214</v>
      </c>
      <c r="K3441" s="794">
        <v>898.80000000000007</v>
      </c>
      <c r="L3441" s="835">
        <v>44166</v>
      </c>
      <c r="M3441" s="794"/>
      <c r="N3441" s="794"/>
      <c r="O3441" s="794"/>
      <c r="P3441" s="794"/>
      <c r="Q3441" s="794"/>
      <c r="R3441" s="794"/>
      <c r="S3441" s="794"/>
      <c r="T3441" s="794"/>
      <c r="U3441" s="794"/>
      <c r="V3441" s="794"/>
      <c r="W3441" s="794"/>
      <c r="X3441" s="794"/>
    </row>
    <row r="3442" spans="3:24">
      <c r="C3442" s="857" t="s">
        <v>1024</v>
      </c>
      <c r="D3442" s="835">
        <v>43891</v>
      </c>
      <c r="E3442" s="794">
        <f t="shared" si="63"/>
        <v>2020</v>
      </c>
      <c r="F3442" s="794" t="s">
        <v>1019</v>
      </c>
      <c r="G3442" s="823">
        <v>300</v>
      </c>
      <c r="H3442" s="794" t="s">
        <v>1029</v>
      </c>
      <c r="I3442" s="794">
        <v>86</v>
      </c>
      <c r="J3442" s="794">
        <v>214</v>
      </c>
      <c r="K3442" s="794">
        <v>898.80000000000007</v>
      </c>
      <c r="L3442" s="835">
        <v>44166</v>
      </c>
      <c r="M3442" s="794"/>
      <c r="N3442" s="794"/>
      <c r="O3442" s="794"/>
      <c r="P3442" s="794"/>
      <c r="Q3442" s="794"/>
      <c r="R3442" s="794"/>
      <c r="S3442" s="794"/>
      <c r="T3442" s="794"/>
      <c r="U3442" s="794"/>
      <c r="V3442" s="794"/>
      <c r="W3442" s="794"/>
      <c r="X3442" s="794"/>
    </row>
    <row r="3443" spans="3:24">
      <c r="C3443" s="857" t="s">
        <v>1024</v>
      </c>
      <c r="D3443" s="835">
        <v>43891</v>
      </c>
      <c r="E3443" s="794">
        <f t="shared" si="63"/>
        <v>2020</v>
      </c>
      <c r="F3443" s="794" t="s">
        <v>1019</v>
      </c>
      <c r="G3443" s="823">
        <v>300</v>
      </c>
      <c r="H3443" s="794" t="s">
        <v>1029</v>
      </c>
      <c r="I3443" s="794">
        <v>86</v>
      </c>
      <c r="J3443" s="794">
        <v>214</v>
      </c>
      <c r="K3443" s="794">
        <v>898.80000000000007</v>
      </c>
      <c r="L3443" s="835">
        <v>44166</v>
      </c>
      <c r="M3443" s="794"/>
      <c r="N3443" s="794"/>
      <c r="O3443" s="794"/>
      <c r="P3443" s="794"/>
      <c r="Q3443" s="794"/>
      <c r="R3443" s="794"/>
      <c r="S3443" s="794"/>
      <c r="T3443" s="794"/>
      <c r="U3443" s="794"/>
      <c r="V3443" s="794"/>
      <c r="W3443" s="794"/>
      <c r="X3443" s="794"/>
    </row>
    <row r="3444" spans="3:24">
      <c r="C3444" s="857" t="s">
        <v>1024</v>
      </c>
      <c r="D3444" s="835">
        <v>43891</v>
      </c>
      <c r="E3444" s="794">
        <f t="shared" si="63"/>
        <v>2020</v>
      </c>
      <c r="F3444" s="794" t="s">
        <v>1019</v>
      </c>
      <c r="G3444" s="823">
        <v>300</v>
      </c>
      <c r="H3444" s="794" t="s">
        <v>1029</v>
      </c>
      <c r="I3444" s="794">
        <v>86</v>
      </c>
      <c r="J3444" s="794">
        <v>214</v>
      </c>
      <c r="K3444" s="794">
        <v>898.80000000000007</v>
      </c>
      <c r="L3444" s="835">
        <v>44166</v>
      </c>
      <c r="M3444" s="794"/>
      <c r="N3444" s="794"/>
      <c r="O3444" s="794"/>
      <c r="P3444" s="794"/>
      <c r="Q3444" s="794"/>
      <c r="R3444" s="794"/>
      <c r="S3444" s="794"/>
      <c r="T3444" s="794"/>
      <c r="U3444" s="794"/>
      <c r="V3444" s="794"/>
      <c r="W3444" s="794"/>
      <c r="X3444" s="794"/>
    </row>
    <row r="3445" spans="3:24">
      <c r="C3445" s="857" t="s">
        <v>1024</v>
      </c>
      <c r="D3445" s="835">
        <v>43891</v>
      </c>
      <c r="E3445" s="794">
        <f t="shared" si="63"/>
        <v>2020</v>
      </c>
      <c r="F3445" s="794" t="s">
        <v>1019</v>
      </c>
      <c r="G3445" s="823">
        <v>300</v>
      </c>
      <c r="H3445" s="794" t="s">
        <v>1029</v>
      </c>
      <c r="I3445" s="794">
        <v>86</v>
      </c>
      <c r="J3445" s="794">
        <v>214</v>
      </c>
      <c r="K3445" s="794">
        <v>898.80000000000007</v>
      </c>
      <c r="L3445" s="835">
        <v>44166</v>
      </c>
      <c r="M3445" s="794"/>
      <c r="N3445" s="794"/>
      <c r="O3445" s="794"/>
      <c r="P3445" s="794"/>
      <c r="Q3445" s="794"/>
      <c r="R3445" s="794"/>
      <c r="S3445" s="794"/>
      <c r="T3445" s="794"/>
      <c r="U3445" s="794"/>
      <c r="V3445" s="794"/>
      <c r="W3445" s="794"/>
      <c r="X3445" s="794"/>
    </row>
    <row r="3446" spans="3:24">
      <c r="C3446" s="857" t="s">
        <v>1024</v>
      </c>
      <c r="D3446" s="835">
        <v>43891</v>
      </c>
      <c r="E3446" s="794">
        <f t="shared" si="63"/>
        <v>2020</v>
      </c>
      <c r="F3446" s="794" t="s">
        <v>1019</v>
      </c>
      <c r="G3446" s="823">
        <v>300</v>
      </c>
      <c r="H3446" s="794" t="s">
        <v>1029</v>
      </c>
      <c r="I3446" s="794">
        <v>86</v>
      </c>
      <c r="J3446" s="794">
        <v>214</v>
      </c>
      <c r="K3446" s="794">
        <v>898.80000000000007</v>
      </c>
      <c r="L3446" s="835">
        <v>44166</v>
      </c>
      <c r="M3446" s="794"/>
      <c r="N3446" s="794"/>
      <c r="O3446" s="794"/>
      <c r="P3446" s="794"/>
      <c r="Q3446" s="794"/>
      <c r="R3446" s="794"/>
      <c r="S3446" s="794"/>
      <c r="T3446" s="794"/>
      <c r="U3446" s="794"/>
      <c r="V3446" s="794"/>
      <c r="W3446" s="794"/>
      <c r="X3446" s="794"/>
    </row>
    <row r="3447" spans="3:24">
      <c r="C3447" s="857" t="s">
        <v>1024</v>
      </c>
      <c r="D3447" s="835">
        <v>43891</v>
      </c>
      <c r="E3447" s="794">
        <f t="shared" si="63"/>
        <v>2020</v>
      </c>
      <c r="F3447" s="794" t="s">
        <v>1019</v>
      </c>
      <c r="G3447" s="823">
        <v>300</v>
      </c>
      <c r="H3447" s="794" t="s">
        <v>1029</v>
      </c>
      <c r="I3447" s="794">
        <v>86</v>
      </c>
      <c r="J3447" s="794">
        <v>214</v>
      </c>
      <c r="K3447" s="794">
        <v>898.80000000000007</v>
      </c>
      <c r="L3447" s="835" t="e">
        <v>#VALUE!</v>
      </c>
      <c r="M3447" s="794"/>
      <c r="N3447" s="794"/>
      <c r="O3447" s="794"/>
      <c r="P3447" s="794"/>
      <c r="Q3447" s="794"/>
      <c r="R3447" s="794"/>
      <c r="S3447" s="794"/>
      <c r="T3447" s="794"/>
      <c r="U3447" s="794"/>
      <c r="V3447" s="794"/>
      <c r="W3447" s="794"/>
      <c r="X3447" s="794"/>
    </row>
    <row r="3448" spans="3:24">
      <c r="C3448" s="857" t="s">
        <v>1024</v>
      </c>
      <c r="D3448" s="835">
        <v>43891</v>
      </c>
      <c r="E3448" s="794">
        <f t="shared" si="63"/>
        <v>2020</v>
      </c>
      <c r="F3448" s="794" t="s">
        <v>1019</v>
      </c>
      <c r="G3448" s="823">
        <v>300</v>
      </c>
      <c r="H3448" s="794" t="s">
        <v>1029</v>
      </c>
      <c r="I3448" s="794">
        <v>86</v>
      </c>
      <c r="J3448" s="794">
        <v>214</v>
      </c>
      <c r="K3448" s="794">
        <v>898.80000000000007</v>
      </c>
      <c r="L3448" s="835" t="e">
        <v>#VALUE!</v>
      </c>
      <c r="M3448" s="794"/>
      <c r="N3448" s="794"/>
      <c r="O3448" s="794"/>
      <c r="P3448" s="794"/>
      <c r="Q3448" s="794"/>
      <c r="R3448" s="794"/>
      <c r="S3448" s="794"/>
      <c r="T3448" s="794"/>
      <c r="U3448" s="794"/>
      <c r="V3448" s="794"/>
      <c r="W3448" s="794"/>
      <c r="X3448" s="794"/>
    </row>
    <row r="3449" spans="3:24">
      <c r="C3449" s="857" t="s">
        <v>1024</v>
      </c>
      <c r="D3449" s="835">
        <v>43891</v>
      </c>
      <c r="E3449" s="794">
        <f t="shared" si="63"/>
        <v>2020</v>
      </c>
      <c r="F3449" s="794" t="s">
        <v>1019</v>
      </c>
      <c r="G3449" s="823">
        <v>300</v>
      </c>
      <c r="H3449" s="794" t="s">
        <v>1029</v>
      </c>
      <c r="I3449" s="794">
        <v>86</v>
      </c>
      <c r="J3449" s="794">
        <v>214</v>
      </c>
      <c r="K3449" s="794">
        <v>898.80000000000007</v>
      </c>
      <c r="L3449" s="835" t="e">
        <v>#VALUE!</v>
      </c>
      <c r="M3449" s="794"/>
      <c r="N3449" s="794"/>
      <c r="O3449" s="794"/>
      <c r="P3449" s="794"/>
      <c r="Q3449" s="794"/>
      <c r="R3449" s="794"/>
      <c r="S3449" s="794"/>
      <c r="T3449" s="794"/>
      <c r="U3449" s="794"/>
      <c r="V3449" s="794"/>
      <c r="W3449" s="794"/>
      <c r="X3449" s="794"/>
    </row>
    <row r="3450" spans="3:24">
      <c r="C3450" s="857" t="s">
        <v>1024</v>
      </c>
      <c r="D3450" s="835">
        <v>43891</v>
      </c>
      <c r="E3450" s="794">
        <f t="shared" si="63"/>
        <v>2020</v>
      </c>
      <c r="F3450" s="794" t="s">
        <v>1019</v>
      </c>
      <c r="G3450" s="823">
        <v>300</v>
      </c>
      <c r="H3450" s="794" t="s">
        <v>1029</v>
      </c>
      <c r="I3450" s="794">
        <v>86</v>
      </c>
      <c r="J3450" s="794">
        <v>214</v>
      </c>
      <c r="K3450" s="794">
        <v>898.80000000000007</v>
      </c>
      <c r="L3450" s="835" t="e">
        <v>#VALUE!</v>
      </c>
      <c r="M3450" s="794"/>
      <c r="N3450" s="794"/>
      <c r="O3450" s="794"/>
      <c r="P3450" s="794"/>
      <c r="Q3450" s="794"/>
      <c r="R3450" s="794"/>
      <c r="S3450" s="794"/>
      <c r="T3450" s="794"/>
      <c r="U3450" s="794"/>
      <c r="V3450" s="794"/>
      <c r="W3450" s="794"/>
      <c r="X3450" s="794"/>
    </row>
    <row r="3451" spans="3:24">
      <c r="C3451" s="857" t="s">
        <v>1024</v>
      </c>
      <c r="D3451" s="835">
        <v>43891</v>
      </c>
      <c r="E3451" s="794">
        <f t="shared" si="63"/>
        <v>2020</v>
      </c>
      <c r="F3451" s="794" t="s">
        <v>1019</v>
      </c>
      <c r="G3451" s="823">
        <v>300</v>
      </c>
      <c r="H3451" s="794" t="s">
        <v>1029</v>
      </c>
      <c r="I3451" s="794">
        <v>86</v>
      </c>
      <c r="J3451" s="794">
        <v>214</v>
      </c>
      <c r="K3451" s="794">
        <v>898.80000000000007</v>
      </c>
      <c r="L3451" s="835" t="e">
        <v>#VALUE!</v>
      </c>
      <c r="M3451" s="794"/>
      <c r="N3451" s="794"/>
      <c r="O3451" s="794"/>
      <c r="P3451" s="794"/>
      <c r="Q3451" s="794"/>
      <c r="R3451" s="794"/>
      <c r="S3451" s="794"/>
      <c r="T3451" s="794"/>
      <c r="U3451" s="794"/>
      <c r="V3451" s="794"/>
      <c r="W3451" s="794"/>
      <c r="X3451" s="794"/>
    </row>
    <row r="3452" spans="3:24">
      <c r="C3452" s="857" t="s">
        <v>1024</v>
      </c>
      <c r="D3452" s="835">
        <v>43891</v>
      </c>
      <c r="E3452" s="794">
        <f t="shared" si="63"/>
        <v>2020</v>
      </c>
      <c r="F3452" s="794" t="s">
        <v>1019</v>
      </c>
      <c r="G3452" s="823">
        <v>300</v>
      </c>
      <c r="H3452" s="794" t="s">
        <v>1029</v>
      </c>
      <c r="I3452" s="794">
        <v>86</v>
      </c>
      <c r="J3452" s="794">
        <v>214</v>
      </c>
      <c r="K3452" s="794">
        <v>898.80000000000007</v>
      </c>
      <c r="L3452" s="835" t="e">
        <v>#VALUE!</v>
      </c>
      <c r="M3452" s="794"/>
      <c r="N3452" s="794"/>
      <c r="O3452" s="794"/>
      <c r="P3452" s="794"/>
      <c r="Q3452" s="794"/>
      <c r="R3452" s="794"/>
      <c r="S3452" s="794"/>
      <c r="T3452" s="794"/>
      <c r="U3452" s="794"/>
      <c r="V3452" s="794"/>
      <c r="W3452" s="794"/>
      <c r="X3452" s="794"/>
    </row>
    <row r="3453" spans="3:24">
      <c r="C3453" s="857" t="s">
        <v>1024</v>
      </c>
      <c r="D3453" s="835">
        <v>43891</v>
      </c>
      <c r="E3453" s="794">
        <f t="shared" si="63"/>
        <v>2020</v>
      </c>
      <c r="F3453" s="794" t="s">
        <v>1019</v>
      </c>
      <c r="G3453" s="823">
        <v>300</v>
      </c>
      <c r="H3453" s="794" t="s">
        <v>1029</v>
      </c>
      <c r="I3453" s="794">
        <v>86</v>
      </c>
      <c r="J3453" s="794">
        <v>214</v>
      </c>
      <c r="K3453" s="794">
        <v>898.80000000000007</v>
      </c>
      <c r="L3453" s="835" t="e">
        <v>#VALUE!</v>
      </c>
      <c r="M3453" s="794"/>
      <c r="N3453" s="794"/>
      <c r="O3453" s="794"/>
      <c r="P3453" s="794"/>
      <c r="Q3453" s="794"/>
      <c r="R3453" s="794"/>
      <c r="S3453" s="794"/>
      <c r="T3453" s="794"/>
      <c r="U3453" s="794"/>
      <c r="V3453" s="794"/>
      <c r="W3453" s="794"/>
      <c r="X3453" s="794"/>
    </row>
    <row r="3454" spans="3:24">
      <c r="C3454" s="857" t="s">
        <v>1024</v>
      </c>
      <c r="D3454" s="835">
        <v>43891</v>
      </c>
      <c r="E3454" s="794">
        <f t="shared" si="63"/>
        <v>2020</v>
      </c>
      <c r="F3454" s="794" t="s">
        <v>1019</v>
      </c>
      <c r="G3454" s="823">
        <v>300</v>
      </c>
      <c r="H3454" s="794" t="s">
        <v>1029</v>
      </c>
      <c r="I3454" s="794">
        <v>86</v>
      </c>
      <c r="J3454" s="794">
        <v>214</v>
      </c>
      <c r="K3454" s="794">
        <v>898.80000000000007</v>
      </c>
      <c r="L3454" s="835" t="e">
        <v>#VALUE!</v>
      </c>
      <c r="M3454" s="794"/>
      <c r="N3454" s="794"/>
      <c r="O3454" s="794"/>
      <c r="P3454" s="794"/>
      <c r="Q3454" s="794"/>
      <c r="R3454" s="794"/>
      <c r="S3454" s="794"/>
      <c r="T3454" s="794"/>
      <c r="U3454" s="794"/>
      <c r="V3454" s="794"/>
      <c r="W3454" s="794"/>
      <c r="X3454" s="794"/>
    </row>
    <row r="3455" spans="3:24">
      <c r="C3455" s="857" t="s">
        <v>1024</v>
      </c>
      <c r="D3455" s="835">
        <v>43891</v>
      </c>
      <c r="E3455" s="794">
        <f t="shared" si="63"/>
        <v>2020</v>
      </c>
      <c r="F3455" s="794" t="s">
        <v>1019</v>
      </c>
      <c r="G3455" s="823">
        <v>300</v>
      </c>
      <c r="H3455" s="794" t="s">
        <v>1029</v>
      </c>
      <c r="I3455" s="794">
        <v>86</v>
      </c>
      <c r="J3455" s="794">
        <v>214</v>
      </c>
      <c r="K3455" s="794">
        <v>898.80000000000007</v>
      </c>
      <c r="L3455" s="835" t="e">
        <v>#VALUE!</v>
      </c>
      <c r="M3455" s="794"/>
      <c r="N3455" s="794"/>
      <c r="O3455" s="794"/>
      <c r="P3455" s="794"/>
      <c r="Q3455" s="794"/>
      <c r="R3455" s="794"/>
      <c r="S3455" s="794"/>
      <c r="T3455" s="794"/>
      <c r="U3455" s="794"/>
      <c r="V3455" s="794"/>
      <c r="W3455" s="794"/>
      <c r="X3455" s="794"/>
    </row>
    <row r="3456" spans="3:24">
      <c r="C3456" s="857" t="s">
        <v>1024</v>
      </c>
      <c r="D3456" s="835">
        <v>43891</v>
      </c>
      <c r="E3456" s="794">
        <f t="shared" si="63"/>
        <v>2020</v>
      </c>
      <c r="F3456" s="794" t="s">
        <v>1019</v>
      </c>
      <c r="G3456" s="823">
        <v>300</v>
      </c>
      <c r="H3456" s="794" t="s">
        <v>1029</v>
      </c>
      <c r="I3456" s="794">
        <v>86</v>
      </c>
      <c r="J3456" s="794">
        <v>214</v>
      </c>
      <c r="K3456" s="794">
        <v>898.80000000000007</v>
      </c>
      <c r="L3456" s="835" t="e">
        <v>#VALUE!</v>
      </c>
      <c r="M3456" s="794"/>
      <c r="N3456" s="794"/>
      <c r="O3456" s="794"/>
      <c r="P3456" s="794"/>
      <c r="Q3456" s="794"/>
      <c r="R3456" s="794"/>
      <c r="S3456" s="794"/>
      <c r="T3456" s="794"/>
      <c r="U3456" s="794"/>
      <c r="V3456" s="794"/>
      <c r="W3456" s="794"/>
      <c r="X3456" s="794"/>
    </row>
    <row r="3457" spans="3:24">
      <c r="C3457" s="857" t="s">
        <v>1024</v>
      </c>
      <c r="D3457" s="835">
        <v>43891</v>
      </c>
      <c r="E3457" s="794">
        <f t="shared" si="63"/>
        <v>2020</v>
      </c>
      <c r="F3457" s="794" t="s">
        <v>1019</v>
      </c>
      <c r="G3457" s="823">
        <v>300</v>
      </c>
      <c r="H3457" s="794" t="s">
        <v>1029</v>
      </c>
      <c r="I3457" s="794">
        <v>86</v>
      </c>
      <c r="J3457" s="794">
        <v>214</v>
      </c>
      <c r="K3457" s="794">
        <v>898.80000000000007</v>
      </c>
      <c r="L3457" s="835" t="e">
        <v>#VALUE!</v>
      </c>
      <c r="M3457" s="794"/>
      <c r="N3457" s="794"/>
      <c r="O3457" s="794"/>
      <c r="P3457" s="794"/>
      <c r="Q3457" s="794"/>
      <c r="R3457" s="794"/>
      <c r="S3457" s="794"/>
      <c r="T3457" s="794"/>
      <c r="U3457" s="794"/>
      <c r="V3457" s="794"/>
      <c r="W3457" s="794"/>
      <c r="X3457" s="794"/>
    </row>
    <row r="3458" spans="3:24">
      <c r="C3458" s="857" t="s">
        <v>1024</v>
      </c>
      <c r="D3458" s="835">
        <v>43891</v>
      </c>
      <c r="E3458" s="794">
        <f t="shared" si="63"/>
        <v>2020</v>
      </c>
      <c r="F3458" s="794" t="s">
        <v>1019</v>
      </c>
      <c r="G3458" s="823">
        <v>300</v>
      </c>
      <c r="H3458" s="794" t="s">
        <v>1029</v>
      </c>
      <c r="I3458" s="794">
        <v>86</v>
      </c>
      <c r="J3458" s="794">
        <v>214</v>
      </c>
      <c r="K3458" s="794">
        <v>898.80000000000007</v>
      </c>
      <c r="L3458" s="835">
        <v>44166</v>
      </c>
      <c r="M3458" s="794"/>
      <c r="N3458" s="794"/>
      <c r="O3458" s="794"/>
      <c r="P3458" s="794"/>
      <c r="Q3458" s="794"/>
      <c r="R3458" s="794"/>
      <c r="S3458" s="794"/>
      <c r="T3458" s="794"/>
      <c r="U3458" s="794"/>
      <c r="V3458" s="794"/>
      <c r="W3458" s="794"/>
      <c r="X3458" s="794"/>
    </row>
    <row r="3459" spans="3:24">
      <c r="C3459" s="857" t="s">
        <v>1024</v>
      </c>
      <c r="D3459" s="835">
        <v>43891</v>
      </c>
      <c r="E3459" s="794">
        <f t="shared" si="63"/>
        <v>2020</v>
      </c>
      <c r="F3459" s="794" t="s">
        <v>1019</v>
      </c>
      <c r="G3459" s="823">
        <v>300</v>
      </c>
      <c r="H3459" s="794" t="s">
        <v>1029</v>
      </c>
      <c r="I3459" s="794">
        <v>86</v>
      </c>
      <c r="J3459" s="794">
        <v>214</v>
      </c>
      <c r="K3459" s="794">
        <v>898.80000000000007</v>
      </c>
      <c r="L3459" s="835">
        <v>44166</v>
      </c>
      <c r="M3459" s="794"/>
      <c r="N3459" s="794"/>
      <c r="O3459" s="794"/>
      <c r="P3459" s="794"/>
      <c r="Q3459" s="794"/>
      <c r="R3459" s="794"/>
      <c r="S3459" s="794"/>
      <c r="T3459" s="794"/>
      <c r="U3459" s="794"/>
      <c r="V3459" s="794"/>
      <c r="W3459" s="794"/>
      <c r="X3459" s="794"/>
    </row>
    <row r="3460" spans="3:24">
      <c r="C3460" s="857" t="s">
        <v>1024</v>
      </c>
      <c r="D3460" s="835">
        <v>43891</v>
      </c>
      <c r="E3460" s="794">
        <f t="shared" si="63"/>
        <v>2020</v>
      </c>
      <c r="F3460" s="794" t="s">
        <v>1019</v>
      </c>
      <c r="G3460" s="823">
        <v>300</v>
      </c>
      <c r="H3460" s="794" t="s">
        <v>1029</v>
      </c>
      <c r="I3460" s="794">
        <v>86</v>
      </c>
      <c r="J3460" s="794">
        <v>214</v>
      </c>
      <c r="K3460" s="794">
        <v>898.80000000000007</v>
      </c>
      <c r="L3460" s="835">
        <v>44166</v>
      </c>
      <c r="M3460" s="794"/>
      <c r="N3460" s="794"/>
      <c r="O3460" s="794"/>
      <c r="P3460" s="794"/>
      <c r="Q3460" s="794"/>
      <c r="R3460" s="794"/>
      <c r="S3460" s="794"/>
      <c r="T3460" s="794"/>
      <c r="U3460" s="794"/>
      <c r="V3460" s="794"/>
      <c r="W3460" s="794"/>
      <c r="X3460" s="794"/>
    </row>
    <row r="3461" spans="3:24">
      <c r="C3461" s="857" t="s">
        <v>1024</v>
      </c>
      <c r="D3461" s="835">
        <v>43891</v>
      </c>
      <c r="E3461" s="794">
        <f t="shared" si="63"/>
        <v>2020</v>
      </c>
      <c r="F3461" s="794" t="s">
        <v>1019</v>
      </c>
      <c r="G3461" s="823">
        <v>300</v>
      </c>
      <c r="H3461" s="794" t="s">
        <v>1029</v>
      </c>
      <c r="I3461" s="794">
        <v>86</v>
      </c>
      <c r="J3461" s="794">
        <v>214</v>
      </c>
      <c r="K3461" s="794">
        <v>898.80000000000007</v>
      </c>
      <c r="L3461" s="835">
        <v>44166</v>
      </c>
      <c r="M3461" s="794"/>
      <c r="N3461" s="794"/>
      <c r="O3461" s="794"/>
      <c r="P3461" s="794"/>
      <c r="Q3461" s="794"/>
      <c r="R3461" s="794"/>
      <c r="S3461" s="794"/>
      <c r="T3461" s="794"/>
      <c r="U3461" s="794"/>
      <c r="V3461" s="794"/>
      <c r="W3461" s="794"/>
      <c r="X3461" s="794"/>
    </row>
    <row r="3462" spans="3:24">
      <c r="C3462" s="857" t="s">
        <v>1024</v>
      </c>
      <c r="D3462" s="835">
        <v>43891</v>
      </c>
      <c r="E3462" s="794">
        <f t="shared" si="63"/>
        <v>2020</v>
      </c>
      <c r="F3462" s="794" t="s">
        <v>1019</v>
      </c>
      <c r="G3462" s="823">
        <v>300</v>
      </c>
      <c r="H3462" s="794" t="s">
        <v>1029</v>
      </c>
      <c r="I3462" s="794">
        <v>86</v>
      </c>
      <c r="J3462" s="794">
        <v>214</v>
      </c>
      <c r="K3462" s="794">
        <v>898.80000000000007</v>
      </c>
      <c r="L3462" s="835">
        <v>44166</v>
      </c>
      <c r="M3462" s="794"/>
      <c r="N3462" s="794"/>
      <c r="O3462" s="794"/>
      <c r="P3462" s="794"/>
      <c r="Q3462" s="794"/>
      <c r="R3462" s="794"/>
      <c r="S3462" s="794"/>
      <c r="T3462" s="794"/>
      <c r="U3462" s="794"/>
      <c r="V3462" s="794"/>
      <c r="W3462" s="794"/>
      <c r="X3462" s="794"/>
    </row>
    <row r="3463" spans="3:24">
      <c r="C3463" s="857" t="s">
        <v>1024</v>
      </c>
      <c r="D3463" s="835">
        <v>43891</v>
      </c>
      <c r="E3463" s="794">
        <f t="shared" si="63"/>
        <v>2020</v>
      </c>
      <c r="F3463" s="794" t="s">
        <v>1019</v>
      </c>
      <c r="G3463" s="823">
        <v>300</v>
      </c>
      <c r="H3463" s="794" t="s">
        <v>1029</v>
      </c>
      <c r="I3463" s="794">
        <v>86</v>
      </c>
      <c r="J3463" s="794">
        <v>214</v>
      </c>
      <c r="K3463" s="794">
        <v>898.80000000000007</v>
      </c>
      <c r="L3463" s="835">
        <v>44166</v>
      </c>
      <c r="M3463" s="794"/>
      <c r="N3463" s="794"/>
      <c r="O3463" s="794"/>
      <c r="P3463" s="794"/>
      <c r="Q3463" s="794"/>
      <c r="R3463" s="794"/>
      <c r="S3463" s="794"/>
      <c r="T3463" s="794"/>
      <c r="U3463" s="794"/>
      <c r="V3463" s="794"/>
      <c r="W3463" s="794"/>
      <c r="X3463" s="794"/>
    </row>
    <row r="3464" spans="3:24">
      <c r="C3464" s="857" t="s">
        <v>1024</v>
      </c>
      <c r="D3464" s="835">
        <v>43891</v>
      </c>
      <c r="E3464" s="794">
        <f t="shared" si="63"/>
        <v>2020</v>
      </c>
      <c r="F3464" s="794" t="s">
        <v>1019</v>
      </c>
      <c r="G3464" s="823">
        <v>300</v>
      </c>
      <c r="H3464" s="794" t="s">
        <v>1029</v>
      </c>
      <c r="I3464" s="794">
        <v>86</v>
      </c>
      <c r="J3464" s="794">
        <v>214</v>
      </c>
      <c r="K3464" s="794">
        <v>898.80000000000007</v>
      </c>
      <c r="L3464" s="835">
        <v>44166</v>
      </c>
      <c r="M3464" s="794"/>
      <c r="N3464" s="794"/>
      <c r="O3464" s="794"/>
      <c r="P3464" s="794"/>
      <c r="Q3464" s="794"/>
      <c r="R3464" s="794"/>
      <c r="S3464" s="794"/>
      <c r="T3464" s="794"/>
      <c r="U3464" s="794"/>
      <c r="V3464" s="794"/>
      <c r="W3464" s="794"/>
      <c r="X3464" s="794"/>
    </row>
    <row r="3465" spans="3:24">
      <c r="C3465" s="857" t="s">
        <v>1024</v>
      </c>
      <c r="D3465" s="835">
        <v>43891</v>
      </c>
      <c r="E3465" s="794">
        <f t="shared" si="63"/>
        <v>2020</v>
      </c>
      <c r="F3465" s="794" t="s">
        <v>1019</v>
      </c>
      <c r="G3465" s="823">
        <v>300</v>
      </c>
      <c r="H3465" s="794" t="s">
        <v>1029</v>
      </c>
      <c r="I3465" s="794">
        <v>86</v>
      </c>
      <c r="J3465" s="794">
        <v>214</v>
      </c>
      <c r="K3465" s="794">
        <v>898.80000000000007</v>
      </c>
      <c r="L3465" s="835">
        <v>44166</v>
      </c>
      <c r="M3465" s="794"/>
      <c r="N3465" s="794"/>
      <c r="O3465" s="794"/>
      <c r="P3465" s="794"/>
      <c r="Q3465" s="794"/>
      <c r="R3465" s="794"/>
      <c r="S3465" s="794"/>
      <c r="T3465" s="794"/>
      <c r="U3465" s="794"/>
      <c r="V3465" s="794"/>
      <c r="W3465" s="794"/>
      <c r="X3465" s="794"/>
    </row>
    <row r="3466" spans="3:24">
      <c r="C3466" s="857" t="s">
        <v>1024</v>
      </c>
      <c r="D3466" s="835">
        <v>43891</v>
      </c>
      <c r="E3466" s="794">
        <f t="shared" si="63"/>
        <v>2020</v>
      </c>
      <c r="F3466" s="794" t="s">
        <v>1019</v>
      </c>
      <c r="G3466" s="823">
        <v>300</v>
      </c>
      <c r="H3466" s="794" t="s">
        <v>1029</v>
      </c>
      <c r="I3466" s="794">
        <v>86</v>
      </c>
      <c r="J3466" s="794">
        <v>214</v>
      </c>
      <c r="K3466" s="794">
        <v>898.80000000000007</v>
      </c>
      <c r="L3466" s="835">
        <v>44166</v>
      </c>
      <c r="M3466" s="794"/>
      <c r="N3466" s="794"/>
      <c r="O3466" s="794"/>
      <c r="P3466" s="794"/>
      <c r="Q3466" s="794"/>
      <c r="R3466" s="794"/>
      <c r="S3466" s="794"/>
      <c r="T3466" s="794"/>
      <c r="U3466" s="794"/>
      <c r="V3466" s="794"/>
      <c r="W3466" s="794"/>
      <c r="X3466" s="794"/>
    </row>
    <row r="3467" spans="3:24">
      <c r="C3467" s="857" t="s">
        <v>1024</v>
      </c>
      <c r="D3467" s="835">
        <v>43891</v>
      </c>
      <c r="E3467" s="794">
        <f t="shared" si="63"/>
        <v>2020</v>
      </c>
      <c r="F3467" s="794" t="s">
        <v>1019</v>
      </c>
      <c r="G3467" s="823">
        <v>300</v>
      </c>
      <c r="H3467" s="794" t="s">
        <v>1029</v>
      </c>
      <c r="I3467" s="794">
        <v>86</v>
      </c>
      <c r="J3467" s="794">
        <v>214</v>
      </c>
      <c r="K3467" s="794">
        <v>898.80000000000007</v>
      </c>
      <c r="L3467" s="835">
        <v>44166</v>
      </c>
      <c r="M3467" s="794"/>
      <c r="N3467" s="794"/>
      <c r="O3467" s="794"/>
      <c r="P3467" s="794"/>
      <c r="Q3467" s="794"/>
      <c r="R3467" s="794"/>
      <c r="S3467" s="794"/>
      <c r="T3467" s="794"/>
      <c r="U3467" s="794"/>
      <c r="V3467" s="794"/>
      <c r="W3467" s="794"/>
      <c r="X3467" s="794"/>
    </row>
    <row r="3468" spans="3:24">
      <c r="C3468" s="857" t="s">
        <v>1024</v>
      </c>
      <c r="D3468" s="835">
        <v>43891</v>
      </c>
      <c r="E3468" s="794">
        <f t="shared" si="63"/>
        <v>2020</v>
      </c>
      <c r="F3468" s="794" t="s">
        <v>1019</v>
      </c>
      <c r="G3468" s="823">
        <v>300</v>
      </c>
      <c r="H3468" s="794" t="s">
        <v>1029</v>
      </c>
      <c r="I3468" s="794">
        <v>86</v>
      </c>
      <c r="J3468" s="794">
        <v>214</v>
      </c>
      <c r="K3468" s="794">
        <v>898.80000000000007</v>
      </c>
      <c r="L3468" s="835">
        <v>44166</v>
      </c>
      <c r="M3468" s="794"/>
      <c r="N3468" s="794"/>
      <c r="O3468" s="794"/>
      <c r="P3468" s="794"/>
      <c r="Q3468" s="794"/>
      <c r="R3468" s="794"/>
      <c r="S3468" s="794"/>
      <c r="T3468" s="794"/>
      <c r="U3468" s="794"/>
      <c r="V3468" s="794"/>
      <c r="W3468" s="794"/>
      <c r="X3468" s="794"/>
    </row>
    <row r="3469" spans="3:24">
      <c r="C3469" s="857" t="s">
        <v>1024</v>
      </c>
      <c r="D3469" s="835">
        <v>43891</v>
      </c>
      <c r="E3469" s="794">
        <f t="shared" si="63"/>
        <v>2020</v>
      </c>
      <c r="F3469" s="794" t="s">
        <v>1019</v>
      </c>
      <c r="G3469" s="823">
        <v>300</v>
      </c>
      <c r="H3469" s="794" t="s">
        <v>1029</v>
      </c>
      <c r="I3469" s="794">
        <v>86</v>
      </c>
      <c r="J3469" s="794">
        <v>214</v>
      </c>
      <c r="K3469" s="794">
        <v>898.80000000000007</v>
      </c>
      <c r="L3469" s="835">
        <v>44166</v>
      </c>
      <c r="M3469" s="794"/>
      <c r="N3469" s="794"/>
      <c r="O3469" s="794"/>
      <c r="P3469" s="794"/>
      <c r="Q3469" s="794"/>
      <c r="R3469" s="794"/>
      <c r="S3469" s="794"/>
      <c r="T3469" s="794"/>
      <c r="U3469" s="794"/>
      <c r="V3469" s="794"/>
      <c r="W3469" s="794"/>
      <c r="X3469" s="794"/>
    </row>
    <row r="3470" spans="3:24">
      <c r="C3470" s="857" t="s">
        <v>1024</v>
      </c>
      <c r="D3470" s="835">
        <v>43891</v>
      </c>
      <c r="E3470" s="794">
        <f t="shared" si="63"/>
        <v>2020</v>
      </c>
      <c r="F3470" s="794" t="s">
        <v>1019</v>
      </c>
      <c r="G3470" s="823">
        <v>300</v>
      </c>
      <c r="H3470" s="794" t="s">
        <v>1029</v>
      </c>
      <c r="I3470" s="794">
        <v>86</v>
      </c>
      <c r="J3470" s="794">
        <v>214</v>
      </c>
      <c r="K3470" s="794">
        <v>898.80000000000007</v>
      </c>
      <c r="L3470" s="835">
        <v>44166</v>
      </c>
      <c r="M3470" s="794"/>
      <c r="N3470" s="794"/>
      <c r="O3470" s="794"/>
      <c r="P3470" s="794"/>
      <c r="Q3470" s="794"/>
      <c r="R3470" s="794"/>
      <c r="S3470" s="794"/>
      <c r="T3470" s="794"/>
      <c r="U3470" s="794"/>
      <c r="V3470" s="794"/>
      <c r="W3470" s="794"/>
      <c r="X3470" s="794"/>
    </row>
    <row r="3471" spans="3:24">
      <c r="C3471" s="857" t="s">
        <v>1024</v>
      </c>
      <c r="D3471" s="835">
        <v>43891</v>
      </c>
      <c r="E3471" s="794">
        <f t="shared" si="63"/>
        <v>2020</v>
      </c>
      <c r="F3471" s="794" t="s">
        <v>1019</v>
      </c>
      <c r="G3471" s="823">
        <v>300</v>
      </c>
      <c r="H3471" s="794" t="s">
        <v>1029</v>
      </c>
      <c r="I3471" s="794">
        <v>86</v>
      </c>
      <c r="J3471" s="794">
        <v>214</v>
      </c>
      <c r="K3471" s="794">
        <v>898.80000000000007</v>
      </c>
      <c r="L3471" s="835">
        <v>44166</v>
      </c>
      <c r="M3471" s="794"/>
      <c r="N3471" s="794"/>
      <c r="O3471" s="794"/>
      <c r="P3471" s="794"/>
      <c r="Q3471" s="794"/>
      <c r="R3471" s="794"/>
      <c r="S3471" s="794"/>
      <c r="T3471" s="794"/>
      <c r="U3471" s="794"/>
      <c r="V3471" s="794"/>
      <c r="W3471" s="794"/>
      <c r="X3471" s="794"/>
    </row>
    <row r="3472" spans="3:24">
      <c r="C3472" s="857" t="s">
        <v>1024</v>
      </c>
      <c r="D3472" s="835">
        <v>43891</v>
      </c>
      <c r="E3472" s="794">
        <f t="shared" si="63"/>
        <v>2020</v>
      </c>
      <c r="F3472" s="794" t="s">
        <v>1019</v>
      </c>
      <c r="G3472" s="823">
        <v>300</v>
      </c>
      <c r="H3472" s="794" t="s">
        <v>1029</v>
      </c>
      <c r="I3472" s="794">
        <v>86</v>
      </c>
      <c r="J3472" s="794">
        <v>214</v>
      </c>
      <c r="K3472" s="794">
        <v>898.80000000000007</v>
      </c>
      <c r="L3472" s="835">
        <v>44166</v>
      </c>
      <c r="M3472" s="794"/>
      <c r="N3472" s="794"/>
      <c r="O3472" s="794"/>
      <c r="P3472" s="794"/>
      <c r="Q3472" s="794"/>
      <c r="R3472" s="794"/>
      <c r="S3472" s="794"/>
      <c r="T3472" s="794"/>
      <c r="U3472" s="794"/>
      <c r="V3472" s="794"/>
      <c r="W3472" s="794"/>
      <c r="X3472" s="794"/>
    </row>
    <row r="3473" spans="3:24">
      <c r="C3473" s="857" t="s">
        <v>1024</v>
      </c>
      <c r="D3473" s="835">
        <v>43891</v>
      </c>
      <c r="E3473" s="794">
        <f t="shared" si="63"/>
        <v>2020</v>
      </c>
      <c r="F3473" s="794" t="s">
        <v>1019</v>
      </c>
      <c r="G3473" s="823">
        <v>300</v>
      </c>
      <c r="H3473" s="794" t="s">
        <v>1029</v>
      </c>
      <c r="I3473" s="794">
        <v>86</v>
      </c>
      <c r="J3473" s="794">
        <v>214</v>
      </c>
      <c r="K3473" s="794">
        <v>898.80000000000007</v>
      </c>
      <c r="L3473" s="835">
        <v>44166</v>
      </c>
      <c r="M3473" s="794"/>
      <c r="N3473" s="794"/>
      <c r="O3473" s="794"/>
      <c r="P3473" s="794"/>
      <c r="Q3473" s="794"/>
      <c r="R3473" s="794"/>
      <c r="S3473" s="794"/>
      <c r="T3473" s="794"/>
      <c r="U3473" s="794"/>
      <c r="V3473" s="794"/>
      <c r="W3473" s="794"/>
      <c r="X3473" s="794"/>
    </row>
    <row r="3474" spans="3:24">
      <c r="C3474" s="857" t="s">
        <v>1024</v>
      </c>
      <c r="D3474" s="835">
        <v>43891</v>
      </c>
      <c r="E3474" s="794">
        <f t="shared" si="63"/>
        <v>2020</v>
      </c>
      <c r="F3474" s="794" t="s">
        <v>1019</v>
      </c>
      <c r="G3474" s="823">
        <v>300</v>
      </c>
      <c r="H3474" s="794" t="s">
        <v>1029</v>
      </c>
      <c r="I3474" s="794">
        <v>86</v>
      </c>
      <c r="J3474" s="794">
        <v>214</v>
      </c>
      <c r="K3474" s="794">
        <v>898.80000000000007</v>
      </c>
      <c r="L3474" s="835">
        <v>44166</v>
      </c>
      <c r="M3474" s="794"/>
      <c r="N3474" s="794"/>
      <c r="O3474" s="794"/>
      <c r="P3474" s="794"/>
      <c r="Q3474" s="794"/>
      <c r="R3474" s="794"/>
      <c r="S3474" s="794"/>
      <c r="T3474" s="794"/>
      <c r="U3474" s="794"/>
      <c r="V3474" s="794"/>
      <c r="W3474" s="794"/>
      <c r="X3474" s="794"/>
    </row>
    <row r="3475" spans="3:24">
      <c r="C3475" s="857" t="s">
        <v>1024</v>
      </c>
      <c r="D3475" s="835">
        <v>43891</v>
      </c>
      <c r="E3475" s="794">
        <f t="shared" si="63"/>
        <v>2020</v>
      </c>
      <c r="F3475" s="794" t="s">
        <v>1019</v>
      </c>
      <c r="G3475" s="823">
        <v>300</v>
      </c>
      <c r="H3475" s="794" t="s">
        <v>1029</v>
      </c>
      <c r="I3475" s="794">
        <v>86</v>
      </c>
      <c r="J3475" s="794">
        <v>214</v>
      </c>
      <c r="K3475" s="794">
        <v>898.80000000000007</v>
      </c>
      <c r="L3475" s="835">
        <v>44166</v>
      </c>
      <c r="M3475" s="794"/>
      <c r="N3475" s="794"/>
      <c r="O3475" s="794"/>
      <c r="P3475" s="794"/>
      <c r="Q3475" s="794"/>
      <c r="R3475" s="794"/>
      <c r="S3475" s="794"/>
      <c r="T3475" s="794"/>
      <c r="U3475" s="794"/>
      <c r="V3475" s="794"/>
      <c r="W3475" s="794"/>
      <c r="X3475" s="794"/>
    </row>
    <row r="3476" spans="3:24">
      <c r="C3476" s="857" t="s">
        <v>1024</v>
      </c>
      <c r="D3476" s="835">
        <v>43891</v>
      </c>
      <c r="E3476" s="794">
        <f t="shared" si="63"/>
        <v>2020</v>
      </c>
      <c r="F3476" s="794" t="s">
        <v>1019</v>
      </c>
      <c r="G3476" s="823">
        <v>300</v>
      </c>
      <c r="H3476" s="794" t="s">
        <v>1029</v>
      </c>
      <c r="I3476" s="794">
        <v>86</v>
      </c>
      <c r="J3476" s="794">
        <v>214</v>
      </c>
      <c r="K3476" s="794">
        <v>898.80000000000007</v>
      </c>
      <c r="L3476" s="835">
        <v>44166</v>
      </c>
      <c r="M3476" s="794"/>
      <c r="N3476" s="794"/>
      <c r="O3476" s="794"/>
      <c r="P3476" s="794"/>
      <c r="Q3476" s="794"/>
      <c r="R3476" s="794"/>
      <c r="S3476" s="794"/>
      <c r="T3476" s="794"/>
      <c r="U3476" s="794"/>
      <c r="V3476" s="794"/>
      <c r="W3476" s="794"/>
      <c r="X3476" s="794"/>
    </row>
    <row r="3477" spans="3:24">
      <c r="C3477" s="857" t="s">
        <v>1024</v>
      </c>
      <c r="D3477" s="835">
        <v>43891</v>
      </c>
      <c r="E3477" s="794">
        <f t="shared" si="63"/>
        <v>2020</v>
      </c>
      <c r="F3477" s="794" t="s">
        <v>1019</v>
      </c>
      <c r="G3477" s="823">
        <v>300</v>
      </c>
      <c r="H3477" s="794" t="s">
        <v>1029</v>
      </c>
      <c r="I3477" s="794">
        <v>86</v>
      </c>
      <c r="J3477" s="794">
        <v>214</v>
      </c>
      <c r="K3477" s="794">
        <v>898.80000000000007</v>
      </c>
      <c r="L3477" s="835">
        <v>44166</v>
      </c>
      <c r="M3477" s="794"/>
      <c r="N3477" s="794"/>
      <c r="O3477" s="794"/>
      <c r="P3477" s="794"/>
      <c r="Q3477" s="794"/>
      <c r="R3477" s="794"/>
      <c r="S3477" s="794"/>
      <c r="T3477" s="794"/>
      <c r="U3477" s="794"/>
      <c r="V3477" s="794"/>
      <c r="W3477" s="794"/>
      <c r="X3477" s="794"/>
    </row>
    <row r="3478" spans="3:24">
      <c r="C3478" s="857" t="s">
        <v>1024</v>
      </c>
      <c r="D3478" s="835">
        <v>43891</v>
      </c>
      <c r="E3478" s="794">
        <f t="shared" si="63"/>
        <v>2020</v>
      </c>
      <c r="F3478" s="794" t="s">
        <v>1019</v>
      </c>
      <c r="G3478" s="823">
        <v>300</v>
      </c>
      <c r="H3478" s="794" t="s">
        <v>1029</v>
      </c>
      <c r="I3478" s="794">
        <v>86</v>
      </c>
      <c r="J3478" s="794">
        <v>214</v>
      </c>
      <c r="K3478" s="794">
        <v>898.80000000000007</v>
      </c>
      <c r="L3478" s="835">
        <v>44166</v>
      </c>
      <c r="M3478" s="794"/>
      <c r="N3478" s="794"/>
      <c r="O3478" s="794"/>
      <c r="P3478" s="794"/>
      <c r="Q3478" s="794"/>
      <c r="R3478" s="794"/>
      <c r="S3478" s="794"/>
      <c r="T3478" s="794"/>
      <c r="U3478" s="794"/>
      <c r="V3478" s="794"/>
      <c r="W3478" s="794"/>
      <c r="X3478" s="794"/>
    </row>
    <row r="3479" spans="3:24">
      <c r="C3479" s="857" t="s">
        <v>1024</v>
      </c>
      <c r="D3479" s="835">
        <v>43891</v>
      </c>
      <c r="E3479" s="794">
        <f t="shared" si="63"/>
        <v>2020</v>
      </c>
      <c r="F3479" s="794" t="s">
        <v>1019</v>
      </c>
      <c r="G3479" s="823">
        <v>300</v>
      </c>
      <c r="H3479" s="794" t="s">
        <v>1029</v>
      </c>
      <c r="I3479" s="794">
        <v>86</v>
      </c>
      <c r="J3479" s="794">
        <v>214</v>
      </c>
      <c r="K3479" s="794">
        <v>898.80000000000007</v>
      </c>
      <c r="L3479" s="835">
        <v>44166</v>
      </c>
      <c r="M3479" s="794"/>
      <c r="N3479" s="794"/>
      <c r="O3479" s="794"/>
      <c r="P3479" s="794"/>
      <c r="Q3479" s="794"/>
      <c r="R3479" s="794"/>
      <c r="S3479" s="794"/>
      <c r="T3479" s="794"/>
      <c r="U3479" s="794"/>
      <c r="V3479" s="794"/>
      <c r="W3479" s="794"/>
      <c r="X3479" s="794"/>
    </row>
    <row r="3480" spans="3:24">
      <c r="C3480" s="857" t="s">
        <v>1024</v>
      </c>
      <c r="D3480" s="835">
        <v>43891</v>
      </c>
      <c r="E3480" s="794">
        <f t="shared" si="63"/>
        <v>2020</v>
      </c>
      <c r="F3480" s="794" t="s">
        <v>1019</v>
      </c>
      <c r="G3480" s="823">
        <v>300</v>
      </c>
      <c r="H3480" s="794" t="s">
        <v>1029</v>
      </c>
      <c r="I3480" s="794">
        <v>86</v>
      </c>
      <c r="J3480" s="794">
        <v>214</v>
      </c>
      <c r="K3480" s="794">
        <v>898.80000000000007</v>
      </c>
      <c r="L3480" s="835">
        <v>44166</v>
      </c>
      <c r="M3480" s="794"/>
      <c r="N3480" s="794"/>
      <c r="O3480" s="794"/>
      <c r="P3480" s="794"/>
      <c r="Q3480" s="794"/>
      <c r="R3480" s="794"/>
      <c r="S3480" s="794"/>
      <c r="T3480" s="794"/>
      <c r="U3480" s="794"/>
      <c r="V3480" s="794"/>
      <c r="W3480" s="794"/>
      <c r="X3480" s="794"/>
    </row>
    <row r="3481" spans="3:24">
      <c r="C3481" s="857" t="s">
        <v>1024</v>
      </c>
      <c r="D3481" s="835">
        <v>43891</v>
      </c>
      <c r="E3481" s="794">
        <f t="shared" si="63"/>
        <v>2020</v>
      </c>
      <c r="F3481" s="794" t="s">
        <v>1019</v>
      </c>
      <c r="G3481" s="823">
        <v>300</v>
      </c>
      <c r="H3481" s="794" t="s">
        <v>1029</v>
      </c>
      <c r="I3481" s="794">
        <v>86</v>
      </c>
      <c r="J3481" s="794">
        <v>214</v>
      </c>
      <c r="K3481" s="794">
        <v>898.80000000000007</v>
      </c>
      <c r="L3481" s="835">
        <v>44166</v>
      </c>
      <c r="M3481" s="794"/>
      <c r="N3481" s="794"/>
      <c r="O3481" s="794"/>
      <c r="P3481" s="794"/>
      <c r="Q3481" s="794"/>
      <c r="R3481" s="794"/>
      <c r="S3481" s="794"/>
      <c r="T3481" s="794"/>
      <c r="U3481" s="794"/>
      <c r="V3481" s="794"/>
      <c r="W3481" s="794"/>
      <c r="X3481" s="794"/>
    </row>
    <row r="3482" spans="3:24">
      <c r="C3482" s="857" t="s">
        <v>1024</v>
      </c>
      <c r="D3482" s="835">
        <v>43891</v>
      </c>
      <c r="E3482" s="794">
        <f t="shared" si="63"/>
        <v>2020</v>
      </c>
      <c r="F3482" s="794" t="s">
        <v>1019</v>
      </c>
      <c r="G3482" s="823">
        <v>300</v>
      </c>
      <c r="H3482" s="794" t="s">
        <v>1029</v>
      </c>
      <c r="I3482" s="794">
        <v>86</v>
      </c>
      <c r="J3482" s="794">
        <v>214</v>
      </c>
      <c r="K3482" s="794">
        <v>898.80000000000007</v>
      </c>
      <c r="L3482" s="835">
        <v>44166</v>
      </c>
      <c r="M3482" s="794"/>
      <c r="N3482" s="794"/>
      <c r="O3482" s="794"/>
      <c r="P3482" s="794"/>
      <c r="Q3482" s="794"/>
      <c r="R3482" s="794"/>
      <c r="S3482" s="794"/>
      <c r="T3482" s="794"/>
      <c r="U3482" s="794"/>
      <c r="V3482" s="794"/>
      <c r="W3482" s="794"/>
      <c r="X3482" s="794"/>
    </row>
    <row r="3483" spans="3:24">
      <c r="C3483" s="857" t="s">
        <v>1024</v>
      </c>
      <c r="D3483" s="835">
        <v>43891</v>
      </c>
      <c r="E3483" s="794">
        <f t="shared" si="63"/>
        <v>2020</v>
      </c>
      <c r="F3483" s="794" t="s">
        <v>1019</v>
      </c>
      <c r="G3483" s="823">
        <v>300</v>
      </c>
      <c r="H3483" s="794" t="s">
        <v>1029</v>
      </c>
      <c r="I3483" s="794">
        <v>86</v>
      </c>
      <c r="J3483" s="794">
        <v>214</v>
      </c>
      <c r="K3483" s="794">
        <v>898.80000000000007</v>
      </c>
      <c r="L3483" s="835">
        <v>44166</v>
      </c>
      <c r="M3483" s="794"/>
      <c r="N3483" s="794"/>
      <c r="O3483" s="794"/>
      <c r="P3483" s="794"/>
      <c r="Q3483" s="794"/>
      <c r="R3483" s="794"/>
      <c r="S3483" s="794"/>
      <c r="T3483" s="794"/>
      <c r="U3483" s="794"/>
      <c r="V3483" s="794"/>
      <c r="W3483" s="794"/>
      <c r="X3483" s="794"/>
    </row>
    <row r="3484" spans="3:24">
      <c r="C3484" s="857" t="s">
        <v>1024</v>
      </c>
      <c r="D3484" s="835">
        <v>43891</v>
      </c>
      <c r="E3484" s="794">
        <f t="shared" si="63"/>
        <v>2020</v>
      </c>
      <c r="F3484" s="794" t="s">
        <v>1019</v>
      </c>
      <c r="G3484" s="823">
        <v>300</v>
      </c>
      <c r="H3484" s="794" t="s">
        <v>1029</v>
      </c>
      <c r="I3484" s="794">
        <v>86</v>
      </c>
      <c r="J3484" s="794">
        <v>214</v>
      </c>
      <c r="K3484" s="794">
        <v>898.80000000000007</v>
      </c>
      <c r="L3484" s="835">
        <v>44166</v>
      </c>
      <c r="M3484" s="794"/>
      <c r="N3484" s="794"/>
      <c r="O3484" s="794"/>
      <c r="P3484" s="794"/>
      <c r="Q3484" s="794"/>
      <c r="R3484" s="794"/>
      <c r="S3484" s="794"/>
      <c r="T3484" s="794"/>
      <c r="U3484" s="794"/>
      <c r="V3484" s="794"/>
      <c r="W3484" s="794"/>
      <c r="X3484" s="794"/>
    </row>
    <row r="3485" spans="3:24">
      <c r="C3485" s="857" t="s">
        <v>1024</v>
      </c>
      <c r="D3485" s="835">
        <v>43891</v>
      </c>
      <c r="E3485" s="794">
        <f t="shared" si="63"/>
        <v>2020</v>
      </c>
      <c r="F3485" s="794" t="s">
        <v>1019</v>
      </c>
      <c r="G3485" s="823">
        <v>300</v>
      </c>
      <c r="H3485" s="794" t="s">
        <v>1029</v>
      </c>
      <c r="I3485" s="794">
        <v>86</v>
      </c>
      <c r="J3485" s="794">
        <v>214</v>
      </c>
      <c r="K3485" s="794">
        <v>898.80000000000007</v>
      </c>
      <c r="L3485" s="835">
        <v>44136</v>
      </c>
      <c r="M3485" s="794"/>
      <c r="N3485" s="794"/>
      <c r="O3485" s="794"/>
      <c r="P3485" s="794"/>
      <c r="Q3485" s="794"/>
      <c r="R3485" s="794"/>
      <c r="S3485" s="794"/>
      <c r="T3485" s="794"/>
      <c r="U3485" s="794"/>
      <c r="V3485" s="794"/>
      <c r="W3485" s="794"/>
      <c r="X3485" s="794"/>
    </row>
    <row r="3486" spans="3:24">
      <c r="C3486" s="857" t="s">
        <v>1024</v>
      </c>
      <c r="D3486" s="835">
        <v>43891</v>
      </c>
      <c r="E3486" s="794">
        <f t="shared" si="63"/>
        <v>2020</v>
      </c>
      <c r="F3486" s="794" t="s">
        <v>1019</v>
      </c>
      <c r="G3486" s="823">
        <v>300</v>
      </c>
      <c r="H3486" s="794" t="s">
        <v>1029</v>
      </c>
      <c r="I3486" s="794">
        <v>86</v>
      </c>
      <c r="J3486" s="794">
        <v>214</v>
      </c>
      <c r="K3486" s="794">
        <v>898.80000000000007</v>
      </c>
      <c r="L3486" s="835">
        <v>44136</v>
      </c>
      <c r="M3486" s="794"/>
      <c r="N3486" s="794"/>
      <c r="O3486" s="794"/>
      <c r="P3486" s="794"/>
      <c r="Q3486" s="794"/>
      <c r="R3486" s="794"/>
      <c r="S3486" s="794"/>
      <c r="T3486" s="794"/>
      <c r="U3486" s="794"/>
      <c r="V3486" s="794"/>
      <c r="W3486" s="794"/>
      <c r="X3486" s="794"/>
    </row>
    <row r="3487" spans="3:24">
      <c r="C3487" s="857" t="s">
        <v>1024</v>
      </c>
      <c r="D3487" s="835">
        <v>43891</v>
      </c>
      <c r="E3487" s="794">
        <f t="shared" si="63"/>
        <v>2020</v>
      </c>
      <c r="F3487" s="794" t="s">
        <v>1019</v>
      </c>
      <c r="G3487" s="823">
        <v>300</v>
      </c>
      <c r="H3487" s="794" t="s">
        <v>1029</v>
      </c>
      <c r="I3487" s="794">
        <v>86</v>
      </c>
      <c r="J3487" s="794">
        <v>214</v>
      </c>
      <c r="K3487" s="794">
        <v>898.80000000000007</v>
      </c>
      <c r="L3487" s="835">
        <v>44136</v>
      </c>
      <c r="M3487" s="794"/>
      <c r="N3487" s="794"/>
      <c r="O3487" s="794"/>
      <c r="P3487" s="794"/>
      <c r="Q3487" s="794"/>
      <c r="R3487" s="794"/>
      <c r="S3487" s="794"/>
      <c r="T3487" s="794"/>
      <c r="U3487" s="794"/>
      <c r="V3487" s="794"/>
      <c r="W3487" s="794"/>
      <c r="X3487" s="794"/>
    </row>
    <row r="3488" spans="3:24">
      <c r="C3488" s="857" t="s">
        <v>1024</v>
      </c>
      <c r="D3488" s="835">
        <v>43891</v>
      </c>
      <c r="E3488" s="794">
        <f t="shared" si="63"/>
        <v>2020</v>
      </c>
      <c r="F3488" s="794" t="s">
        <v>1019</v>
      </c>
      <c r="G3488" s="823">
        <v>300</v>
      </c>
      <c r="H3488" s="794" t="s">
        <v>1029</v>
      </c>
      <c r="I3488" s="794">
        <v>86</v>
      </c>
      <c r="J3488" s="794">
        <v>214</v>
      </c>
      <c r="K3488" s="794">
        <v>898.80000000000007</v>
      </c>
      <c r="L3488" s="835">
        <v>44136</v>
      </c>
      <c r="M3488" s="794"/>
      <c r="N3488" s="794"/>
      <c r="O3488" s="794"/>
      <c r="P3488" s="794"/>
      <c r="Q3488" s="794"/>
      <c r="R3488" s="794"/>
      <c r="S3488" s="794"/>
      <c r="T3488" s="794"/>
      <c r="U3488" s="794"/>
      <c r="V3488" s="794"/>
      <c r="W3488" s="794"/>
      <c r="X3488" s="794"/>
    </row>
    <row r="3489" spans="3:24">
      <c r="C3489" s="857" t="s">
        <v>1024</v>
      </c>
      <c r="D3489" s="835">
        <v>43891</v>
      </c>
      <c r="E3489" s="794">
        <f t="shared" si="63"/>
        <v>2020</v>
      </c>
      <c r="F3489" s="794" t="s">
        <v>1019</v>
      </c>
      <c r="G3489" s="823">
        <v>300</v>
      </c>
      <c r="H3489" s="794" t="s">
        <v>1029</v>
      </c>
      <c r="I3489" s="794">
        <v>86</v>
      </c>
      <c r="J3489" s="794">
        <v>214</v>
      </c>
      <c r="K3489" s="794">
        <v>898.80000000000007</v>
      </c>
      <c r="L3489" s="835">
        <v>44136</v>
      </c>
      <c r="M3489" s="794"/>
      <c r="N3489" s="794"/>
      <c r="O3489" s="794"/>
      <c r="P3489" s="794"/>
      <c r="Q3489" s="794"/>
      <c r="R3489" s="794"/>
      <c r="S3489" s="794"/>
      <c r="T3489" s="794"/>
      <c r="U3489" s="794"/>
      <c r="V3489" s="794"/>
      <c r="W3489" s="794"/>
      <c r="X3489" s="794"/>
    </row>
    <row r="3490" spans="3:24">
      <c r="C3490" s="857" t="s">
        <v>1024</v>
      </c>
      <c r="D3490" s="835">
        <v>43891</v>
      </c>
      <c r="E3490" s="794">
        <f t="shared" si="63"/>
        <v>2020</v>
      </c>
      <c r="F3490" s="794" t="s">
        <v>1019</v>
      </c>
      <c r="G3490" s="823">
        <v>300</v>
      </c>
      <c r="H3490" s="794" t="s">
        <v>1029</v>
      </c>
      <c r="I3490" s="794">
        <v>86</v>
      </c>
      <c r="J3490" s="794">
        <v>214</v>
      </c>
      <c r="K3490" s="794">
        <v>898.80000000000007</v>
      </c>
      <c r="L3490" s="835">
        <v>44136</v>
      </c>
      <c r="M3490" s="794"/>
      <c r="N3490" s="794"/>
      <c r="O3490" s="794"/>
      <c r="P3490" s="794"/>
      <c r="Q3490" s="794"/>
      <c r="R3490" s="794"/>
      <c r="S3490" s="794"/>
      <c r="T3490" s="794"/>
      <c r="U3490" s="794"/>
      <c r="V3490" s="794"/>
      <c r="W3490" s="794"/>
      <c r="X3490" s="794"/>
    </row>
    <row r="3491" spans="3:24">
      <c r="C3491" s="857" t="s">
        <v>1024</v>
      </c>
      <c r="D3491" s="835">
        <v>43891</v>
      </c>
      <c r="E3491" s="794">
        <f t="shared" si="63"/>
        <v>2020</v>
      </c>
      <c r="F3491" s="794" t="s">
        <v>1019</v>
      </c>
      <c r="G3491" s="823">
        <v>300</v>
      </c>
      <c r="H3491" s="794" t="s">
        <v>1029</v>
      </c>
      <c r="I3491" s="794">
        <v>86</v>
      </c>
      <c r="J3491" s="794">
        <v>214</v>
      </c>
      <c r="K3491" s="794">
        <v>898.80000000000007</v>
      </c>
      <c r="L3491" s="835">
        <v>44136</v>
      </c>
      <c r="M3491" s="794"/>
      <c r="N3491" s="794"/>
      <c r="O3491" s="794"/>
      <c r="P3491" s="794"/>
      <c r="Q3491" s="794"/>
      <c r="R3491" s="794"/>
      <c r="S3491" s="794"/>
      <c r="T3491" s="794"/>
      <c r="U3491" s="794"/>
      <c r="V3491" s="794"/>
      <c r="W3491" s="794"/>
      <c r="X3491" s="794"/>
    </row>
    <row r="3492" spans="3:24">
      <c r="C3492" s="857" t="s">
        <v>1024</v>
      </c>
      <c r="D3492" s="835">
        <v>43891</v>
      </c>
      <c r="E3492" s="794">
        <f t="shared" si="63"/>
        <v>2020</v>
      </c>
      <c r="F3492" s="794" t="s">
        <v>1019</v>
      </c>
      <c r="G3492" s="823">
        <v>300</v>
      </c>
      <c r="H3492" s="794" t="s">
        <v>1029</v>
      </c>
      <c r="I3492" s="794">
        <v>86</v>
      </c>
      <c r="J3492" s="794">
        <v>214</v>
      </c>
      <c r="K3492" s="794">
        <v>898.80000000000007</v>
      </c>
      <c r="L3492" s="835">
        <v>44136</v>
      </c>
      <c r="M3492" s="794"/>
      <c r="N3492" s="794"/>
      <c r="O3492" s="794"/>
      <c r="P3492" s="794"/>
      <c r="Q3492" s="794"/>
      <c r="R3492" s="794"/>
      <c r="S3492" s="794"/>
      <c r="T3492" s="794"/>
      <c r="U3492" s="794"/>
      <c r="V3492" s="794"/>
      <c r="W3492" s="794"/>
      <c r="X3492" s="794"/>
    </row>
    <row r="3493" spans="3:24">
      <c r="C3493" s="857" t="s">
        <v>1024</v>
      </c>
      <c r="D3493" s="835">
        <v>43891</v>
      </c>
      <c r="E3493" s="794">
        <f t="shared" si="63"/>
        <v>2020</v>
      </c>
      <c r="F3493" s="794" t="s">
        <v>1019</v>
      </c>
      <c r="G3493" s="823">
        <v>300</v>
      </c>
      <c r="H3493" s="794" t="s">
        <v>1029</v>
      </c>
      <c r="I3493" s="794">
        <v>86</v>
      </c>
      <c r="J3493" s="794">
        <v>214</v>
      </c>
      <c r="K3493" s="794">
        <v>898.80000000000007</v>
      </c>
      <c r="L3493" s="835">
        <v>44136</v>
      </c>
      <c r="M3493" s="794"/>
      <c r="N3493" s="794"/>
      <c r="O3493" s="794"/>
      <c r="P3493" s="794"/>
      <c r="Q3493" s="794"/>
      <c r="R3493" s="794"/>
      <c r="S3493" s="794"/>
      <c r="T3493" s="794"/>
      <c r="U3493" s="794"/>
      <c r="V3493" s="794"/>
      <c r="W3493" s="794"/>
      <c r="X3493" s="794"/>
    </row>
    <row r="3494" spans="3:24">
      <c r="C3494" s="857" t="s">
        <v>1024</v>
      </c>
      <c r="D3494" s="835">
        <v>43891</v>
      </c>
      <c r="E3494" s="794">
        <f t="shared" si="63"/>
        <v>2020</v>
      </c>
      <c r="F3494" s="794" t="s">
        <v>1019</v>
      </c>
      <c r="G3494" s="823">
        <v>300</v>
      </c>
      <c r="H3494" s="794" t="s">
        <v>1029</v>
      </c>
      <c r="I3494" s="794">
        <v>86</v>
      </c>
      <c r="J3494" s="794">
        <v>214</v>
      </c>
      <c r="K3494" s="794">
        <v>898.80000000000007</v>
      </c>
      <c r="L3494" s="835">
        <v>44136</v>
      </c>
      <c r="M3494" s="794"/>
      <c r="N3494" s="794"/>
      <c r="O3494" s="794"/>
      <c r="P3494" s="794"/>
      <c r="Q3494" s="794"/>
      <c r="R3494" s="794"/>
      <c r="S3494" s="794"/>
      <c r="T3494" s="794"/>
      <c r="U3494" s="794"/>
      <c r="V3494" s="794"/>
      <c r="W3494" s="794"/>
      <c r="X3494" s="794"/>
    </row>
    <row r="3495" spans="3:24">
      <c r="C3495" s="857" t="s">
        <v>1024</v>
      </c>
      <c r="D3495" s="835">
        <v>43891</v>
      </c>
      <c r="E3495" s="794">
        <f t="shared" si="63"/>
        <v>2020</v>
      </c>
      <c r="F3495" s="794" t="s">
        <v>1019</v>
      </c>
      <c r="G3495" s="823">
        <v>300</v>
      </c>
      <c r="H3495" s="794" t="s">
        <v>1029</v>
      </c>
      <c r="I3495" s="794">
        <v>86</v>
      </c>
      <c r="J3495" s="794">
        <v>214</v>
      </c>
      <c r="K3495" s="794">
        <v>898.80000000000007</v>
      </c>
      <c r="L3495" s="835">
        <v>44136</v>
      </c>
      <c r="M3495" s="794"/>
      <c r="N3495" s="794"/>
      <c r="O3495" s="794"/>
      <c r="P3495" s="794"/>
      <c r="Q3495" s="794"/>
      <c r="R3495" s="794"/>
      <c r="S3495" s="794"/>
      <c r="T3495" s="794"/>
      <c r="U3495" s="794"/>
      <c r="V3495" s="794"/>
      <c r="W3495" s="794"/>
      <c r="X3495" s="794"/>
    </row>
    <row r="3496" spans="3:24">
      <c r="C3496" s="857" t="s">
        <v>1024</v>
      </c>
      <c r="D3496" s="835">
        <v>43891</v>
      </c>
      <c r="E3496" s="794">
        <f t="shared" si="63"/>
        <v>2020</v>
      </c>
      <c r="F3496" s="794" t="s">
        <v>1019</v>
      </c>
      <c r="G3496" s="823">
        <v>300</v>
      </c>
      <c r="H3496" s="794" t="s">
        <v>1029</v>
      </c>
      <c r="I3496" s="794">
        <v>86</v>
      </c>
      <c r="J3496" s="794">
        <v>214</v>
      </c>
      <c r="K3496" s="794">
        <v>898.80000000000007</v>
      </c>
      <c r="L3496" s="835">
        <v>44136</v>
      </c>
      <c r="M3496" s="794"/>
      <c r="N3496" s="794"/>
      <c r="O3496" s="794"/>
      <c r="P3496" s="794"/>
      <c r="Q3496" s="794"/>
      <c r="R3496" s="794"/>
      <c r="S3496" s="794"/>
      <c r="T3496" s="794"/>
      <c r="U3496" s="794"/>
      <c r="V3496" s="794"/>
      <c r="W3496" s="794"/>
      <c r="X3496" s="794"/>
    </row>
    <row r="3497" spans="3:24">
      <c r="C3497" s="857" t="s">
        <v>1024</v>
      </c>
      <c r="D3497" s="835">
        <v>43891</v>
      </c>
      <c r="E3497" s="794">
        <f t="shared" si="63"/>
        <v>2020</v>
      </c>
      <c r="F3497" s="794" t="s">
        <v>1019</v>
      </c>
      <c r="G3497" s="823">
        <v>300</v>
      </c>
      <c r="H3497" s="794" t="s">
        <v>1059</v>
      </c>
      <c r="I3497" s="794">
        <v>135</v>
      </c>
      <c r="J3497" s="794">
        <v>165</v>
      </c>
      <c r="K3497" s="794">
        <v>693</v>
      </c>
      <c r="L3497" s="835" t="s">
        <v>1023</v>
      </c>
      <c r="M3497" s="794"/>
      <c r="N3497" s="794"/>
      <c r="O3497" s="794"/>
      <c r="P3497" s="794"/>
      <c r="Q3497" s="794"/>
      <c r="R3497" s="794"/>
      <c r="S3497" s="794"/>
      <c r="T3497" s="794"/>
      <c r="U3497" s="794"/>
      <c r="V3497" s="794"/>
      <c r="W3497" s="794"/>
      <c r="X3497" s="794"/>
    </row>
    <row r="3498" spans="3:24">
      <c r="C3498" s="857" t="s">
        <v>1024</v>
      </c>
      <c r="D3498" s="835">
        <v>43891</v>
      </c>
      <c r="E3498" s="794">
        <f t="shared" ref="E3498:E3561" si="64">YEAR(D3498)</f>
        <v>2020</v>
      </c>
      <c r="F3498" s="794" t="s">
        <v>1019</v>
      </c>
      <c r="G3498" s="823">
        <v>300</v>
      </c>
      <c r="H3498" s="794" t="s">
        <v>1059</v>
      </c>
      <c r="I3498" s="794">
        <v>135</v>
      </c>
      <c r="J3498" s="794">
        <v>165</v>
      </c>
      <c r="K3498" s="794">
        <v>693</v>
      </c>
      <c r="L3498" s="835" t="s">
        <v>1023</v>
      </c>
      <c r="M3498" s="794"/>
      <c r="N3498" s="794"/>
      <c r="O3498" s="794"/>
      <c r="P3498" s="794"/>
      <c r="Q3498" s="794"/>
      <c r="R3498" s="794"/>
      <c r="S3498" s="794"/>
      <c r="T3498" s="794"/>
      <c r="U3498" s="794"/>
      <c r="V3498" s="794"/>
      <c r="W3498" s="794"/>
      <c r="X3498" s="794"/>
    </row>
    <row r="3499" spans="3:24">
      <c r="C3499" s="857" t="s">
        <v>1024</v>
      </c>
      <c r="D3499" s="835">
        <v>43891</v>
      </c>
      <c r="E3499" s="794">
        <f t="shared" si="64"/>
        <v>2020</v>
      </c>
      <c r="F3499" s="794" t="s">
        <v>1019</v>
      </c>
      <c r="G3499" s="823">
        <v>300</v>
      </c>
      <c r="H3499" s="794" t="s">
        <v>1059</v>
      </c>
      <c r="I3499" s="794">
        <v>135</v>
      </c>
      <c r="J3499" s="794">
        <v>165</v>
      </c>
      <c r="K3499" s="794">
        <v>693</v>
      </c>
      <c r="L3499" s="835" t="s">
        <v>1023</v>
      </c>
      <c r="M3499" s="794"/>
      <c r="N3499" s="794"/>
      <c r="O3499" s="794"/>
      <c r="P3499" s="794"/>
      <c r="Q3499" s="794"/>
      <c r="R3499" s="794"/>
      <c r="S3499" s="794"/>
      <c r="T3499" s="794"/>
      <c r="U3499" s="794"/>
      <c r="V3499" s="794"/>
      <c r="W3499" s="794"/>
      <c r="X3499" s="794"/>
    </row>
    <row r="3500" spans="3:24">
      <c r="C3500" s="857" t="s">
        <v>1024</v>
      </c>
      <c r="D3500" s="835">
        <v>43891</v>
      </c>
      <c r="E3500" s="794">
        <f t="shared" si="64"/>
        <v>2020</v>
      </c>
      <c r="F3500" s="794" t="s">
        <v>1019</v>
      </c>
      <c r="G3500" s="823">
        <v>300</v>
      </c>
      <c r="H3500" s="794" t="s">
        <v>1059</v>
      </c>
      <c r="I3500" s="794">
        <v>135</v>
      </c>
      <c r="J3500" s="794">
        <v>165</v>
      </c>
      <c r="K3500" s="794">
        <v>693</v>
      </c>
      <c r="L3500" s="835" t="s">
        <v>1023</v>
      </c>
      <c r="M3500" s="794"/>
      <c r="N3500" s="794"/>
      <c r="O3500" s="794"/>
      <c r="P3500" s="794"/>
      <c r="Q3500" s="794"/>
      <c r="R3500" s="794"/>
      <c r="S3500" s="794"/>
      <c r="T3500" s="794"/>
      <c r="U3500" s="794"/>
      <c r="V3500" s="794"/>
      <c r="W3500" s="794"/>
      <c r="X3500" s="794"/>
    </row>
    <row r="3501" spans="3:24">
      <c r="C3501" s="857" t="s">
        <v>1024</v>
      </c>
      <c r="D3501" s="835">
        <v>43891</v>
      </c>
      <c r="E3501" s="794">
        <f t="shared" si="64"/>
        <v>2020</v>
      </c>
      <c r="F3501" s="794" t="s">
        <v>1019</v>
      </c>
      <c r="G3501" s="823">
        <v>300</v>
      </c>
      <c r="H3501" s="794" t="s">
        <v>1059</v>
      </c>
      <c r="I3501" s="794">
        <v>135</v>
      </c>
      <c r="J3501" s="794">
        <v>165</v>
      </c>
      <c r="K3501" s="794">
        <v>693</v>
      </c>
      <c r="L3501" s="835" t="s">
        <v>1023</v>
      </c>
      <c r="M3501" s="794"/>
      <c r="N3501" s="794"/>
      <c r="O3501" s="794"/>
      <c r="P3501" s="794"/>
      <c r="Q3501" s="794"/>
      <c r="R3501" s="794"/>
      <c r="S3501" s="794"/>
      <c r="T3501" s="794"/>
      <c r="U3501" s="794"/>
      <c r="V3501" s="794"/>
      <c r="W3501" s="794"/>
      <c r="X3501" s="794"/>
    </row>
    <row r="3502" spans="3:24">
      <c r="C3502" s="857" t="s">
        <v>1024</v>
      </c>
      <c r="D3502" s="835">
        <v>43891</v>
      </c>
      <c r="E3502" s="794">
        <f t="shared" si="64"/>
        <v>2020</v>
      </c>
      <c r="F3502" s="794" t="s">
        <v>1019</v>
      </c>
      <c r="G3502" s="823">
        <v>300</v>
      </c>
      <c r="H3502" s="794" t="s">
        <v>1053</v>
      </c>
      <c r="I3502" s="794">
        <v>180</v>
      </c>
      <c r="J3502" s="794">
        <v>120</v>
      </c>
      <c r="K3502" s="794">
        <v>504</v>
      </c>
      <c r="L3502" s="835">
        <v>44197</v>
      </c>
      <c r="M3502" s="794"/>
      <c r="N3502" s="794"/>
      <c r="O3502" s="794"/>
      <c r="P3502" s="794"/>
      <c r="Q3502" s="794"/>
      <c r="R3502" s="794"/>
      <c r="S3502" s="794"/>
      <c r="T3502" s="794"/>
      <c r="U3502" s="794"/>
      <c r="V3502" s="794"/>
      <c r="W3502" s="794"/>
      <c r="X3502" s="794"/>
    </row>
    <row r="3503" spans="3:24">
      <c r="C3503" s="857" t="s">
        <v>1024</v>
      </c>
      <c r="D3503" s="835">
        <v>43891</v>
      </c>
      <c r="E3503" s="794">
        <f t="shared" si="64"/>
        <v>2020</v>
      </c>
      <c r="F3503" s="794" t="s">
        <v>1019</v>
      </c>
      <c r="G3503" s="823">
        <v>300</v>
      </c>
      <c r="H3503" s="794" t="s">
        <v>1053</v>
      </c>
      <c r="I3503" s="794">
        <v>180</v>
      </c>
      <c r="J3503" s="794">
        <v>120</v>
      </c>
      <c r="K3503" s="794">
        <v>504</v>
      </c>
      <c r="L3503" s="835">
        <v>44197</v>
      </c>
      <c r="M3503" s="794"/>
      <c r="N3503" s="794"/>
      <c r="O3503" s="794"/>
      <c r="P3503" s="794"/>
      <c r="Q3503" s="794"/>
      <c r="R3503" s="794"/>
      <c r="S3503" s="794"/>
      <c r="T3503" s="794"/>
      <c r="U3503" s="794"/>
      <c r="V3503" s="794"/>
      <c r="W3503" s="794"/>
      <c r="X3503" s="794"/>
    </row>
    <row r="3504" spans="3:24">
      <c r="C3504" s="857" t="s">
        <v>1024</v>
      </c>
      <c r="D3504" s="835">
        <v>43891</v>
      </c>
      <c r="E3504" s="794">
        <f t="shared" si="64"/>
        <v>2020</v>
      </c>
      <c r="F3504" s="794" t="s">
        <v>1019</v>
      </c>
      <c r="G3504" s="823">
        <v>300</v>
      </c>
      <c r="H3504" s="794" t="s">
        <v>1029</v>
      </c>
      <c r="I3504" s="794">
        <v>86</v>
      </c>
      <c r="J3504" s="794">
        <v>214</v>
      </c>
      <c r="K3504" s="794">
        <v>898.80000000000007</v>
      </c>
      <c r="L3504" s="835">
        <v>44166</v>
      </c>
      <c r="M3504" s="794"/>
      <c r="N3504" s="794"/>
      <c r="O3504" s="794"/>
      <c r="P3504" s="794"/>
      <c r="Q3504" s="794"/>
      <c r="R3504" s="794"/>
      <c r="S3504" s="794"/>
      <c r="T3504" s="794"/>
      <c r="U3504" s="794"/>
      <c r="V3504" s="794"/>
      <c r="W3504" s="794"/>
      <c r="X3504" s="794"/>
    </row>
    <row r="3505" spans="3:24">
      <c r="C3505" s="857" t="s">
        <v>1024</v>
      </c>
      <c r="D3505" s="835">
        <v>43891</v>
      </c>
      <c r="E3505" s="794">
        <f t="shared" si="64"/>
        <v>2020</v>
      </c>
      <c r="F3505" s="794" t="s">
        <v>1019</v>
      </c>
      <c r="G3505" s="823">
        <v>300</v>
      </c>
      <c r="H3505" s="794" t="s">
        <v>1029</v>
      </c>
      <c r="I3505" s="794">
        <v>86</v>
      </c>
      <c r="J3505" s="794">
        <v>214</v>
      </c>
      <c r="K3505" s="794">
        <v>898.80000000000007</v>
      </c>
      <c r="L3505" s="835">
        <v>44166</v>
      </c>
      <c r="M3505" s="794"/>
      <c r="N3505" s="794"/>
      <c r="O3505" s="794"/>
      <c r="P3505" s="794"/>
      <c r="Q3505" s="794"/>
      <c r="R3505" s="794"/>
      <c r="S3505" s="794"/>
      <c r="T3505" s="794"/>
      <c r="U3505" s="794"/>
      <c r="V3505" s="794"/>
      <c r="W3505" s="794"/>
      <c r="X3505" s="794"/>
    </row>
    <row r="3506" spans="3:24">
      <c r="C3506" s="857" t="s">
        <v>1024</v>
      </c>
      <c r="D3506" s="835">
        <v>43891</v>
      </c>
      <c r="E3506" s="794">
        <f t="shared" si="64"/>
        <v>2020</v>
      </c>
      <c r="F3506" s="794" t="s">
        <v>1019</v>
      </c>
      <c r="G3506" s="823">
        <v>300</v>
      </c>
      <c r="H3506" s="794" t="s">
        <v>1029</v>
      </c>
      <c r="I3506" s="794">
        <v>86</v>
      </c>
      <c r="J3506" s="794">
        <v>214</v>
      </c>
      <c r="K3506" s="794">
        <v>898.80000000000007</v>
      </c>
      <c r="L3506" s="835">
        <v>44166</v>
      </c>
      <c r="M3506" s="794"/>
      <c r="N3506" s="794"/>
      <c r="O3506" s="794"/>
      <c r="P3506" s="794"/>
      <c r="Q3506" s="794"/>
      <c r="R3506" s="794"/>
      <c r="S3506" s="794"/>
      <c r="T3506" s="794"/>
      <c r="U3506" s="794"/>
      <c r="V3506" s="794"/>
      <c r="W3506" s="794"/>
      <c r="X3506" s="794"/>
    </row>
    <row r="3507" spans="3:24">
      <c r="C3507" s="857" t="s">
        <v>1024</v>
      </c>
      <c r="D3507" s="835">
        <v>43891</v>
      </c>
      <c r="E3507" s="794">
        <f t="shared" si="64"/>
        <v>2020</v>
      </c>
      <c r="F3507" s="794" t="s">
        <v>1019</v>
      </c>
      <c r="G3507" s="823">
        <v>300</v>
      </c>
      <c r="H3507" s="794" t="s">
        <v>1029</v>
      </c>
      <c r="I3507" s="794">
        <v>86</v>
      </c>
      <c r="J3507" s="794">
        <v>214</v>
      </c>
      <c r="K3507" s="794">
        <v>898.80000000000007</v>
      </c>
      <c r="L3507" s="835">
        <v>44166</v>
      </c>
      <c r="M3507" s="794"/>
      <c r="N3507" s="794"/>
      <c r="O3507" s="794"/>
      <c r="P3507" s="794"/>
      <c r="Q3507" s="794"/>
      <c r="R3507" s="794"/>
      <c r="S3507" s="794"/>
      <c r="T3507" s="794"/>
      <c r="U3507" s="794"/>
      <c r="V3507" s="794"/>
      <c r="W3507" s="794"/>
      <c r="X3507" s="794"/>
    </row>
    <row r="3508" spans="3:24">
      <c r="C3508" s="857" t="s">
        <v>1024</v>
      </c>
      <c r="D3508" s="835">
        <v>43891</v>
      </c>
      <c r="E3508" s="794">
        <f t="shared" si="64"/>
        <v>2020</v>
      </c>
      <c r="F3508" s="794" t="s">
        <v>1019</v>
      </c>
      <c r="G3508" s="823">
        <v>300</v>
      </c>
      <c r="H3508" s="794" t="s">
        <v>1029</v>
      </c>
      <c r="I3508" s="794">
        <v>86</v>
      </c>
      <c r="J3508" s="794">
        <v>214</v>
      </c>
      <c r="K3508" s="794">
        <v>898.80000000000007</v>
      </c>
      <c r="L3508" s="835">
        <v>44166</v>
      </c>
      <c r="M3508" s="794"/>
      <c r="N3508" s="794"/>
      <c r="O3508" s="794"/>
      <c r="P3508" s="794"/>
      <c r="Q3508" s="794"/>
      <c r="R3508" s="794"/>
      <c r="S3508" s="794"/>
      <c r="T3508" s="794"/>
      <c r="U3508" s="794"/>
      <c r="V3508" s="794"/>
      <c r="W3508" s="794"/>
      <c r="X3508" s="794"/>
    </row>
    <row r="3509" spans="3:24">
      <c r="C3509" s="857" t="s">
        <v>1024</v>
      </c>
      <c r="D3509" s="835">
        <v>43891</v>
      </c>
      <c r="E3509" s="794">
        <f t="shared" si="64"/>
        <v>2020</v>
      </c>
      <c r="F3509" s="794" t="s">
        <v>1019</v>
      </c>
      <c r="G3509" s="823">
        <v>300</v>
      </c>
      <c r="H3509" s="794" t="s">
        <v>1029</v>
      </c>
      <c r="I3509" s="794">
        <v>86</v>
      </c>
      <c r="J3509" s="794">
        <v>214</v>
      </c>
      <c r="K3509" s="794">
        <v>898.80000000000007</v>
      </c>
      <c r="L3509" s="835">
        <v>44166</v>
      </c>
      <c r="M3509" s="794"/>
      <c r="N3509" s="794"/>
      <c r="O3509" s="794"/>
      <c r="P3509" s="794"/>
      <c r="Q3509" s="794"/>
      <c r="R3509" s="794"/>
      <c r="S3509" s="794"/>
      <c r="T3509" s="794"/>
      <c r="U3509" s="794"/>
      <c r="V3509" s="794"/>
      <c r="W3509" s="794"/>
      <c r="X3509" s="794"/>
    </row>
    <row r="3510" spans="3:24">
      <c r="C3510" s="857" t="s">
        <v>1024</v>
      </c>
      <c r="D3510" s="835">
        <v>43891</v>
      </c>
      <c r="E3510" s="794">
        <f t="shared" si="64"/>
        <v>2020</v>
      </c>
      <c r="F3510" s="794" t="s">
        <v>1019</v>
      </c>
      <c r="G3510" s="823">
        <v>300</v>
      </c>
      <c r="H3510" s="794" t="s">
        <v>1029</v>
      </c>
      <c r="I3510" s="794">
        <v>86</v>
      </c>
      <c r="J3510" s="794">
        <v>214</v>
      </c>
      <c r="K3510" s="794">
        <v>898.80000000000007</v>
      </c>
      <c r="L3510" s="835">
        <v>44166</v>
      </c>
      <c r="M3510" s="794"/>
      <c r="N3510" s="794"/>
      <c r="O3510" s="794"/>
      <c r="P3510" s="794"/>
      <c r="Q3510" s="794"/>
      <c r="R3510" s="794"/>
      <c r="S3510" s="794"/>
      <c r="T3510" s="794"/>
      <c r="U3510" s="794"/>
      <c r="V3510" s="794"/>
      <c r="W3510" s="794"/>
      <c r="X3510" s="794"/>
    </row>
    <row r="3511" spans="3:24">
      <c r="C3511" s="857" t="s">
        <v>1024</v>
      </c>
      <c r="D3511" s="835">
        <v>43891</v>
      </c>
      <c r="E3511" s="794">
        <f t="shared" si="64"/>
        <v>2020</v>
      </c>
      <c r="F3511" s="794" t="s">
        <v>1019</v>
      </c>
      <c r="G3511" s="823">
        <v>300</v>
      </c>
      <c r="H3511" s="794" t="s">
        <v>1029</v>
      </c>
      <c r="I3511" s="794">
        <v>86</v>
      </c>
      <c r="J3511" s="794">
        <v>214</v>
      </c>
      <c r="K3511" s="794">
        <v>898.80000000000007</v>
      </c>
      <c r="L3511" s="835">
        <v>44166</v>
      </c>
      <c r="M3511" s="794"/>
      <c r="N3511" s="794"/>
      <c r="O3511" s="794"/>
      <c r="P3511" s="794"/>
      <c r="Q3511" s="794"/>
      <c r="R3511" s="794"/>
      <c r="S3511" s="794"/>
      <c r="T3511" s="794"/>
      <c r="U3511" s="794"/>
      <c r="V3511" s="794"/>
      <c r="W3511" s="794"/>
      <c r="X3511" s="794"/>
    </row>
    <row r="3512" spans="3:24">
      <c r="C3512" s="857" t="s">
        <v>1024</v>
      </c>
      <c r="D3512" s="835">
        <v>43891</v>
      </c>
      <c r="E3512" s="794">
        <f t="shared" si="64"/>
        <v>2020</v>
      </c>
      <c r="F3512" s="794" t="s">
        <v>1019</v>
      </c>
      <c r="G3512" s="823">
        <v>300</v>
      </c>
      <c r="H3512" s="794" t="s">
        <v>1029</v>
      </c>
      <c r="I3512" s="794">
        <v>86</v>
      </c>
      <c r="J3512" s="794">
        <v>214</v>
      </c>
      <c r="K3512" s="794">
        <v>898.80000000000007</v>
      </c>
      <c r="L3512" s="835">
        <v>44166</v>
      </c>
      <c r="M3512" s="794"/>
      <c r="N3512" s="794"/>
      <c r="O3512" s="794"/>
      <c r="P3512" s="794"/>
      <c r="Q3512" s="794"/>
      <c r="R3512" s="794"/>
      <c r="S3512" s="794"/>
      <c r="T3512" s="794"/>
      <c r="U3512" s="794"/>
      <c r="V3512" s="794"/>
      <c r="W3512" s="794"/>
      <c r="X3512" s="794"/>
    </row>
    <row r="3513" spans="3:24">
      <c r="C3513" s="857" t="s">
        <v>1024</v>
      </c>
      <c r="D3513" s="835">
        <v>43891</v>
      </c>
      <c r="E3513" s="794">
        <f t="shared" si="64"/>
        <v>2020</v>
      </c>
      <c r="F3513" s="794" t="s">
        <v>1019</v>
      </c>
      <c r="G3513" s="823">
        <v>300</v>
      </c>
      <c r="H3513" s="794" t="s">
        <v>1029</v>
      </c>
      <c r="I3513" s="794">
        <v>86</v>
      </c>
      <c r="J3513" s="794">
        <v>214</v>
      </c>
      <c r="K3513" s="794">
        <v>898.80000000000007</v>
      </c>
      <c r="L3513" s="835">
        <v>44166</v>
      </c>
      <c r="M3513" s="794"/>
      <c r="N3513" s="794"/>
      <c r="O3513" s="794"/>
      <c r="P3513" s="794"/>
      <c r="Q3513" s="794"/>
      <c r="R3513" s="794"/>
      <c r="S3513" s="794"/>
      <c r="T3513" s="794"/>
      <c r="U3513" s="794"/>
      <c r="V3513" s="794"/>
      <c r="W3513" s="794"/>
      <c r="X3513" s="794"/>
    </row>
    <row r="3514" spans="3:24">
      <c r="C3514" s="857" t="s">
        <v>1024</v>
      </c>
      <c r="D3514" s="835">
        <v>43891</v>
      </c>
      <c r="E3514" s="794">
        <f t="shared" si="64"/>
        <v>2020</v>
      </c>
      <c r="F3514" s="794" t="s">
        <v>1019</v>
      </c>
      <c r="G3514" s="823">
        <v>300</v>
      </c>
      <c r="H3514" s="794" t="s">
        <v>1029</v>
      </c>
      <c r="I3514" s="794">
        <v>86</v>
      </c>
      <c r="J3514" s="794">
        <v>214</v>
      </c>
      <c r="K3514" s="794">
        <v>898.80000000000007</v>
      </c>
      <c r="L3514" s="835">
        <v>44166</v>
      </c>
      <c r="M3514" s="794"/>
      <c r="N3514" s="794"/>
      <c r="O3514" s="794"/>
      <c r="P3514" s="794"/>
      <c r="Q3514" s="794"/>
      <c r="R3514" s="794"/>
      <c r="S3514" s="794"/>
      <c r="T3514" s="794"/>
      <c r="U3514" s="794"/>
      <c r="V3514" s="794"/>
      <c r="W3514" s="794"/>
      <c r="X3514" s="794"/>
    </row>
    <row r="3515" spans="3:24">
      <c r="C3515" s="857" t="s">
        <v>1024</v>
      </c>
      <c r="D3515" s="835">
        <v>43891</v>
      </c>
      <c r="E3515" s="794">
        <f t="shared" si="64"/>
        <v>2020</v>
      </c>
      <c r="F3515" s="794" t="s">
        <v>1019</v>
      </c>
      <c r="G3515" s="823">
        <v>300</v>
      </c>
      <c r="H3515" s="794" t="s">
        <v>1029</v>
      </c>
      <c r="I3515" s="794">
        <v>86</v>
      </c>
      <c r="J3515" s="794">
        <v>214</v>
      </c>
      <c r="K3515" s="794">
        <v>898.80000000000007</v>
      </c>
      <c r="L3515" s="835">
        <v>44166</v>
      </c>
      <c r="M3515" s="794"/>
      <c r="N3515" s="794"/>
      <c r="O3515" s="794"/>
      <c r="P3515" s="794"/>
      <c r="Q3515" s="794"/>
      <c r="R3515" s="794"/>
      <c r="S3515" s="794"/>
      <c r="T3515" s="794"/>
      <c r="U3515" s="794"/>
      <c r="V3515" s="794"/>
      <c r="W3515" s="794"/>
      <c r="X3515" s="794"/>
    </row>
    <row r="3516" spans="3:24">
      <c r="C3516" s="857" t="s">
        <v>1024</v>
      </c>
      <c r="D3516" s="835">
        <v>43891</v>
      </c>
      <c r="E3516" s="794">
        <f t="shared" si="64"/>
        <v>2020</v>
      </c>
      <c r="F3516" s="794" t="s">
        <v>1019</v>
      </c>
      <c r="G3516" s="823">
        <v>300</v>
      </c>
      <c r="H3516" s="794" t="s">
        <v>1029</v>
      </c>
      <c r="I3516" s="794">
        <v>86</v>
      </c>
      <c r="J3516" s="794">
        <v>214</v>
      </c>
      <c r="K3516" s="794">
        <v>898.80000000000007</v>
      </c>
      <c r="L3516" s="835">
        <v>44256</v>
      </c>
      <c r="M3516" s="794"/>
      <c r="N3516" s="794"/>
      <c r="O3516" s="794"/>
      <c r="P3516" s="794"/>
      <c r="Q3516" s="794"/>
      <c r="R3516" s="794"/>
      <c r="S3516" s="794"/>
      <c r="T3516" s="794"/>
      <c r="U3516" s="794"/>
      <c r="V3516" s="794"/>
      <c r="W3516" s="794"/>
      <c r="X3516" s="794"/>
    </row>
    <row r="3517" spans="3:24">
      <c r="C3517" s="857" t="s">
        <v>1024</v>
      </c>
      <c r="D3517" s="835">
        <v>43891</v>
      </c>
      <c r="E3517" s="794">
        <f t="shared" si="64"/>
        <v>2020</v>
      </c>
      <c r="F3517" s="794" t="s">
        <v>1019</v>
      </c>
      <c r="G3517" s="823">
        <v>300</v>
      </c>
      <c r="H3517" s="794" t="s">
        <v>1029</v>
      </c>
      <c r="I3517" s="794">
        <v>86</v>
      </c>
      <c r="J3517" s="794">
        <v>214</v>
      </c>
      <c r="K3517" s="794">
        <v>898.80000000000007</v>
      </c>
      <c r="L3517" s="835">
        <v>44256</v>
      </c>
      <c r="M3517" s="794"/>
      <c r="N3517" s="794"/>
      <c r="O3517" s="794"/>
      <c r="P3517" s="794"/>
      <c r="Q3517" s="794"/>
      <c r="R3517" s="794"/>
      <c r="S3517" s="794"/>
      <c r="T3517" s="794"/>
      <c r="U3517" s="794"/>
      <c r="V3517" s="794"/>
      <c r="W3517" s="794"/>
      <c r="X3517" s="794"/>
    </row>
    <row r="3518" spans="3:24">
      <c r="C3518" s="857" t="s">
        <v>1024</v>
      </c>
      <c r="D3518" s="835">
        <v>43891</v>
      </c>
      <c r="E3518" s="794">
        <f t="shared" si="64"/>
        <v>2020</v>
      </c>
      <c r="F3518" s="794" t="s">
        <v>1019</v>
      </c>
      <c r="G3518" s="823">
        <v>300</v>
      </c>
      <c r="H3518" s="794" t="s">
        <v>1029</v>
      </c>
      <c r="I3518" s="794">
        <v>86</v>
      </c>
      <c r="J3518" s="794">
        <v>214</v>
      </c>
      <c r="K3518" s="794">
        <v>898.80000000000007</v>
      </c>
      <c r="L3518" s="835">
        <v>44256</v>
      </c>
      <c r="M3518" s="794"/>
      <c r="N3518" s="794"/>
      <c r="O3518" s="794"/>
      <c r="P3518" s="794"/>
      <c r="Q3518" s="794"/>
      <c r="R3518" s="794"/>
      <c r="S3518" s="794"/>
      <c r="T3518" s="794"/>
      <c r="U3518" s="794"/>
      <c r="V3518" s="794"/>
      <c r="W3518" s="794"/>
      <c r="X3518" s="794"/>
    </row>
    <row r="3519" spans="3:24">
      <c r="C3519" s="857" t="s">
        <v>1024</v>
      </c>
      <c r="D3519" s="835">
        <v>43891</v>
      </c>
      <c r="E3519" s="794">
        <f t="shared" si="64"/>
        <v>2020</v>
      </c>
      <c r="F3519" s="794" t="s">
        <v>1019</v>
      </c>
      <c r="G3519" s="823">
        <v>300</v>
      </c>
      <c r="H3519" s="794" t="s">
        <v>1029</v>
      </c>
      <c r="I3519" s="794">
        <v>86</v>
      </c>
      <c r="J3519" s="794">
        <v>214</v>
      </c>
      <c r="K3519" s="794">
        <v>898.80000000000007</v>
      </c>
      <c r="L3519" s="835">
        <v>44256</v>
      </c>
      <c r="M3519" s="794"/>
      <c r="N3519" s="794"/>
      <c r="O3519" s="794"/>
      <c r="P3519" s="794"/>
      <c r="Q3519" s="794"/>
      <c r="R3519" s="794"/>
      <c r="S3519" s="794"/>
      <c r="T3519" s="794"/>
      <c r="U3519" s="794"/>
      <c r="V3519" s="794"/>
      <c r="W3519" s="794"/>
      <c r="X3519" s="794"/>
    </row>
    <row r="3520" spans="3:24">
      <c r="C3520" s="857" t="s">
        <v>1024</v>
      </c>
      <c r="D3520" s="835">
        <v>43891</v>
      </c>
      <c r="E3520" s="794">
        <f t="shared" si="64"/>
        <v>2020</v>
      </c>
      <c r="F3520" s="794" t="s">
        <v>1019</v>
      </c>
      <c r="G3520" s="823">
        <v>300</v>
      </c>
      <c r="H3520" s="794" t="s">
        <v>1029</v>
      </c>
      <c r="I3520" s="794">
        <v>86</v>
      </c>
      <c r="J3520" s="794">
        <v>214</v>
      </c>
      <c r="K3520" s="794">
        <v>898.80000000000007</v>
      </c>
      <c r="L3520" s="835">
        <v>44166</v>
      </c>
      <c r="M3520" s="794"/>
      <c r="N3520" s="794"/>
      <c r="O3520" s="794"/>
      <c r="P3520" s="794"/>
      <c r="Q3520" s="794"/>
      <c r="R3520" s="794"/>
      <c r="S3520" s="794"/>
      <c r="T3520" s="794"/>
      <c r="U3520" s="794"/>
      <c r="V3520" s="794"/>
      <c r="W3520" s="794"/>
      <c r="X3520" s="794"/>
    </row>
    <row r="3521" spans="3:24">
      <c r="C3521" s="857" t="s">
        <v>1024</v>
      </c>
      <c r="D3521" s="835">
        <v>43891</v>
      </c>
      <c r="E3521" s="794">
        <f t="shared" si="64"/>
        <v>2020</v>
      </c>
      <c r="F3521" s="794" t="s">
        <v>1019</v>
      </c>
      <c r="G3521" s="823">
        <v>300</v>
      </c>
      <c r="H3521" s="794" t="s">
        <v>1029</v>
      </c>
      <c r="I3521" s="794">
        <v>86</v>
      </c>
      <c r="J3521" s="794">
        <v>214</v>
      </c>
      <c r="K3521" s="794">
        <v>898.80000000000007</v>
      </c>
      <c r="L3521" s="835">
        <v>44166</v>
      </c>
      <c r="M3521" s="794"/>
      <c r="N3521" s="794"/>
      <c r="O3521" s="794"/>
      <c r="P3521" s="794"/>
      <c r="Q3521" s="794"/>
      <c r="R3521" s="794"/>
      <c r="S3521" s="794"/>
      <c r="T3521" s="794"/>
      <c r="U3521" s="794"/>
      <c r="V3521" s="794"/>
      <c r="W3521" s="794"/>
      <c r="X3521" s="794"/>
    </row>
    <row r="3522" spans="3:24">
      <c r="C3522" s="857" t="s">
        <v>1024</v>
      </c>
      <c r="D3522" s="835">
        <v>43891</v>
      </c>
      <c r="E3522" s="794">
        <f t="shared" si="64"/>
        <v>2020</v>
      </c>
      <c r="F3522" s="794" t="s">
        <v>1019</v>
      </c>
      <c r="G3522" s="823">
        <v>300</v>
      </c>
      <c r="H3522" s="794" t="s">
        <v>1029</v>
      </c>
      <c r="I3522" s="794">
        <v>86</v>
      </c>
      <c r="J3522" s="794">
        <v>214</v>
      </c>
      <c r="K3522" s="794">
        <v>898.80000000000007</v>
      </c>
      <c r="L3522" s="835">
        <v>44166</v>
      </c>
      <c r="M3522" s="794"/>
      <c r="N3522" s="794"/>
      <c r="O3522" s="794"/>
      <c r="P3522" s="794"/>
      <c r="Q3522" s="794"/>
      <c r="R3522" s="794"/>
      <c r="S3522" s="794"/>
      <c r="T3522" s="794"/>
      <c r="U3522" s="794"/>
      <c r="V3522" s="794"/>
      <c r="W3522" s="794"/>
      <c r="X3522" s="794"/>
    </row>
    <row r="3523" spans="3:24">
      <c r="C3523" s="857" t="s">
        <v>1024</v>
      </c>
      <c r="D3523" s="835">
        <v>43891</v>
      </c>
      <c r="E3523" s="794">
        <f t="shared" si="64"/>
        <v>2020</v>
      </c>
      <c r="F3523" s="794" t="s">
        <v>1019</v>
      </c>
      <c r="G3523" s="823">
        <v>300</v>
      </c>
      <c r="H3523" s="794" t="s">
        <v>1029</v>
      </c>
      <c r="I3523" s="794">
        <v>86</v>
      </c>
      <c r="J3523" s="794">
        <v>214</v>
      </c>
      <c r="K3523" s="794">
        <v>898.80000000000007</v>
      </c>
      <c r="L3523" s="835">
        <v>44166</v>
      </c>
      <c r="M3523" s="794"/>
      <c r="N3523" s="794"/>
      <c r="O3523" s="794"/>
      <c r="P3523" s="794"/>
      <c r="Q3523" s="794"/>
      <c r="R3523" s="794"/>
      <c r="S3523" s="794"/>
      <c r="T3523" s="794"/>
      <c r="U3523" s="794"/>
      <c r="V3523" s="794"/>
      <c r="W3523" s="794"/>
      <c r="X3523" s="794"/>
    </row>
    <row r="3524" spans="3:24">
      <c r="C3524" s="857" t="s">
        <v>1024</v>
      </c>
      <c r="D3524" s="835">
        <v>43891</v>
      </c>
      <c r="E3524" s="794">
        <f t="shared" si="64"/>
        <v>2020</v>
      </c>
      <c r="F3524" s="794" t="s">
        <v>1019</v>
      </c>
      <c r="G3524" s="823">
        <v>300</v>
      </c>
      <c r="H3524" s="794" t="s">
        <v>1029</v>
      </c>
      <c r="I3524" s="794">
        <v>86</v>
      </c>
      <c r="J3524" s="794">
        <v>214</v>
      </c>
      <c r="K3524" s="794">
        <v>898.80000000000007</v>
      </c>
      <c r="L3524" s="835">
        <v>44166</v>
      </c>
      <c r="M3524" s="794"/>
      <c r="N3524" s="794"/>
      <c r="O3524" s="794"/>
      <c r="P3524" s="794"/>
      <c r="Q3524" s="794"/>
      <c r="R3524" s="794"/>
      <c r="S3524" s="794"/>
      <c r="T3524" s="794"/>
      <c r="U3524" s="794"/>
      <c r="V3524" s="794"/>
      <c r="W3524" s="794"/>
      <c r="X3524" s="794"/>
    </row>
    <row r="3525" spans="3:24">
      <c r="C3525" s="857" t="s">
        <v>1024</v>
      </c>
      <c r="D3525" s="835">
        <v>43891</v>
      </c>
      <c r="E3525" s="794">
        <f t="shared" si="64"/>
        <v>2020</v>
      </c>
      <c r="F3525" s="794" t="s">
        <v>1019</v>
      </c>
      <c r="G3525" s="823">
        <v>300</v>
      </c>
      <c r="H3525" s="794" t="s">
        <v>1029</v>
      </c>
      <c r="I3525" s="794">
        <v>86</v>
      </c>
      <c r="J3525" s="794">
        <v>214</v>
      </c>
      <c r="K3525" s="794">
        <v>898.80000000000007</v>
      </c>
      <c r="L3525" s="835">
        <v>44166</v>
      </c>
      <c r="M3525" s="794"/>
      <c r="N3525" s="794"/>
      <c r="O3525" s="794"/>
      <c r="P3525" s="794"/>
      <c r="Q3525" s="794"/>
      <c r="R3525" s="794"/>
      <c r="S3525" s="794"/>
      <c r="T3525" s="794"/>
      <c r="U3525" s="794"/>
      <c r="V3525" s="794"/>
      <c r="W3525" s="794"/>
      <c r="X3525" s="794"/>
    </row>
    <row r="3526" spans="3:24">
      <c r="C3526" s="857" t="s">
        <v>1024</v>
      </c>
      <c r="D3526" s="835">
        <v>43891</v>
      </c>
      <c r="E3526" s="794">
        <f t="shared" si="64"/>
        <v>2020</v>
      </c>
      <c r="F3526" s="794" t="s">
        <v>1019</v>
      </c>
      <c r="G3526" s="823">
        <v>300</v>
      </c>
      <c r="H3526" s="794" t="s">
        <v>1029</v>
      </c>
      <c r="I3526" s="794">
        <v>86</v>
      </c>
      <c r="J3526" s="794">
        <v>214</v>
      </c>
      <c r="K3526" s="794">
        <v>898.80000000000007</v>
      </c>
      <c r="L3526" s="835">
        <v>44166</v>
      </c>
      <c r="M3526" s="794"/>
      <c r="N3526" s="794"/>
      <c r="O3526" s="794"/>
      <c r="P3526" s="794"/>
      <c r="Q3526" s="794"/>
      <c r="R3526" s="794"/>
      <c r="S3526" s="794"/>
      <c r="T3526" s="794"/>
      <c r="U3526" s="794"/>
      <c r="V3526" s="794"/>
      <c r="W3526" s="794"/>
      <c r="X3526" s="794"/>
    </row>
    <row r="3527" spans="3:24">
      <c r="C3527" s="857" t="s">
        <v>1024</v>
      </c>
      <c r="D3527" s="835">
        <v>43891</v>
      </c>
      <c r="E3527" s="794">
        <f t="shared" si="64"/>
        <v>2020</v>
      </c>
      <c r="F3527" s="794" t="s">
        <v>1019</v>
      </c>
      <c r="G3527" s="823">
        <v>300</v>
      </c>
      <c r="H3527" s="794" t="s">
        <v>1029</v>
      </c>
      <c r="I3527" s="794">
        <v>86</v>
      </c>
      <c r="J3527" s="794">
        <v>214</v>
      </c>
      <c r="K3527" s="794">
        <v>898.80000000000007</v>
      </c>
      <c r="L3527" s="835">
        <v>44166</v>
      </c>
      <c r="M3527" s="794"/>
      <c r="N3527" s="794"/>
      <c r="O3527" s="794"/>
      <c r="P3527" s="794"/>
      <c r="Q3527" s="794"/>
      <c r="R3527" s="794"/>
      <c r="S3527" s="794"/>
      <c r="T3527" s="794"/>
      <c r="U3527" s="794"/>
      <c r="V3527" s="794"/>
      <c r="W3527" s="794"/>
      <c r="X3527" s="794"/>
    </row>
    <row r="3528" spans="3:24">
      <c r="C3528" s="857" t="s">
        <v>1024</v>
      </c>
      <c r="D3528" s="835">
        <v>43891</v>
      </c>
      <c r="E3528" s="794">
        <f t="shared" si="64"/>
        <v>2020</v>
      </c>
      <c r="F3528" s="794" t="s">
        <v>1019</v>
      </c>
      <c r="G3528" s="823">
        <v>300</v>
      </c>
      <c r="H3528" s="794" t="s">
        <v>1029</v>
      </c>
      <c r="I3528" s="794">
        <v>86</v>
      </c>
      <c r="J3528" s="794">
        <v>214</v>
      </c>
      <c r="K3528" s="794">
        <v>898.80000000000007</v>
      </c>
      <c r="L3528" s="835">
        <v>44256</v>
      </c>
      <c r="M3528" s="794"/>
      <c r="N3528" s="794"/>
      <c r="O3528" s="794"/>
      <c r="P3528" s="794"/>
      <c r="Q3528" s="794"/>
      <c r="R3528" s="794"/>
      <c r="S3528" s="794"/>
      <c r="T3528" s="794"/>
      <c r="U3528" s="794"/>
      <c r="V3528" s="794"/>
      <c r="W3528" s="794"/>
      <c r="X3528" s="794"/>
    </row>
    <row r="3529" spans="3:24">
      <c r="C3529" s="857" t="s">
        <v>1024</v>
      </c>
      <c r="D3529" s="835">
        <v>43891</v>
      </c>
      <c r="E3529" s="794">
        <f t="shared" si="64"/>
        <v>2020</v>
      </c>
      <c r="F3529" s="794" t="s">
        <v>1019</v>
      </c>
      <c r="G3529" s="823">
        <v>300</v>
      </c>
      <c r="H3529" s="794" t="s">
        <v>1029</v>
      </c>
      <c r="I3529" s="794">
        <v>86</v>
      </c>
      <c r="J3529" s="794">
        <v>214</v>
      </c>
      <c r="K3529" s="794">
        <v>898.80000000000007</v>
      </c>
      <c r="L3529" s="835">
        <v>44256</v>
      </c>
      <c r="M3529" s="794"/>
      <c r="N3529" s="794"/>
      <c r="O3529" s="794"/>
      <c r="P3529" s="794"/>
      <c r="Q3529" s="794"/>
      <c r="R3529" s="794"/>
      <c r="S3529" s="794"/>
      <c r="T3529" s="794"/>
      <c r="U3529" s="794"/>
      <c r="V3529" s="794"/>
      <c r="W3529" s="794"/>
      <c r="X3529" s="794"/>
    </row>
    <row r="3530" spans="3:24">
      <c r="C3530" s="857" t="s">
        <v>1024</v>
      </c>
      <c r="D3530" s="835">
        <v>43891</v>
      </c>
      <c r="E3530" s="794">
        <f t="shared" si="64"/>
        <v>2020</v>
      </c>
      <c r="F3530" s="794" t="s">
        <v>1019</v>
      </c>
      <c r="G3530" s="823">
        <v>300</v>
      </c>
      <c r="H3530" s="794" t="s">
        <v>1029</v>
      </c>
      <c r="I3530" s="794">
        <v>86</v>
      </c>
      <c r="J3530" s="794">
        <v>214</v>
      </c>
      <c r="K3530" s="794">
        <v>898.80000000000007</v>
      </c>
      <c r="L3530" s="835">
        <v>44256</v>
      </c>
      <c r="M3530" s="794"/>
      <c r="N3530" s="794"/>
      <c r="O3530" s="794"/>
      <c r="P3530" s="794"/>
      <c r="Q3530" s="794"/>
      <c r="R3530" s="794"/>
      <c r="S3530" s="794"/>
      <c r="T3530" s="794"/>
      <c r="U3530" s="794"/>
      <c r="V3530" s="794"/>
      <c r="W3530" s="794"/>
      <c r="X3530" s="794"/>
    </row>
    <row r="3531" spans="3:24">
      <c r="C3531" s="857" t="s">
        <v>1024</v>
      </c>
      <c r="D3531" s="835">
        <v>43891</v>
      </c>
      <c r="E3531" s="794">
        <f t="shared" si="64"/>
        <v>2020</v>
      </c>
      <c r="F3531" s="794" t="s">
        <v>1019</v>
      </c>
      <c r="G3531" s="823">
        <v>300</v>
      </c>
      <c r="H3531" s="794" t="s">
        <v>1029</v>
      </c>
      <c r="I3531" s="794">
        <v>86</v>
      </c>
      <c r="J3531" s="794">
        <v>214</v>
      </c>
      <c r="K3531" s="794">
        <v>898.80000000000007</v>
      </c>
      <c r="L3531" s="835">
        <v>44256</v>
      </c>
      <c r="M3531" s="794"/>
      <c r="N3531" s="794"/>
      <c r="O3531" s="794"/>
      <c r="P3531" s="794"/>
      <c r="Q3531" s="794"/>
      <c r="R3531" s="794"/>
      <c r="S3531" s="794"/>
      <c r="T3531" s="794"/>
      <c r="U3531" s="794"/>
      <c r="V3531" s="794"/>
      <c r="W3531" s="794"/>
      <c r="X3531" s="794"/>
    </row>
    <row r="3532" spans="3:24">
      <c r="C3532" s="857" t="s">
        <v>1024</v>
      </c>
      <c r="D3532" s="835">
        <v>43891</v>
      </c>
      <c r="E3532" s="794">
        <f t="shared" si="64"/>
        <v>2020</v>
      </c>
      <c r="F3532" s="794" t="s">
        <v>1019</v>
      </c>
      <c r="G3532" s="823">
        <v>300</v>
      </c>
      <c r="H3532" s="794" t="s">
        <v>1029</v>
      </c>
      <c r="I3532" s="794">
        <v>86</v>
      </c>
      <c r="J3532" s="794">
        <v>214</v>
      </c>
      <c r="K3532" s="794">
        <v>898.80000000000007</v>
      </c>
      <c r="L3532" s="835">
        <v>44256</v>
      </c>
      <c r="M3532" s="794"/>
      <c r="N3532" s="794"/>
      <c r="O3532" s="794"/>
      <c r="P3532" s="794"/>
      <c r="Q3532" s="794"/>
      <c r="R3532" s="794"/>
      <c r="S3532" s="794"/>
      <c r="T3532" s="794"/>
      <c r="U3532" s="794"/>
      <c r="V3532" s="794"/>
      <c r="W3532" s="794"/>
      <c r="X3532" s="794"/>
    </row>
    <row r="3533" spans="3:24">
      <c r="C3533" s="857" t="s">
        <v>1024</v>
      </c>
      <c r="D3533" s="835">
        <v>43891</v>
      </c>
      <c r="E3533" s="794">
        <f t="shared" si="64"/>
        <v>2020</v>
      </c>
      <c r="F3533" s="794" t="s">
        <v>1019</v>
      </c>
      <c r="G3533" s="823">
        <v>300</v>
      </c>
      <c r="H3533" s="794" t="s">
        <v>1029</v>
      </c>
      <c r="I3533" s="794">
        <v>86</v>
      </c>
      <c r="J3533" s="794">
        <v>214</v>
      </c>
      <c r="K3533" s="794">
        <v>898.80000000000007</v>
      </c>
      <c r="L3533" s="835">
        <v>44256</v>
      </c>
      <c r="M3533" s="794"/>
      <c r="N3533" s="794"/>
      <c r="O3533" s="794"/>
      <c r="P3533" s="794"/>
      <c r="Q3533" s="794"/>
      <c r="R3533" s="794"/>
      <c r="S3533" s="794"/>
      <c r="T3533" s="794"/>
      <c r="U3533" s="794"/>
      <c r="V3533" s="794"/>
      <c r="W3533" s="794"/>
      <c r="X3533" s="794"/>
    </row>
    <row r="3534" spans="3:24">
      <c r="C3534" s="857" t="s">
        <v>1024</v>
      </c>
      <c r="D3534" s="835">
        <v>43891</v>
      </c>
      <c r="E3534" s="794">
        <f t="shared" si="64"/>
        <v>2020</v>
      </c>
      <c r="F3534" s="794" t="s">
        <v>1019</v>
      </c>
      <c r="G3534" s="823">
        <v>300</v>
      </c>
      <c r="H3534" s="794" t="s">
        <v>1029</v>
      </c>
      <c r="I3534" s="794">
        <v>86</v>
      </c>
      <c r="J3534" s="794">
        <v>214</v>
      </c>
      <c r="K3534" s="794">
        <v>898.80000000000007</v>
      </c>
      <c r="L3534" s="835" t="s">
        <v>1023</v>
      </c>
      <c r="M3534" s="794"/>
      <c r="N3534" s="794"/>
      <c r="O3534" s="794"/>
      <c r="P3534" s="794"/>
      <c r="Q3534" s="794"/>
      <c r="R3534" s="794"/>
      <c r="S3534" s="794"/>
      <c r="T3534" s="794"/>
      <c r="U3534" s="794"/>
      <c r="V3534" s="794"/>
      <c r="W3534" s="794"/>
      <c r="X3534" s="794"/>
    </row>
    <row r="3535" spans="3:24">
      <c r="C3535" s="857" t="s">
        <v>1024</v>
      </c>
      <c r="D3535" s="835">
        <v>43891</v>
      </c>
      <c r="E3535" s="794">
        <f t="shared" si="64"/>
        <v>2020</v>
      </c>
      <c r="F3535" s="794" t="s">
        <v>1019</v>
      </c>
      <c r="G3535" s="823">
        <v>300</v>
      </c>
      <c r="H3535" s="794" t="s">
        <v>1029</v>
      </c>
      <c r="I3535" s="794">
        <v>86</v>
      </c>
      <c r="J3535" s="794">
        <v>214</v>
      </c>
      <c r="K3535" s="794">
        <v>898.80000000000007</v>
      </c>
      <c r="L3535" s="835" t="s">
        <v>1023</v>
      </c>
      <c r="M3535" s="794"/>
      <c r="N3535" s="794"/>
      <c r="O3535" s="794"/>
      <c r="P3535" s="794"/>
      <c r="Q3535" s="794"/>
      <c r="R3535" s="794"/>
      <c r="S3535" s="794"/>
      <c r="T3535" s="794"/>
      <c r="U3535" s="794"/>
      <c r="V3535" s="794"/>
      <c r="W3535" s="794"/>
      <c r="X3535" s="794"/>
    </row>
    <row r="3536" spans="3:24">
      <c r="C3536" s="857" t="s">
        <v>1024</v>
      </c>
      <c r="D3536" s="835">
        <v>43891</v>
      </c>
      <c r="E3536" s="794">
        <f t="shared" si="64"/>
        <v>2020</v>
      </c>
      <c r="F3536" s="794" t="s">
        <v>1019</v>
      </c>
      <c r="G3536" s="823">
        <v>300</v>
      </c>
      <c r="H3536" s="794" t="s">
        <v>1044</v>
      </c>
      <c r="I3536" s="794">
        <v>162</v>
      </c>
      <c r="J3536" s="794">
        <v>138</v>
      </c>
      <c r="K3536" s="794">
        <v>579.6</v>
      </c>
      <c r="L3536" s="835" t="s">
        <v>1023</v>
      </c>
      <c r="M3536" s="794"/>
      <c r="N3536" s="794"/>
      <c r="O3536" s="794"/>
      <c r="P3536" s="794"/>
      <c r="Q3536" s="794"/>
      <c r="R3536" s="794"/>
      <c r="S3536" s="794"/>
      <c r="T3536" s="794"/>
      <c r="U3536" s="794"/>
      <c r="V3536" s="794"/>
      <c r="W3536" s="794"/>
      <c r="X3536" s="794"/>
    </row>
    <row r="3537" spans="3:24">
      <c r="C3537" s="857" t="s">
        <v>1024</v>
      </c>
      <c r="D3537" s="835">
        <v>43891</v>
      </c>
      <c r="E3537" s="794">
        <f t="shared" si="64"/>
        <v>2020</v>
      </c>
      <c r="F3537" s="794" t="s">
        <v>1019</v>
      </c>
      <c r="G3537" s="823">
        <v>300</v>
      </c>
      <c r="H3537" s="794" t="s">
        <v>1044</v>
      </c>
      <c r="I3537" s="794">
        <v>162</v>
      </c>
      <c r="J3537" s="794">
        <v>138</v>
      </c>
      <c r="K3537" s="794">
        <v>579.6</v>
      </c>
      <c r="L3537" s="835" t="s">
        <v>1023</v>
      </c>
      <c r="M3537" s="794"/>
      <c r="N3537" s="794"/>
      <c r="O3537" s="794"/>
      <c r="P3537" s="794"/>
      <c r="Q3537" s="794"/>
      <c r="R3537" s="794"/>
      <c r="S3537" s="794"/>
      <c r="T3537" s="794"/>
      <c r="U3537" s="794"/>
      <c r="V3537" s="794"/>
      <c r="W3537" s="794"/>
      <c r="X3537" s="794"/>
    </row>
    <row r="3538" spans="3:24">
      <c r="C3538" s="857" t="s">
        <v>1024</v>
      </c>
      <c r="D3538" s="835">
        <v>43891</v>
      </c>
      <c r="E3538" s="794">
        <f t="shared" si="64"/>
        <v>2020</v>
      </c>
      <c r="F3538" s="794" t="s">
        <v>1019</v>
      </c>
      <c r="G3538" s="823">
        <v>300</v>
      </c>
      <c r="H3538" s="794" t="s">
        <v>1044</v>
      </c>
      <c r="I3538" s="794">
        <v>162</v>
      </c>
      <c r="J3538" s="794">
        <v>138</v>
      </c>
      <c r="K3538" s="794">
        <v>579.6</v>
      </c>
      <c r="L3538" s="835" t="s">
        <v>1023</v>
      </c>
      <c r="M3538" s="794"/>
      <c r="N3538" s="794"/>
      <c r="O3538" s="794"/>
      <c r="P3538" s="794"/>
      <c r="Q3538" s="794"/>
      <c r="R3538" s="794"/>
      <c r="S3538" s="794"/>
      <c r="T3538" s="794"/>
      <c r="U3538" s="794"/>
      <c r="V3538" s="794"/>
      <c r="W3538" s="794"/>
      <c r="X3538" s="794"/>
    </row>
    <row r="3539" spans="3:24">
      <c r="C3539" s="857" t="s">
        <v>1024</v>
      </c>
      <c r="D3539" s="835">
        <v>43891</v>
      </c>
      <c r="E3539" s="794">
        <f t="shared" si="64"/>
        <v>2020</v>
      </c>
      <c r="F3539" s="794" t="s">
        <v>1019</v>
      </c>
      <c r="G3539" s="823">
        <v>300</v>
      </c>
      <c r="H3539" s="794" t="s">
        <v>1044</v>
      </c>
      <c r="I3539" s="794">
        <v>162</v>
      </c>
      <c r="J3539" s="794">
        <v>138</v>
      </c>
      <c r="K3539" s="794">
        <v>579.6</v>
      </c>
      <c r="L3539" s="835" t="s">
        <v>1023</v>
      </c>
      <c r="M3539" s="794"/>
      <c r="N3539" s="794"/>
      <c r="O3539" s="794"/>
      <c r="P3539" s="794"/>
      <c r="Q3539" s="794"/>
      <c r="R3539" s="794"/>
      <c r="S3539" s="794"/>
      <c r="T3539" s="794"/>
      <c r="U3539" s="794"/>
      <c r="V3539" s="794"/>
      <c r="W3539" s="794"/>
      <c r="X3539" s="794"/>
    </row>
    <row r="3540" spans="3:24">
      <c r="C3540" s="857" t="s">
        <v>1024</v>
      </c>
      <c r="D3540" s="835">
        <v>43891</v>
      </c>
      <c r="E3540" s="794">
        <f t="shared" si="64"/>
        <v>2020</v>
      </c>
      <c r="F3540" s="794" t="s">
        <v>1019</v>
      </c>
      <c r="G3540" s="823">
        <v>300</v>
      </c>
      <c r="H3540" s="794" t="s">
        <v>1044</v>
      </c>
      <c r="I3540" s="794">
        <v>162</v>
      </c>
      <c r="J3540" s="794">
        <v>138</v>
      </c>
      <c r="K3540" s="794">
        <v>579.6</v>
      </c>
      <c r="L3540" s="835" t="s">
        <v>1023</v>
      </c>
      <c r="M3540" s="794"/>
      <c r="N3540" s="794"/>
      <c r="O3540" s="794"/>
      <c r="P3540" s="794"/>
      <c r="Q3540" s="794"/>
      <c r="R3540" s="794"/>
      <c r="S3540" s="794"/>
      <c r="T3540" s="794"/>
      <c r="U3540" s="794"/>
      <c r="V3540" s="794"/>
      <c r="W3540" s="794"/>
      <c r="X3540" s="794"/>
    </row>
    <row r="3541" spans="3:24">
      <c r="C3541" s="857" t="s">
        <v>1024</v>
      </c>
      <c r="D3541" s="835">
        <v>43891</v>
      </c>
      <c r="E3541" s="794">
        <f t="shared" si="64"/>
        <v>2020</v>
      </c>
      <c r="F3541" s="794" t="s">
        <v>1019</v>
      </c>
      <c r="G3541" s="823">
        <v>300</v>
      </c>
      <c r="H3541" s="794" t="s">
        <v>1029</v>
      </c>
      <c r="I3541" s="794">
        <v>86</v>
      </c>
      <c r="J3541" s="794">
        <v>214</v>
      </c>
      <c r="K3541" s="794">
        <v>898.80000000000007</v>
      </c>
      <c r="L3541" s="835" t="s">
        <v>1023</v>
      </c>
      <c r="M3541" s="794"/>
      <c r="N3541" s="794"/>
      <c r="O3541" s="794"/>
      <c r="P3541" s="794"/>
      <c r="Q3541" s="794"/>
      <c r="R3541" s="794"/>
      <c r="S3541" s="794"/>
      <c r="T3541" s="794"/>
      <c r="U3541" s="794"/>
      <c r="V3541" s="794"/>
      <c r="W3541" s="794"/>
      <c r="X3541" s="794"/>
    </row>
    <row r="3542" spans="3:24">
      <c r="C3542" s="857" t="s">
        <v>1024</v>
      </c>
      <c r="D3542" s="835">
        <v>43891</v>
      </c>
      <c r="E3542" s="794">
        <f t="shared" si="64"/>
        <v>2020</v>
      </c>
      <c r="F3542" s="794" t="s">
        <v>1019</v>
      </c>
      <c r="G3542" s="823">
        <v>300</v>
      </c>
      <c r="H3542" s="794" t="s">
        <v>1029</v>
      </c>
      <c r="I3542" s="794">
        <v>86</v>
      </c>
      <c r="J3542" s="794">
        <v>214</v>
      </c>
      <c r="K3542" s="794">
        <v>898.80000000000007</v>
      </c>
      <c r="L3542" s="835">
        <v>44228</v>
      </c>
      <c r="M3542" s="794"/>
      <c r="N3542" s="794"/>
      <c r="O3542" s="794"/>
      <c r="P3542" s="794"/>
      <c r="Q3542" s="794"/>
      <c r="R3542" s="794"/>
      <c r="S3542" s="794"/>
      <c r="T3542" s="794"/>
      <c r="U3542" s="794"/>
      <c r="V3542" s="794"/>
      <c r="W3542" s="794"/>
      <c r="X3542" s="794"/>
    </row>
    <row r="3543" spans="3:24">
      <c r="C3543" s="857" t="s">
        <v>1024</v>
      </c>
      <c r="D3543" s="835">
        <v>43891</v>
      </c>
      <c r="E3543" s="794">
        <f t="shared" si="64"/>
        <v>2020</v>
      </c>
      <c r="F3543" s="794" t="s">
        <v>1019</v>
      </c>
      <c r="G3543" s="823">
        <v>300</v>
      </c>
      <c r="H3543" s="794" t="s">
        <v>1029</v>
      </c>
      <c r="I3543" s="794">
        <v>86</v>
      </c>
      <c r="J3543" s="794">
        <v>214</v>
      </c>
      <c r="K3543" s="794">
        <v>898.80000000000007</v>
      </c>
      <c r="L3543" s="835">
        <v>44228</v>
      </c>
      <c r="M3543" s="794"/>
      <c r="N3543" s="794"/>
      <c r="O3543" s="794"/>
      <c r="P3543" s="794"/>
      <c r="Q3543" s="794"/>
      <c r="R3543" s="794"/>
      <c r="S3543" s="794"/>
      <c r="T3543" s="794"/>
      <c r="U3543" s="794"/>
      <c r="V3543" s="794"/>
      <c r="W3543" s="794"/>
      <c r="X3543" s="794"/>
    </row>
    <row r="3544" spans="3:24">
      <c r="C3544" s="857" t="s">
        <v>1024</v>
      </c>
      <c r="D3544" s="835">
        <v>43891</v>
      </c>
      <c r="E3544" s="794">
        <f t="shared" si="64"/>
        <v>2020</v>
      </c>
      <c r="F3544" s="794" t="s">
        <v>1019</v>
      </c>
      <c r="G3544" s="823">
        <v>300</v>
      </c>
      <c r="H3544" s="794" t="s">
        <v>1029</v>
      </c>
      <c r="I3544" s="794">
        <v>86</v>
      </c>
      <c r="J3544" s="794">
        <v>214</v>
      </c>
      <c r="K3544" s="794">
        <v>898.80000000000007</v>
      </c>
      <c r="L3544" s="835">
        <v>44228</v>
      </c>
      <c r="M3544" s="794"/>
      <c r="N3544" s="794"/>
      <c r="O3544" s="794"/>
      <c r="P3544" s="794"/>
      <c r="Q3544" s="794"/>
      <c r="R3544" s="794"/>
      <c r="S3544" s="794"/>
      <c r="T3544" s="794"/>
      <c r="U3544" s="794"/>
      <c r="V3544" s="794"/>
      <c r="W3544" s="794"/>
      <c r="X3544" s="794"/>
    </row>
    <row r="3545" spans="3:24">
      <c r="C3545" s="857" t="s">
        <v>1024</v>
      </c>
      <c r="D3545" s="835">
        <v>43891</v>
      </c>
      <c r="E3545" s="794">
        <f t="shared" si="64"/>
        <v>2020</v>
      </c>
      <c r="F3545" s="794" t="s">
        <v>1019</v>
      </c>
      <c r="G3545" s="823">
        <v>300</v>
      </c>
      <c r="H3545" s="794" t="s">
        <v>1029</v>
      </c>
      <c r="I3545" s="794">
        <v>86</v>
      </c>
      <c r="J3545" s="794">
        <v>214</v>
      </c>
      <c r="K3545" s="794">
        <v>898.80000000000007</v>
      </c>
      <c r="L3545" s="835">
        <v>44228</v>
      </c>
      <c r="M3545" s="794"/>
      <c r="N3545" s="794"/>
      <c r="O3545" s="794"/>
      <c r="P3545" s="794"/>
      <c r="Q3545" s="794"/>
      <c r="R3545" s="794"/>
      <c r="S3545" s="794"/>
      <c r="T3545" s="794"/>
      <c r="U3545" s="794"/>
      <c r="V3545" s="794"/>
      <c r="W3545" s="794"/>
      <c r="X3545" s="794"/>
    </row>
    <row r="3546" spans="3:24">
      <c r="C3546" s="857" t="s">
        <v>1024</v>
      </c>
      <c r="D3546" s="835">
        <v>43891</v>
      </c>
      <c r="E3546" s="794">
        <f t="shared" si="64"/>
        <v>2020</v>
      </c>
      <c r="F3546" s="794" t="s">
        <v>1019</v>
      </c>
      <c r="G3546" s="823">
        <v>300</v>
      </c>
      <c r="H3546" s="794" t="s">
        <v>1029</v>
      </c>
      <c r="I3546" s="794">
        <v>86</v>
      </c>
      <c r="J3546" s="794">
        <v>214</v>
      </c>
      <c r="K3546" s="794">
        <v>898.80000000000007</v>
      </c>
      <c r="L3546" s="835">
        <v>44228</v>
      </c>
      <c r="M3546" s="794"/>
      <c r="N3546" s="794"/>
      <c r="O3546" s="794"/>
      <c r="P3546" s="794"/>
      <c r="Q3546" s="794"/>
      <c r="R3546" s="794"/>
      <c r="S3546" s="794"/>
      <c r="T3546" s="794"/>
      <c r="U3546" s="794"/>
      <c r="V3546" s="794"/>
      <c r="W3546" s="794"/>
      <c r="X3546" s="794"/>
    </row>
    <row r="3547" spans="3:24">
      <c r="C3547" s="857" t="s">
        <v>1024</v>
      </c>
      <c r="D3547" s="835">
        <v>43891</v>
      </c>
      <c r="E3547" s="794">
        <f t="shared" si="64"/>
        <v>2020</v>
      </c>
      <c r="F3547" s="794" t="s">
        <v>1019</v>
      </c>
      <c r="G3547" s="823">
        <v>300</v>
      </c>
      <c r="H3547" s="794" t="s">
        <v>1043</v>
      </c>
      <c r="I3547" s="794">
        <v>134</v>
      </c>
      <c r="J3547" s="794">
        <v>166</v>
      </c>
      <c r="K3547" s="794">
        <v>697.2</v>
      </c>
      <c r="L3547" s="835" t="s">
        <v>1023</v>
      </c>
      <c r="M3547" s="794"/>
      <c r="N3547" s="794"/>
      <c r="O3547" s="794"/>
      <c r="P3547" s="794"/>
      <c r="Q3547" s="794"/>
      <c r="R3547" s="794"/>
      <c r="S3547" s="794"/>
      <c r="T3547" s="794"/>
      <c r="U3547" s="794"/>
      <c r="V3547" s="794"/>
      <c r="W3547" s="794"/>
      <c r="X3547" s="794"/>
    </row>
    <row r="3548" spans="3:24">
      <c r="C3548" s="857" t="s">
        <v>1018</v>
      </c>
      <c r="D3548" s="835">
        <v>43891</v>
      </c>
      <c r="E3548" s="794">
        <f t="shared" si="64"/>
        <v>2020</v>
      </c>
      <c r="F3548" s="794" t="s">
        <v>1019</v>
      </c>
      <c r="G3548" s="823">
        <v>300</v>
      </c>
      <c r="H3548" s="794" t="s">
        <v>1043</v>
      </c>
      <c r="I3548" s="794">
        <v>134</v>
      </c>
      <c r="J3548" s="794">
        <v>166</v>
      </c>
      <c r="K3548" s="794">
        <v>697.2</v>
      </c>
      <c r="L3548" s="835" t="s">
        <v>1023</v>
      </c>
      <c r="M3548" s="794"/>
      <c r="N3548" s="794"/>
      <c r="O3548" s="794"/>
      <c r="P3548" s="794"/>
      <c r="Q3548" s="794"/>
      <c r="R3548" s="794"/>
      <c r="S3548" s="794"/>
      <c r="T3548" s="794"/>
      <c r="U3548" s="794"/>
      <c r="V3548" s="794"/>
      <c r="W3548" s="794"/>
      <c r="X3548" s="794"/>
    </row>
    <row r="3549" spans="3:24">
      <c r="C3549" s="857" t="s">
        <v>1024</v>
      </c>
      <c r="D3549" s="835">
        <v>43891</v>
      </c>
      <c r="E3549" s="794">
        <f t="shared" si="64"/>
        <v>2020</v>
      </c>
      <c r="F3549" s="794" t="s">
        <v>1019</v>
      </c>
      <c r="G3549" s="823">
        <v>300</v>
      </c>
      <c r="H3549" s="794" t="s">
        <v>1029</v>
      </c>
      <c r="I3549" s="794">
        <v>86</v>
      </c>
      <c r="J3549" s="794">
        <v>214</v>
      </c>
      <c r="K3549" s="794">
        <v>898.80000000000007</v>
      </c>
      <c r="L3549" s="835">
        <v>44166</v>
      </c>
      <c r="M3549" s="794"/>
      <c r="N3549" s="794"/>
      <c r="O3549" s="794"/>
      <c r="P3549" s="794"/>
      <c r="Q3549" s="794"/>
      <c r="R3549" s="794"/>
      <c r="S3549" s="794"/>
      <c r="T3549" s="794"/>
      <c r="U3549" s="794"/>
      <c r="V3549" s="794"/>
      <c r="W3549" s="794"/>
      <c r="X3549" s="794"/>
    </row>
    <row r="3550" spans="3:24">
      <c r="C3550" s="857" t="s">
        <v>1024</v>
      </c>
      <c r="D3550" s="835">
        <v>43891</v>
      </c>
      <c r="E3550" s="794">
        <f t="shared" si="64"/>
        <v>2020</v>
      </c>
      <c r="F3550" s="794" t="s">
        <v>1019</v>
      </c>
      <c r="G3550" s="823">
        <v>300</v>
      </c>
      <c r="H3550" s="794" t="s">
        <v>1029</v>
      </c>
      <c r="I3550" s="794">
        <v>86</v>
      </c>
      <c r="J3550" s="794">
        <v>214</v>
      </c>
      <c r="K3550" s="794">
        <v>898.80000000000007</v>
      </c>
      <c r="L3550" s="835">
        <v>44166</v>
      </c>
      <c r="M3550" s="794"/>
      <c r="N3550" s="794"/>
      <c r="O3550" s="794"/>
      <c r="P3550" s="794"/>
      <c r="Q3550" s="794"/>
      <c r="R3550" s="794"/>
      <c r="S3550" s="794"/>
      <c r="T3550" s="794"/>
      <c r="U3550" s="794"/>
      <c r="V3550" s="794"/>
      <c r="W3550" s="794"/>
      <c r="X3550" s="794"/>
    </row>
    <row r="3551" spans="3:24">
      <c r="C3551" s="857" t="s">
        <v>1024</v>
      </c>
      <c r="D3551" s="835">
        <v>43891</v>
      </c>
      <c r="E3551" s="794">
        <f t="shared" si="64"/>
        <v>2020</v>
      </c>
      <c r="F3551" s="794" t="s">
        <v>1019</v>
      </c>
      <c r="G3551" s="823">
        <v>300</v>
      </c>
      <c r="H3551" s="794" t="s">
        <v>1029</v>
      </c>
      <c r="I3551" s="794">
        <v>86</v>
      </c>
      <c r="J3551" s="794">
        <v>214</v>
      </c>
      <c r="K3551" s="794">
        <v>898.80000000000007</v>
      </c>
      <c r="L3551" s="835">
        <v>44166</v>
      </c>
      <c r="M3551" s="794"/>
      <c r="N3551" s="794"/>
      <c r="O3551" s="794"/>
      <c r="P3551" s="794"/>
      <c r="Q3551" s="794"/>
      <c r="R3551" s="794"/>
      <c r="S3551" s="794"/>
      <c r="T3551" s="794"/>
      <c r="U3551" s="794"/>
      <c r="V3551" s="794"/>
      <c r="W3551" s="794"/>
      <c r="X3551" s="794"/>
    </row>
    <row r="3552" spans="3:24">
      <c r="C3552" s="857" t="s">
        <v>1024</v>
      </c>
      <c r="D3552" s="835">
        <v>43891</v>
      </c>
      <c r="E3552" s="794">
        <f t="shared" si="64"/>
        <v>2020</v>
      </c>
      <c r="F3552" s="794" t="s">
        <v>1019</v>
      </c>
      <c r="G3552" s="823">
        <v>300</v>
      </c>
      <c r="H3552" s="794" t="s">
        <v>1029</v>
      </c>
      <c r="I3552" s="794">
        <v>86</v>
      </c>
      <c r="J3552" s="794">
        <v>214</v>
      </c>
      <c r="K3552" s="794">
        <v>898.80000000000007</v>
      </c>
      <c r="L3552" s="835">
        <v>44166</v>
      </c>
      <c r="M3552" s="794"/>
      <c r="N3552" s="794"/>
      <c r="O3552" s="794"/>
      <c r="P3552" s="794"/>
      <c r="Q3552" s="794"/>
      <c r="R3552" s="794"/>
      <c r="S3552" s="794"/>
      <c r="T3552" s="794"/>
      <c r="U3552" s="794"/>
      <c r="V3552" s="794"/>
      <c r="W3552" s="794"/>
      <c r="X3552" s="794"/>
    </row>
    <row r="3553" spans="3:24">
      <c r="C3553" s="857" t="s">
        <v>1024</v>
      </c>
      <c r="D3553" s="835">
        <v>43891</v>
      </c>
      <c r="E3553" s="794">
        <f t="shared" si="64"/>
        <v>2020</v>
      </c>
      <c r="F3553" s="794" t="s">
        <v>1019</v>
      </c>
      <c r="G3553" s="823">
        <v>300</v>
      </c>
      <c r="H3553" s="794" t="s">
        <v>1029</v>
      </c>
      <c r="I3553" s="794">
        <v>86</v>
      </c>
      <c r="J3553" s="794">
        <v>214</v>
      </c>
      <c r="K3553" s="794">
        <v>898.80000000000007</v>
      </c>
      <c r="L3553" s="835">
        <v>44166</v>
      </c>
      <c r="M3553" s="794"/>
      <c r="N3553" s="794"/>
      <c r="O3553" s="794"/>
      <c r="P3553" s="794"/>
      <c r="Q3553" s="794"/>
      <c r="R3553" s="794"/>
      <c r="S3553" s="794"/>
      <c r="T3553" s="794"/>
      <c r="U3553" s="794"/>
      <c r="V3553" s="794"/>
      <c r="W3553" s="794"/>
      <c r="X3553" s="794"/>
    </row>
    <row r="3554" spans="3:24">
      <c r="C3554" s="857" t="s">
        <v>1024</v>
      </c>
      <c r="D3554" s="835">
        <v>43891</v>
      </c>
      <c r="E3554" s="794">
        <f t="shared" si="64"/>
        <v>2020</v>
      </c>
      <c r="F3554" s="794" t="s">
        <v>1019</v>
      </c>
      <c r="G3554" s="823">
        <v>300</v>
      </c>
      <c r="H3554" s="794" t="s">
        <v>1029</v>
      </c>
      <c r="I3554" s="794">
        <v>86</v>
      </c>
      <c r="J3554" s="794">
        <v>214</v>
      </c>
      <c r="K3554" s="794">
        <v>898.80000000000007</v>
      </c>
      <c r="L3554" s="835">
        <v>44166</v>
      </c>
      <c r="M3554" s="794"/>
      <c r="N3554" s="794"/>
      <c r="O3554" s="794"/>
      <c r="P3554" s="794"/>
      <c r="Q3554" s="794"/>
      <c r="R3554" s="794"/>
      <c r="S3554" s="794"/>
      <c r="T3554" s="794"/>
      <c r="U3554" s="794"/>
      <c r="V3554" s="794"/>
      <c r="W3554" s="794"/>
      <c r="X3554" s="794"/>
    </row>
    <row r="3555" spans="3:24">
      <c r="C3555" s="857" t="s">
        <v>1024</v>
      </c>
      <c r="D3555" s="835">
        <v>43891</v>
      </c>
      <c r="E3555" s="794">
        <f t="shared" si="64"/>
        <v>2020</v>
      </c>
      <c r="F3555" s="794" t="s">
        <v>1019</v>
      </c>
      <c r="G3555" s="823">
        <v>300</v>
      </c>
      <c r="H3555" s="794" t="s">
        <v>1029</v>
      </c>
      <c r="I3555" s="794">
        <v>86</v>
      </c>
      <c r="J3555" s="794">
        <v>214</v>
      </c>
      <c r="K3555" s="794">
        <v>898.80000000000007</v>
      </c>
      <c r="L3555" s="835">
        <v>44166</v>
      </c>
      <c r="M3555" s="794"/>
      <c r="N3555" s="794"/>
      <c r="O3555" s="794"/>
      <c r="P3555" s="794"/>
      <c r="Q3555" s="794"/>
      <c r="R3555" s="794"/>
      <c r="S3555" s="794"/>
      <c r="T3555" s="794"/>
      <c r="U3555" s="794"/>
      <c r="V3555" s="794"/>
      <c r="W3555" s="794"/>
      <c r="X3555" s="794"/>
    </row>
    <row r="3556" spans="3:24">
      <c r="C3556" s="857" t="s">
        <v>1024</v>
      </c>
      <c r="D3556" s="835">
        <v>43891</v>
      </c>
      <c r="E3556" s="794">
        <f t="shared" si="64"/>
        <v>2020</v>
      </c>
      <c r="F3556" s="794" t="s">
        <v>1019</v>
      </c>
      <c r="G3556" s="823">
        <v>300</v>
      </c>
      <c r="H3556" s="794" t="s">
        <v>1029</v>
      </c>
      <c r="I3556" s="794">
        <v>86</v>
      </c>
      <c r="J3556" s="794">
        <v>214</v>
      </c>
      <c r="K3556" s="794">
        <v>898.80000000000007</v>
      </c>
      <c r="L3556" s="835">
        <v>44166</v>
      </c>
      <c r="M3556" s="794"/>
      <c r="N3556" s="794"/>
      <c r="O3556" s="794"/>
      <c r="P3556" s="794"/>
      <c r="Q3556" s="794"/>
      <c r="R3556" s="794"/>
      <c r="S3556" s="794"/>
      <c r="T3556" s="794"/>
      <c r="U3556" s="794"/>
      <c r="V3556" s="794"/>
      <c r="W3556" s="794"/>
      <c r="X3556" s="794"/>
    </row>
    <row r="3557" spans="3:24">
      <c r="C3557" s="857" t="s">
        <v>1024</v>
      </c>
      <c r="D3557" s="835">
        <v>43891</v>
      </c>
      <c r="E3557" s="794">
        <f t="shared" si="64"/>
        <v>2020</v>
      </c>
      <c r="F3557" s="794" t="s">
        <v>1019</v>
      </c>
      <c r="G3557" s="823">
        <v>300</v>
      </c>
      <c r="H3557" s="794" t="s">
        <v>1053</v>
      </c>
      <c r="I3557" s="794">
        <v>180</v>
      </c>
      <c r="J3557" s="794">
        <v>120</v>
      </c>
      <c r="K3557" s="794">
        <v>504</v>
      </c>
      <c r="L3557" s="835">
        <v>44166</v>
      </c>
      <c r="M3557" s="794"/>
      <c r="N3557" s="794"/>
      <c r="O3557" s="794"/>
      <c r="P3557" s="794"/>
      <c r="Q3557" s="794"/>
      <c r="R3557" s="794"/>
      <c r="S3557" s="794"/>
      <c r="T3557" s="794"/>
      <c r="U3557" s="794"/>
      <c r="V3557" s="794"/>
      <c r="W3557" s="794"/>
      <c r="X3557" s="794"/>
    </row>
    <row r="3558" spans="3:24">
      <c r="C3558" s="857" t="s">
        <v>1024</v>
      </c>
      <c r="D3558" s="835">
        <v>43891</v>
      </c>
      <c r="E3558" s="794">
        <f t="shared" si="64"/>
        <v>2020</v>
      </c>
      <c r="F3558" s="794" t="s">
        <v>1019</v>
      </c>
      <c r="G3558" s="823">
        <v>300</v>
      </c>
      <c r="H3558" s="794" t="s">
        <v>1043</v>
      </c>
      <c r="I3558" s="794">
        <v>134</v>
      </c>
      <c r="J3558" s="794">
        <v>166</v>
      </c>
      <c r="K3558" s="794">
        <v>697.2</v>
      </c>
      <c r="L3558" s="835" t="s">
        <v>1023</v>
      </c>
      <c r="M3558" s="794"/>
      <c r="N3558" s="794"/>
      <c r="O3558" s="794"/>
      <c r="P3558" s="794"/>
      <c r="Q3558" s="794"/>
      <c r="R3558" s="794"/>
      <c r="S3558" s="794"/>
      <c r="T3558" s="794"/>
      <c r="U3558" s="794"/>
      <c r="V3558" s="794"/>
      <c r="W3558" s="794"/>
      <c r="X3558" s="794"/>
    </row>
    <row r="3559" spans="3:24">
      <c r="C3559" s="857" t="s">
        <v>1018</v>
      </c>
      <c r="D3559" s="835">
        <v>43891</v>
      </c>
      <c r="E3559" s="794">
        <f t="shared" si="64"/>
        <v>2020</v>
      </c>
      <c r="F3559" s="794" t="s">
        <v>1019</v>
      </c>
      <c r="G3559" s="823">
        <v>300</v>
      </c>
      <c r="H3559" s="794" t="s">
        <v>1043</v>
      </c>
      <c r="I3559" s="794">
        <v>134</v>
      </c>
      <c r="J3559" s="794">
        <v>166</v>
      </c>
      <c r="K3559" s="794">
        <v>697.2</v>
      </c>
      <c r="L3559" s="835" t="s">
        <v>1023</v>
      </c>
      <c r="M3559" s="794"/>
      <c r="N3559" s="794"/>
      <c r="O3559" s="794"/>
      <c r="P3559" s="794"/>
      <c r="Q3559" s="794"/>
      <c r="R3559" s="794"/>
      <c r="S3559" s="794"/>
      <c r="T3559" s="794"/>
      <c r="U3559" s="794"/>
      <c r="V3559" s="794"/>
      <c r="W3559" s="794"/>
      <c r="X3559" s="794"/>
    </row>
    <row r="3560" spans="3:24">
      <c r="C3560" s="857" t="s">
        <v>1024</v>
      </c>
      <c r="D3560" s="835">
        <v>43891</v>
      </c>
      <c r="E3560" s="794">
        <f t="shared" si="64"/>
        <v>2020</v>
      </c>
      <c r="F3560" s="794" t="s">
        <v>1028</v>
      </c>
      <c r="G3560" s="823">
        <v>195</v>
      </c>
      <c r="H3560" s="794" t="s">
        <v>1029</v>
      </c>
      <c r="I3560" s="794">
        <v>86</v>
      </c>
      <c r="J3560" s="794">
        <v>109</v>
      </c>
      <c r="K3560" s="794">
        <v>457.8</v>
      </c>
      <c r="L3560" s="835">
        <v>44228</v>
      </c>
      <c r="M3560" s="794"/>
      <c r="N3560" s="794"/>
      <c r="O3560" s="794"/>
      <c r="P3560" s="794"/>
      <c r="Q3560" s="794"/>
      <c r="R3560" s="794"/>
      <c r="S3560" s="794"/>
      <c r="T3560" s="794"/>
      <c r="U3560" s="794"/>
      <c r="V3560" s="794"/>
      <c r="W3560" s="794"/>
      <c r="X3560" s="794"/>
    </row>
    <row r="3561" spans="3:24">
      <c r="C3561" s="857" t="s">
        <v>1024</v>
      </c>
      <c r="D3561" s="835">
        <v>43891</v>
      </c>
      <c r="E3561" s="794">
        <f t="shared" si="64"/>
        <v>2020</v>
      </c>
      <c r="F3561" s="794" t="s">
        <v>1028</v>
      </c>
      <c r="G3561" s="823">
        <v>195</v>
      </c>
      <c r="H3561" s="794" t="s">
        <v>1029</v>
      </c>
      <c r="I3561" s="794">
        <v>86</v>
      </c>
      <c r="J3561" s="794">
        <v>109</v>
      </c>
      <c r="K3561" s="794">
        <v>457.8</v>
      </c>
      <c r="L3561" s="835">
        <v>44228</v>
      </c>
      <c r="M3561" s="794"/>
      <c r="N3561" s="794"/>
      <c r="O3561" s="794"/>
      <c r="P3561" s="794"/>
      <c r="Q3561" s="794"/>
      <c r="R3561" s="794"/>
      <c r="S3561" s="794"/>
      <c r="T3561" s="794"/>
      <c r="U3561" s="794"/>
      <c r="V3561" s="794"/>
      <c r="W3561" s="794"/>
      <c r="X3561" s="794"/>
    </row>
    <row r="3562" spans="3:24">
      <c r="C3562" s="857" t="s">
        <v>1024</v>
      </c>
      <c r="D3562" s="835">
        <v>43891</v>
      </c>
      <c r="E3562" s="794">
        <f t="shared" ref="E3562:E3625" si="65">YEAR(D3562)</f>
        <v>2020</v>
      </c>
      <c r="F3562" s="794" t="s">
        <v>1028</v>
      </c>
      <c r="G3562" s="823">
        <v>195</v>
      </c>
      <c r="H3562" s="794" t="s">
        <v>1029</v>
      </c>
      <c r="I3562" s="794">
        <v>86</v>
      </c>
      <c r="J3562" s="794">
        <v>109</v>
      </c>
      <c r="K3562" s="794">
        <v>457.8</v>
      </c>
      <c r="L3562" s="835">
        <v>44228</v>
      </c>
      <c r="M3562" s="794"/>
      <c r="N3562" s="794"/>
      <c r="O3562" s="794"/>
      <c r="P3562" s="794"/>
      <c r="Q3562" s="794"/>
      <c r="R3562" s="794"/>
      <c r="S3562" s="794"/>
      <c r="T3562" s="794"/>
      <c r="U3562" s="794"/>
      <c r="V3562" s="794"/>
      <c r="W3562" s="794"/>
      <c r="X3562" s="794"/>
    </row>
    <row r="3563" spans="3:24">
      <c r="C3563" s="857" t="s">
        <v>1024</v>
      </c>
      <c r="D3563" s="835">
        <v>43891</v>
      </c>
      <c r="E3563" s="794">
        <f t="shared" si="65"/>
        <v>2020</v>
      </c>
      <c r="F3563" s="794" t="s">
        <v>1028</v>
      </c>
      <c r="G3563" s="823">
        <v>195</v>
      </c>
      <c r="H3563" s="794" t="s">
        <v>1029</v>
      </c>
      <c r="I3563" s="794">
        <v>86</v>
      </c>
      <c r="J3563" s="794">
        <v>109</v>
      </c>
      <c r="K3563" s="794">
        <v>457.8</v>
      </c>
      <c r="L3563" s="835">
        <v>44228</v>
      </c>
      <c r="M3563" s="794"/>
      <c r="N3563" s="794"/>
      <c r="O3563" s="794"/>
      <c r="P3563" s="794"/>
      <c r="Q3563" s="794"/>
      <c r="R3563" s="794"/>
      <c r="S3563" s="794"/>
      <c r="T3563" s="794"/>
      <c r="U3563" s="794"/>
      <c r="V3563" s="794"/>
      <c r="W3563" s="794"/>
      <c r="X3563" s="794"/>
    </row>
    <row r="3564" spans="3:24">
      <c r="C3564" s="857" t="s">
        <v>1024</v>
      </c>
      <c r="D3564" s="835">
        <v>43891</v>
      </c>
      <c r="E3564" s="794">
        <f t="shared" si="65"/>
        <v>2020</v>
      </c>
      <c r="F3564" s="794" t="s">
        <v>1019</v>
      </c>
      <c r="G3564" s="823">
        <v>300</v>
      </c>
      <c r="H3564" s="794" t="s">
        <v>1044</v>
      </c>
      <c r="I3564" s="794">
        <v>162</v>
      </c>
      <c r="J3564" s="794">
        <v>138</v>
      </c>
      <c r="K3564" s="794">
        <v>579.6</v>
      </c>
      <c r="L3564" s="835" t="s">
        <v>1023</v>
      </c>
      <c r="M3564" s="794"/>
      <c r="N3564" s="794"/>
      <c r="O3564" s="794"/>
      <c r="P3564" s="794"/>
      <c r="Q3564" s="794"/>
      <c r="R3564" s="794"/>
      <c r="S3564" s="794"/>
      <c r="T3564" s="794"/>
      <c r="U3564" s="794"/>
      <c r="V3564" s="794"/>
      <c r="W3564" s="794"/>
      <c r="X3564" s="794"/>
    </row>
    <row r="3565" spans="3:24">
      <c r="C3565" s="857" t="s">
        <v>1024</v>
      </c>
      <c r="D3565" s="835">
        <v>43891</v>
      </c>
      <c r="E3565" s="794">
        <f t="shared" si="65"/>
        <v>2020</v>
      </c>
      <c r="F3565" s="794" t="s">
        <v>1019</v>
      </c>
      <c r="G3565" s="823">
        <v>300</v>
      </c>
      <c r="H3565" s="794" t="s">
        <v>1053</v>
      </c>
      <c r="I3565" s="794">
        <v>180</v>
      </c>
      <c r="J3565" s="794">
        <v>120</v>
      </c>
      <c r="K3565" s="794">
        <v>504</v>
      </c>
      <c r="L3565" s="835" t="s">
        <v>1023</v>
      </c>
      <c r="M3565" s="794"/>
      <c r="N3565" s="794"/>
      <c r="O3565" s="794"/>
      <c r="P3565" s="794"/>
      <c r="Q3565" s="794"/>
      <c r="R3565" s="794"/>
      <c r="S3565" s="794"/>
      <c r="T3565" s="794"/>
      <c r="U3565" s="794"/>
      <c r="V3565" s="794"/>
      <c r="W3565" s="794"/>
      <c r="X3565" s="794"/>
    </row>
    <row r="3566" spans="3:24">
      <c r="C3566" s="857" t="s">
        <v>1024</v>
      </c>
      <c r="D3566" s="835">
        <v>43891</v>
      </c>
      <c r="E3566" s="794">
        <f t="shared" si="65"/>
        <v>2020</v>
      </c>
      <c r="F3566" s="794" t="s">
        <v>1019</v>
      </c>
      <c r="G3566" s="823">
        <v>300</v>
      </c>
      <c r="H3566" s="794" t="s">
        <v>1029</v>
      </c>
      <c r="I3566" s="794">
        <v>86</v>
      </c>
      <c r="J3566" s="794">
        <v>214</v>
      </c>
      <c r="K3566" s="794">
        <v>898.80000000000007</v>
      </c>
      <c r="L3566" s="835" t="s">
        <v>1023</v>
      </c>
      <c r="M3566" s="794"/>
      <c r="N3566" s="794"/>
      <c r="O3566" s="794"/>
      <c r="P3566" s="794"/>
      <c r="Q3566" s="794"/>
      <c r="R3566" s="794"/>
      <c r="S3566" s="794"/>
      <c r="T3566" s="794"/>
      <c r="U3566" s="794"/>
      <c r="V3566" s="794"/>
      <c r="W3566" s="794"/>
      <c r="X3566" s="794"/>
    </row>
    <row r="3567" spans="3:24">
      <c r="C3567" s="857" t="s">
        <v>1024</v>
      </c>
      <c r="D3567" s="835">
        <v>43891</v>
      </c>
      <c r="E3567" s="794">
        <f t="shared" si="65"/>
        <v>2020</v>
      </c>
      <c r="F3567" s="794" t="s">
        <v>1019</v>
      </c>
      <c r="G3567" s="823">
        <v>300</v>
      </c>
      <c r="H3567" s="794" t="s">
        <v>1029</v>
      </c>
      <c r="I3567" s="794">
        <v>86</v>
      </c>
      <c r="J3567" s="794">
        <v>214</v>
      </c>
      <c r="K3567" s="794">
        <v>898.80000000000007</v>
      </c>
      <c r="L3567" s="835" t="s">
        <v>1023</v>
      </c>
      <c r="M3567" s="794"/>
      <c r="N3567" s="794"/>
      <c r="O3567" s="794"/>
      <c r="P3567" s="794"/>
      <c r="Q3567" s="794"/>
      <c r="R3567" s="794"/>
      <c r="S3567" s="794"/>
      <c r="T3567" s="794"/>
      <c r="U3567" s="794"/>
      <c r="V3567" s="794"/>
      <c r="W3567" s="794"/>
      <c r="X3567" s="794"/>
    </row>
    <row r="3568" spans="3:24">
      <c r="C3568" s="857" t="s">
        <v>1024</v>
      </c>
      <c r="D3568" s="835">
        <v>43891</v>
      </c>
      <c r="E3568" s="794">
        <f t="shared" si="65"/>
        <v>2020</v>
      </c>
      <c r="F3568" s="794" t="s">
        <v>1019</v>
      </c>
      <c r="G3568" s="823">
        <v>300</v>
      </c>
      <c r="H3568" s="794" t="s">
        <v>1029</v>
      </c>
      <c r="I3568" s="794">
        <v>86</v>
      </c>
      <c r="J3568" s="794">
        <v>214</v>
      </c>
      <c r="K3568" s="794">
        <v>898.80000000000007</v>
      </c>
      <c r="L3568" s="835" t="s">
        <v>1023</v>
      </c>
      <c r="M3568" s="794"/>
      <c r="N3568" s="794"/>
      <c r="O3568" s="794"/>
      <c r="P3568" s="794"/>
      <c r="Q3568" s="794"/>
      <c r="R3568" s="794"/>
      <c r="S3568" s="794"/>
      <c r="T3568" s="794"/>
      <c r="U3568" s="794"/>
      <c r="V3568" s="794"/>
      <c r="W3568" s="794"/>
      <c r="X3568" s="794"/>
    </row>
    <row r="3569" spans="3:24">
      <c r="C3569" s="857" t="s">
        <v>1024</v>
      </c>
      <c r="D3569" s="835">
        <v>43891</v>
      </c>
      <c r="E3569" s="794">
        <f t="shared" si="65"/>
        <v>2020</v>
      </c>
      <c r="F3569" s="794" t="s">
        <v>1019</v>
      </c>
      <c r="G3569" s="823">
        <v>300</v>
      </c>
      <c r="H3569" s="794" t="s">
        <v>1029</v>
      </c>
      <c r="I3569" s="794">
        <v>86</v>
      </c>
      <c r="J3569" s="794">
        <v>214</v>
      </c>
      <c r="K3569" s="794">
        <v>898.80000000000007</v>
      </c>
      <c r="L3569" s="835" t="s">
        <v>1023</v>
      </c>
      <c r="M3569" s="794"/>
      <c r="N3569" s="794"/>
      <c r="O3569" s="794"/>
      <c r="P3569" s="794"/>
      <c r="Q3569" s="794"/>
      <c r="R3569" s="794"/>
      <c r="S3569" s="794"/>
      <c r="T3569" s="794"/>
      <c r="U3569" s="794"/>
      <c r="V3569" s="794"/>
      <c r="W3569" s="794"/>
      <c r="X3569" s="794"/>
    </row>
    <row r="3570" spans="3:24">
      <c r="C3570" s="857" t="s">
        <v>1024</v>
      </c>
      <c r="D3570" s="835">
        <v>43891</v>
      </c>
      <c r="E3570" s="794">
        <f t="shared" si="65"/>
        <v>2020</v>
      </c>
      <c r="F3570" s="794" t="s">
        <v>1019</v>
      </c>
      <c r="G3570" s="823">
        <v>300</v>
      </c>
      <c r="H3570" s="794" t="s">
        <v>1029</v>
      </c>
      <c r="I3570" s="794">
        <v>86</v>
      </c>
      <c r="J3570" s="794">
        <v>214</v>
      </c>
      <c r="K3570" s="794">
        <v>898.80000000000007</v>
      </c>
      <c r="L3570" s="835" t="s">
        <v>1023</v>
      </c>
      <c r="M3570" s="794"/>
      <c r="N3570" s="794"/>
      <c r="O3570" s="794"/>
      <c r="P3570" s="794"/>
      <c r="Q3570" s="794"/>
      <c r="R3570" s="794"/>
      <c r="S3570" s="794"/>
      <c r="T3570" s="794"/>
      <c r="U3570" s="794"/>
      <c r="V3570" s="794"/>
      <c r="W3570" s="794"/>
      <c r="X3570" s="794"/>
    </row>
    <row r="3571" spans="3:24">
      <c r="C3571" s="857" t="s">
        <v>1024</v>
      </c>
      <c r="D3571" s="835">
        <v>43891</v>
      </c>
      <c r="E3571" s="794">
        <f t="shared" si="65"/>
        <v>2020</v>
      </c>
      <c r="F3571" s="794" t="s">
        <v>1019</v>
      </c>
      <c r="G3571" s="823">
        <v>300</v>
      </c>
      <c r="H3571" s="794" t="s">
        <v>1053</v>
      </c>
      <c r="I3571" s="794">
        <v>180</v>
      </c>
      <c r="J3571" s="794">
        <v>120</v>
      </c>
      <c r="K3571" s="794">
        <v>504</v>
      </c>
      <c r="L3571" s="835" t="s">
        <v>1023</v>
      </c>
      <c r="M3571" s="794"/>
      <c r="N3571" s="794"/>
      <c r="O3571" s="794"/>
      <c r="P3571" s="794"/>
      <c r="Q3571" s="794"/>
      <c r="R3571" s="794"/>
      <c r="S3571" s="794"/>
      <c r="T3571" s="794"/>
      <c r="U3571" s="794"/>
      <c r="V3571" s="794"/>
      <c r="W3571" s="794"/>
      <c r="X3571" s="794"/>
    </row>
    <row r="3572" spans="3:24">
      <c r="C3572" s="857" t="s">
        <v>1024</v>
      </c>
      <c r="D3572" s="835">
        <v>43891</v>
      </c>
      <c r="E3572" s="794">
        <f t="shared" si="65"/>
        <v>2020</v>
      </c>
      <c r="F3572" s="794" t="s">
        <v>1019</v>
      </c>
      <c r="G3572" s="823">
        <v>300</v>
      </c>
      <c r="H3572" s="794" t="s">
        <v>1053</v>
      </c>
      <c r="I3572" s="794">
        <v>180</v>
      </c>
      <c r="J3572" s="794">
        <v>120</v>
      </c>
      <c r="K3572" s="794">
        <v>504</v>
      </c>
      <c r="L3572" s="835">
        <v>44228</v>
      </c>
      <c r="M3572" s="794"/>
      <c r="N3572" s="794"/>
      <c r="O3572" s="794"/>
      <c r="P3572" s="794"/>
      <c r="Q3572" s="794"/>
      <c r="R3572" s="794"/>
      <c r="S3572" s="794"/>
      <c r="T3572" s="794"/>
      <c r="U3572" s="794"/>
      <c r="V3572" s="794"/>
      <c r="W3572" s="794"/>
      <c r="X3572" s="794"/>
    </row>
    <row r="3573" spans="3:24">
      <c r="C3573" s="857" t="s">
        <v>1024</v>
      </c>
      <c r="D3573" s="835">
        <v>43891</v>
      </c>
      <c r="E3573" s="794">
        <f t="shared" si="65"/>
        <v>2020</v>
      </c>
      <c r="F3573" s="794" t="s">
        <v>1019</v>
      </c>
      <c r="G3573" s="823">
        <v>300</v>
      </c>
      <c r="H3573" s="794" t="s">
        <v>1053</v>
      </c>
      <c r="I3573" s="794">
        <v>180</v>
      </c>
      <c r="J3573" s="794">
        <v>120</v>
      </c>
      <c r="K3573" s="794">
        <v>504</v>
      </c>
      <c r="L3573" s="835">
        <v>44228</v>
      </c>
      <c r="M3573" s="794"/>
      <c r="N3573" s="794"/>
      <c r="O3573" s="794"/>
      <c r="P3573" s="794"/>
      <c r="Q3573" s="794"/>
      <c r="R3573" s="794"/>
      <c r="S3573" s="794"/>
      <c r="T3573" s="794"/>
      <c r="U3573" s="794"/>
      <c r="V3573" s="794"/>
      <c r="W3573" s="794"/>
      <c r="X3573" s="794"/>
    </row>
    <row r="3574" spans="3:24">
      <c r="C3574" s="857" t="s">
        <v>1024</v>
      </c>
      <c r="D3574" s="835">
        <v>43891</v>
      </c>
      <c r="E3574" s="794">
        <f t="shared" si="65"/>
        <v>2020</v>
      </c>
      <c r="F3574" s="794" t="s">
        <v>1019</v>
      </c>
      <c r="G3574" s="823">
        <v>300</v>
      </c>
      <c r="H3574" s="794" t="s">
        <v>1053</v>
      </c>
      <c r="I3574" s="794">
        <v>180</v>
      </c>
      <c r="J3574" s="794">
        <v>120</v>
      </c>
      <c r="K3574" s="794">
        <v>504</v>
      </c>
      <c r="L3574" s="835">
        <v>44228</v>
      </c>
      <c r="M3574" s="794"/>
      <c r="N3574" s="794"/>
      <c r="O3574" s="794"/>
      <c r="P3574" s="794"/>
      <c r="Q3574" s="794"/>
      <c r="R3574" s="794"/>
      <c r="S3574" s="794"/>
      <c r="T3574" s="794"/>
      <c r="U3574" s="794"/>
      <c r="V3574" s="794"/>
      <c r="W3574" s="794"/>
      <c r="X3574" s="794"/>
    </row>
    <row r="3575" spans="3:24">
      <c r="C3575" s="857" t="s">
        <v>1024</v>
      </c>
      <c r="D3575" s="835">
        <v>43891</v>
      </c>
      <c r="E3575" s="794">
        <f t="shared" si="65"/>
        <v>2020</v>
      </c>
      <c r="F3575" s="794" t="s">
        <v>1019</v>
      </c>
      <c r="G3575" s="823">
        <v>300</v>
      </c>
      <c r="H3575" s="794" t="s">
        <v>1053</v>
      </c>
      <c r="I3575" s="794">
        <v>180</v>
      </c>
      <c r="J3575" s="794">
        <v>120</v>
      </c>
      <c r="K3575" s="794">
        <v>504</v>
      </c>
      <c r="L3575" s="835">
        <v>44228</v>
      </c>
      <c r="M3575" s="794"/>
      <c r="N3575" s="794"/>
      <c r="O3575" s="794"/>
      <c r="P3575" s="794"/>
      <c r="Q3575" s="794"/>
      <c r="R3575" s="794"/>
      <c r="S3575" s="794"/>
      <c r="T3575" s="794"/>
      <c r="U3575" s="794"/>
      <c r="V3575" s="794"/>
      <c r="W3575" s="794"/>
      <c r="X3575" s="794"/>
    </row>
    <row r="3576" spans="3:24">
      <c r="C3576" s="857" t="s">
        <v>1024</v>
      </c>
      <c r="D3576" s="835">
        <v>43891</v>
      </c>
      <c r="E3576" s="794">
        <f t="shared" si="65"/>
        <v>2020</v>
      </c>
      <c r="F3576" s="794" t="s">
        <v>1019</v>
      </c>
      <c r="G3576" s="823">
        <v>300</v>
      </c>
      <c r="H3576" s="794" t="s">
        <v>1053</v>
      </c>
      <c r="I3576" s="794">
        <v>180</v>
      </c>
      <c r="J3576" s="794">
        <v>120</v>
      </c>
      <c r="K3576" s="794">
        <v>504</v>
      </c>
      <c r="L3576" s="835">
        <v>44228</v>
      </c>
      <c r="M3576" s="794"/>
      <c r="N3576" s="794"/>
      <c r="O3576" s="794"/>
      <c r="P3576" s="794"/>
      <c r="Q3576" s="794"/>
      <c r="R3576" s="794"/>
      <c r="S3576" s="794"/>
      <c r="T3576" s="794"/>
      <c r="U3576" s="794"/>
      <c r="V3576" s="794"/>
      <c r="W3576" s="794"/>
      <c r="X3576" s="794"/>
    </row>
    <row r="3577" spans="3:24">
      <c r="C3577" s="857" t="s">
        <v>1024</v>
      </c>
      <c r="D3577" s="835">
        <v>43891</v>
      </c>
      <c r="E3577" s="794">
        <f t="shared" si="65"/>
        <v>2020</v>
      </c>
      <c r="F3577" s="794" t="s">
        <v>1019</v>
      </c>
      <c r="G3577" s="823">
        <v>300</v>
      </c>
      <c r="H3577" s="794" t="s">
        <v>1053</v>
      </c>
      <c r="I3577" s="794">
        <v>180</v>
      </c>
      <c r="J3577" s="794">
        <v>120</v>
      </c>
      <c r="K3577" s="794">
        <v>504</v>
      </c>
      <c r="L3577" s="835">
        <v>44228</v>
      </c>
      <c r="M3577" s="794"/>
      <c r="N3577" s="794"/>
      <c r="O3577" s="794"/>
      <c r="P3577" s="794"/>
      <c r="Q3577" s="794"/>
      <c r="R3577" s="794"/>
      <c r="S3577" s="794"/>
      <c r="T3577" s="794"/>
      <c r="U3577" s="794"/>
      <c r="V3577" s="794"/>
      <c r="W3577" s="794"/>
      <c r="X3577" s="794"/>
    </row>
    <row r="3578" spans="3:24">
      <c r="C3578" s="857" t="s">
        <v>1024</v>
      </c>
      <c r="D3578" s="835">
        <v>43891</v>
      </c>
      <c r="E3578" s="794">
        <f t="shared" si="65"/>
        <v>2020</v>
      </c>
      <c r="F3578" s="794" t="s">
        <v>1019</v>
      </c>
      <c r="G3578" s="823">
        <v>300</v>
      </c>
      <c r="H3578" s="794" t="s">
        <v>1053</v>
      </c>
      <c r="I3578" s="794">
        <v>180</v>
      </c>
      <c r="J3578" s="794">
        <v>120</v>
      </c>
      <c r="K3578" s="794">
        <v>504</v>
      </c>
      <c r="L3578" s="835">
        <v>44228</v>
      </c>
      <c r="M3578" s="794"/>
      <c r="N3578" s="794"/>
      <c r="O3578" s="794"/>
      <c r="P3578" s="794"/>
      <c r="Q3578" s="794"/>
      <c r="R3578" s="794"/>
      <c r="S3578" s="794"/>
      <c r="T3578" s="794"/>
      <c r="U3578" s="794"/>
      <c r="V3578" s="794"/>
      <c r="W3578" s="794"/>
      <c r="X3578" s="794"/>
    </row>
    <row r="3579" spans="3:24">
      <c r="C3579" s="857" t="s">
        <v>1024</v>
      </c>
      <c r="D3579" s="835">
        <v>43891</v>
      </c>
      <c r="E3579" s="794">
        <f t="shared" si="65"/>
        <v>2020</v>
      </c>
      <c r="F3579" s="794" t="s">
        <v>1019</v>
      </c>
      <c r="G3579" s="823">
        <v>300</v>
      </c>
      <c r="H3579" s="794" t="s">
        <v>1053</v>
      </c>
      <c r="I3579" s="794">
        <v>180</v>
      </c>
      <c r="J3579" s="794">
        <v>120</v>
      </c>
      <c r="K3579" s="794">
        <v>504</v>
      </c>
      <c r="L3579" s="835">
        <v>44228</v>
      </c>
      <c r="M3579" s="794"/>
      <c r="N3579" s="794"/>
      <c r="O3579" s="794"/>
      <c r="P3579" s="794"/>
      <c r="Q3579" s="794"/>
      <c r="R3579" s="794"/>
      <c r="S3579" s="794"/>
      <c r="T3579" s="794"/>
      <c r="U3579" s="794"/>
      <c r="V3579" s="794"/>
      <c r="W3579" s="794"/>
      <c r="X3579" s="794"/>
    </row>
    <row r="3580" spans="3:24">
      <c r="C3580" s="857" t="s">
        <v>1024</v>
      </c>
      <c r="D3580" s="835">
        <v>43891</v>
      </c>
      <c r="E3580" s="794">
        <f t="shared" si="65"/>
        <v>2020</v>
      </c>
      <c r="F3580" s="794" t="s">
        <v>1019</v>
      </c>
      <c r="G3580" s="823">
        <v>300</v>
      </c>
      <c r="H3580" s="794" t="s">
        <v>1053</v>
      </c>
      <c r="I3580" s="794">
        <v>180</v>
      </c>
      <c r="J3580" s="794">
        <v>120</v>
      </c>
      <c r="K3580" s="794">
        <v>504</v>
      </c>
      <c r="L3580" s="835">
        <v>44228</v>
      </c>
      <c r="M3580" s="794"/>
      <c r="N3580" s="794"/>
      <c r="O3580" s="794"/>
      <c r="P3580" s="794"/>
      <c r="Q3580" s="794"/>
      <c r="R3580" s="794"/>
      <c r="S3580" s="794"/>
      <c r="T3580" s="794"/>
      <c r="U3580" s="794"/>
      <c r="V3580" s="794"/>
      <c r="W3580" s="794"/>
      <c r="X3580" s="794"/>
    </row>
    <row r="3581" spans="3:24">
      <c r="C3581" s="857" t="s">
        <v>1024</v>
      </c>
      <c r="D3581" s="835">
        <v>43891</v>
      </c>
      <c r="E3581" s="794">
        <f t="shared" si="65"/>
        <v>2020</v>
      </c>
      <c r="F3581" s="794" t="s">
        <v>1019</v>
      </c>
      <c r="G3581" s="823">
        <v>300</v>
      </c>
      <c r="H3581" s="794" t="s">
        <v>1053</v>
      </c>
      <c r="I3581" s="794">
        <v>180</v>
      </c>
      <c r="J3581" s="794">
        <v>120</v>
      </c>
      <c r="K3581" s="794">
        <v>504</v>
      </c>
      <c r="L3581" s="835">
        <v>44228</v>
      </c>
      <c r="M3581" s="794"/>
      <c r="N3581" s="794"/>
      <c r="O3581" s="794"/>
      <c r="P3581" s="794"/>
      <c r="Q3581" s="794"/>
      <c r="R3581" s="794"/>
      <c r="S3581" s="794"/>
      <c r="T3581" s="794"/>
      <c r="U3581" s="794"/>
      <c r="V3581" s="794"/>
      <c r="W3581" s="794"/>
      <c r="X3581" s="794"/>
    </row>
    <row r="3582" spans="3:24">
      <c r="C3582" s="857" t="s">
        <v>1024</v>
      </c>
      <c r="D3582" s="835">
        <v>43891</v>
      </c>
      <c r="E3582" s="794">
        <f t="shared" si="65"/>
        <v>2020</v>
      </c>
      <c r="F3582" s="794" t="s">
        <v>1019</v>
      </c>
      <c r="G3582" s="823">
        <v>300</v>
      </c>
      <c r="H3582" s="794" t="s">
        <v>1053</v>
      </c>
      <c r="I3582" s="794">
        <v>180</v>
      </c>
      <c r="J3582" s="794">
        <v>120</v>
      </c>
      <c r="K3582" s="794">
        <v>504</v>
      </c>
      <c r="L3582" s="835">
        <v>44228</v>
      </c>
      <c r="M3582" s="794"/>
      <c r="N3582" s="794"/>
      <c r="O3582" s="794"/>
      <c r="P3582" s="794"/>
      <c r="Q3582" s="794"/>
      <c r="R3582" s="794"/>
      <c r="S3582" s="794"/>
      <c r="T3582" s="794"/>
      <c r="U3582" s="794"/>
      <c r="V3582" s="794"/>
      <c r="W3582" s="794"/>
      <c r="X3582" s="794"/>
    </row>
    <row r="3583" spans="3:24">
      <c r="C3583" s="857" t="s">
        <v>1024</v>
      </c>
      <c r="D3583" s="835">
        <v>43891</v>
      </c>
      <c r="E3583" s="794">
        <f t="shared" si="65"/>
        <v>2020</v>
      </c>
      <c r="F3583" s="794" t="s">
        <v>1019</v>
      </c>
      <c r="G3583" s="823">
        <v>300</v>
      </c>
      <c r="H3583" s="794" t="s">
        <v>1053</v>
      </c>
      <c r="I3583" s="794">
        <v>180</v>
      </c>
      <c r="J3583" s="794">
        <v>120</v>
      </c>
      <c r="K3583" s="794">
        <v>504</v>
      </c>
      <c r="L3583" s="835">
        <v>44228</v>
      </c>
      <c r="M3583" s="794"/>
      <c r="N3583" s="794"/>
      <c r="O3583" s="794"/>
      <c r="P3583" s="794"/>
      <c r="Q3583" s="794"/>
      <c r="R3583" s="794"/>
      <c r="S3583" s="794"/>
      <c r="T3583" s="794"/>
      <c r="U3583" s="794"/>
      <c r="V3583" s="794"/>
      <c r="W3583" s="794"/>
      <c r="X3583" s="794"/>
    </row>
    <row r="3584" spans="3:24">
      <c r="C3584" s="857" t="s">
        <v>1024</v>
      </c>
      <c r="D3584" s="835">
        <v>43891</v>
      </c>
      <c r="E3584" s="794">
        <f t="shared" si="65"/>
        <v>2020</v>
      </c>
      <c r="F3584" s="794" t="s">
        <v>1019</v>
      </c>
      <c r="G3584" s="823">
        <v>300</v>
      </c>
      <c r="H3584" s="794" t="s">
        <v>1053</v>
      </c>
      <c r="I3584" s="794">
        <v>180</v>
      </c>
      <c r="J3584" s="794">
        <v>120</v>
      </c>
      <c r="K3584" s="794">
        <v>504</v>
      </c>
      <c r="L3584" s="835">
        <v>44228</v>
      </c>
      <c r="M3584" s="794"/>
      <c r="N3584" s="794"/>
      <c r="O3584" s="794"/>
      <c r="P3584" s="794"/>
      <c r="Q3584" s="794"/>
      <c r="R3584" s="794"/>
      <c r="S3584" s="794"/>
      <c r="T3584" s="794"/>
      <c r="U3584" s="794"/>
      <c r="V3584" s="794"/>
      <c r="W3584" s="794"/>
      <c r="X3584" s="794"/>
    </row>
    <row r="3585" spans="3:24">
      <c r="C3585" s="857" t="s">
        <v>1024</v>
      </c>
      <c r="D3585" s="835">
        <v>43891</v>
      </c>
      <c r="E3585" s="794">
        <f t="shared" si="65"/>
        <v>2020</v>
      </c>
      <c r="F3585" s="794" t="s">
        <v>1019</v>
      </c>
      <c r="G3585" s="823">
        <v>300</v>
      </c>
      <c r="H3585" s="794" t="s">
        <v>1053</v>
      </c>
      <c r="I3585" s="794">
        <v>180</v>
      </c>
      <c r="J3585" s="794">
        <v>120</v>
      </c>
      <c r="K3585" s="794">
        <v>504</v>
      </c>
      <c r="L3585" s="835" t="s">
        <v>1023</v>
      </c>
      <c r="M3585" s="794"/>
      <c r="N3585" s="794"/>
      <c r="O3585" s="794"/>
      <c r="P3585" s="794"/>
      <c r="Q3585" s="794"/>
      <c r="R3585" s="794"/>
      <c r="S3585" s="794"/>
      <c r="T3585" s="794"/>
      <c r="U3585" s="794"/>
      <c r="V3585" s="794"/>
      <c r="W3585" s="794"/>
      <c r="X3585" s="794"/>
    </row>
    <row r="3586" spans="3:24">
      <c r="C3586" s="857" t="s">
        <v>1024</v>
      </c>
      <c r="D3586" s="835">
        <v>43891</v>
      </c>
      <c r="E3586" s="794">
        <f t="shared" si="65"/>
        <v>2020</v>
      </c>
      <c r="F3586" s="794" t="s">
        <v>1019</v>
      </c>
      <c r="G3586" s="823">
        <v>300</v>
      </c>
      <c r="H3586" s="794" t="s">
        <v>1053</v>
      </c>
      <c r="I3586" s="794">
        <v>180</v>
      </c>
      <c r="J3586" s="794">
        <v>120</v>
      </c>
      <c r="K3586" s="794">
        <v>504</v>
      </c>
      <c r="L3586" s="835">
        <v>44228</v>
      </c>
      <c r="M3586" s="794"/>
      <c r="N3586" s="794"/>
      <c r="O3586" s="794"/>
      <c r="P3586" s="794"/>
      <c r="Q3586" s="794"/>
      <c r="R3586" s="794"/>
      <c r="S3586" s="794"/>
      <c r="T3586" s="794"/>
      <c r="U3586" s="794"/>
      <c r="V3586" s="794"/>
      <c r="W3586" s="794"/>
      <c r="X3586" s="794"/>
    </row>
    <row r="3587" spans="3:24">
      <c r="C3587" s="857" t="s">
        <v>1024</v>
      </c>
      <c r="D3587" s="835">
        <v>43891</v>
      </c>
      <c r="E3587" s="794">
        <f t="shared" si="65"/>
        <v>2020</v>
      </c>
      <c r="F3587" s="794" t="s">
        <v>1019</v>
      </c>
      <c r="G3587" s="823">
        <v>300</v>
      </c>
      <c r="H3587" s="794" t="s">
        <v>1053</v>
      </c>
      <c r="I3587" s="794">
        <v>180</v>
      </c>
      <c r="J3587" s="794">
        <v>120</v>
      </c>
      <c r="K3587" s="794">
        <v>504</v>
      </c>
      <c r="L3587" s="835">
        <v>44228</v>
      </c>
      <c r="M3587" s="794"/>
      <c r="N3587" s="794"/>
      <c r="O3587" s="794"/>
      <c r="P3587" s="794"/>
      <c r="Q3587" s="794"/>
      <c r="R3587" s="794"/>
      <c r="S3587" s="794"/>
      <c r="T3587" s="794"/>
      <c r="U3587" s="794"/>
      <c r="V3587" s="794"/>
      <c r="W3587" s="794"/>
      <c r="X3587" s="794"/>
    </row>
    <row r="3588" spans="3:24">
      <c r="C3588" s="857" t="s">
        <v>1024</v>
      </c>
      <c r="D3588" s="835">
        <v>43891</v>
      </c>
      <c r="E3588" s="794">
        <f t="shared" si="65"/>
        <v>2020</v>
      </c>
      <c r="F3588" s="794" t="s">
        <v>1019</v>
      </c>
      <c r="G3588" s="823">
        <v>300</v>
      </c>
      <c r="H3588" s="794" t="s">
        <v>1053</v>
      </c>
      <c r="I3588" s="794">
        <v>180</v>
      </c>
      <c r="J3588" s="794">
        <v>120</v>
      </c>
      <c r="K3588" s="794">
        <v>504</v>
      </c>
      <c r="L3588" s="835">
        <v>44228</v>
      </c>
      <c r="M3588" s="794"/>
      <c r="N3588" s="794"/>
      <c r="O3588" s="794"/>
      <c r="P3588" s="794"/>
      <c r="Q3588" s="794"/>
      <c r="R3588" s="794"/>
      <c r="S3588" s="794"/>
      <c r="T3588" s="794"/>
      <c r="U3588" s="794"/>
      <c r="V3588" s="794"/>
      <c r="W3588" s="794"/>
      <c r="X3588" s="794"/>
    </row>
    <row r="3589" spans="3:24">
      <c r="C3589" s="857" t="s">
        <v>1024</v>
      </c>
      <c r="D3589" s="835">
        <v>43891</v>
      </c>
      <c r="E3589" s="794">
        <f t="shared" si="65"/>
        <v>2020</v>
      </c>
      <c r="F3589" s="794" t="s">
        <v>1019</v>
      </c>
      <c r="G3589" s="823">
        <v>300</v>
      </c>
      <c r="H3589" s="794" t="s">
        <v>1029</v>
      </c>
      <c r="I3589" s="794">
        <v>86</v>
      </c>
      <c r="J3589" s="794">
        <v>214</v>
      </c>
      <c r="K3589" s="794">
        <v>898.80000000000007</v>
      </c>
      <c r="L3589" s="835" t="s">
        <v>1023</v>
      </c>
      <c r="M3589" s="794"/>
      <c r="N3589" s="794"/>
      <c r="O3589" s="794"/>
      <c r="P3589" s="794"/>
      <c r="Q3589" s="794"/>
      <c r="R3589" s="794"/>
      <c r="S3589" s="794"/>
      <c r="T3589" s="794"/>
      <c r="U3589" s="794"/>
      <c r="V3589" s="794"/>
      <c r="W3589" s="794"/>
      <c r="X3589" s="794"/>
    </row>
    <row r="3590" spans="3:24">
      <c r="C3590" s="857" t="s">
        <v>1024</v>
      </c>
      <c r="D3590" s="835">
        <v>43891</v>
      </c>
      <c r="E3590" s="794">
        <f t="shared" si="65"/>
        <v>2020</v>
      </c>
      <c r="F3590" s="794" t="s">
        <v>1019</v>
      </c>
      <c r="G3590" s="823">
        <v>300</v>
      </c>
      <c r="H3590" s="794" t="s">
        <v>1029</v>
      </c>
      <c r="I3590" s="794">
        <v>86</v>
      </c>
      <c r="J3590" s="794">
        <v>214</v>
      </c>
      <c r="K3590" s="794">
        <v>898.80000000000007</v>
      </c>
      <c r="L3590" s="835" t="s">
        <v>1023</v>
      </c>
      <c r="M3590" s="794"/>
      <c r="N3590" s="794"/>
      <c r="O3590" s="794"/>
      <c r="P3590" s="794"/>
      <c r="Q3590" s="794"/>
      <c r="R3590" s="794"/>
      <c r="S3590" s="794"/>
      <c r="T3590" s="794"/>
      <c r="U3590" s="794"/>
      <c r="V3590" s="794"/>
      <c r="W3590" s="794"/>
      <c r="X3590" s="794"/>
    </row>
    <row r="3591" spans="3:24">
      <c r="C3591" s="857" t="s">
        <v>1024</v>
      </c>
      <c r="D3591" s="835">
        <v>43891</v>
      </c>
      <c r="E3591" s="794">
        <f t="shared" si="65"/>
        <v>2020</v>
      </c>
      <c r="F3591" s="794" t="s">
        <v>1019</v>
      </c>
      <c r="G3591" s="823">
        <v>300</v>
      </c>
      <c r="H3591" s="794" t="s">
        <v>1029</v>
      </c>
      <c r="I3591" s="794">
        <v>86</v>
      </c>
      <c r="J3591" s="794">
        <v>214</v>
      </c>
      <c r="K3591" s="794">
        <v>898.80000000000007</v>
      </c>
      <c r="L3591" s="835" t="s">
        <v>1023</v>
      </c>
      <c r="M3591" s="794"/>
      <c r="N3591" s="794"/>
      <c r="O3591" s="794"/>
      <c r="P3591" s="794"/>
      <c r="Q3591" s="794"/>
      <c r="R3591" s="794"/>
      <c r="S3591" s="794"/>
      <c r="T3591" s="794"/>
      <c r="U3591" s="794"/>
      <c r="V3591" s="794"/>
      <c r="W3591" s="794"/>
      <c r="X3591" s="794"/>
    </row>
    <row r="3592" spans="3:24">
      <c r="C3592" s="857" t="s">
        <v>1024</v>
      </c>
      <c r="D3592" s="835">
        <v>43891</v>
      </c>
      <c r="E3592" s="794">
        <f t="shared" si="65"/>
        <v>2020</v>
      </c>
      <c r="F3592" s="794" t="s">
        <v>1019</v>
      </c>
      <c r="G3592" s="823">
        <v>300</v>
      </c>
      <c r="H3592" s="794" t="s">
        <v>1044</v>
      </c>
      <c r="I3592" s="794">
        <v>162</v>
      </c>
      <c r="J3592" s="794">
        <v>138</v>
      </c>
      <c r="K3592" s="794">
        <v>579.6</v>
      </c>
      <c r="L3592" s="835">
        <v>44197</v>
      </c>
      <c r="M3592" s="794"/>
      <c r="N3592" s="794"/>
      <c r="O3592" s="794"/>
      <c r="P3592" s="794"/>
      <c r="Q3592" s="794"/>
      <c r="R3592" s="794"/>
      <c r="S3592" s="794"/>
      <c r="T3592" s="794"/>
      <c r="U3592" s="794"/>
      <c r="V3592" s="794"/>
      <c r="W3592" s="794"/>
      <c r="X3592" s="794"/>
    </row>
    <row r="3593" spans="3:24">
      <c r="C3593" s="857" t="s">
        <v>1024</v>
      </c>
      <c r="D3593" s="835">
        <v>43891</v>
      </c>
      <c r="E3593" s="794">
        <f t="shared" si="65"/>
        <v>2020</v>
      </c>
      <c r="F3593" s="794" t="s">
        <v>1019</v>
      </c>
      <c r="G3593" s="823">
        <v>300</v>
      </c>
      <c r="H3593" s="794" t="s">
        <v>1053</v>
      </c>
      <c r="I3593" s="794">
        <v>180</v>
      </c>
      <c r="J3593" s="794">
        <v>120</v>
      </c>
      <c r="K3593" s="794">
        <v>504</v>
      </c>
      <c r="L3593" s="835">
        <v>44197</v>
      </c>
      <c r="M3593" s="794"/>
      <c r="N3593" s="794"/>
      <c r="O3593" s="794"/>
      <c r="P3593" s="794"/>
      <c r="Q3593" s="794"/>
      <c r="R3593" s="794"/>
      <c r="S3593" s="794"/>
      <c r="T3593" s="794"/>
      <c r="U3593" s="794"/>
      <c r="V3593" s="794"/>
      <c r="W3593" s="794"/>
      <c r="X3593" s="794"/>
    </row>
    <row r="3594" spans="3:24">
      <c r="C3594" s="857" t="s">
        <v>1024</v>
      </c>
      <c r="D3594" s="835">
        <v>43891</v>
      </c>
      <c r="E3594" s="794">
        <f t="shared" si="65"/>
        <v>2020</v>
      </c>
      <c r="F3594" s="794" t="s">
        <v>1019</v>
      </c>
      <c r="G3594" s="823">
        <v>300</v>
      </c>
      <c r="H3594" s="794" t="s">
        <v>1053</v>
      </c>
      <c r="I3594" s="794">
        <v>180</v>
      </c>
      <c r="J3594" s="794">
        <v>120</v>
      </c>
      <c r="K3594" s="794">
        <v>504</v>
      </c>
      <c r="L3594" s="835">
        <v>44197</v>
      </c>
      <c r="M3594" s="794"/>
      <c r="N3594" s="794"/>
      <c r="O3594" s="794"/>
      <c r="P3594" s="794"/>
      <c r="Q3594" s="794"/>
      <c r="R3594" s="794"/>
      <c r="S3594" s="794"/>
      <c r="T3594" s="794"/>
      <c r="U3594" s="794"/>
      <c r="V3594" s="794"/>
      <c r="W3594" s="794"/>
      <c r="X3594" s="794"/>
    </row>
    <row r="3595" spans="3:24">
      <c r="C3595" s="857" t="s">
        <v>1024</v>
      </c>
      <c r="D3595" s="835">
        <v>43891</v>
      </c>
      <c r="E3595" s="794">
        <f t="shared" si="65"/>
        <v>2020</v>
      </c>
      <c r="F3595" s="794" t="s">
        <v>1019</v>
      </c>
      <c r="G3595" s="823">
        <v>300</v>
      </c>
      <c r="H3595" s="794" t="s">
        <v>1043</v>
      </c>
      <c r="I3595" s="794">
        <v>134</v>
      </c>
      <c r="J3595" s="794">
        <v>166</v>
      </c>
      <c r="K3595" s="794">
        <v>697.2</v>
      </c>
      <c r="L3595" s="835">
        <v>44105</v>
      </c>
      <c r="M3595" s="794"/>
      <c r="N3595" s="794"/>
      <c r="O3595" s="794"/>
      <c r="P3595" s="794"/>
      <c r="Q3595" s="794"/>
      <c r="R3595" s="794"/>
      <c r="S3595" s="794"/>
      <c r="T3595" s="794"/>
      <c r="U3595" s="794"/>
      <c r="V3595" s="794"/>
      <c r="W3595" s="794"/>
      <c r="X3595" s="794"/>
    </row>
    <row r="3596" spans="3:24">
      <c r="C3596" s="857" t="s">
        <v>1024</v>
      </c>
      <c r="D3596" s="835">
        <v>43891</v>
      </c>
      <c r="E3596" s="794">
        <f t="shared" si="65"/>
        <v>2020</v>
      </c>
      <c r="F3596" s="794" t="s">
        <v>1019</v>
      </c>
      <c r="G3596" s="823">
        <v>300</v>
      </c>
      <c r="H3596" s="794" t="s">
        <v>1043</v>
      </c>
      <c r="I3596" s="794">
        <v>134</v>
      </c>
      <c r="J3596" s="794">
        <v>166</v>
      </c>
      <c r="K3596" s="794">
        <v>697.2</v>
      </c>
      <c r="L3596" s="835">
        <v>44105</v>
      </c>
      <c r="M3596" s="794"/>
      <c r="N3596" s="794"/>
      <c r="O3596" s="794"/>
      <c r="P3596" s="794"/>
      <c r="Q3596" s="794"/>
      <c r="R3596" s="794"/>
      <c r="S3596" s="794"/>
      <c r="T3596" s="794"/>
      <c r="U3596" s="794"/>
      <c r="V3596" s="794"/>
      <c r="W3596" s="794"/>
      <c r="X3596" s="794"/>
    </row>
    <row r="3597" spans="3:24">
      <c r="C3597" s="857" t="s">
        <v>1024</v>
      </c>
      <c r="D3597" s="835">
        <v>43891</v>
      </c>
      <c r="E3597" s="794">
        <f t="shared" si="65"/>
        <v>2020</v>
      </c>
      <c r="F3597" s="794" t="s">
        <v>1019</v>
      </c>
      <c r="G3597" s="823">
        <v>300</v>
      </c>
      <c r="H3597" s="794" t="s">
        <v>1043</v>
      </c>
      <c r="I3597" s="794">
        <v>134</v>
      </c>
      <c r="J3597" s="794">
        <v>166</v>
      </c>
      <c r="K3597" s="794">
        <v>697.2</v>
      </c>
      <c r="L3597" s="835">
        <v>44105</v>
      </c>
      <c r="M3597" s="794"/>
      <c r="N3597" s="794"/>
      <c r="O3597" s="794"/>
      <c r="P3597" s="794"/>
      <c r="Q3597" s="794"/>
      <c r="R3597" s="794"/>
      <c r="S3597" s="794"/>
      <c r="T3597" s="794"/>
      <c r="U3597" s="794"/>
      <c r="V3597" s="794"/>
      <c r="W3597" s="794"/>
      <c r="X3597" s="794"/>
    </row>
    <row r="3598" spans="3:24">
      <c r="C3598" s="857" t="s">
        <v>1024</v>
      </c>
      <c r="D3598" s="835">
        <v>43891</v>
      </c>
      <c r="E3598" s="794">
        <f t="shared" si="65"/>
        <v>2020</v>
      </c>
      <c r="F3598" s="794" t="s">
        <v>1019</v>
      </c>
      <c r="G3598" s="823">
        <v>300</v>
      </c>
      <c r="H3598" s="794" t="s">
        <v>1043</v>
      </c>
      <c r="I3598" s="794">
        <v>134</v>
      </c>
      <c r="J3598" s="794">
        <v>166</v>
      </c>
      <c r="K3598" s="794">
        <v>697.2</v>
      </c>
      <c r="L3598" s="835">
        <v>44105</v>
      </c>
      <c r="M3598" s="794"/>
      <c r="N3598" s="794"/>
      <c r="O3598" s="794"/>
      <c r="P3598" s="794"/>
      <c r="Q3598" s="794"/>
      <c r="R3598" s="794"/>
      <c r="S3598" s="794"/>
      <c r="T3598" s="794"/>
      <c r="U3598" s="794"/>
      <c r="V3598" s="794"/>
      <c r="W3598" s="794"/>
      <c r="X3598" s="794"/>
    </row>
    <row r="3599" spans="3:24">
      <c r="C3599" s="857" t="s">
        <v>1024</v>
      </c>
      <c r="D3599" s="835">
        <v>43891</v>
      </c>
      <c r="E3599" s="794">
        <f t="shared" si="65"/>
        <v>2020</v>
      </c>
      <c r="F3599" s="794" t="s">
        <v>1019</v>
      </c>
      <c r="G3599" s="823">
        <v>300</v>
      </c>
      <c r="H3599" s="794" t="s">
        <v>1043</v>
      </c>
      <c r="I3599" s="794">
        <v>134</v>
      </c>
      <c r="J3599" s="794">
        <v>166</v>
      </c>
      <c r="K3599" s="794">
        <v>697.2</v>
      </c>
      <c r="L3599" s="835">
        <v>44105</v>
      </c>
      <c r="M3599" s="794"/>
      <c r="N3599" s="794"/>
      <c r="O3599" s="794"/>
      <c r="P3599" s="794"/>
      <c r="Q3599" s="794"/>
      <c r="R3599" s="794"/>
      <c r="S3599" s="794"/>
      <c r="T3599" s="794"/>
      <c r="U3599" s="794"/>
      <c r="V3599" s="794"/>
      <c r="W3599" s="794"/>
      <c r="X3599" s="794"/>
    </row>
    <row r="3600" spans="3:24">
      <c r="C3600" s="857" t="s">
        <v>1024</v>
      </c>
      <c r="D3600" s="835">
        <v>43891</v>
      </c>
      <c r="E3600" s="794">
        <f t="shared" si="65"/>
        <v>2020</v>
      </c>
      <c r="F3600" s="794" t="s">
        <v>1028</v>
      </c>
      <c r="G3600" s="823">
        <v>195</v>
      </c>
      <c r="H3600" s="794" t="s">
        <v>1043</v>
      </c>
      <c r="I3600" s="794">
        <v>134</v>
      </c>
      <c r="J3600" s="794">
        <v>61</v>
      </c>
      <c r="K3600" s="794">
        <v>256.2</v>
      </c>
      <c r="L3600" s="835">
        <v>44105</v>
      </c>
      <c r="M3600" s="794"/>
      <c r="N3600" s="794"/>
      <c r="O3600" s="794"/>
      <c r="P3600" s="794"/>
      <c r="Q3600" s="794"/>
      <c r="R3600" s="794"/>
      <c r="S3600" s="794"/>
      <c r="T3600" s="794"/>
      <c r="U3600" s="794"/>
      <c r="V3600" s="794"/>
      <c r="W3600" s="794"/>
      <c r="X3600" s="794"/>
    </row>
    <row r="3601" spans="3:24">
      <c r="C3601" s="857" t="s">
        <v>1024</v>
      </c>
      <c r="D3601" s="835">
        <v>43891</v>
      </c>
      <c r="E3601" s="794">
        <f t="shared" si="65"/>
        <v>2020</v>
      </c>
      <c r="F3601" s="794" t="s">
        <v>1028</v>
      </c>
      <c r="G3601" s="823">
        <v>195</v>
      </c>
      <c r="H3601" s="794" t="s">
        <v>1043</v>
      </c>
      <c r="I3601" s="794">
        <v>134</v>
      </c>
      <c r="J3601" s="794">
        <v>61</v>
      </c>
      <c r="K3601" s="794">
        <v>256.2</v>
      </c>
      <c r="L3601" s="835">
        <v>44105</v>
      </c>
      <c r="M3601" s="794"/>
      <c r="N3601" s="794"/>
      <c r="O3601" s="794"/>
      <c r="P3601" s="794"/>
      <c r="Q3601" s="794"/>
      <c r="R3601" s="794"/>
      <c r="S3601" s="794"/>
      <c r="T3601" s="794"/>
      <c r="U3601" s="794"/>
      <c r="V3601" s="794"/>
      <c r="W3601" s="794"/>
      <c r="X3601" s="794"/>
    </row>
    <row r="3602" spans="3:24">
      <c r="C3602" s="857" t="s">
        <v>1024</v>
      </c>
      <c r="D3602" s="835">
        <v>43891</v>
      </c>
      <c r="E3602" s="794">
        <f t="shared" si="65"/>
        <v>2020</v>
      </c>
      <c r="F3602" s="794" t="s">
        <v>1019</v>
      </c>
      <c r="G3602" s="823">
        <v>300</v>
      </c>
      <c r="H3602" s="794" t="s">
        <v>1043</v>
      </c>
      <c r="I3602" s="794">
        <v>134</v>
      </c>
      <c r="J3602" s="794">
        <v>166</v>
      </c>
      <c r="K3602" s="794">
        <v>697.2</v>
      </c>
      <c r="L3602" s="835">
        <v>44105</v>
      </c>
      <c r="M3602" s="794"/>
      <c r="N3602" s="794"/>
      <c r="O3602" s="794"/>
      <c r="P3602" s="794"/>
      <c r="Q3602" s="794"/>
      <c r="R3602" s="794"/>
      <c r="S3602" s="794"/>
      <c r="T3602" s="794"/>
      <c r="U3602" s="794"/>
      <c r="V3602" s="794"/>
      <c r="W3602" s="794"/>
      <c r="X3602" s="794"/>
    </row>
    <row r="3603" spans="3:24">
      <c r="C3603" s="857" t="s">
        <v>1018</v>
      </c>
      <c r="D3603" s="835">
        <v>43891</v>
      </c>
      <c r="E3603" s="794">
        <f t="shared" si="65"/>
        <v>2020</v>
      </c>
      <c r="F3603" s="794" t="s">
        <v>1019</v>
      </c>
      <c r="G3603" s="823">
        <v>300</v>
      </c>
      <c r="H3603" s="794" t="s">
        <v>1042</v>
      </c>
      <c r="I3603" s="794">
        <v>213</v>
      </c>
      <c r="J3603" s="794">
        <v>87</v>
      </c>
      <c r="K3603" s="794">
        <v>365.40000000000003</v>
      </c>
      <c r="L3603" s="835" t="s">
        <v>1023</v>
      </c>
      <c r="M3603" s="794"/>
      <c r="N3603" s="794"/>
      <c r="O3603" s="794"/>
      <c r="P3603" s="794"/>
      <c r="Q3603" s="794"/>
      <c r="R3603" s="794"/>
      <c r="S3603" s="794"/>
      <c r="T3603" s="794"/>
      <c r="U3603" s="794"/>
      <c r="V3603" s="794"/>
      <c r="W3603" s="794"/>
      <c r="X3603" s="794"/>
    </row>
    <row r="3604" spans="3:24">
      <c r="C3604" s="857" t="s">
        <v>1024</v>
      </c>
      <c r="D3604" s="835">
        <v>43891</v>
      </c>
      <c r="E3604" s="794">
        <f t="shared" si="65"/>
        <v>2020</v>
      </c>
      <c r="F3604" s="794" t="s">
        <v>1019</v>
      </c>
      <c r="G3604" s="823">
        <v>300</v>
      </c>
      <c r="H3604" s="794" t="s">
        <v>1042</v>
      </c>
      <c r="I3604" s="794">
        <v>213</v>
      </c>
      <c r="J3604" s="794">
        <v>87</v>
      </c>
      <c r="K3604" s="794">
        <v>365.40000000000003</v>
      </c>
      <c r="L3604" s="835" t="s">
        <v>1023</v>
      </c>
      <c r="M3604" s="794"/>
      <c r="N3604" s="794"/>
      <c r="O3604" s="794"/>
      <c r="P3604" s="794"/>
      <c r="Q3604" s="794"/>
      <c r="R3604" s="794"/>
      <c r="S3604" s="794"/>
      <c r="T3604" s="794"/>
      <c r="U3604" s="794"/>
      <c r="V3604" s="794"/>
      <c r="W3604" s="794"/>
      <c r="X3604" s="794"/>
    </row>
    <row r="3605" spans="3:24">
      <c r="C3605" s="857" t="s">
        <v>1024</v>
      </c>
      <c r="D3605" s="835">
        <v>43891</v>
      </c>
      <c r="E3605" s="794">
        <f t="shared" si="65"/>
        <v>2020</v>
      </c>
      <c r="F3605" s="794" t="s">
        <v>1019</v>
      </c>
      <c r="G3605" s="823">
        <v>300</v>
      </c>
      <c r="H3605" s="794" t="s">
        <v>1043</v>
      </c>
      <c r="I3605" s="794">
        <v>134</v>
      </c>
      <c r="J3605" s="794">
        <v>166</v>
      </c>
      <c r="K3605" s="794">
        <v>697.2</v>
      </c>
      <c r="L3605" s="835">
        <v>44228</v>
      </c>
      <c r="M3605" s="794"/>
      <c r="N3605" s="794"/>
      <c r="O3605" s="794"/>
      <c r="P3605" s="794"/>
      <c r="Q3605" s="794"/>
      <c r="R3605" s="794"/>
      <c r="S3605" s="794"/>
      <c r="T3605" s="794"/>
      <c r="U3605" s="794"/>
      <c r="V3605" s="794"/>
      <c r="W3605" s="794"/>
      <c r="X3605" s="794"/>
    </row>
    <row r="3606" spans="3:24">
      <c r="C3606" s="857" t="s">
        <v>1024</v>
      </c>
      <c r="D3606" s="835">
        <v>43891</v>
      </c>
      <c r="E3606" s="794">
        <f t="shared" si="65"/>
        <v>2020</v>
      </c>
      <c r="F3606" s="794" t="s">
        <v>1019</v>
      </c>
      <c r="G3606" s="823">
        <v>300</v>
      </c>
      <c r="H3606" s="794" t="s">
        <v>1043</v>
      </c>
      <c r="I3606" s="794">
        <v>134</v>
      </c>
      <c r="J3606" s="794">
        <v>166</v>
      </c>
      <c r="K3606" s="794">
        <v>697.2</v>
      </c>
      <c r="L3606" s="835">
        <v>44228</v>
      </c>
      <c r="M3606" s="794"/>
      <c r="N3606" s="794"/>
      <c r="O3606" s="794"/>
      <c r="P3606" s="794"/>
      <c r="Q3606" s="794"/>
      <c r="R3606" s="794"/>
      <c r="S3606" s="794"/>
      <c r="T3606" s="794"/>
      <c r="U3606" s="794"/>
      <c r="V3606" s="794"/>
      <c r="W3606" s="794"/>
      <c r="X3606" s="794"/>
    </row>
    <row r="3607" spans="3:24">
      <c r="C3607" s="857" t="s">
        <v>1024</v>
      </c>
      <c r="D3607" s="835">
        <v>43891</v>
      </c>
      <c r="E3607" s="794">
        <f t="shared" si="65"/>
        <v>2020</v>
      </c>
      <c r="F3607" s="794" t="s">
        <v>1019</v>
      </c>
      <c r="G3607" s="823">
        <v>300</v>
      </c>
      <c r="H3607" s="794" t="s">
        <v>1043</v>
      </c>
      <c r="I3607" s="794">
        <v>134</v>
      </c>
      <c r="J3607" s="794">
        <v>166</v>
      </c>
      <c r="K3607" s="794">
        <v>697.2</v>
      </c>
      <c r="L3607" s="835">
        <v>44228</v>
      </c>
      <c r="M3607" s="794"/>
      <c r="N3607" s="794"/>
      <c r="O3607" s="794"/>
      <c r="P3607" s="794"/>
      <c r="Q3607" s="794"/>
      <c r="R3607" s="794"/>
      <c r="S3607" s="794"/>
      <c r="T3607" s="794"/>
      <c r="U3607" s="794"/>
      <c r="V3607" s="794"/>
      <c r="W3607" s="794"/>
      <c r="X3607" s="794"/>
    </row>
    <row r="3608" spans="3:24">
      <c r="C3608" s="857" t="s">
        <v>1024</v>
      </c>
      <c r="D3608" s="835">
        <v>43891</v>
      </c>
      <c r="E3608" s="794">
        <f t="shared" si="65"/>
        <v>2020</v>
      </c>
      <c r="F3608" s="794" t="s">
        <v>1019</v>
      </c>
      <c r="G3608" s="823">
        <v>300</v>
      </c>
      <c r="H3608" s="794" t="s">
        <v>1043</v>
      </c>
      <c r="I3608" s="794">
        <v>134</v>
      </c>
      <c r="J3608" s="794">
        <v>166</v>
      </c>
      <c r="K3608" s="794">
        <v>697.2</v>
      </c>
      <c r="L3608" s="835">
        <v>44228</v>
      </c>
      <c r="M3608" s="794"/>
      <c r="N3608" s="794"/>
      <c r="O3608" s="794"/>
      <c r="P3608" s="794"/>
      <c r="Q3608" s="794"/>
      <c r="R3608" s="794"/>
      <c r="S3608" s="794"/>
      <c r="T3608" s="794"/>
      <c r="U3608" s="794"/>
      <c r="V3608" s="794"/>
      <c r="W3608" s="794"/>
      <c r="X3608" s="794"/>
    </row>
    <row r="3609" spans="3:24">
      <c r="C3609" s="857" t="s">
        <v>1024</v>
      </c>
      <c r="D3609" s="835">
        <v>43891</v>
      </c>
      <c r="E3609" s="794">
        <f t="shared" si="65"/>
        <v>2020</v>
      </c>
      <c r="F3609" s="794" t="s">
        <v>1019</v>
      </c>
      <c r="G3609" s="823">
        <v>300</v>
      </c>
      <c r="H3609" s="794" t="s">
        <v>1043</v>
      </c>
      <c r="I3609" s="794">
        <v>134</v>
      </c>
      <c r="J3609" s="794">
        <v>166</v>
      </c>
      <c r="K3609" s="794">
        <v>697.2</v>
      </c>
      <c r="L3609" s="835">
        <v>44228</v>
      </c>
      <c r="M3609" s="794"/>
      <c r="N3609" s="794"/>
      <c r="O3609" s="794"/>
      <c r="P3609" s="794"/>
      <c r="Q3609" s="794"/>
      <c r="R3609" s="794"/>
      <c r="S3609" s="794"/>
      <c r="T3609" s="794"/>
      <c r="U3609" s="794"/>
      <c r="V3609" s="794"/>
      <c r="W3609" s="794"/>
      <c r="X3609" s="794"/>
    </row>
    <row r="3610" spans="3:24">
      <c r="C3610" s="857" t="s">
        <v>1024</v>
      </c>
      <c r="D3610" s="835">
        <v>43891</v>
      </c>
      <c r="E3610" s="794">
        <f t="shared" si="65"/>
        <v>2020</v>
      </c>
      <c r="F3610" s="794" t="s">
        <v>1019</v>
      </c>
      <c r="G3610" s="823">
        <v>300</v>
      </c>
      <c r="H3610" s="794" t="s">
        <v>1043</v>
      </c>
      <c r="I3610" s="794">
        <v>134</v>
      </c>
      <c r="J3610" s="794">
        <v>166</v>
      </c>
      <c r="K3610" s="794">
        <v>697.2</v>
      </c>
      <c r="L3610" s="835">
        <v>44228</v>
      </c>
      <c r="M3610" s="794"/>
      <c r="N3610" s="794"/>
      <c r="O3610" s="794"/>
      <c r="P3610" s="794"/>
      <c r="Q3610" s="794"/>
      <c r="R3610" s="794"/>
      <c r="S3610" s="794"/>
      <c r="T3610" s="794"/>
      <c r="U3610" s="794"/>
      <c r="V3610" s="794"/>
      <c r="W3610" s="794"/>
      <c r="X3610" s="794"/>
    </row>
    <row r="3611" spans="3:24">
      <c r="C3611" s="857" t="s">
        <v>1024</v>
      </c>
      <c r="D3611" s="835">
        <v>43891</v>
      </c>
      <c r="E3611" s="794">
        <f t="shared" si="65"/>
        <v>2020</v>
      </c>
      <c r="F3611" s="794" t="s">
        <v>1019</v>
      </c>
      <c r="G3611" s="823">
        <v>300</v>
      </c>
      <c r="H3611" s="794" t="s">
        <v>1042</v>
      </c>
      <c r="I3611" s="794">
        <v>213</v>
      </c>
      <c r="J3611" s="794">
        <v>87</v>
      </c>
      <c r="K3611" s="794">
        <v>365.40000000000003</v>
      </c>
      <c r="L3611" s="835" t="s">
        <v>1023</v>
      </c>
      <c r="M3611" s="794"/>
      <c r="N3611" s="794"/>
      <c r="O3611" s="794"/>
      <c r="P3611" s="794"/>
      <c r="Q3611" s="794"/>
      <c r="R3611" s="794"/>
      <c r="S3611" s="794"/>
      <c r="T3611" s="794"/>
      <c r="U3611" s="794"/>
      <c r="V3611" s="794"/>
      <c r="W3611" s="794"/>
      <c r="X3611" s="794"/>
    </row>
    <row r="3612" spans="3:24">
      <c r="C3612" s="857" t="s">
        <v>1018</v>
      </c>
      <c r="D3612" s="835">
        <v>43891</v>
      </c>
      <c r="E3612" s="794">
        <f t="shared" si="65"/>
        <v>2020</v>
      </c>
      <c r="F3612" s="794" t="s">
        <v>1019</v>
      </c>
      <c r="G3612" s="823">
        <v>300</v>
      </c>
      <c r="H3612" s="794" t="s">
        <v>1042</v>
      </c>
      <c r="I3612" s="794">
        <v>213</v>
      </c>
      <c r="J3612" s="794">
        <v>87</v>
      </c>
      <c r="K3612" s="794">
        <v>365.40000000000003</v>
      </c>
      <c r="L3612" s="835" t="s">
        <v>1023</v>
      </c>
      <c r="M3612" s="794"/>
      <c r="N3612" s="794"/>
      <c r="O3612" s="794"/>
      <c r="P3612" s="794"/>
      <c r="Q3612" s="794"/>
      <c r="R3612" s="794"/>
      <c r="S3612" s="794"/>
      <c r="T3612" s="794"/>
      <c r="U3612" s="794"/>
      <c r="V3612" s="794"/>
      <c r="W3612" s="794"/>
      <c r="X3612" s="794"/>
    </row>
    <row r="3613" spans="3:24">
      <c r="C3613" s="857" t="s">
        <v>1024</v>
      </c>
      <c r="D3613" s="835">
        <v>43891</v>
      </c>
      <c r="E3613" s="794">
        <f t="shared" si="65"/>
        <v>2020</v>
      </c>
      <c r="F3613" s="794" t="s">
        <v>1019</v>
      </c>
      <c r="G3613" s="823">
        <v>300</v>
      </c>
      <c r="H3613" s="794" t="s">
        <v>1042</v>
      </c>
      <c r="I3613" s="794">
        <v>213</v>
      </c>
      <c r="J3613" s="794">
        <v>87</v>
      </c>
      <c r="K3613" s="794">
        <v>365.40000000000003</v>
      </c>
      <c r="L3613" s="835" t="s">
        <v>1023</v>
      </c>
      <c r="M3613" s="794"/>
      <c r="N3613" s="794"/>
      <c r="O3613" s="794"/>
      <c r="P3613" s="794"/>
      <c r="Q3613" s="794"/>
      <c r="R3613" s="794"/>
      <c r="S3613" s="794"/>
      <c r="T3613" s="794"/>
      <c r="U3613" s="794"/>
      <c r="V3613" s="794"/>
      <c r="W3613" s="794"/>
      <c r="X3613" s="794"/>
    </row>
    <row r="3614" spans="3:24">
      <c r="C3614" s="857" t="s">
        <v>1024</v>
      </c>
      <c r="D3614" s="835">
        <v>43891</v>
      </c>
      <c r="E3614" s="794">
        <f t="shared" si="65"/>
        <v>2020</v>
      </c>
      <c r="F3614" s="794" t="s">
        <v>1019</v>
      </c>
      <c r="G3614" s="823">
        <v>300</v>
      </c>
      <c r="H3614" s="794" t="s">
        <v>1042</v>
      </c>
      <c r="I3614" s="794">
        <v>213</v>
      </c>
      <c r="J3614" s="794">
        <v>87</v>
      </c>
      <c r="K3614" s="794">
        <v>365.40000000000003</v>
      </c>
      <c r="L3614" s="835" t="s">
        <v>1023</v>
      </c>
      <c r="M3614" s="794"/>
      <c r="N3614" s="794"/>
      <c r="O3614" s="794"/>
      <c r="P3614" s="794"/>
      <c r="Q3614" s="794"/>
      <c r="R3614" s="794"/>
      <c r="S3614" s="794"/>
      <c r="T3614" s="794"/>
      <c r="U3614" s="794"/>
      <c r="V3614" s="794"/>
      <c r="W3614" s="794"/>
      <c r="X3614" s="794"/>
    </row>
    <row r="3615" spans="3:24">
      <c r="C3615" s="857" t="s">
        <v>1018</v>
      </c>
      <c r="D3615" s="835">
        <v>43891</v>
      </c>
      <c r="E3615" s="794">
        <f t="shared" si="65"/>
        <v>2020</v>
      </c>
      <c r="F3615" s="794" t="s">
        <v>1019</v>
      </c>
      <c r="G3615" s="823">
        <v>300</v>
      </c>
      <c r="H3615" s="794" t="s">
        <v>1043</v>
      </c>
      <c r="I3615" s="794">
        <v>134</v>
      </c>
      <c r="J3615" s="794">
        <v>166</v>
      </c>
      <c r="K3615" s="794">
        <v>697.2</v>
      </c>
      <c r="L3615" s="835">
        <v>44228</v>
      </c>
      <c r="M3615" s="794"/>
      <c r="N3615" s="794"/>
      <c r="O3615" s="794"/>
      <c r="P3615" s="794"/>
      <c r="Q3615" s="794"/>
      <c r="R3615" s="794"/>
      <c r="S3615" s="794"/>
      <c r="T3615" s="794"/>
      <c r="U3615" s="794"/>
      <c r="V3615" s="794"/>
      <c r="W3615" s="794"/>
      <c r="X3615" s="794"/>
    </row>
    <row r="3616" spans="3:24">
      <c r="C3616" s="857" t="s">
        <v>1018</v>
      </c>
      <c r="D3616" s="835">
        <v>43891</v>
      </c>
      <c r="E3616" s="794">
        <f t="shared" si="65"/>
        <v>2020</v>
      </c>
      <c r="F3616" s="794" t="s">
        <v>1019</v>
      </c>
      <c r="G3616" s="823">
        <v>300</v>
      </c>
      <c r="H3616" s="794" t="s">
        <v>1043</v>
      </c>
      <c r="I3616" s="794">
        <v>134</v>
      </c>
      <c r="J3616" s="794">
        <v>166</v>
      </c>
      <c r="K3616" s="794">
        <v>697.2</v>
      </c>
      <c r="L3616" s="835">
        <v>44228</v>
      </c>
      <c r="M3616" s="794"/>
      <c r="N3616" s="794"/>
      <c r="O3616" s="794"/>
      <c r="P3616" s="794"/>
      <c r="Q3616" s="794"/>
      <c r="R3616" s="794"/>
      <c r="S3616" s="794"/>
      <c r="T3616" s="794"/>
      <c r="U3616" s="794"/>
      <c r="V3616" s="794"/>
      <c r="W3616" s="794"/>
      <c r="X3616" s="794"/>
    </row>
    <row r="3617" spans="3:24">
      <c r="C3617" s="857" t="s">
        <v>1018</v>
      </c>
      <c r="D3617" s="835">
        <v>43891</v>
      </c>
      <c r="E3617" s="794">
        <f t="shared" si="65"/>
        <v>2020</v>
      </c>
      <c r="F3617" s="794" t="s">
        <v>1019</v>
      </c>
      <c r="G3617" s="823">
        <v>300</v>
      </c>
      <c r="H3617" s="794" t="s">
        <v>1043</v>
      </c>
      <c r="I3617" s="794">
        <v>134</v>
      </c>
      <c r="J3617" s="794">
        <v>166</v>
      </c>
      <c r="K3617" s="794">
        <v>697.2</v>
      </c>
      <c r="L3617" s="835">
        <v>44228</v>
      </c>
      <c r="M3617" s="794"/>
      <c r="N3617" s="794"/>
      <c r="O3617" s="794"/>
      <c r="P3617" s="794"/>
      <c r="Q3617" s="794"/>
      <c r="R3617" s="794"/>
      <c r="S3617" s="794"/>
      <c r="T3617" s="794"/>
      <c r="U3617" s="794"/>
      <c r="V3617" s="794"/>
      <c r="W3617" s="794"/>
      <c r="X3617" s="794"/>
    </row>
    <row r="3618" spans="3:24">
      <c r="C3618" s="857" t="s">
        <v>1018</v>
      </c>
      <c r="D3618" s="835">
        <v>43891</v>
      </c>
      <c r="E3618" s="794">
        <f t="shared" si="65"/>
        <v>2020</v>
      </c>
      <c r="F3618" s="794" t="s">
        <v>1019</v>
      </c>
      <c r="G3618" s="823">
        <v>300</v>
      </c>
      <c r="H3618" s="794" t="s">
        <v>1043</v>
      </c>
      <c r="I3618" s="794">
        <v>134</v>
      </c>
      <c r="J3618" s="794">
        <v>166</v>
      </c>
      <c r="K3618" s="794">
        <v>697.2</v>
      </c>
      <c r="L3618" s="835">
        <v>44228</v>
      </c>
      <c r="M3618" s="794"/>
      <c r="N3618" s="794"/>
      <c r="O3618" s="794"/>
      <c r="P3618" s="794"/>
      <c r="Q3618" s="794"/>
      <c r="R3618" s="794"/>
      <c r="S3618" s="794"/>
      <c r="T3618" s="794"/>
      <c r="U3618" s="794"/>
      <c r="V3618" s="794"/>
      <c r="W3618" s="794"/>
      <c r="X3618" s="794"/>
    </row>
    <row r="3619" spans="3:24">
      <c r="C3619" s="857" t="s">
        <v>1018</v>
      </c>
      <c r="D3619" s="835">
        <v>43891</v>
      </c>
      <c r="E3619" s="794">
        <f t="shared" si="65"/>
        <v>2020</v>
      </c>
      <c r="F3619" s="794" t="s">
        <v>1019</v>
      </c>
      <c r="G3619" s="823">
        <v>300</v>
      </c>
      <c r="H3619" s="794" t="s">
        <v>1043</v>
      </c>
      <c r="I3619" s="794">
        <v>134</v>
      </c>
      <c r="J3619" s="794">
        <v>166</v>
      </c>
      <c r="K3619" s="794">
        <v>697.2</v>
      </c>
      <c r="L3619" s="835">
        <v>44228</v>
      </c>
      <c r="M3619" s="794"/>
      <c r="N3619" s="794"/>
      <c r="O3619" s="794"/>
      <c r="P3619" s="794"/>
      <c r="Q3619" s="794"/>
      <c r="R3619" s="794"/>
      <c r="S3619" s="794"/>
      <c r="T3619" s="794"/>
      <c r="U3619" s="794"/>
      <c r="V3619" s="794"/>
      <c r="W3619" s="794"/>
      <c r="X3619" s="794"/>
    </row>
    <row r="3620" spans="3:24">
      <c r="C3620" s="857" t="s">
        <v>1018</v>
      </c>
      <c r="D3620" s="835">
        <v>43891</v>
      </c>
      <c r="E3620" s="794">
        <f t="shared" si="65"/>
        <v>2020</v>
      </c>
      <c r="F3620" s="794" t="s">
        <v>1019</v>
      </c>
      <c r="G3620" s="823">
        <v>300</v>
      </c>
      <c r="H3620" s="794" t="s">
        <v>1042</v>
      </c>
      <c r="I3620" s="794">
        <v>213</v>
      </c>
      <c r="J3620" s="794">
        <v>87</v>
      </c>
      <c r="K3620" s="794">
        <v>365.40000000000003</v>
      </c>
      <c r="L3620" s="835" t="s">
        <v>1023</v>
      </c>
      <c r="M3620" s="794"/>
      <c r="N3620" s="794"/>
      <c r="O3620" s="794"/>
      <c r="P3620" s="794"/>
      <c r="Q3620" s="794"/>
      <c r="R3620" s="794"/>
      <c r="S3620" s="794"/>
      <c r="T3620" s="794"/>
      <c r="U3620" s="794"/>
      <c r="V3620" s="794"/>
      <c r="W3620" s="794"/>
      <c r="X3620" s="794"/>
    </row>
    <row r="3621" spans="3:24">
      <c r="C3621" s="857" t="s">
        <v>1024</v>
      </c>
      <c r="D3621" s="835">
        <v>43891</v>
      </c>
      <c r="E3621" s="794">
        <f t="shared" si="65"/>
        <v>2020</v>
      </c>
      <c r="F3621" s="794" t="s">
        <v>1019</v>
      </c>
      <c r="G3621" s="823">
        <v>300</v>
      </c>
      <c r="H3621" s="794" t="s">
        <v>1042</v>
      </c>
      <c r="I3621" s="794">
        <v>213</v>
      </c>
      <c r="J3621" s="794">
        <v>87</v>
      </c>
      <c r="K3621" s="794">
        <v>365.40000000000003</v>
      </c>
      <c r="L3621" s="835" t="s">
        <v>1023</v>
      </c>
      <c r="M3621" s="794"/>
      <c r="N3621" s="794"/>
      <c r="O3621" s="794"/>
      <c r="P3621" s="794"/>
      <c r="Q3621" s="794"/>
      <c r="R3621" s="794"/>
      <c r="S3621" s="794"/>
      <c r="T3621" s="794"/>
      <c r="U3621" s="794"/>
      <c r="V3621" s="794"/>
      <c r="W3621" s="794"/>
      <c r="X3621" s="794"/>
    </row>
    <row r="3622" spans="3:24">
      <c r="C3622" s="857" t="s">
        <v>1024</v>
      </c>
      <c r="D3622" s="835">
        <v>43891</v>
      </c>
      <c r="E3622" s="794">
        <f t="shared" si="65"/>
        <v>2020</v>
      </c>
      <c r="F3622" s="794" t="s">
        <v>1019</v>
      </c>
      <c r="G3622" s="823">
        <v>300</v>
      </c>
      <c r="H3622" s="794" t="s">
        <v>1060</v>
      </c>
      <c r="I3622" s="794">
        <v>130</v>
      </c>
      <c r="J3622" s="794">
        <v>170</v>
      </c>
      <c r="K3622" s="794">
        <v>714</v>
      </c>
      <c r="L3622" s="835" t="s">
        <v>1023</v>
      </c>
      <c r="M3622" s="794"/>
      <c r="N3622" s="794"/>
      <c r="O3622" s="794"/>
      <c r="P3622" s="794"/>
      <c r="Q3622" s="794"/>
      <c r="R3622" s="794"/>
      <c r="S3622" s="794"/>
      <c r="T3622" s="794"/>
      <c r="U3622" s="794"/>
      <c r="V3622" s="794"/>
      <c r="W3622" s="794"/>
      <c r="X3622" s="794"/>
    </row>
    <row r="3623" spans="3:24">
      <c r="C3623" s="857" t="s">
        <v>1024</v>
      </c>
      <c r="D3623" s="835">
        <v>43891</v>
      </c>
      <c r="E3623" s="794">
        <f t="shared" si="65"/>
        <v>2020</v>
      </c>
      <c r="F3623" s="794" t="s">
        <v>1019</v>
      </c>
      <c r="G3623" s="823">
        <v>300</v>
      </c>
      <c r="H3623" s="794" t="s">
        <v>1060</v>
      </c>
      <c r="I3623" s="794">
        <v>130</v>
      </c>
      <c r="J3623" s="794">
        <v>170</v>
      </c>
      <c r="K3623" s="794">
        <v>714</v>
      </c>
      <c r="L3623" s="835" t="s">
        <v>1023</v>
      </c>
      <c r="M3623" s="794"/>
      <c r="N3623" s="794"/>
      <c r="O3623" s="794"/>
      <c r="P3623" s="794"/>
      <c r="Q3623" s="794"/>
      <c r="R3623" s="794"/>
      <c r="S3623" s="794"/>
      <c r="T3623" s="794"/>
      <c r="U3623" s="794"/>
      <c r="V3623" s="794"/>
      <c r="W3623" s="794"/>
      <c r="X3623" s="794"/>
    </row>
    <row r="3624" spans="3:24">
      <c r="C3624" s="857" t="s">
        <v>1024</v>
      </c>
      <c r="D3624" s="835">
        <v>43891</v>
      </c>
      <c r="E3624" s="794">
        <f t="shared" si="65"/>
        <v>2020</v>
      </c>
      <c r="F3624" s="794" t="s">
        <v>1019</v>
      </c>
      <c r="G3624" s="823">
        <v>300</v>
      </c>
      <c r="H3624" s="794" t="s">
        <v>1060</v>
      </c>
      <c r="I3624" s="794">
        <v>130</v>
      </c>
      <c r="J3624" s="794">
        <v>170</v>
      </c>
      <c r="K3624" s="794">
        <v>714</v>
      </c>
      <c r="L3624" s="835" t="s">
        <v>1023</v>
      </c>
      <c r="M3624" s="794"/>
      <c r="N3624" s="794"/>
      <c r="O3624" s="794"/>
      <c r="P3624" s="794"/>
      <c r="Q3624" s="794"/>
      <c r="R3624" s="794"/>
      <c r="S3624" s="794"/>
      <c r="T3624" s="794"/>
      <c r="U3624" s="794"/>
      <c r="V3624" s="794"/>
      <c r="W3624" s="794"/>
      <c r="X3624" s="794"/>
    </row>
    <row r="3625" spans="3:24">
      <c r="C3625" s="857" t="s">
        <v>1024</v>
      </c>
      <c r="D3625" s="835">
        <v>43891</v>
      </c>
      <c r="E3625" s="794">
        <f t="shared" si="65"/>
        <v>2020</v>
      </c>
      <c r="F3625" s="794" t="s">
        <v>1019</v>
      </c>
      <c r="G3625" s="823">
        <v>300</v>
      </c>
      <c r="H3625" s="794" t="s">
        <v>1060</v>
      </c>
      <c r="I3625" s="794">
        <v>130</v>
      </c>
      <c r="J3625" s="794">
        <v>170</v>
      </c>
      <c r="K3625" s="794">
        <v>714</v>
      </c>
      <c r="L3625" s="835" t="s">
        <v>1023</v>
      </c>
      <c r="M3625" s="794"/>
      <c r="N3625" s="794"/>
      <c r="O3625" s="794"/>
      <c r="P3625" s="794"/>
      <c r="Q3625" s="794"/>
      <c r="R3625" s="794"/>
      <c r="S3625" s="794"/>
      <c r="T3625" s="794"/>
      <c r="U3625" s="794"/>
      <c r="V3625" s="794"/>
      <c r="W3625" s="794"/>
      <c r="X3625" s="794"/>
    </row>
    <row r="3626" spans="3:24">
      <c r="C3626" s="857" t="s">
        <v>1024</v>
      </c>
      <c r="D3626" s="835">
        <v>43891</v>
      </c>
      <c r="E3626" s="794">
        <f t="shared" ref="E3626:E3689" si="66">YEAR(D3626)</f>
        <v>2020</v>
      </c>
      <c r="F3626" s="794" t="s">
        <v>1019</v>
      </c>
      <c r="G3626" s="823">
        <v>300</v>
      </c>
      <c r="H3626" s="794" t="s">
        <v>1060</v>
      </c>
      <c r="I3626" s="794">
        <v>130</v>
      </c>
      <c r="J3626" s="794">
        <v>170</v>
      </c>
      <c r="K3626" s="794">
        <v>714</v>
      </c>
      <c r="L3626" s="835" t="s">
        <v>1023</v>
      </c>
      <c r="M3626" s="794"/>
      <c r="N3626" s="794"/>
      <c r="O3626" s="794"/>
      <c r="P3626" s="794"/>
      <c r="Q3626" s="794"/>
      <c r="R3626" s="794"/>
      <c r="S3626" s="794"/>
      <c r="T3626" s="794"/>
      <c r="U3626" s="794"/>
      <c r="V3626" s="794"/>
      <c r="W3626" s="794"/>
      <c r="X3626" s="794"/>
    </row>
    <row r="3627" spans="3:24">
      <c r="C3627" s="857" t="s">
        <v>1024</v>
      </c>
      <c r="D3627" s="835">
        <v>43891</v>
      </c>
      <c r="E3627" s="794">
        <f t="shared" si="66"/>
        <v>2020</v>
      </c>
      <c r="F3627" s="794" t="s">
        <v>1019</v>
      </c>
      <c r="G3627" s="823">
        <v>300</v>
      </c>
      <c r="H3627" s="794" t="s">
        <v>1060</v>
      </c>
      <c r="I3627" s="794">
        <v>130</v>
      </c>
      <c r="J3627" s="794">
        <v>170</v>
      </c>
      <c r="K3627" s="794">
        <v>714</v>
      </c>
      <c r="L3627" s="835" t="s">
        <v>1023</v>
      </c>
      <c r="M3627" s="794"/>
      <c r="N3627" s="794"/>
      <c r="O3627" s="794"/>
      <c r="P3627" s="794"/>
      <c r="Q3627" s="794"/>
      <c r="R3627" s="794"/>
      <c r="S3627" s="794"/>
      <c r="T3627" s="794"/>
      <c r="U3627" s="794"/>
      <c r="V3627" s="794"/>
      <c r="W3627" s="794"/>
      <c r="X3627" s="794"/>
    </row>
    <row r="3628" spans="3:24">
      <c r="C3628" s="857" t="s">
        <v>1024</v>
      </c>
      <c r="D3628" s="835">
        <v>43891</v>
      </c>
      <c r="E3628" s="794">
        <f t="shared" si="66"/>
        <v>2020</v>
      </c>
      <c r="F3628" s="794" t="s">
        <v>1019</v>
      </c>
      <c r="G3628" s="823">
        <v>300</v>
      </c>
      <c r="H3628" s="794" t="s">
        <v>1060</v>
      </c>
      <c r="I3628" s="794">
        <v>130</v>
      </c>
      <c r="J3628" s="794">
        <v>170</v>
      </c>
      <c r="K3628" s="794">
        <v>714</v>
      </c>
      <c r="L3628" s="835" t="s">
        <v>1023</v>
      </c>
      <c r="M3628" s="794"/>
      <c r="N3628" s="794"/>
      <c r="O3628" s="794"/>
      <c r="P3628" s="794"/>
      <c r="Q3628" s="794"/>
      <c r="R3628" s="794"/>
      <c r="S3628" s="794"/>
      <c r="T3628" s="794"/>
      <c r="U3628" s="794"/>
      <c r="V3628" s="794"/>
      <c r="W3628" s="794"/>
      <c r="X3628" s="794"/>
    </row>
    <row r="3629" spans="3:24">
      <c r="C3629" s="857" t="s">
        <v>1024</v>
      </c>
      <c r="D3629" s="835">
        <v>43891</v>
      </c>
      <c r="E3629" s="794">
        <f t="shared" si="66"/>
        <v>2020</v>
      </c>
      <c r="F3629" s="794" t="s">
        <v>1019</v>
      </c>
      <c r="G3629" s="823">
        <v>300</v>
      </c>
      <c r="H3629" s="794" t="s">
        <v>1060</v>
      </c>
      <c r="I3629" s="794">
        <v>130</v>
      </c>
      <c r="J3629" s="794">
        <v>170</v>
      </c>
      <c r="K3629" s="794">
        <v>714</v>
      </c>
      <c r="L3629" s="835" t="s">
        <v>1023</v>
      </c>
      <c r="M3629" s="794"/>
      <c r="N3629" s="794"/>
      <c r="O3629" s="794"/>
      <c r="P3629" s="794"/>
      <c r="Q3629" s="794"/>
      <c r="R3629" s="794"/>
      <c r="S3629" s="794"/>
      <c r="T3629" s="794"/>
      <c r="U3629" s="794"/>
      <c r="V3629" s="794"/>
      <c r="W3629" s="794"/>
      <c r="X3629" s="794"/>
    </row>
    <row r="3630" spans="3:24">
      <c r="C3630" s="857" t="s">
        <v>1024</v>
      </c>
      <c r="D3630" s="835">
        <v>43891</v>
      </c>
      <c r="E3630" s="794">
        <f t="shared" si="66"/>
        <v>2020</v>
      </c>
      <c r="F3630" s="794" t="s">
        <v>1019</v>
      </c>
      <c r="G3630" s="823">
        <v>300</v>
      </c>
      <c r="H3630" s="794" t="s">
        <v>1060</v>
      </c>
      <c r="I3630" s="794">
        <v>130</v>
      </c>
      <c r="J3630" s="794">
        <v>170</v>
      </c>
      <c r="K3630" s="794">
        <v>714</v>
      </c>
      <c r="L3630" s="835" t="s">
        <v>1023</v>
      </c>
      <c r="M3630" s="794"/>
      <c r="N3630" s="794"/>
      <c r="O3630" s="794"/>
      <c r="P3630" s="794"/>
      <c r="Q3630" s="794"/>
      <c r="R3630" s="794"/>
      <c r="S3630" s="794"/>
      <c r="T3630" s="794"/>
      <c r="U3630" s="794"/>
      <c r="V3630" s="794"/>
      <c r="W3630" s="794"/>
      <c r="X3630" s="794"/>
    </row>
    <row r="3631" spans="3:24">
      <c r="C3631" s="857" t="s">
        <v>1024</v>
      </c>
      <c r="D3631" s="835">
        <v>43891</v>
      </c>
      <c r="E3631" s="794">
        <f t="shared" si="66"/>
        <v>2020</v>
      </c>
      <c r="F3631" s="794" t="s">
        <v>1019</v>
      </c>
      <c r="G3631" s="823">
        <v>300</v>
      </c>
      <c r="H3631" s="794" t="s">
        <v>1060</v>
      </c>
      <c r="I3631" s="794">
        <v>130</v>
      </c>
      <c r="J3631" s="794">
        <v>170</v>
      </c>
      <c r="K3631" s="794">
        <v>714</v>
      </c>
      <c r="L3631" s="835" t="s">
        <v>1023</v>
      </c>
      <c r="M3631" s="794"/>
      <c r="N3631" s="794"/>
      <c r="O3631" s="794"/>
      <c r="P3631" s="794"/>
      <c r="Q3631" s="794"/>
      <c r="R3631" s="794"/>
      <c r="S3631" s="794"/>
      <c r="T3631" s="794"/>
      <c r="U3631" s="794"/>
      <c r="V3631" s="794"/>
      <c r="W3631" s="794"/>
      <c r="X3631" s="794"/>
    </row>
    <row r="3632" spans="3:24">
      <c r="C3632" s="857" t="s">
        <v>1024</v>
      </c>
      <c r="D3632" s="835">
        <v>43891</v>
      </c>
      <c r="E3632" s="794">
        <f t="shared" si="66"/>
        <v>2020</v>
      </c>
      <c r="F3632" s="794" t="s">
        <v>1019</v>
      </c>
      <c r="G3632" s="823">
        <v>300</v>
      </c>
      <c r="H3632" s="794" t="s">
        <v>1060</v>
      </c>
      <c r="I3632" s="794">
        <v>130</v>
      </c>
      <c r="J3632" s="794">
        <v>170</v>
      </c>
      <c r="K3632" s="794">
        <v>714</v>
      </c>
      <c r="L3632" s="835" t="s">
        <v>1023</v>
      </c>
      <c r="M3632" s="794"/>
      <c r="N3632" s="794"/>
      <c r="O3632" s="794"/>
      <c r="P3632" s="794"/>
      <c r="Q3632" s="794"/>
      <c r="R3632" s="794"/>
      <c r="S3632" s="794"/>
      <c r="T3632" s="794"/>
      <c r="U3632" s="794"/>
      <c r="V3632" s="794"/>
      <c r="W3632" s="794"/>
      <c r="X3632" s="794"/>
    </row>
    <row r="3633" spans="3:24">
      <c r="C3633" s="857" t="s">
        <v>1024</v>
      </c>
      <c r="D3633" s="835">
        <v>43891</v>
      </c>
      <c r="E3633" s="794">
        <f t="shared" si="66"/>
        <v>2020</v>
      </c>
      <c r="F3633" s="794" t="s">
        <v>1019</v>
      </c>
      <c r="G3633" s="823">
        <v>300</v>
      </c>
      <c r="H3633" s="794" t="s">
        <v>1060</v>
      </c>
      <c r="I3633" s="794">
        <v>130</v>
      </c>
      <c r="J3633" s="794">
        <v>170</v>
      </c>
      <c r="K3633" s="794">
        <v>714</v>
      </c>
      <c r="L3633" s="835" t="s">
        <v>1023</v>
      </c>
      <c r="M3633" s="794"/>
      <c r="N3633" s="794"/>
      <c r="O3633" s="794"/>
      <c r="P3633" s="794"/>
      <c r="Q3633" s="794"/>
      <c r="R3633" s="794"/>
      <c r="S3633" s="794"/>
      <c r="T3633" s="794"/>
      <c r="U3633" s="794"/>
      <c r="V3633" s="794"/>
      <c r="W3633" s="794"/>
      <c r="X3633" s="794"/>
    </row>
    <row r="3634" spans="3:24">
      <c r="C3634" s="857" t="s">
        <v>1024</v>
      </c>
      <c r="D3634" s="835">
        <v>43891</v>
      </c>
      <c r="E3634" s="794">
        <f t="shared" si="66"/>
        <v>2020</v>
      </c>
      <c r="F3634" s="794" t="s">
        <v>1019</v>
      </c>
      <c r="G3634" s="823">
        <v>300</v>
      </c>
      <c r="H3634" s="794" t="s">
        <v>1060</v>
      </c>
      <c r="I3634" s="794">
        <v>130</v>
      </c>
      <c r="J3634" s="794">
        <v>170</v>
      </c>
      <c r="K3634" s="794">
        <v>714</v>
      </c>
      <c r="L3634" s="835" t="s">
        <v>1023</v>
      </c>
      <c r="M3634" s="794"/>
      <c r="N3634" s="794"/>
      <c r="O3634" s="794"/>
      <c r="P3634" s="794"/>
      <c r="Q3634" s="794"/>
      <c r="R3634" s="794"/>
      <c r="S3634" s="794"/>
      <c r="T3634" s="794"/>
      <c r="U3634" s="794"/>
      <c r="V3634" s="794"/>
      <c r="W3634" s="794"/>
      <c r="X3634" s="794"/>
    </row>
    <row r="3635" spans="3:24">
      <c r="C3635" s="857" t="s">
        <v>1024</v>
      </c>
      <c r="D3635" s="835">
        <v>43891</v>
      </c>
      <c r="E3635" s="794">
        <f t="shared" si="66"/>
        <v>2020</v>
      </c>
      <c r="F3635" s="794" t="s">
        <v>1019</v>
      </c>
      <c r="G3635" s="823">
        <v>300</v>
      </c>
      <c r="H3635" s="794" t="s">
        <v>1060</v>
      </c>
      <c r="I3635" s="794">
        <v>130</v>
      </c>
      <c r="J3635" s="794">
        <v>170</v>
      </c>
      <c r="K3635" s="794">
        <v>714</v>
      </c>
      <c r="L3635" s="835" t="s">
        <v>1023</v>
      </c>
      <c r="M3635" s="794"/>
      <c r="N3635" s="794"/>
      <c r="O3635" s="794"/>
      <c r="P3635" s="794"/>
      <c r="Q3635" s="794"/>
      <c r="R3635" s="794"/>
      <c r="S3635" s="794"/>
      <c r="T3635" s="794"/>
      <c r="U3635" s="794"/>
      <c r="V3635" s="794"/>
      <c r="W3635" s="794"/>
      <c r="X3635" s="794"/>
    </row>
    <row r="3636" spans="3:24">
      <c r="C3636" s="857" t="s">
        <v>1024</v>
      </c>
      <c r="D3636" s="835">
        <v>43891</v>
      </c>
      <c r="E3636" s="794">
        <f t="shared" si="66"/>
        <v>2020</v>
      </c>
      <c r="F3636" s="794" t="s">
        <v>1019</v>
      </c>
      <c r="G3636" s="823">
        <v>300</v>
      </c>
      <c r="H3636" s="794" t="s">
        <v>1060</v>
      </c>
      <c r="I3636" s="794">
        <v>130</v>
      </c>
      <c r="J3636" s="794">
        <v>170</v>
      </c>
      <c r="K3636" s="794">
        <v>714</v>
      </c>
      <c r="L3636" s="835" t="s">
        <v>1023</v>
      </c>
      <c r="M3636" s="794"/>
      <c r="N3636" s="794"/>
      <c r="O3636" s="794"/>
      <c r="P3636" s="794"/>
      <c r="Q3636" s="794"/>
      <c r="R3636" s="794"/>
      <c r="S3636" s="794"/>
      <c r="T3636" s="794"/>
      <c r="U3636" s="794"/>
      <c r="V3636" s="794"/>
      <c r="W3636" s="794"/>
      <c r="X3636" s="794"/>
    </row>
    <row r="3637" spans="3:24">
      <c r="C3637" s="857" t="s">
        <v>1024</v>
      </c>
      <c r="D3637" s="835">
        <v>43891</v>
      </c>
      <c r="E3637" s="794">
        <f t="shared" si="66"/>
        <v>2020</v>
      </c>
      <c r="F3637" s="794" t="s">
        <v>1019</v>
      </c>
      <c r="G3637" s="823">
        <v>300</v>
      </c>
      <c r="H3637" s="794" t="s">
        <v>1043</v>
      </c>
      <c r="I3637" s="794">
        <v>134</v>
      </c>
      <c r="J3637" s="794">
        <v>166</v>
      </c>
      <c r="K3637" s="794">
        <v>697.2</v>
      </c>
      <c r="L3637" s="835" t="s">
        <v>1023</v>
      </c>
      <c r="M3637" s="794"/>
      <c r="N3637" s="794"/>
      <c r="O3637" s="794"/>
      <c r="P3637" s="794"/>
      <c r="Q3637" s="794"/>
      <c r="R3637" s="794"/>
      <c r="S3637" s="794"/>
      <c r="T3637" s="794"/>
      <c r="U3637" s="794"/>
      <c r="V3637" s="794"/>
      <c r="W3637" s="794"/>
      <c r="X3637" s="794"/>
    </row>
    <row r="3638" spans="3:24">
      <c r="C3638" s="857" t="s">
        <v>1024</v>
      </c>
      <c r="D3638" s="835">
        <v>43891</v>
      </c>
      <c r="E3638" s="794">
        <f t="shared" si="66"/>
        <v>2020</v>
      </c>
      <c r="F3638" s="794" t="s">
        <v>1019</v>
      </c>
      <c r="G3638" s="823">
        <v>300</v>
      </c>
      <c r="H3638" s="794" t="s">
        <v>1060</v>
      </c>
      <c r="I3638" s="794">
        <v>130</v>
      </c>
      <c r="J3638" s="794">
        <v>170</v>
      </c>
      <c r="K3638" s="794">
        <v>714</v>
      </c>
      <c r="L3638" s="835" t="s">
        <v>1023</v>
      </c>
      <c r="M3638" s="794"/>
      <c r="N3638" s="794"/>
      <c r="O3638" s="794"/>
      <c r="P3638" s="794"/>
      <c r="Q3638" s="794"/>
      <c r="R3638" s="794"/>
      <c r="S3638" s="794"/>
      <c r="T3638" s="794"/>
      <c r="U3638" s="794"/>
      <c r="V3638" s="794"/>
      <c r="W3638" s="794"/>
      <c r="X3638" s="794"/>
    </row>
    <row r="3639" spans="3:24">
      <c r="C3639" s="857" t="s">
        <v>1024</v>
      </c>
      <c r="D3639" s="835">
        <v>43891</v>
      </c>
      <c r="E3639" s="794">
        <f t="shared" si="66"/>
        <v>2020</v>
      </c>
      <c r="F3639" s="794" t="s">
        <v>1019</v>
      </c>
      <c r="G3639" s="823">
        <v>300</v>
      </c>
      <c r="H3639" s="794" t="s">
        <v>1060</v>
      </c>
      <c r="I3639" s="794">
        <v>130</v>
      </c>
      <c r="J3639" s="794">
        <v>170</v>
      </c>
      <c r="K3639" s="794">
        <v>714</v>
      </c>
      <c r="L3639" s="835" t="s">
        <v>1023</v>
      </c>
      <c r="M3639" s="794"/>
      <c r="N3639" s="794"/>
      <c r="O3639" s="794"/>
      <c r="P3639" s="794"/>
      <c r="Q3639" s="794"/>
      <c r="R3639" s="794"/>
      <c r="S3639" s="794"/>
      <c r="T3639" s="794"/>
      <c r="U3639" s="794"/>
      <c r="V3639" s="794"/>
      <c r="W3639" s="794"/>
      <c r="X3639" s="794"/>
    </row>
    <row r="3640" spans="3:24">
      <c r="C3640" s="857" t="s">
        <v>1024</v>
      </c>
      <c r="D3640" s="835">
        <v>43891</v>
      </c>
      <c r="E3640" s="794">
        <f t="shared" si="66"/>
        <v>2020</v>
      </c>
      <c r="F3640" s="794" t="s">
        <v>1019</v>
      </c>
      <c r="G3640" s="823">
        <v>300</v>
      </c>
      <c r="H3640" s="794" t="s">
        <v>1060</v>
      </c>
      <c r="I3640" s="794">
        <v>130</v>
      </c>
      <c r="J3640" s="794">
        <v>170</v>
      </c>
      <c r="K3640" s="794">
        <v>714</v>
      </c>
      <c r="L3640" s="835" t="s">
        <v>1023</v>
      </c>
      <c r="M3640" s="794"/>
      <c r="N3640" s="794"/>
      <c r="O3640" s="794"/>
      <c r="P3640" s="794"/>
      <c r="Q3640" s="794"/>
      <c r="R3640" s="794"/>
      <c r="S3640" s="794"/>
      <c r="T3640" s="794"/>
      <c r="U3640" s="794"/>
      <c r="V3640" s="794"/>
      <c r="W3640" s="794"/>
      <c r="X3640" s="794"/>
    </row>
    <row r="3641" spans="3:24">
      <c r="C3641" s="857" t="s">
        <v>1024</v>
      </c>
      <c r="D3641" s="835">
        <v>43891</v>
      </c>
      <c r="E3641" s="794">
        <f t="shared" si="66"/>
        <v>2020</v>
      </c>
      <c r="F3641" s="794" t="s">
        <v>1019</v>
      </c>
      <c r="G3641" s="823">
        <v>300</v>
      </c>
      <c r="H3641" s="794" t="s">
        <v>1060</v>
      </c>
      <c r="I3641" s="794">
        <v>130</v>
      </c>
      <c r="J3641" s="794">
        <v>170</v>
      </c>
      <c r="K3641" s="794">
        <v>714</v>
      </c>
      <c r="L3641" s="835" t="s">
        <v>1023</v>
      </c>
      <c r="M3641" s="794"/>
      <c r="N3641" s="794"/>
      <c r="O3641" s="794"/>
      <c r="P3641" s="794"/>
      <c r="Q3641" s="794"/>
      <c r="R3641" s="794"/>
      <c r="S3641" s="794"/>
      <c r="T3641" s="794"/>
      <c r="U3641" s="794"/>
      <c r="V3641" s="794"/>
      <c r="W3641" s="794"/>
      <c r="X3641" s="794"/>
    </row>
    <row r="3642" spans="3:24">
      <c r="C3642" s="857" t="s">
        <v>1024</v>
      </c>
      <c r="D3642" s="835">
        <v>43891</v>
      </c>
      <c r="E3642" s="794">
        <f t="shared" si="66"/>
        <v>2020</v>
      </c>
      <c r="F3642" s="794" t="s">
        <v>1019</v>
      </c>
      <c r="G3642" s="823">
        <v>300</v>
      </c>
      <c r="H3642" s="794" t="s">
        <v>1060</v>
      </c>
      <c r="I3642" s="794">
        <v>130</v>
      </c>
      <c r="J3642" s="794">
        <v>170</v>
      </c>
      <c r="K3642" s="794">
        <v>714</v>
      </c>
      <c r="L3642" s="835" t="s">
        <v>1023</v>
      </c>
      <c r="M3642" s="794"/>
      <c r="N3642" s="794"/>
      <c r="O3642" s="794"/>
      <c r="P3642" s="794"/>
      <c r="Q3642" s="794"/>
      <c r="R3642" s="794"/>
      <c r="S3642" s="794"/>
      <c r="T3642" s="794"/>
      <c r="U3642" s="794"/>
      <c r="V3642" s="794"/>
      <c r="W3642" s="794"/>
      <c r="X3642" s="794"/>
    </row>
    <row r="3643" spans="3:24">
      <c r="C3643" s="857" t="s">
        <v>1024</v>
      </c>
      <c r="D3643" s="835">
        <v>43891</v>
      </c>
      <c r="E3643" s="794">
        <f t="shared" si="66"/>
        <v>2020</v>
      </c>
      <c r="F3643" s="794" t="s">
        <v>1019</v>
      </c>
      <c r="G3643" s="823">
        <v>300</v>
      </c>
      <c r="H3643" s="794" t="s">
        <v>1060</v>
      </c>
      <c r="I3643" s="794">
        <v>130</v>
      </c>
      <c r="J3643" s="794">
        <v>170</v>
      </c>
      <c r="K3643" s="794">
        <v>714</v>
      </c>
      <c r="L3643" s="835" t="s">
        <v>1023</v>
      </c>
      <c r="M3643" s="794"/>
      <c r="N3643" s="794"/>
      <c r="O3643" s="794"/>
      <c r="P3643" s="794"/>
      <c r="Q3643" s="794"/>
      <c r="R3643" s="794"/>
      <c r="S3643" s="794"/>
      <c r="T3643" s="794"/>
      <c r="U3643" s="794"/>
      <c r="V3643" s="794"/>
      <c r="W3643" s="794"/>
      <c r="X3643" s="794"/>
    </row>
    <row r="3644" spans="3:24">
      <c r="C3644" s="857" t="s">
        <v>1024</v>
      </c>
      <c r="D3644" s="835">
        <v>43891</v>
      </c>
      <c r="E3644" s="794">
        <f t="shared" si="66"/>
        <v>2020</v>
      </c>
      <c r="F3644" s="794" t="s">
        <v>1019</v>
      </c>
      <c r="G3644" s="823">
        <v>300</v>
      </c>
      <c r="H3644" s="794" t="s">
        <v>1060</v>
      </c>
      <c r="I3644" s="794">
        <v>130</v>
      </c>
      <c r="J3644" s="794">
        <v>170</v>
      </c>
      <c r="K3644" s="794">
        <v>714</v>
      </c>
      <c r="L3644" s="835" t="s">
        <v>1023</v>
      </c>
      <c r="M3644" s="794"/>
      <c r="N3644" s="794"/>
      <c r="O3644" s="794"/>
      <c r="P3644" s="794"/>
      <c r="Q3644" s="794"/>
      <c r="R3644" s="794"/>
      <c r="S3644" s="794"/>
      <c r="T3644" s="794"/>
      <c r="U3644" s="794"/>
      <c r="V3644" s="794"/>
      <c r="W3644" s="794"/>
      <c r="X3644" s="794"/>
    </row>
    <row r="3645" spans="3:24">
      <c r="C3645" s="857" t="s">
        <v>1024</v>
      </c>
      <c r="D3645" s="835">
        <v>43891</v>
      </c>
      <c r="E3645" s="794">
        <f t="shared" si="66"/>
        <v>2020</v>
      </c>
      <c r="F3645" s="794" t="s">
        <v>1019</v>
      </c>
      <c r="G3645" s="823">
        <v>300</v>
      </c>
      <c r="H3645" s="794" t="s">
        <v>1060</v>
      </c>
      <c r="I3645" s="794">
        <v>130</v>
      </c>
      <c r="J3645" s="794">
        <v>170</v>
      </c>
      <c r="K3645" s="794">
        <v>714</v>
      </c>
      <c r="L3645" s="835" t="s">
        <v>1023</v>
      </c>
      <c r="M3645" s="794"/>
      <c r="N3645" s="794"/>
      <c r="O3645" s="794"/>
      <c r="P3645" s="794"/>
      <c r="Q3645" s="794"/>
      <c r="R3645" s="794"/>
      <c r="S3645" s="794"/>
      <c r="T3645" s="794"/>
      <c r="U3645" s="794"/>
      <c r="V3645" s="794"/>
      <c r="W3645" s="794"/>
      <c r="X3645" s="794"/>
    </row>
    <row r="3646" spans="3:24">
      <c r="C3646" s="857" t="s">
        <v>1024</v>
      </c>
      <c r="D3646" s="835">
        <v>43891</v>
      </c>
      <c r="E3646" s="794">
        <f t="shared" si="66"/>
        <v>2020</v>
      </c>
      <c r="F3646" s="794" t="s">
        <v>1019</v>
      </c>
      <c r="G3646" s="823">
        <v>300</v>
      </c>
      <c r="H3646" s="794" t="s">
        <v>1060</v>
      </c>
      <c r="I3646" s="794">
        <v>130</v>
      </c>
      <c r="J3646" s="794">
        <v>170</v>
      </c>
      <c r="K3646" s="794">
        <v>714</v>
      </c>
      <c r="L3646" s="835" t="s">
        <v>1023</v>
      </c>
      <c r="M3646" s="794"/>
      <c r="N3646" s="794"/>
      <c r="O3646" s="794"/>
      <c r="P3646" s="794"/>
      <c r="Q3646" s="794"/>
      <c r="R3646" s="794"/>
      <c r="S3646" s="794"/>
      <c r="T3646" s="794"/>
      <c r="U3646" s="794"/>
      <c r="V3646" s="794"/>
      <c r="W3646" s="794"/>
      <c r="X3646" s="794"/>
    </row>
    <row r="3647" spans="3:24">
      <c r="C3647" s="857" t="s">
        <v>1024</v>
      </c>
      <c r="D3647" s="835">
        <v>43891</v>
      </c>
      <c r="E3647" s="794">
        <f t="shared" si="66"/>
        <v>2020</v>
      </c>
      <c r="F3647" s="794" t="s">
        <v>1019</v>
      </c>
      <c r="G3647" s="823">
        <v>300</v>
      </c>
      <c r="H3647" s="794" t="s">
        <v>1060</v>
      </c>
      <c r="I3647" s="794">
        <v>130</v>
      </c>
      <c r="J3647" s="794">
        <v>170</v>
      </c>
      <c r="K3647" s="794">
        <v>714</v>
      </c>
      <c r="L3647" s="835" t="s">
        <v>1023</v>
      </c>
      <c r="M3647" s="794"/>
      <c r="N3647" s="794"/>
      <c r="O3647" s="794"/>
      <c r="P3647" s="794"/>
      <c r="Q3647" s="794"/>
      <c r="R3647" s="794"/>
      <c r="S3647" s="794"/>
      <c r="T3647" s="794"/>
      <c r="U3647" s="794"/>
      <c r="V3647" s="794"/>
      <c r="W3647" s="794"/>
      <c r="X3647" s="794"/>
    </row>
    <row r="3648" spans="3:24">
      <c r="C3648" s="857" t="s">
        <v>1024</v>
      </c>
      <c r="D3648" s="835">
        <v>43891</v>
      </c>
      <c r="E3648" s="794">
        <f t="shared" si="66"/>
        <v>2020</v>
      </c>
      <c r="F3648" s="794" t="s">
        <v>1019</v>
      </c>
      <c r="G3648" s="823">
        <v>300</v>
      </c>
      <c r="H3648" s="794" t="s">
        <v>1060</v>
      </c>
      <c r="I3648" s="794">
        <v>130</v>
      </c>
      <c r="J3648" s="794">
        <v>170</v>
      </c>
      <c r="K3648" s="794">
        <v>714</v>
      </c>
      <c r="L3648" s="835" t="s">
        <v>1023</v>
      </c>
      <c r="M3648" s="794"/>
      <c r="N3648" s="794"/>
      <c r="O3648" s="794"/>
      <c r="P3648" s="794"/>
      <c r="Q3648" s="794"/>
      <c r="R3648" s="794"/>
      <c r="S3648" s="794"/>
      <c r="T3648" s="794"/>
      <c r="U3648" s="794"/>
      <c r="V3648" s="794"/>
      <c r="W3648" s="794"/>
      <c r="X3648" s="794"/>
    </row>
    <row r="3649" spans="3:24">
      <c r="C3649" s="857" t="s">
        <v>1024</v>
      </c>
      <c r="D3649" s="835">
        <v>43891</v>
      </c>
      <c r="E3649" s="794">
        <f t="shared" si="66"/>
        <v>2020</v>
      </c>
      <c r="F3649" s="794" t="s">
        <v>1019</v>
      </c>
      <c r="G3649" s="823">
        <v>300</v>
      </c>
      <c r="H3649" s="794" t="s">
        <v>1060</v>
      </c>
      <c r="I3649" s="794">
        <v>130</v>
      </c>
      <c r="J3649" s="794">
        <v>170</v>
      </c>
      <c r="K3649" s="794">
        <v>714</v>
      </c>
      <c r="L3649" s="835" t="s">
        <v>1023</v>
      </c>
      <c r="M3649" s="794"/>
      <c r="N3649" s="794"/>
      <c r="O3649" s="794"/>
      <c r="P3649" s="794"/>
      <c r="Q3649" s="794"/>
      <c r="R3649" s="794"/>
      <c r="S3649" s="794"/>
      <c r="T3649" s="794"/>
      <c r="U3649" s="794"/>
      <c r="V3649" s="794"/>
      <c r="W3649" s="794"/>
      <c r="X3649" s="794"/>
    </row>
    <row r="3650" spans="3:24">
      <c r="C3650" s="857" t="s">
        <v>1024</v>
      </c>
      <c r="D3650" s="835">
        <v>43891</v>
      </c>
      <c r="E3650" s="794">
        <f t="shared" si="66"/>
        <v>2020</v>
      </c>
      <c r="F3650" s="794" t="s">
        <v>1019</v>
      </c>
      <c r="G3650" s="823">
        <v>300</v>
      </c>
      <c r="H3650" s="794" t="s">
        <v>1060</v>
      </c>
      <c r="I3650" s="794">
        <v>130</v>
      </c>
      <c r="J3650" s="794">
        <v>170</v>
      </c>
      <c r="K3650" s="794">
        <v>714</v>
      </c>
      <c r="L3650" s="835" t="s">
        <v>1023</v>
      </c>
      <c r="M3650" s="794"/>
      <c r="N3650" s="794"/>
      <c r="O3650" s="794"/>
      <c r="P3650" s="794"/>
      <c r="Q3650" s="794"/>
      <c r="R3650" s="794"/>
      <c r="S3650" s="794"/>
      <c r="T3650" s="794"/>
      <c r="U3650" s="794"/>
      <c r="V3650" s="794"/>
      <c r="W3650" s="794"/>
      <c r="X3650" s="794"/>
    </row>
    <row r="3651" spans="3:24">
      <c r="C3651" s="857" t="s">
        <v>1024</v>
      </c>
      <c r="D3651" s="835">
        <v>43891</v>
      </c>
      <c r="E3651" s="794">
        <f t="shared" si="66"/>
        <v>2020</v>
      </c>
      <c r="F3651" s="794" t="s">
        <v>1019</v>
      </c>
      <c r="G3651" s="823">
        <v>300</v>
      </c>
      <c r="H3651" s="794" t="s">
        <v>1060</v>
      </c>
      <c r="I3651" s="794">
        <v>130</v>
      </c>
      <c r="J3651" s="794">
        <v>170</v>
      </c>
      <c r="K3651" s="794">
        <v>714</v>
      </c>
      <c r="L3651" s="835" t="s">
        <v>1023</v>
      </c>
      <c r="M3651" s="794"/>
      <c r="N3651" s="794"/>
      <c r="O3651" s="794"/>
      <c r="P3651" s="794"/>
      <c r="Q3651" s="794"/>
      <c r="R3651" s="794"/>
      <c r="S3651" s="794"/>
      <c r="T3651" s="794"/>
      <c r="U3651" s="794"/>
      <c r="V3651" s="794"/>
      <c r="W3651" s="794"/>
      <c r="X3651" s="794"/>
    </row>
    <row r="3652" spans="3:24">
      <c r="C3652" s="857" t="s">
        <v>1024</v>
      </c>
      <c r="D3652" s="835">
        <v>43891</v>
      </c>
      <c r="E3652" s="794">
        <f t="shared" si="66"/>
        <v>2020</v>
      </c>
      <c r="F3652" s="794" t="s">
        <v>1019</v>
      </c>
      <c r="G3652" s="823">
        <v>300</v>
      </c>
      <c r="H3652" s="794" t="s">
        <v>1060</v>
      </c>
      <c r="I3652" s="794">
        <v>130</v>
      </c>
      <c r="J3652" s="794">
        <v>170</v>
      </c>
      <c r="K3652" s="794">
        <v>714</v>
      </c>
      <c r="L3652" s="835" t="s">
        <v>1023</v>
      </c>
      <c r="M3652" s="794"/>
      <c r="N3652" s="794"/>
      <c r="O3652" s="794"/>
      <c r="P3652" s="794"/>
      <c r="Q3652" s="794"/>
      <c r="R3652" s="794"/>
      <c r="S3652" s="794"/>
      <c r="T3652" s="794"/>
      <c r="U3652" s="794"/>
      <c r="V3652" s="794"/>
      <c r="W3652" s="794"/>
      <c r="X3652" s="794"/>
    </row>
    <row r="3653" spans="3:24">
      <c r="C3653" s="857" t="s">
        <v>1024</v>
      </c>
      <c r="D3653" s="835">
        <v>43891</v>
      </c>
      <c r="E3653" s="794">
        <f t="shared" si="66"/>
        <v>2020</v>
      </c>
      <c r="F3653" s="794" t="s">
        <v>1019</v>
      </c>
      <c r="G3653" s="823">
        <v>300</v>
      </c>
      <c r="H3653" s="794" t="s">
        <v>1060</v>
      </c>
      <c r="I3653" s="794">
        <v>130</v>
      </c>
      <c r="J3653" s="794">
        <v>170</v>
      </c>
      <c r="K3653" s="794">
        <v>714</v>
      </c>
      <c r="L3653" s="835" t="s">
        <v>1023</v>
      </c>
      <c r="M3653" s="794"/>
      <c r="N3653" s="794"/>
      <c r="O3653" s="794"/>
      <c r="P3653" s="794"/>
      <c r="Q3653" s="794"/>
      <c r="R3653" s="794"/>
      <c r="S3653" s="794"/>
      <c r="T3653" s="794"/>
      <c r="U3653" s="794"/>
      <c r="V3653" s="794"/>
      <c r="W3653" s="794"/>
      <c r="X3653" s="794"/>
    </row>
    <row r="3654" spans="3:24">
      <c r="C3654" s="857" t="s">
        <v>1024</v>
      </c>
      <c r="D3654" s="835">
        <v>43891</v>
      </c>
      <c r="E3654" s="794">
        <f t="shared" si="66"/>
        <v>2020</v>
      </c>
      <c r="F3654" s="794" t="s">
        <v>1019</v>
      </c>
      <c r="G3654" s="823">
        <v>300</v>
      </c>
      <c r="H3654" s="794" t="s">
        <v>1060</v>
      </c>
      <c r="I3654" s="794">
        <v>130</v>
      </c>
      <c r="J3654" s="794">
        <v>170</v>
      </c>
      <c r="K3654" s="794">
        <v>714</v>
      </c>
      <c r="L3654" s="835" t="s">
        <v>1023</v>
      </c>
      <c r="M3654" s="794"/>
      <c r="N3654" s="794"/>
      <c r="O3654" s="794"/>
      <c r="P3654" s="794"/>
      <c r="Q3654" s="794"/>
      <c r="R3654" s="794"/>
      <c r="S3654" s="794"/>
      <c r="T3654" s="794"/>
      <c r="U3654" s="794"/>
      <c r="V3654" s="794"/>
      <c r="W3654" s="794"/>
      <c r="X3654" s="794"/>
    </row>
    <row r="3655" spans="3:24">
      <c r="C3655" s="857" t="s">
        <v>1024</v>
      </c>
      <c r="D3655" s="835">
        <v>43891</v>
      </c>
      <c r="E3655" s="794">
        <f t="shared" si="66"/>
        <v>2020</v>
      </c>
      <c r="F3655" s="794" t="s">
        <v>1019</v>
      </c>
      <c r="G3655" s="823">
        <v>300</v>
      </c>
      <c r="H3655" s="794" t="s">
        <v>1060</v>
      </c>
      <c r="I3655" s="794">
        <v>130</v>
      </c>
      <c r="J3655" s="794">
        <v>170</v>
      </c>
      <c r="K3655" s="794">
        <v>714</v>
      </c>
      <c r="L3655" s="835" t="s">
        <v>1023</v>
      </c>
      <c r="M3655" s="794"/>
      <c r="N3655" s="794"/>
      <c r="O3655" s="794"/>
      <c r="P3655" s="794"/>
      <c r="Q3655" s="794"/>
      <c r="R3655" s="794"/>
      <c r="S3655" s="794"/>
      <c r="T3655" s="794"/>
      <c r="U3655" s="794"/>
      <c r="V3655" s="794"/>
      <c r="W3655" s="794"/>
      <c r="X3655" s="794"/>
    </row>
    <row r="3656" spans="3:24">
      <c r="C3656" s="857" t="s">
        <v>1024</v>
      </c>
      <c r="D3656" s="835">
        <v>43891</v>
      </c>
      <c r="E3656" s="794">
        <f t="shared" si="66"/>
        <v>2020</v>
      </c>
      <c r="F3656" s="794" t="s">
        <v>1019</v>
      </c>
      <c r="G3656" s="823">
        <v>300</v>
      </c>
      <c r="H3656" s="794" t="s">
        <v>1060</v>
      </c>
      <c r="I3656" s="794">
        <v>130</v>
      </c>
      <c r="J3656" s="794">
        <v>170</v>
      </c>
      <c r="K3656" s="794">
        <v>714</v>
      </c>
      <c r="L3656" s="835" t="s">
        <v>1023</v>
      </c>
      <c r="M3656" s="794"/>
      <c r="N3656" s="794"/>
      <c r="O3656" s="794"/>
      <c r="P3656" s="794"/>
      <c r="Q3656" s="794"/>
      <c r="R3656" s="794"/>
      <c r="S3656" s="794"/>
      <c r="T3656" s="794"/>
      <c r="U3656" s="794"/>
      <c r="V3656" s="794"/>
      <c r="W3656" s="794"/>
      <c r="X3656" s="794"/>
    </row>
    <row r="3657" spans="3:24">
      <c r="C3657" s="857" t="s">
        <v>1024</v>
      </c>
      <c r="D3657" s="835">
        <v>43891</v>
      </c>
      <c r="E3657" s="794">
        <f t="shared" si="66"/>
        <v>2020</v>
      </c>
      <c r="F3657" s="794" t="s">
        <v>1019</v>
      </c>
      <c r="G3657" s="823">
        <v>300</v>
      </c>
      <c r="H3657" s="794" t="s">
        <v>1029</v>
      </c>
      <c r="I3657" s="794">
        <v>86</v>
      </c>
      <c r="J3657" s="794">
        <v>214</v>
      </c>
      <c r="K3657" s="794">
        <v>898.80000000000007</v>
      </c>
      <c r="L3657" s="835" t="e">
        <v>#VALUE!</v>
      </c>
      <c r="M3657" s="794"/>
      <c r="N3657" s="794"/>
      <c r="O3657" s="794"/>
      <c r="P3657" s="794"/>
      <c r="Q3657" s="794"/>
      <c r="R3657" s="794"/>
      <c r="S3657" s="794"/>
      <c r="T3657" s="794"/>
      <c r="U3657" s="794"/>
      <c r="V3657" s="794"/>
      <c r="W3657" s="794"/>
      <c r="X3657" s="794"/>
    </row>
    <row r="3658" spans="3:24">
      <c r="C3658" s="857" t="s">
        <v>1024</v>
      </c>
      <c r="D3658" s="835">
        <v>43891</v>
      </c>
      <c r="E3658" s="794">
        <f t="shared" si="66"/>
        <v>2020</v>
      </c>
      <c r="F3658" s="794" t="s">
        <v>1019</v>
      </c>
      <c r="G3658" s="823">
        <v>300</v>
      </c>
      <c r="H3658" s="794" t="s">
        <v>1029</v>
      </c>
      <c r="I3658" s="794">
        <v>86</v>
      </c>
      <c r="J3658" s="794">
        <v>214</v>
      </c>
      <c r="K3658" s="794">
        <v>898.80000000000007</v>
      </c>
      <c r="L3658" s="835" t="e">
        <v>#VALUE!</v>
      </c>
      <c r="M3658" s="794"/>
      <c r="N3658" s="794"/>
      <c r="O3658" s="794"/>
      <c r="P3658" s="794"/>
      <c r="Q3658" s="794"/>
      <c r="R3658" s="794"/>
      <c r="S3658" s="794"/>
      <c r="T3658" s="794"/>
      <c r="U3658" s="794"/>
      <c r="V3658" s="794"/>
      <c r="W3658" s="794"/>
      <c r="X3658" s="794"/>
    </row>
    <row r="3659" spans="3:24">
      <c r="C3659" s="857" t="s">
        <v>1024</v>
      </c>
      <c r="D3659" s="835">
        <v>43891</v>
      </c>
      <c r="E3659" s="794">
        <f t="shared" si="66"/>
        <v>2020</v>
      </c>
      <c r="F3659" s="794" t="s">
        <v>1019</v>
      </c>
      <c r="G3659" s="823">
        <v>300</v>
      </c>
      <c r="H3659" s="794" t="s">
        <v>1029</v>
      </c>
      <c r="I3659" s="794">
        <v>86</v>
      </c>
      <c r="J3659" s="794">
        <v>214</v>
      </c>
      <c r="K3659" s="794">
        <v>898.80000000000007</v>
      </c>
      <c r="L3659" s="835" t="e">
        <v>#VALUE!</v>
      </c>
      <c r="M3659" s="794"/>
      <c r="N3659" s="794"/>
      <c r="O3659" s="794"/>
      <c r="P3659" s="794"/>
      <c r="Q3659" s="794"/>
      <c r="R3659" s="794"/>
      <c r="S3659" s="794"/>
      <c r="T3659" s="794"/>
      <c r="U3659" s="794"/>
      <c r="V3659" s="794"/>
      <c r="W3659" s="794"/>
      <c r="X3659" s="794"/>
    </row>
    <row r="3660" spans="3:24">
      <c r="C3660" s="857" t="s">
        <v>1024</v>
      </c>
      <c r="D3660" s="835">
        <v>43891</v>
      </c>
      <c r="E3660" s="794">
        <f t="shared" si="66"/>
        <v>2020</v>
      </c>
      <c r="F3660" s="794" t="s">
        <v>1019</v>
      </c>
      <c r="G3660" s="823">
        <v>300</v>
      </c>
      <c r="H3660" s="794" t="s">
        <v>1029</v>
      </c>
      <c r="I3660" s="794">
        <v>86</v>
      </c>
      <c r="J3660" s="794">
        <v>214</v>
      </c>
      <c r="K3660" s="794">
        <v>898.80000000000007</v>
      </c>
      <c r="L3660" s="835" t="e">
        <v>#VALUE!</v>
      </c>
      <c r="M3660" s="794"/>
      <c r="N3660" s="794"/>
      <c r="O3660" s="794"/>
      <c r="P3660" s="794"/>
      <c r="Q3660" s="794"/>
      <c r="R3660" s="794"/>
      <c r="S3660" s="794"/>
      <c r="T3660" s="794"/>
      <c r="U3660" s="794"/>
      <c r="V3660" s="794"/>
      <c r="W3660" s="794"/>
      <c r="X3660" s="794"/>
    </row>
    <row r="3661" spans="3:24">
      <c r="C3661" s="857" t="s">
        <v>1024</v>
      </c>
      <c r="D3661" s="835">
        <v>43891</v>
      </c>
      <c r="E3661" s="794">
        <f t="shared" si="66"/>
        <v>2020</v>
      </c>
      <c r="F3661" s="794" t="s">
        <v>1019</v>
      </c>
      <c r="G3661" s="823">
        <v>300</v>
      </c>
      <c r="H3661" s="794" t="s">
        <v>1029</v>
      </c>
      <c r="I3661" s="794">
        <v>86</v>
      </c>
      <c r="J3661" s="794">
        <v>214</v>
      </c>
      <c r="K3661" s="794">
        <v>898.80000000000007</v>
      </c>
      <c r="L3661" s="835" t="e">
        <v>#VALUE!</v>
      </c>
      <c r="M3661" s="794"/>
      <c r="N3661" s="794"/>
      <c r="O3661" s="794"/>
      <c r="P3661" s="794"/>
      <c r="Q3661" s="794"/>
      <c r="R3661" s="794"/>
      <c r="S3661" s="794"/>
      <c r="T3661" s="794"/>
      <c r="U3661" s="794"/>
      <c r="V3661" s="794"/>
      <c r="W3661" s="794"/>
      <c r="X3661" s="794"/>
    </row>
    <row r="3662" spans="3:24">
      <c r="C3662" s="857" t="s">
        <v>1024</v>
      </c>
      <c r="D3662" s="835">
        <v>43891</v>
      </c>
      <c r="E3662" s="794">
        <f t="shared" si="66"/>
        <v>2020</v>
      </c>
      <c r="F3662" s="794" t="s">
        <v>1019</v>
      </c>
      <c r="G3662" s="823">
        <v>300</v>
      </c>
      <c r="H3662" s="794" t="s">
        <v>1029</v>
      </c>
      <c r="I3662" s="794">
        <v>86</v>
      </c>
      <c r="J3662" s="794">
        <v>214</v>
      </c>
      <c r="K3662" s="794">
        <v>898.80000000000007</v>
      </c>
      <c r="L3662" s="835" t="e">
        <v>#VALUE!</v>
      </c>
      <c r="M3662" s="794"/>
      <c r="N3662" s="794"/>
      <c r="O3662" s="794"/>
      <c r="P3662" s="794"/>
      <c r="Q3662" s="794"/>
      <c r="R3662" s="794"/>
      <c r="S3662" s="794"/>
      <c r="T3662" s="794"/>
      <c r="U3662" s="794"/>
      <c r="V3662" s="794"/>
      <c r="W3662" s="794"/>
      <c r="X3662" s="794"/>
    </row>
    <row r="3663" spans="3:24">
      <c r="C3663" s="857" t="s">
        <v>1024</v>
      </c>
      <c r="D3663" s="835">
        <v>43891</v>
      </c>
      <c r="E3663" s="794">
        <f t="shared" si="66"/>
        <v>2020</v>
      </c>
      <c r="F3663" s="794" t="s">
        <v>1019</v>
      </c>
      <c r="G3663" s="823">
        <v>300</v>
      </c>
      <c r="H3663" s="794" t="s">
        <v>1029</v>
      </c>
      <c r="I3663" s="794">
        <v>86</v>
      </c>
      <c r="J3663" s="794">
        <v>214</v>
      </c>
      <c r="K3663" s="794">
        <v>898.80000000000007</v>
      </c>
      <c r="L3663" s="835" t="e">
        <v>#VALUE!</v>
      </c>
      <c r="M3663" s="794"/>
      <c r="N3663" s="794"/>
      <c r="O3663" s="794"/>
      <c r="P3663" s="794"/>
      <c r="Q3663" s="794"/>
      <c r="R3663" s="794"/>
      <c r="S3663" s="794"/>
      <c r="T3663" s="794"/>
      <c r="U3663" s="794"/>
      <c r="V3663" s="794"/>
      <c r="W3663" s="794"/>
      <c r="X3663" s="794"/>
    </row>
    <row r="3664" spans="3:24">
      <c r="C3664" s="857" t="s">
        <v>1024</v>
      </c>
      <c r="D3664" s="835">
        <v>43891</v>
      </c>
      <c r="E3664" s="794">
        <f t="shared" si="66"/>
        <v>2020</v>
      </c>
      <c r="F3664" s="794" t="s">
        <v>1019</v>
      </c>
      <c r="G3664" s="823">
        <v>300</v>
      </c>
      <c r="H3664" s="794" t="s">
        <v>1029</v>
      </c>
      <c r="I3664" s="794">
        <v>86</v>
      </c>
      <c r="J3664" s="794">
        <v>214</v>
      </c>
      <c r="K3664" s="794">
        <v>898.80000000000007</v>
      </c>
      <c r="L3664" s="835">
        <v>44166</v>
      </c>
      <c r="M3664" s="794"/>
      <c r="N3664" s="794"/>
      <c r="O3664" s="794"/>
      <c r="P3664" s="794"/>
      <c r="Q3664" s="794"/>
      <c r="R3664" s="794"/>
      <c r="S3664" s="794"/>
      <c r="T3664" s="794"/>
      <c r="U3664" s="794"/>
      <c r="V3664" s="794"/>
      <c r="W3664" s="794"/>
      <c r="X3664" s="794"/>
    </row>
    <row r="3665" spans="3:24">
      <c r="C3665" s="857" t="s">
        <v>1024</v>
      </c>
      <c r="D3665" s="835">
        <v>43891</v>
      </c>
      <c r="E3665" s="794">
        <f t="shared" si="66"/>
        <v>2020</v>
      </c>
      <c r="F3665" s="794" t="s">
        <v>1019</v>
      </c>
      <c r="G3665" s="823">
        <v>300</v>
      </c>
      <c r="H3665" s="794" t="s">
        <v>1029</v>
      </c>
      <c r="I3665" s="794">
        <v>86</v>
      </c>
      <c r="J3665" s="794">
        <v>214</v>
      </c>
      <c r="K3665" s="794">
        <v>898.80000000000007</v>
      </c>
      <c r="L3665" s="835">
        <v>44166</v>
      </c>
      <c r="M3665" s="794"/>
      <c r="N3665" s="794"/>
      <c r="O3665" s="794"/>
      <c r="P3665" s="794"/>
      <c r="Q3665" s="794"/>
      <c r="R3665" s="794"/>
      <c r="S3665" s="794"/>
      <c r="T3665" s="794"/>
      <c r="U3665" s="794"/>
      <c r="V3665" s="794"/>
      <c r="W3665" s="794"/>
      <c r="X3665" s="794"/>
    </row>
    <row r="3666" spans="3:24">
      <c r="C3666" s="857" t="s">
        <v>1024</v>
      </c>
      <c r="D3666" s="835">
        <v>43891</v>
      </c>
      <c r="E3666" s="794">
        <f t="shared" si="66"/>
        <v>2020</v>
      </c>
      <c r="F3666" s="794" t="s">
        <v>1019</v>
      </c>
      <c r="G3666" s="823">
        <v>300</v>
      </c>
      <c r="H3666" s="794" t="s">
        <v>1029</v>
      </c>
      <c r="I3666" s="794">
        <v>86</v>
      </c>
      <c r="J3666" s="794">
        <v>214</v>
      </c>
      <c r="K3666" s="794">
        <v>898.80000000000007</v>
      </c>
      <c r="L3666" s="835">
        <v>44166</v>
      </c>
      <c r="M3666" s="794"/>
      <c r="N3666" s="794"/>
      <c r="O3666" s="794"/>
      <c r="P3666" s="794"/>
      <c r="Q3666" s="794"/>
      <c r="R3666" s="794"/>
      <c r="S3666" s="794"/>
      <c r="T3666" s="794"/>
      <c r="U3666" s="794"/>
      <c r="V3666" s="794"/>
      <c r="W3666" s="794"/>
      <c r="X3666" s="794"/>
    </row>
    <row r="3667" spans="3:24">
      <c r="C3667" s="857" t="s">
        <v>1024</v>
      </c>
      <c r="D3667" s="835">
        <v>43891</v>
      </c>
      <c r="E3667" s="794">
        <f t="shared" si="66"/>
        <v>2020</v>
      </c>
      <c r="F3667" s="794" t="s">
        <v>1019</v>
      </c>
      <c r="G3667" s="823">
        <v>300</v>
      </c>
      <c r="H3667" s="794" t="s">
        <v>1029</v>
      </c>
      <c r="I3667" s="794">
        <v>86</v>
      </c>
      <c r="J3667" s="794">
        <v>214</v>
      </c>
      <c r="K3667" s="794">
        <v>898.80000000000007</v>
      </c>
      <c r="L3667" s="835">
        <v>44166</v>
      </c>
      <c r="M3667" s="794"/>
      <c r="N3667" s="794"/>
      <c r="O3667" s="794"/>
      <c r="P3667" s="794"/>
      <c r="Q3667" s="794"/>
      <c r="R3667" s="794"/>
      <c r="S3667" s="794"/>
      <c r="T3667" s="794"/>
      <c r="U3667" s="794"/>
      <c r="V3667" s="794"/>
      <c r="W3667" s="794"/>
      <c r="X3667" s="794"/>
    </row>
    <row r="3668" spans="3:24">
      <c r="C3668" s="857" t="s">
        <v>1024</v>
      </c>
      <c r="D3668" s="835">
        <v>43891</v>
      </c>
      <c r="E3668" s="794">
        <f t="shared" si="66"/>
        <v>2020</v>
      </c>
      <c r="F3668" s="794" t="s">
        <v>1019</v>
      </c>
      <c r="G3668" s="823">
        <v>300</v>
      </c>
      <c r="H3668" s="794" t="s">
        <v>1029</v>
      </c>
      <c r="I3668" s="794">
        <v>86</v>
      </c>
      <c r="J3668" s="794">
        <v>214</v>
      </c>
      <c r="K3668" s="794">
        <v>898.80000000000007</v>
      </c>
      <c r="L3668" s="835">
        <v>44166</v>
      </c>
      <c r="M3668" s="794"/>
      <c r="N3668" s="794"/>
      <c r="O3668" s="794"/>
      <c r="P3668" s="794"/>
      <c r="Q3668" s="794"/>
      <c r="R3668" s="794"/>
      <c r="S3668" s="794"/>
      <c r="T3668" s="794"/>
      <c r="U3668" s="794"/>
      <c r="V3668" s="794"/>
      <c r="W3668" s="794"/>
      <c r="X3668" s="794"/>
    </row>
    <row r="3669" spans="3:24">
      <c r="C3669" s="857" t="s">
        <v>1024</v>
      </c>
      <c r="D3669" s="835">
        <v>43891</v>
      </c>
      <c r="E3669" s="794">
        <f t="shared" si="66"/>
        <v>2020</v>
      </c>
      <c r="F3669" s="794" t="s">
        <v>1019</v>
      </c>
      <c r="G3669" s="823">
        <v>300</v>
      </c>
      <c r="H3669" s="794" t="s">
        <v>1029</v>
      </c>
      <c r="I3669" s="794">
        <v>86</v>
      </c>
      <c r="J3669" s="794">
        <v>214</v>
      </c>
      <c r="K3669" s="794">
        <v>898.80000000000007</v>
      </c>
      <c r="L3669" s="835">
        <v>44166</v>
      </c>
      <c r="M3669" s="794"/>
      <c r="N3669" s="794"/>
      <c r="O3669" s="794"/>
      <c r="P3669" s="794"/>
      <c r="Q3669" s="794"/>
      <c r="R3669" s="794"/>
      <c r="S3669" s="794"/>
      <c r="T3669" s="794"/>
      <c r="U3669" s="794"/>
      <c r="V3669" s="794"/>
      <c r="W3669" s="794"/>
      <c r="X3669" s="794"/>
    </row>
    <row r="3670" spans="3:24">
      <c r="C3670" s="857" t="s">
        <v>1024</v>
      </c>
      <c r="D3670" s="835">
        <v>43891</v>
      </c>
      <c r="E3670" s="794">
        <f t="shared" si="66"/>
        <v>2020</v>
      </c>
      <c r="F3670" s="794" t="s">
        <v>1019</v>
      </c>
      <c r="G3670" s="823">
        <v>300</v>
      </c>
      <c r="H3670" s="794" t="s">
        <v>1029</v>
      </c>
      <c r="I3670" s="794">
        <v>86</v>
      </c>
      <c r="J3670" s="794">
        <v>214</v>
      </c>
      <c r="K3670" s="794">
        <v>898.80000000000007</v>
      </c>
      <c r="L3670" s="835">
        <v>44166</v>
      </c>
      <c r="M3670" s="794"/>
      <c r="N3670" s="794"/>
      <c r="O3670" s="794"/>
      <c r="P3670" s="794"/>
      <c r="Q3670" s="794"/>
      <c r="R3670" s="794"/>
      <c r="S3670" s="794"/>
      <c r="T3670" s="794"/>
      <c r="U3670" s="794"/>
      <c r="V3670" s="794"/>
      <c r="W3670" s="794"/>
      <c r="X3670" s="794"/>
    </row>
    <row r="3671" spans="3:24">
      <c r="C3671" s="857" t="s">
        <v>1024</v>
      </c>
      <c r="D3671" s="835">
        <v>43891</v>
      </c>
      <c r="E3671" s="794">
        <f t="shared" si="66"/>
        <v>2020</v>
      </c>
      <c r="F3671" s="794" t="s">
        <v>1019</v>
      </c>
      <c r="G3671" s="823">
        <v>300</v>
      </c>
      <c r="H3671" s="794" t="s">
        <v>1029</v>
      </c>
      <c r="I3671" s="794">
        <v>86</v>
      </c>
      <c r="J3671" s="794">
        <v>214</v>
      </c>
      <c r="K3671" s="794">
        <v>898.80000000000007</v>
      </c>
      <c r="L3671" s="835">
        <v>44166</v>
      </c>
      <c r="M3671" s="794"/>
      <c r="N3671" s="794"/>
      <c r="O3671" s="794"/>
      <c r="P3671" s="794"/>
      <c r="Q3671" s="794"/>
      <c r="R3671" s="794"/>
      <c r="S3671" s="794"/>
      <c r="T3671" s="794"/>
      <c r="U3671" s="794"/>
      <c r="V3671" s="794"/>
      <c r="W3671" s="794"/>
      <c r="X3671" s="794"/>
    </row>
    <row r="3672" spans="3:24">
      <c r="C3672" s="857" t="s">
        <v>1024</v>
      </c>
      <c r="D3672" s="835">
        <v>43891</v>
      </c>
      <c r="E3672" s="794">
        <f t="shared" si="66"/>
        <v>2020</v>
      </c>
      <c r="F3672" s="794" t="s">
        <v>1019</v>
      </c>
      <c r="G3672" s="823">
        <v>300</v>
      </c>
      <c r="H3672" s="794" t="s">
        <v>1029</v>
      </c>
      <c r="I3672" s="794">
        <v>86</v>
      </c>
      <c r="J3672" s="794">
        <v>214</v>
      </c>
      <c r="K3672" s="794">
        <v>898.80000000000007</v>
      </c>
      <c r="L3672" s="835">
        <v>44228</v>
      </c>
      <c r="M3672" s="794"/>
      <c r="N3672" s="794"/>
      <c r="O3672" s="794"/>
      <c r="P3672" s="794"/>
      <c r="Q3672" s="794"/>
      <c r="R3672" s="794"/>
      <c r="S3672" s="794"/>
      <c r="T3672" s="794"/>
      <c r="U3672" s="794"/>
      <c r="V3672" s="794"/>
      <c r="W3672" s="794"/>
      <c r="X3672" s="794"/>
    </row>
    <row r="3673" spans="3:24">
      <c r="C3673" s="857" t="s">
        <v>1024</v>
      </c>
      <c r="D3673" s="835">
        <v>43891</v>
      </c>
      <c r="E3673" s="794">
        <f t="shared" si="66"/>
        <v>2020</v>
      </c>
      <c r="F3673" s="794" t="s">
        <v>1019</v>
      </c>
      <c r="G3673" s="823">
        <v>300</v>
      </c>
      <c r="H3673" s="794" t="s">
        <v>1029</v>
      </c>
      <c r="I3673" s="794">
        <v>86</v>
      </c>
      <c r="J3673" s="794">
        <v>214</v>
      </c>
      <c r="K3673" s="794">
        <v>898.80000000000007</v>
      </c>
      <c r="L3673" s="835">
        <v>44228</v>
      </c>
      <c r="M3673" s="794"/>
      <c r="N3673" s="794"/>
      <c r="O3673" s="794"/>
      <c r="P3673" s="794"/>
      <c r="Q3673" s="794"/>
      <c r="R3673" s="794"/>
      <c r="S3673" s="794"/>
      <c r="T3673" s="794"/>
      <c r="U3673" s="794"/>
      <c r="V3673" s="794"/>
      <c r="W3673" s="794"/>
      <c r="X3673" s="794"/>
    </row>
    <row r="3674" spans="3:24">
      <c r="C3674" s="857" t="s">
        <v>1024</v>
      </c>
      <c r="D3674" s="835">
        <v>43891</v>
      </c>
      <c r="E3674" s="794">
        <f t="shared" si="66"/>
        <v>2020</v>
      </c>
      <c r="F3674" s="794" t="s">
        <v>1019</v>
      </c>
      <c r="G3674" s="823">
        <v>300</v>
      </c>
      <c r="H3674" s="794" t="s">
        <v>1029</v>
      </c>
      <c r="I3674" s="794">
        <v>86</v>
      </c>
      <c r="J3674" s="794">
        <v>214</v>
      </c>
      <c r="K3674" s="794">
        <v>898.80000000000007</v>
      </c>
      <c r="L3674" s="835">
        <v>44228</v>
      </c>
      <c r="M3674" s="794"/>
      <c r="N3674" s="794"/>
      <c r="O3674" s="794"/>
      <c r="P3674" s="794"/>
      <c r="Q3674" s="794"/>
      <c r="R3674" s="794"/>
      <c r="S3674" s="794"/>
      <c r="T3674" s="794"/>
      <c r="U3674" s="794"/>
      <c r="V3674" s="794"/>
      <c r="W3674" s="794"/>
      <c r="X3674" s="794"/>
    </row>
    <row r="3675" spans="3:24">
      <c r="C3675" s="857" t="s">
        <v>1024</v>
      </c>
      <c r="D3675" s="835">
        <v>43891</v>
      </c>
      <c r="E3675" s="794">
        <f t="shared" si="66"/>
        <v>2020</v>
      </c>
      <c r="F3675" s="794" t="s">
        <v>1019</v>
      </c>
      <c r="G3675" s="823">
        <v>300</v>
      </c>
      <c r="H3675" s="794" t="s">
        <v>1029</v>
      </c>
      <c r="I3675" s="794">
        <v>86</v>
      </c>
      <c r="J3675" s="794">
        <v>214</v>
      </c>
      <c r="K3675" s="794">
        <v>898.80000000000007</v>
      </c>
      <c r="L3675" s="835">
        <v>44228</v>
      </c>
      <c r="M3675" s="794"/>
      <c r="N3675" s="794"/>
      <c r="O3675" s="794"/>
      <c r="P3675" s="794"/>
      <c r="Q3675" s="794"/>
      <c r="R3675" s="794"/>
      <c r="S3675" s="794"/>
      <c r="T3675" s="794"/>
      <c r="U3675" s="794"/>
      <c r="V3675" s="794"/>
      <c r="W3675" s="794"/>
      <c r="X3675" s="794"/>
    </row>
    <row r="3676" spans="3:24">
      <c r="C3676" s="857" t="s">
        <v>1024</v>
      </c>
      <c r="D3676" s="835">
        <v>43891</v>
      </c>
      <c r="E3676" s="794">
        <f t="shared" si="66"/>
        <v>2020</v>
      </c>
      <c r="F3676" s="794" t="s">
        <v>1019</v>
      </c>
      <c r="G3676" s="823">
        <v>300</v>
      </c>
      <c r="H3676" s="794" t="s">
        <v>1029</v>
      </c>
      <c r="I3676" s="794">
        <v>86</v>
      </c>
      <c r="J3676" s="794">
        <v>214</v>
      </c>
      <c r="K3676" s="794">
        <v>898.80000000000007</v>
      </c>
      <c r="L3676" s="835">
        <v>44228</v>
      </c>
      <c r="M3676" s="794"/>
      <c r="N3676" s="794"/>
      <c r="O3676" s="794"/>
      <c r="P3676" s="794"/>
      <c r="Q3676" s="794"/>
      <c r="R3676" s="794"/>
      <c r="S3676" s="794"/>
      <c r="T3676" s="794"/>
      <c r="U3676" s="794"/>
      <c r="V3676" s="794"/>
      <c r="W3676" s="794"/>
      <c r="X3676" s="794"/>
    </row>
    <row r="3677" spans="3:24">
      <c r="C3677" s="857" t="s">
        <v>1024</v>
      </c>
      <c r="D3677" s="835">
        <v>43891</v>
      </c>
      <c r="E3677" s="794">
        <f t="shared" si="66"/>
        <v>2020</v>
      </c>
      <c r="F3677" s="794" t="s">
        <v>1019</v>
      </c>
      <c r="G3677" s="823">
        <v>300</v>
      </c>
      <c r="H3677" s="794" t="s">
        <v>1029</v>
      </c>
      <c r="I3677" s="794">
        <v>86</v>
      </c>
      <c r="J3677" s="794">
        <v>214</v>
      </c>
      <c r="K3677" s="794">
        <v>898.80000000000007</v>
      </c>
      <c r="L3677" s="835">
        <v>44228</v>
      </c>
      <c r="M3677" s="794"/>
      <c r="N3677" s="794"/>
      <c r="O3677" s="794"/>
      <c r="P3677" s="794"/>
      <c r="Q3677" s="794"/>
      <c r="R3677" s="794"/>
      <c r="S3677" s="794"/>
      <c r="T3677" s="794"/>
      <c r="U3677" s="794"/>
      <c r="V3677" s="794"/>
      <c r="W3677" s="794"/>
      <c r="X3677" s="794"/>
    </row>
    <row r="3678" spans="3:24">
      <c r="C3678" s="857" t="s">
        <v>1024</v>
      </c>
      <c r="D3678" s="835">
        <v>43891</v>
      </c>
      <c r="E3678" s="794">
        <f t="shared" si="66"/>
        <v>2020</v>
      </c>
      <c r="F3678" s="794" t="s">
        <v>1019</v>
      </c>
      <c r="G3678" s="823">
        <v>300</v>
      </c>
      <c r="H3678" s="794" t="s">
        <v>1029</v>
      </c>
      <c r="I3678" s="794">
        <v>86</v>
      </c>
      <c r="J3678" s="794">
        <v>214</v>
      </c>
      <c r="K3678" s="794">
        <v>898.80000000000007</v>
      </c>
      <c r="L3678" s="835">
        <v>44228</v>
      </c>
      <c r="M3678" s="794"/>
      <c r="N3678" s="794"/>
      <c r="O3678" s="794"/>
      <c r="P3678" s="794"/>
      <c r="Q3678" s="794"/>
      <c r="R3678" s="794"/>
      <c r="S3678" s="794"/>
      <c r="T3678" s="794"/>
      <c r="U3678" s="794"/>
      <c r="V3678" s="794"/>
      <c r="W3678" s="794"/>
      <c r="X3678" s="794"/>
    </row>
    <row r="3679" spans="3:24">
      <c r="C3679" s="857" t="s">
        <v>1024</v>
      </c>
      <c r="D3679" s="835">
        <v>43891</v>
      </c>
      <c r="E3679" s="794">
        <f t="shared" si="66"/>
        <v>2020</v>
      </c>
      <c r="F3679" s="794" t="s">
        <v>1019</v>
      </c>
      <c r="G3679" s="823">
        <v>300</v>
      </c>
      <c r="H3679" s="794" t="s">
        <v>1029</v>
      </c>
      <c r="I3679" s="794">
        <v>86</v>
      </c>
      <c r="J3679" s="794">
        <v>214</v>
      </c>
      <c r="K3679" s="794">
        <v>898.80000000000007</v>
      </c>
      <c r="L3679" s="835">
        <v>44228</v>
      </c>
      <c r="M3679" s="794"/>
      <c r="N3679" s="794"/>
      <c r="O3679" s="794"/>
      <c r="P3679" s="794"/>
      <c r="Q3679" s="794"/>
      <c r="R3679" s="794"/>
      <c r="S3679" s="794"/>
      <c r="T3679" s="794"/>
      <c r="U3679" s="794"/>
      <c r="V3679" s="794"/>
      <c r="W3679" s="794"/>
      <c r="X3679" s="794"/>
    </row>
    <row r="3680" spans="3:24">
      <c r="C3680" s="857" t="s">
        <v>1024</v>
      </c>
      <c r="D3680" s="835">
        <v>43891</v>
      </c>
      <c r="E3680" s="794">
        <f t="shared" si="66"/>
        <v>2020</v>
      </c>
      <c r="F3680" s="794" t="s">
        <v>1019</v>
      </c>
      <c r="G3680" s="823">
        <v>300</v>
      </c>
      <c r="H3680" s="794" t="s">
        <v>1029</v>
      </c>
      <c r="I3680" s="794">
        <v>86</v>
      </c>
      <c r="J3680" s="794">
        <v>214</v>
      </c>
      <c r="K3680" s="794">
        <v>898.80000000000007</v>
      </c>
      <c r="L3680" s="835">
        <v>44228</v>
      </c>
      <c r="M3680" s="794"/>
      <c r="N3680" s="794"/>
      <c r="O3680" s="794"/>
      <c r="P3680" s="794"/>
      <c r="Q3680" s="794"/>
      <c r="R3680" s="794"/>
      <c r="S3680" s="794"/>
      <c r="T3680" s="794"/>
      <c r="U3680" s="794"/>
      <c r="V3680" s="794"/>
      <c r="W3680" s="794"/>
      <c r="X3680" s="794"/>
    </row>
    <row r="3681" spans="3:24">
      <c r="C3681" s="857" t="s">
        <v>1024</v>
      </c>
      <c r="D3681" s="835">
        <v>43891</v>
      </c>
      <c r="E3681" s="794">
        <f t="shared" si="66"/>
        <v>2020</v>
      </c>
      <c r="F3681" s="794" t="s">
        <v>1019</v>
      </c>
      <c r="G3681" s="823">
        <v>300</v>
      </c>
      <c r="H3681" s="794" t="s">
        <v>1029</v>
      </c>
      <c r="I3681" s="794">
        <v>86</v>
      </c>
      <c r="J3681" s="794">
        <v>214</v>
      </c>
      <c r="K3681" s="794">
        <v>898.80000000000007</v>
      </c>
      <c r="L3681" s="835">
        <v>44228</v>
      </c>
      <c r="M3681" s="794"/>
      <c r="N3681" s="794"/>
      <c r="O3681" s="794"/>
      <c r="P3681" s="794"/>
      <c r="Q3681" s="794"/>
      <c r="R3681" s="794"/>
      <c r="S3681" s="794"/>
      <c r="T3681" s="794"/>
      <c r="U3681" s="794"/>
      <c r="V3681" s="794"/>
      <c r="W3681" s="794"/>
      <c r="X3681" s="794"/>
    </row>
    <row r="3682" spans="3:24">
      <c r="C3682" s="857" t="s">
        <v>1024</v>
      </c>
      <c r="D3682" s="835">
        <v>43891</v>
      </c>
      <c r="E3682" s="794">
        <f t="shared" si="66"/>
        <v>2020</v>
      </c>
      <c r="F3682" s="794" t="s">
        <v>1019</v>
      </c>
      <c r="G3682" s="823">
        <v>300</v>
      </c>
      <c r="H3682" s="794" t="s">
        <v>1029</v>
      </c>
      <c r="I3682" s="794">
        <v>86</v>
      </c>
      <c r="J3682" s="794">
        <v>214</v>
      </c>
      <c r="K3682" s="794">
        <v>898.80000000000007</v>
      </c>
      <c r="L3682" s="835">
        <v>44228</v>
      </c>
      <c r="M3682" s="794"/>
      <c r="N3682" s="794"/>
      <c r="O3682" s="794"/>
      <c r="P3682" s="794"/>
      <c r="Q3682" s="794"/>
      <c r="R3682" s="794"/>
      <c r="S3682" s="794"/>
      <c r="T3682" s="794"/>
      <c r="U3682" s="794"/>
      <c r="V3682" s="794"/>
      <c r="W3682" s="794"/>
      <c r="X3682" s="794"/>
    </row>
    <row r="3683" spans="3:24">
      <c r="C3683" s="857" t="s">
        <v>1024</v>
      </c>
      <c r="D3683" s="835">
        <v>43891</v>
      </c>
      <c r="E3683" s="794">
        <f t="shared" si="66"/>
        <v>2020</v>
      </c>
      <c r="F3683" s="794" t="s">
        <v>1019</v>
      </c>
      <c r="G3683" s="823">
        <v>300</v>
      </c>
      <c r="H3683" s="794" t="s">
        <v>1029</v>
      </c>
      <c r="I3683" s="794">
        <v>86</v>
      </c>
      <c r="J3683" s="794">
        <v>214</v>
      </c>
      <c r="K3683" s="794">
        <v>898.80000000000007</v>
      </c>
      <c r="L3683" s="835">
        <v>44228</v>
      </c>
      <c r="M3683" s="794"/>
      <c r="N3683" s="794"/>
      <c r="O3683" s="794"/>
      <c r="P3683" s="794"/>
      <c r="Q3683" s="794"/>
      <c r="R3683" s="794"/>
      <c r="S3683" s="794"/>
      <c r="T3683" s="794"/>
      <c r="U3683" s="794"/>
      <c r="V3683" s="794"/>
      <c r="W3683" s="794"/>
      <c r="X3683" s="794"/>
    </row>
    <row r="3684" spans="3:24">
      <c r="C3684" s="857" t="s">
        <v>1024</v>
      </c>
      <c r="D3684" s="835">
        <v>43891</v>
      </c>
      <c r="E3684" s="794">
        <f t="shared" si="66"/>
        <v>2020</v>
      </c>
      <c r="F3684" s="794" t="s">
        <v>1019</v>
      </c>
      <c r="G3684" s="823">
        <v>300</v>
      </c>
      <c r="H3684" s="794" t="s">
        <v>1029</v>
      </c>
      <c r="I3684" s="794">
        <v>86</v>
      </c>
      <c r="J3684" s="794">
        <v>214</v>
      </c>
      <c r="K3684" s="794">
        <v>898.80000000000007</v>
      </c>
      <c r="L3684" s="835">
        <v>44166</v>
      </c>
      <c r="M3684" s="794"/>
      <c r="N3684" s="794"/>
      <c r="O3684" s="794"/>
      <c r="P3684" s="794"/>
      <c r="Q3684" s="794"/>
      <c r="R3684" s="794"/>
      <c r="S3684" s="794"/>
      <c r="T3684" s="794"/>
      <c r="U3684" s="794"/>
      <c r="V3684" s="794"/>
      <c r="W3684" s="794"/>
      <c r="X3684" s="794"/>
    </row>
    <row r="3685" spans="3:24">
      <c r="C3685" s="857" t="s">
        <v>1024</v>
      </c>
      <c r="D3685" s="835">
        <v>43891</v>
      </c>
      <c r="E3685" s="794">
        <f t="shared" si="66"/>
        <v>2020</v>
      </c>
      <c r="F3685" s="794" t="s">
        <v>1019</v>
      </c>
      <c r="G3685" s="823">
        <v>300</v>
      </c>
      <c r="H3685" s="794" t="s">
        <v>1029</v>
      </c>
      <c r="I3685" s="794">
        <v>86</v>
      </c>
      <c r="J3685" s="794">
        <v>214</v>
      </c>
      <c r="K3685" s="794">
        <v>898.80000000000007</v>
      </c>
      <c r="L3685" s="835">
        <v>44166</v>
      </c>
      <c r="M3685" s="794"/>
      <c r="N3685" s="794"/>
      <c r="O3685" s="794"/>
      <c r="P3685" s="794"/>
      <c r="Q3685" s="794"/>
      <c r="R3685" s="794"/>
      <c r="S3685" s="794"/>
      <c r="T3685" s="794"/>
      <c r="U3685" s="794"/>
      <c r="V3685" s="794"/>
      <c r="W3685" s="794"/>
      <c r="X3685" s="794"/>
    </row>
    <row r="3686" spans="3:24">
      <c r="C3686" s="857" t="s">
        <v>1024</v>
      </c>
      <c r="D3686" s="835">
        <v>43891</v>
      </c>
      <c r="E3686" s="794">
        <f t="shared" si="66"/>
        <v>2020</v>
      </c>
      <c r="F3686" s="794" t="s">
        <v>1019</v>
      </c>
      <c r="G3686" s="823">
        <v>300</v>
      </c>
      <c r="H3686" s="794" t="s">
        <v>1029</v>
      </c>
      <c r="I3686" s="794">
        <v>86</v>
      </c>
      <c r="J3686" s="794">
        <v>214</v>
      </c>
      <c r="K3686" s="794">
        <v>898.80000000000007</v>
      </c>
      <c r="L3686" s="835">
        <v>44166</v>
      </c>
      <c r="M3686" s="794"/>
      <c r="N3686" s="794"/>
      <c r="O3686" s="794"/>
      <c r="P3686" s="794"/>
      <c r="Q3686" s="794"/>
      <c r="R3686" s="794"/>
      <c r="S3686" s="794"/>
      <c r="T3686" s="794"/>
      <c r="U3686" s="794"/>
      <c r="V3686" s="794"/>
      <c r="W3686" s="794"/>
      <c r="X3686" s="794"/>
    </row>
    <row r="3687" spans="3:24">
      <c r="C3687" s="857" t="s">
        <v>1024</v>
      </c>
      <c r="D3687" s="835">
        <v>43891</v>
      </c>
      <c r="E3687" s="794">
        <f t="shared" si="66"/>
        <v>2020</v>
      </c>
      <c r="F3687" s="794" t="s">
        <v>1019</v>
      </c>
      <c r="G3687" s="823">
        <v>300</v>
      </c>
      <c r="H3687" s="794" t="s">
        <v>1029</v>
      </c>
      <c r="I3687" s="794">
        <v>86</v>
      </c>
      <c r="J3687" s="794">
        <v>214</v>
      </c>
      <c r="K3687" s="794">
        <v>898.80000000000007</v>
      </c>
      <c r="L3687" s="835">
        <v>44166</v>
      </c>
      <c r="M3687" s="794"/>
      <c r="N3687" s="794"/>
      <c r="O3687" s="794"/>
      <c r="P3687" s="794"/>
      <c r="Q3687" s="794"/>
      <c r="R3687" s="794"/>
      <c r="S3687" s="794"/>
      <c r="T3687" s="794"/>
      <c r="U3687" s="794"/>
      <c r="V3687" s="794"/>
      <c r="W3687" s="794"/>
      <c r="X3687" s="794"/>
    </row>
    <row r="3688" spans="3:24">
      <c r="C3688" s="857" t="s">
        <v>1024</v>
      </c>
      <c r="D3688" s="835">
        <v>43891</v>
      </c>
      <c r="E3688" s="794">
        <f t="shared" si="66"/>
        <v>2020</v>
      </c>
      <c r="F3688" s="794" t="s">
        <v>1019</v>
      </c>
      <c r="G3688" s="823">
        <v>300</v>
      </c>
      <c r="H3688" s="794" t="s">
        <v>1029</v>
      </c>
      <c r="I3688" s="794">
        <v>86</v>
      </c>
      <c r="J3688" s="794">
        <v>214</v>
      </c>
      <c r="K3688" s="794">
        <v>898.80000000000007</v>
      </c>
      <c r="L3688" s="835">
        <v>44166</v>
      </c>
      <c r="M3688" s="794"/>
      <c r="N3688" s="794"/>
      <c r="O3688" s="794"/>
      <c r="P3688" s="794"/>
      <c r="Q3688" s="794"/>
      <c r="R3688" s="794"/>
      <c r="S3688" s="794"/>
      <c r="T3688" s="794"/>
      <c r="U3688" s="794"/>
      <c r="V3688" s="794"/>
      <c r="W3688" s="794"/>
      <c r="X3688" s="794"/>
    </row>
    <row r="3689" spans="3:24">
      <c r="C3689" s="857" t="s">
        <v>1024</v>
      </c>
      <c r="D3689" s="835">
        <v>43891</v>
      </c>
      <c r="E3689" s="794">
        <f t="shared" si="66"/>
        <v>2020</v>
      </c>
      <c r="F3689" s="794" t="s">
        <v>1019</v>
      </c>
      <c r="G3689" s="823">
        <v>300</v>
      </c>
      <c r="H3689" s="794" t="s">
        <v>1029</v>
      </c>
      <c r="I3689" s="794">
        <v>86</v>
      </c>
      <c r="J3689" s="794">
        <v>214</v>
      </c>
      <c r="K3689" s="794">
        <v>898.80000000000007</v>
      </c>
      <c r="L3689" s="835">
        <v>44166</v>
      </c>
      <c r="M3689" s="794"/>
      <c r="N3689" s="794"/>
      <c r="O3689" s="794"/>
      <c r="P3689" s="794"/>
      <c r="Q3689" s="794"/>
      <c r="R3689" s="794"/>
      <c r="S3689" s="794"/>
      <c r="T3689" s="794"/>
      <c r="U3689" s="794"/>
      <c r="V3689" s="794"/>
      <c r="W3689" s="794"/>
      <c r="X3689" s="794"/>
    </row>
    <row r="3690" spans="3:24">
      <c r="C3690" s="857" t="s">
        <v>1024</v>
      </c>
      <c r="D3690" s="835">
        <v>43891</v>
      </c>
      <c r="E3690" s="794">
        <f t="shared" ref="E3690:E3753" si="67">YEAR(D3690)</f>
        <v>2020</v>
      </c>
      <c r="F3690" s="794" t="s">
        <v>1019</v>
      </c>
      <c r="G3690" s="823">
        <v>300</v>
      </c>
      <c r="H3690" s="794" t="s">
        <v>1029</v>
      </c>
      <c r="I3690" s="794">
        <v>86</v>
      </c>
      <c r="J3690" s="794">
        <v>214</v>
      </c>
      <c r="K3690" s="794">
        <v>898.80000000000007</v>
      </c>
      <c r="L3690" s="835">
        <v>44166</v>
      </c>
      <c r="M3690" s="794"/>
      <c r="N3690" s="794"/>
      <c r="O3690" s="794"/>
      <c r="P3690" s="794"/>
      <c r="Q3690" s="794"/>
      <c r="R3690" s="794"/>
      <c r="S3690" s="794"/>
      <c r="T3690" s="794"/>
      <c r="U3690" s="794"/>
      <c r="V3690" s="794"/>
      <c r="W3690" s="794"/>
      <c r="X3690" s="794"/>
    </row>
    <row r="3691" spans="3:24">
      <c r="C3691" s="857" t="s">
        <v>1024</v>
      </c>
      <c r="D3691" s="835">
        <v>43891</v>
      </c>
      <c r="E3691" s="794">
        <f t="shared" si="67"/>
        <v>2020</v>
      </c>
      <c r="F3691" s="794" t="s">
        <v>1019</v>
      </c>
      <c r="G3691" s="823">
        <v>300</v>
      </c>
      <c r="H3691" s="794" t="s">
        <v>1029</v>
      </c>
      <c r="I3691" s="794">
        <v>86</v>
      </c>
      <c r="J3691" s="794">
        <v>214</v>
      </c>
      <c r="K3691" s="794">
        <v>898.80000000000007</v>
      </c>
      <c r="L3691" s="835">
        <v>44166</v>
      </c>
      <c r="M3691" s="794"/>
      <c r="N3691" s="794"/>
      <c r="O3691" s="794"/>
      <c r="P3691" s="794"/>
      <c r="Q3691" s="794"/>
      <c r="R3691" s="794"/>
      <c r="S3691" s="794"/>
      <c r="T3691" s="794"/>
      <c r="U3691" s="794"/>
      <c r="V3691" s="794"/>
      <c r="W3691" s="794"/>
      <c r="X3691" s="794"/>
    </row>
    <row r="3692" spans="3:24">
      <c r="C3692" s="857" t="s">
        <v>1024</v>
      </c>
      <c r="D3692" s="835">
        <v>43891</v>
      </c>
      <c r="E3692" s="794">
        <f t="shared" si="67"/>
        <v>2020</v>
      </c>
      <c r="F3692" s="794" t="s">
        <v>1019</v>
      </c>
      <c r="G3692" s="823">
        <v>300</v>
      </c>
      <c r="H3692" s="794" t="s">
        <v>1029</v>
      </c>
      <c r="I3692" s="794">
        <v>86</v>
      </c>
      <c r="J3692" s="794">
        <v>214</v>
      </c>
      <c r="K3692" s="794">
        <v>898.80000000000007</v>
      </c>
      <c r="L3692" s="835">
        <v>44166</v>
      </c>
      <c r="M3692" s="794"/>
      <c r="N3692" s="794"/>
      <c r="O3692" s="794"/>
      <c r="P3692" s="794"/>
      <c r="Q3692" s="794"/>
      <c r="R3692" s="794"/>
      <c r="S3692" s="794"/>
      <c r="T3692" s="794"/>
      <c r="U3692" s="794"/>
      <c r="V3692" s="794"/>
      <c r="W3692" s="794"/>
      <c r="X3692" s="794"/>
    </row>
    <row r="3693" spans="3:24">
      <c r="C3693" s="857" t="s">
        <v>1024</v>
      </c>
      <c r="D3693" s="835">
        <v>43891</v>
      </c>
      <c r="E3693" s="794">
        <f t="shared" si="67"/>
        <v>2020</v>
      </c>
      <c r="F3693" s="794" t="s">
        <v>1019</v>
      </c>
      <c r="G3693" s="823">
        <v>300</v>
      </c>
      <c r="H3693" s="794" t="s">
        <v>1029</v>
      </c>
      <c r="I3693" s="794">
        <v>86</v>
      </c>
      <c r="J3693" s="794">
        <v>214</v>
      </c>
      <c r="K3693" s="794">
        <v>898.80000000000007</v>
      </c>
      <c r="L3693" s="835">
        <v>44166</v>
      </c>
      <c r="M3693" s="794"/>
      <c r="N3693" s="794"/>
      <c r="O3693" s="794"/>
      <c r="P3693" s="794"/>
      <c r="Q3693" s="794"/>
      <c r="R3693" s="794"/>
      <c r="S3693" s="794"/>
      <c r="T3693" s="794"/>
      <c r="U3693" s="794"/>
      <c r="V3693" s="794"/>
      <c r="W3693" s="794"/>
      <c r="X3693" s="794"/>
    </row>
    <row r="3694" spans="3:24">
      <c r="C3694" s="857" t="s">
        <v>1024</v>
      </c>
      <c r="D3694" s="835">
        <v>43891</v>
      </c>
      <c r="E3694" s="794">
        <f t="shared" si="67"/>
        <v>2020</v>
      </c>
      <c r="F3694" s="794" t="s">
        <v>1019</v>
      </c>
      <c r="G3694" s="823">
        <v>300</v>
      </c>
      <c r="H3694" s="794" t="s">
        <v>1029</v>
      </c>
      <c r="I3694" s="794">
        <v>86</v>
      </c>
      <c r="J3694" s="794">
        <v>214</v>
      </c>
      <c r="K3694" s="794">
        <v>898.80000000000007</v>
      </c>
      <c r="L3694" s="835" t="s">
        <v>1023</v>
      </c>
      <c r="M3694" s="794"/>
      <c r="N3694" s="794"/>
      <c r="O3694" s="794"/>
      <c r="P3694" s="794"/>
      <c r="Q3694" s="794"/>
      <c r="R3694" s="794"/>
      <c r="S3694" s="794"/>
      <c r="T3694" s="794"/>
      <c r="U3694" s="794"/>
      <c r="V3694" s="794"/>
      <c r="W3694" s="794"/>
      <c r="X3694" s="794"/>
    </row>
    <row r="3695" spans="3:24">
      <c r="C3695" s="857" t="s">
        <v>1024</v>
      </c>
      <c r="D3695" s="835">
        <v>43891</v>
      </c>
      <c r="E3695" s="794">
        <f t="shared" si="67"/>
        <v>2020</v>
      </c>
      <c r="F3695" s="794" t="s">
        <v>1019</v>
      </c>
      <c r="G3695" s="823">
        <v>300</v>
      </c>
      <c r="H3695" s="794" t="s">
        <v>1061</v>
      </c>
      <c r="I3695" s="794">
        <v>170</v>
      </c>
      <c r="J3695" s="794">
        <v>130</v>
      </c>
      <c r="K3695" s="794">
        <v>546</v>
      </c>
      <c r="L3695" s="835">
        <v>44166</v>
      </c>
      <c r="M3695" s="794"/>
      <c r="N3695" s="794"/>
      <c r="O3695" s="794"/>
      <c r="P3695" s="794"/>
      <c r="Q3695" s="794"/>
      <c r="R3695" s="794"/>
      <c r="S3695" s="794"/>
      <c r="T3695" s="794"/>
      <c r="U3695" s="794"/>
      <c r="V3695" s="794"/>
      <c r="W3695" s="794"/>
      <c r="X3695" s="794"/>
    </row>
    <row r="3696" spans="3:24">
      <c r="C3696" s="857" t="s">
        <v>1024</v>
      </c>
      <c r="D3696" s="835">
        <v>43891</v>
      </c>
      <c r="E3696" s="794">
        <f t="shared" si="67"/>
        <v>2020</v>
      </c>
      <c r="F3696" s="794" t="s">
        <v>1019</v>
      </c>
      <c r="G3696" s="823">
        <v>300</v>
      </c>
      <c r="H3696" s="794" t="s">
        <v>1061</v>
      </c>
      <c r="I3696" s="794">
        <v>170</v>
      </c>
      <c r="J3696" s="794">
        <v>130</v>
      </c>
      <c r="K3696" s="794">
        <v>546</v>
      </c>
      <c r="L3696" s="835">
        <v>44166</v>
      </c>
      <c r="M3696" s="794"/>
      <c r="N3696" s="794"/>
      <c r="O3696" s="794"/>
      <c r="P3696" s="794"/>
      <c r="Q3696" s="794"/>
      <c r="R3696" s="794"/>
      <c r="S3696" s="794"/>
      <c r="T3696" s="794"/>
      <c r="U3696" s="794"/>
      <c r="V3696" s="794"/>
      <c r="W3696" s="794"/>
      <c r="X3696" s="794"/>
    </row>
    <row r="3697" spans="3:24">
      <c r="C3697" s="857" t="s">
        <v>1024</v>
      </c>
      <c r="D3697" s="835">
        <v>43891</v>
      </c>
      <c r="E3697" s="794">
        <f t="shared" si="67"/>
        <v>2020</v>
      </c>
      <c r="F3697" s="794" t="s">
        <v>1019</v>
      </c>
      <c r="G3697" s="823">
        <v>300</v>
      </c>
      <c r="H3697" s="794" t="s">
        <v>1062</v>
      </c>
      <c r="I3697" s="794">
        <v>230</v>
      </c>
      <c r="J3697" s="794">
        <v>70</v>
      </c>
      <c r="K3697" s="794">
        <v>294</v>
      </c>
      <c r="L3697" s="835">
        <v>44166</v>
      </c>
      <c r="M3697" s="794"/>
      <c r="N3697" s="794"/>
      <c r="O3697" s="794"/>
      <c r="P3697" s="794"/>
      <c r="Q3697" s="794"/>
      <c r="R3697" s="794"/>
      <c r="S3697" s="794"/>
      <c r="T3697" s="794"/>
      <c r="U3697" s="794"/>
      <c r="V3697" s="794"/>
      <c r="W3697" s="794"/>
      <c r="X3697" s="794"/>
    </row>
    <row r="3698" spans="3:24">
      <c r="C3698" s="857" t="s">
        <v>1024</v>
      </c>
      <c r="D3698" s="835">
        <v>43891</v>
      </c>
      <c r="E3698" s="794">
        <f t="shared" si="67"/>
        <v>2020</v>
      </c>
      <c r="F3698" s="794" t="s">
        <v>1019</v>
      </c>
      <c r="G3698" s="823">
        <v>300</v>
      </c>
      <c r="H3698" s="794" t="s">
        <v>1062</v>
      </c>
      <c r="I3698" s="794">
        <v>230</v>
      </c>
      <c r="J3698" s="794">
        <v>70</v>
      </c>
      <c r="K3698" s="794">
        <v>294</v>
      </c>
      <c r="L3698" s="835">
        <v>44166</v>
      </c>
      <c r="M3698" s="794"/>
      <c r="N3698" s="794"/>
      <c r="O3698" s="794"/>
      <c r="P3698" s="794"/>
      <c r="Q3698" s="794"/>
      <c r="R3698" s="794"/>
      <c r="S3698" s="794"/>
      <c r="T3698" s="794"/>
      <c r="U3698" s="794"/>
      <c r="V3698" s="794"/>
      <c r="W3698" s="794"/>
      <c r="X3698" s="794"/>
    </row>
    <row r="3699" spans="3:24">
      <c r="C3699" s="857" t="s">
        <v>1024</v>
      </c>
      <c r="D3699" s="835">
        <v>43891</v>
      </c>
      <c r="E3699" s="794">
        <f t="shared" si="67"/>
        <v>2020</v>
      </c>
      <c r="F3699" s="794" t="s">
        <v>1019</v>
      </c>
      <c r="G3699" s="823">
        <v>300</v>
      </c>
      <c r="H3699" s="794" t="s">
        <v>1061</v>
      </c>
      <c r="I3699" s="794">
        <v>170</v>
      </c>
      <c r="J3699" s="794">
        <v>130</v>
      </c>
      <c r="K3699" s="794">
        <v>546</v>
      </c>
      <c r="L3699" s="835">
        <v>44166</v>
      </c>
      <c r="M3699" s="794"/>
      <c r="N3699" s="794"/>
      <c r="O3699" s="794"/>
      <c r="P3699" s="794"/>
      <c r="Q3699" s="794"/>
      <c r="R3699" s="794"/>
      <c r="S3699" s="794"/>
      <c r="T3699" s="794"/>
      <c r="U3699" s="794"/>
      <c r="V3699" s="794"/>
      <c r="W3699" s="794"/>
      <c r="X3699" s="794"/>
    </row>
    <row r="3700" spans="3:24">
      <c r="C3700" s="857" t="s">
        <v>1024</v>
      </c>
      <c r="D3700" s="835">
        <v>43891</v>
      </c>
      <c r="E3700" s="794">
        <f t="shared" si="67"/>
        <v>2020</v>
      </c>
      <c r="F3700" s="794" t="s">
        <v>1019</v>
      </c>
      <c r="G3700" s="823">
        <v>300</v>
      </c>
      <c r="H3700" s="794" t="s">
        <v>1061</v>
      </c>
      <c r="I3700" s="794">
        <v>170</v>
      </c>
      <c r="J3700" s="794">
        <v>130</v>
      </c>
      <c r="K3700" s="794">
        <v>546</v>
      </c>
      <c r="L3700" s="835">
        <v>44166</v>
      </c>
      <c r="M3700" s="794"/>
      <c r="N3700" s="794"/>
      <c r="O3700" s="794"/>
      <c r="P3700" s="794"/>
      <c r="Q3700" s="794"/>
      <c r="R3700" s="794"/>
      <c r="S3700" s="794"/>
      <c r="T3700" s="794"/>
      <c r="U3700" s="794"/>
      <c r="V3700" s="794"/>
      <c r="W3700" s="794"/>
      <c r="X3700" s="794"/>
    </row>
    <row r="3701" spans="3:24">
      <c r="C3701" s="857" t="s">
        <v>1024</v>
      </c>
      <c r="D3701" s="835">
        <v>43891</v>
      </c>
      <c r="E3701" s="794">
        <f t="shared" si="67"/>
        <v>2020</v>
      </c>
      <c r="F3701" s="794" t="s">
        <v>1019</v>
      </c>
      <c r="G3701" s="823">
        <v>300</v>
      </c>
      <c r="H3701" s="794" t="s">
        <v>1063</v>
      </c>
      <c r="I3701" s="794">
        <v>110</v>
      </c>
      <c r="J3701" s="794">
        <v>190</v>
      </c>
      <c r="K3701" s="794">
        <v>798</v>
      </c>
      <c r="L3701" s="835">
        <v>44166</v>
      </c>
      <c r="M3701" s="794"/>
      <c r="N3701" s="794"/>
      <c r="O3701" s="794"/>
      <c r="P3701" s="794"/>
      <c r="Q3701" s="794"/>
      <c r="R3701" s="794"/>
      <c r="S3701" s="794"/>
      <c r="T3701" s="794"/>
      <c r="U3701" s="794"/>
      <c r="V3701" s="794"/>
      <c r="W3701" s="794"/>
      <c r="X3701" s="794"/>
    </row>
    <row r="3702" spans="3:24">
      <c r="C3702" s="857" t="s">
        <v>1024</v>
      </c>
      <c r="D3702" s="835">
        <v>43891</v>
      </c>
      <c r="E3702" s="794">
        <f t="shared" si="67"/>
        <v>2020</v>
      </c>
      <c r="F3702" s="794" t="s">
        <v>1019</v>
      </c>
      <c r="G3702" s="823">
        <v>300</v>
      </c>
      <c r="H3702" s="794" t="s">
        <v>1063</v>
      </c>
      <c r="I3702" s="794">
        <v>110</v>
      </c>
      <c r="J3702" s="794">
        <v>190</v>
      </c>
      <c r="K3702" s="794">
        <v>798</v>
      </c>
      <c r="L3702" s="835">
        <v>44166</v>
      </c>
      <c r="M3702" s="794"/>
      <c r="N3702" s="794"/>
      <c r="O3702" s="794"/>
      <c r="P3702" s="794"/>
      <c r="Q3702" s="794"/>
      <c r="R3702" s="794"/>
      <c r="S3702" s="794"/>
      <c r="T3702" s="794"/>
      <c r="U3702" s="794"/>
      <c r="V3702" s="794"/>
      <c r="W3702" s="794"/>
      <c r="X3702" s="794"/>
    </row>
    <row r="3703" spans="3:24">
      <c r="C3703" s="857" t="s">
        <v>1024</v>
      </c>
      <c r="D3703" s="835">
        <v>43891</v>
      </c>
      <c r="E3703" s="794">
        <f t="shared" si="67"/>
        <v>2020</v>
      </c>
      <c r="F3703" s="794" t="s">
        <v>1019</v>
      </c>
      <c r="G3703" s="823">
        <v>300</v>
      </c>
      <c r="H3703" s="794" t="s">
        <v>1029</v>
      </c>
      <c r="I3703" s="794">
        <v>86</v>
      </c>
      <c r="J3703" s="794">
        <v>214</v>
      </c>
      <c r="K3703" s="794">
        <v>898.80000000000007</v>
      </c>
      <c r="L3703" s="835">
        <v>44166</v>
      </c>
      <c r="M3703" s="794"/>
      <c r="N3703" s="794"/>
      <c r="O3703" s="794"/>
      <c r="P3703" s="794"/>
      <c r="Q3703" s="794"/>
      <c r="R3703" s="794"/>
      <c r="S3703" s="794"/>
      <c r="T3703" s="794"/>
      <c r="U3703" s="794"/>
      <c r="V3703" s="794"/>
      <c r="W3703" s="794"/>
      <c r="X3703" s="794"/>
    </row>
    <row r="3704" spans="3:24">
      <c r="C3704" s="857" t="s">
        <v>1024</v>
      </c>
      <c r="D3704" s="835">
        <v>43891</v>
      </c>
      <c r="E3704" s="794">
        <f t="shared" si="67"/>
        <v>2020</v>
      </c>
      <c r="F3704" s="794" t="s">
        <v>1019</v>
      </c>
      <c r="G3704" s="823">
        <v>300</v>
      </c>
      <c r="H3704" s="794" t="s">
        <v>1063</v>
      </c>
      <c r="I3704" s="794">
        <v>110</v>
      </c>
      <c r="J3704" s="794">
        <v>190</v>
      </c>
      <c r="K3704" s="794">
        <v>798</v>
      </c>
      <c r="L3704" s="835">
        <v>44166</v>
      </c>
      <c r="M3704" s="794"/>
      <c r="N3704" s="794"/>
      <c r="O3704" s="794"/>
      <c r="P3704" s="794"/>
      <c r="Q3704" s="794"/>
      <c r="R3704" s="794"/>
      <c r="S3704" s="794"/>
      <c r="T3704" s="794"/>
      <c r="U3704" s="794"/>
      <c r="V3704" s="794"/>
      <c r="W3704" s="794"/>
      <c r="X3704" s="794"/>
    </row>
    <row r="3705" spans="3:24">
      <c r="C3705" s="857" t="s">
        <v>1024</v>
      </c>
      <c r="D3705" s="835">
        <v>43891</v>
      </c>
      <c r="E3705" s="794">
        <f t="shared" si="67"/>
        <v>2020</v>
      </c>
      <c r="F3705" s="794" t="s">
        <v>1019</v>
      </c>
      <c r="G3705" s="823">
        <v>300</v>
      </c>
      <c r="H3705" s="794" t="s">
        <v>1062</v>
      </c>
      <c r="I3705" s="794">
        <v>230</v>
      </c>
      <c r="J3705" s="794">
        <v>70</v>
      </c>
      <c r="K3705" s="794">
        <v>294</v>
      </c>
      <c r="L3705" s="835">
        <v>44166</v>
      </c>
      <c r="M3705" s="794"/>
      <c r="N3705" s="794"/>
      <c r="O3705" s="794"/>
      <c r="P3705" s="794"/>
      <c r="Q3705" s="794"/>
      <c r="R3705" s="794"/>
      <c r="S3705" s="794"/>
      <c r="T3705" s="794"/>
      <c r="U3705" s="794"/>
      <c r="V3705" s="794"/>
      <c r="W3705" s="794"/>
      <c r="X3705" s="794"/>
    </row>
    <row r="3706" spans="3:24">
      <c r="C3706" s="857" t="s">
        <v>1024</v>
      </c>
      <c r="D3706" s="835">
        <v>43891</v>
      </c>
      <c r="E3706" s="794">
        <f t="shared" si="67"/>
        <v>2020</v>
      </c>
      <c r="F3706" s="794" t="s">
        <v>1019</v>
      </c>
      <c r="G3706" s="823">
        <v>300</v>
      </c>
      <c r="H3706" s="794" t="s">
        <v>1062</v>
      </c>
      <c r="I3706" s="794">
        <v>230</v>
      </c>
      <c r="J3706" s="794">
        <v>70</v>
      </c>
      <c r="K3706" s="794">
        <v>294</v>
      </c>
      <c r="L3706" s="835">
        <v>44166</v>
      </c>
      <c r="M3706" s="794"/>
      <c r="N3706" s="794"/>
      <c r="O3706" s="794"/>
      <c r="P3706" s="794"/>
      <c r="Q3706" s="794"/>
      <c r="R3706" s="794"/>
      <c r="S3706" s="794"/>
      <c r="T3706" s="794"/>
      <c r="U3706" s="794"/>
      <c r="V3706" s="794"/>
      <c r="W3706" s="794"/>
      <c r="X3706" s="794"/>
    </row>
    <row r="3707" spans="3:24">
      <c r="C3707" s="857" t="s">
        <v>1024</v>
      </c>
      <c r="D3707" s="835">
        <v>43891</v>
      </c>
      <c r="E3707" s="794">
        <f t="shared" si="67"/>
        <v>2020</v>
      </c>
      <c r="F3707" s="794" t="s">
        <v>1019</v>
      </c>
      <c r="G3707" s="823">
        <v>300</v>
      </c>
      <c r="H3707" s="794" t="s">
        <v>1062</v>
      </c>
      <c r="I3707" s="794">
        <v>230</v>
      </c>
      <c r="J3707" s="794">
        <v>70</v>
      </c>
      <c r="K3707" s="794">
        <v>294</v>
      </c>
      <c r="L3707" s="835">
        <v>44166</v>
      </c>
      <c r="M3707" s="794"/>
      <c r="N3707" s="794"/>
      <c r="O3707" s="794"/>
      <c r="P3707" s="794"/>
      <c r="Q3707" s="794"/>
      <c r="R3707" s="794"/>
      <c r="S3707" s="794"/>
      <c r="T3707" s="794"/>
      <c r="U3707" s="794"/>
      <c r="V3707" s="794"/>
      <c r="W3707" s="794"/>
      <c r="X3707" s="794"/>
    </row>
    <row r="3708" spans="3:24">
      <c r="C3708" s="857" t="s">
        <v>1024</v>
      </c>
      <c r="D3708" s="835">
        <v>43891</v>
      </c>
      <c r="E3708" s="794">
        <f t="shared" si="67"/>
        <v>2020</v>
      </c>
      <c r="F3708" s="794" t="s">
        <v>1019</v>
      </c>
      <c r="G3708" s="823">
        <v>300</v>
      </c>
      <c r="H3708" s="794" t="s">
        <v>1062</v>
      </c>
      <c r="I3708" s="794">
        <v>230</v>
      </c>
      <c r="J3708" s="794">
        <v>70</v>
      </c>
      <c r="K3708" s="794">
        <v>294</v>
      </c>
      <c r="L3708" s="835">
        <v>44166</v>
      </c>
      <c r="M3708" s="794"/>
      <c r="N3708" s="794"/>
      <c r="O3708" s="794"/>
      <c r="P3708" s="794"/>
      <c r="Q3708" s="794"/>
      <c r="R3708" s="794"/>
      <c r="S3708" s="794"/>
      <c r="T3708" s="794"/>
      <c r="U3708" s="794"/>
      <c r="V3708" s="794"/>
      <c r="W3708" s="794"/>
      <c r="X3708" s="794"/>
    </row>
    <row r="3709" spans="3:24">
      <c r="C3709" s="857" t="s">
        <v>1024</v>
      </c>
      <c r="D3709" s="835">
        <v>43891</v>
      </c>
      <c r="E3709" s="794">
        <f t="shared" si="67"/>
        <v>2020</v>
      </c>
      <c r="F3709" s="794" t="s">
        <v>1019</v>
      </c>
      <c r="G3709" s="823">
        <v>300</v>
      </c>
      <c r="H3709" s="794" t="s">
        <v>1062</v>
      </c>
      <c r="I3709" s="794">
        <v>230</v>
      </c>
      <c r="J3709" s="794">
        <v>70</v>
      </c>
      <c r="K3709" s="794">
        <v>294</v>
      </c>
      <c r="L3709" s="835">
        <v>44166</v>
      </c>
      <c r="M3709" s="794"/>
      <c r="N3709" s="794"/>
      <c r="O3709" s="794"/>
      <c r="P3709" s="794"/>
      <c r="Q3709" s="794"/>
      <c r="R3709" s="794"/>
      <c r="S3709" s="794"/>
      <c r="T3709" s="794"/>
      <c r="U3709" s="794"/>
      <c r="V3709" s="794"/>
      <c r="W3709" s="794"/>
      <c r="X3709" s="794"/>
    </row>
    <row r="3710" spans="3:24">
      <c r="C3710" s="857" t="s">
        <v>1024</v>
      </c>
      <c r="D3710" s="835">
        <v>43891</v>
      </c>
      <c r="E3710" s="794">
        <f t="shared" si="67"/>
        <v>2020</v>
      </c>
      <c r="F3710" s="794" t="s">
        <v>1019</v>
      </c>
      <c r="G3710" s="823">
        <v>300</v>
      </c>
      <c r="H3710" s="794" t="s">
        <v>1061</v>
      </c>
      <c r="I3710" s="794">
        <v>170</v>
      </c>
      <c r="J3710" s="794">
        <v>130</v>
      </c>
      <c r="K3710" s="794">
        <v>546</v>
      </c>
      <c r="L3710" s="835">
        <v>44166</v>
      </c>
      <c r="M3710" s="794"/>
      <c r="N3710" s="794"/>
      <c r="O3710" s="794"/>
      <c r="P3710" s="794"/>
      <c r="Q3710" s="794"/>
      <c r="R3710" s="794"/>
      <c r="S3710" s="794"/>
      <c r="T3710" s="794"/>
      <c r="U3710" s="794"/>
      <c r="V3710" s="794"/>
      <c r="W3710" s="794"/>
      <c r="X3710" s="794"/>
    </row>
    <row r="3711" spans="3:24">
      <c r="C3711" s="857" t="s">
        <v>1024</v>
      </c>
      <c r="D3711" s="835">
        <v>43891</v>
      </c>
      <c r="E3711" s="794">
        <f t="shared" si="67"/>
        <v>2020</v>
      </c>
      <c r="F3711" s="794" t="s">
        <v>1019</v>
      </c>
      <c r="G3711" s="823">
        <v>300</v>
      </c>
      <c r="H3711" s="794" t="s">
        <v>1061</v>
      </c>
      <c r="I3711" s="794">
        <v>170</v>
      </c>
      <c r="J3711" s="794">
        <v>130</v>
      </c>
      <c r="K3711" s="794">
        <v>546</v>
      </c>
      <c r="L3711" s="835">
        <v>44166</v>
      </c>
      <c r="M3711" s="794"/>
      <c r="N3711" s="794"/>
      <c r="O3711" s="794"/>
      <c r="P3711" s="794"/>
      <c r="Q3711" s="794"/>
      <c r="R3711" s="794"/>
      <c r="S3711" s="794"/>
      <c r="T3711" s="794"/>
      <c r="U3711" s="794"/>
      <c r="V3711" s="794"/>
      <c r="W3711" s="794"/>
      <c r="X3711" s="794"/>
    </row>
    <row r="3712" spans="3:24">
      <c r="C3712" s="857" t="s">
        <v>1024</v>
      </c>
      <c r="D3712" s="835">
        <v>43891</v>
      </c>
      <c r="E3712" s="794">
        <f t="shared" si="67"/>
        <v>2020</v>
      </c>
      <c r="F3712" s="794" t="s">
        <v>1019</v>
      </c>
      <c r="G3712" s="823">
        <v>300</v>
      </c>
      <c r="H3712" s="794" t="s">
        <v>1061</v>
      </c>
      <c r="I3712" s="794">
        <v>170</v>
      </c>
      <c r="J3712" s="794">
        <v>130</v>
      </c>
      <c r="K3712" s="794">
        <v>546</v>
      </c>
      <c r="L3712" s="835">
        <v>44166</v>
      </c>
      <c r="M3712" s="794"/>
      <c r="N3712" s="794"/>
      <c r="O3712" s="794"/>
      <c r="P3712" s="794"/>
      <c r="Q3712" s="794"/>
      <c r="R3712" s="794"/>
      <c r="S3712" s="794"/>
      <c r="T3712" s="794"/>
      <c r="U3712" s="794"/>
      <c r="V3712" s="794"/>
      <c r="W3712" s="794"/>
      <c r="X3712" s="794"/>
    </row>
    <row r="3713" spans="3:24">
      <c r="C3713" s="857" t="s">
        <v>1024</v>
      </c>
      <c r="D3713" s="835">
        <v>43891</v>
      </c>
      <c r="E3713" s="794">
        <f t="shared" si="67"/>
        <v>2020</v>
      </c>
      <c r="F3713" s="794" t="s">
        <v>1019</v>
      </c>
      <c r="G3713" s="823">
        <v>300</v>
      </c>
      <c r="H3713" s="794" t="s">
        <v>1043</v>
      </c>
      <c r="I3713" s="794">
        <v>134</v>
      </c>
      <c r="J3713" s="794">
        <v>166</v>
      </c>
      <c r="K3713" s="794">
        <v>697.2</v>
      </c>
      <c r="L3713" s="835">
        <v>44228</v>
      </c>
      <c r="M3713" s="794"/>
      <c r="N3713" s="794"/>
      <c r="O3713" s="794"/>
      <c r="P3713" s="794"/>
      <c r="Q3713" s="794"/>
      <c r="R3713" s="794"/>
      <c r="S3713" s="794"/>
      <c r="T3713" s="794"/>
      <c r="U3713" s="794"/>
      <c r="V3713" s="794"/>
      <c r="W3713" s="794"/>
      <c r="X3713" s="794"/>
    </row>
    <row r="3714" spans="3:24">
      <c r="C3714" s="857" t="s">
        <v>1024</v>
      </c>
      <c r="D3714" s="835">
        <v>43891</v>
      </c>
      <c r="E3714" s="794">
        <f t="shared" si="67"/>
        <v>2020</v>
      </c>
      <c r="F3714" s="794" t="s">
        <v>1019</v>
      </c>
      <c r="G3714" s="823">
        <v>300</v>
      </c>
      <c r="H3714" s="794" t="s">
        <v>1029</v>
      </c>
      <c r="I3714" s="794">
        <v>86</v>
      </c>
      <c r="J3714" s="794">
        <v>214</v>
      </c>
      <c r="K3714" s="794">
        <v>898.80000000000007</v>
      </c>
      <c r="L3714" s="835" t="e">
        <v>#VALUE!</v>
      </c>
      <c r="M3714" s="794"/>
      <c r="N3714" s="794"/>
      <c r="O3714" s="794"/>
      <c r="P3714" s="794"/>
      <c r="Q3714" s="794"/>
      <c r="R3714" s="794"/>
      <c r="S3714" s="794"/>
      <c r="T3714" s="794"/>
      <c r="U3714" s="794"/>
      <c r="V3714" s="794"/>
      <c r="W3714" s="794"/>
      <c r="X3714" s="794"/>
    </row>
    <row r="3715" spans="3:24">
      <c r="C3715" s="857" t="s">
        <v>1024</v>
      </c>
      <c r="D3715" s="835">
        <v>43891</v>
      </c>
      <c r="E3715" s="794">
        <f t="shared" si="67"/>
        <v>2020</v>
      </c>
      <c r="F3715" s="794" t="s">
        <v>1019</v>
      </c>
      <c r="G3715" s="823">
        <v>300</v>
      </c>
      <c r="H3715" s="794" t="s">
        <v>1060</v>
      </c>
      <c r="I3715" s="794">
        <v>130</v>
      </c>
      <c r="J3715" s="794">
        <v>170</v>
      </c>
      <c r="K3715" s="794">
        <v>714</v>
      </c>
      <c r="L3715" s="835" t="s">
        <v>1023</v>
      </c>
      <c r="M3715" s="794"/>
      <c r="N3715" s="794"/>
      <c r="O3715" s="794"/>
      <c r="P3715" s="794"/>
      <c r="Q3715" s="794"/>
      <c r="R3715" s="794"/>
      <c r="S3715" s="794"/>
      <c r="T3715" s="794"/>
      <c r="U3715" s="794"/>
      <c r="V3715" s="794"/>
      <c r="W3715" s="794"/>
      <c r="X3715" s="794"/>
    </row>
    <row r="3716" spans="3:24">
      <c r="C3716" s="857" t="s">
        <v>1024</v>
      </c>
      <c r="D3716" s="835">
        <v>43891</v>
      </c>
      <c r="E3716" s="794">
        <f t="shared" si="67"/>
        <v>2020</v>
      </c>
      <c r="F3716" s="794" t="s">
        <v>1019</v>
      </c>
      <c r="G3716" s="823">
        <v>300</v>
      </c>
      <c r="H3716" s="794" t="s">
        <v>1060</v>
      </c>
      <c r="I3716" s="794">
        <v>130</v>
      </c>
      <c r="J3716" s="794">
        <v>170</v>
      </c>
      <c r="K3716" s="794">
        <v>714</v>
      </c>
      <c r="L3716" s="835" t="s">
        <v>1023</v>
      </c>
      <c r="M3716" s="794"/>
      <c r="N3716" s="794"/>
      <c r="O3716" s="794"/>
      <c r="P3716" s="794"/>
      <c r="Q3716" s="794"/>
      <c r="R3716" s="794"/>
      <c r="S3716" s="794"/>
      <c r="T3716" s="794"/>
      <c r="U3716" s="794"/>
      <c r="V3716" s="794"/>
      <c r="W3716" s="794"/>
      <c r="X3716" s="794"/>
    </row>
    <row r="3717" spans="3:24">
      <c r="C3717" s="857" t="s">
        <v>1024</v>
      </c>
      <c r="D3717" s="835">
        <v>43891</v>
      </c>
      <c r="E3717" s="794">
        <f t="shared" si="67"/>
        <v>2020</v>
      </c>
      <c r="F3717" s="794" t="s">
        <v>1019</v>
      </c>
      <c r="G3717" s="823">
        <v>300</v>
      </c>
      <c r="H3717" s="794" t="s">
        <v>1060</v>
      </c>
      <c r="I3717" s="794">
        <v>130</v>
      </c>
      <c r="J3717" s="794">
        <v>170</v>
      </c>
      <c r="K3717" s="794">
        <v>714</v>
      </c>
      <c r="L3717" s="835" t="s">
        <v>1023</v>
      </c>
      <c r="M3717" s="794"/>
      <c r="N3717" s="794"/>
      <c r="O3717" s="794"/>
      <c r="P3717" s="794"/>
      <c r="Q3717" s="794"/>
      <c r="R3717" s="794"/>
      <c r="S3717" s="794"/>
      <c r="T3717" s="794"/>
      <c r="U3717" s="794"/>
      <c r="V3717" s="794"/>
      <c r="W3717" s="794"/>
      <c r="X3717" s="794"/>
    </row>
    <row r="3718" spans="3:24">
      <c r="C3718" s="857" t="s">
        <v>1024</v>
      </c>
      <c r="D3718" s="835">
        <v>43891</v>
      </c>
      <c r="E3718" s="794">
        <f t="shared" si="67"/>
        <v>2020</v>
      </c>
      <c r="F3718" s="794" t="s">
        <v>1019</v>
      </c>
      <c r="G3718" s="823">
        <v>300</v>
      </c>
      <c r="H3718" s="794" t="s">
        <v>1062</v>
      </c>
      <c r="I3718" s="794">
        <v>230</v>
      </c>
      <c r="J3718" s="794">
        <v>70</v>
      </c>
      <c r="K3718" s="794">
        <v>294</v>
      </c>
      <c r="L3718" s="835" t="s">
        <v>1023</v>
      </c>
      <c r="M3718" s="794"/>
      <c r="N3718" s="794"/>
      <c r="O3718" s="794"/>
      <c r="P3718" s="794"/>
      <c r="Q3718" s="794"/>
      <c r="R3718" s="794"/>
      <c r="S3718" s="794"/>
      <c r="T3718" s="794"/>
      <c r="U3718" s="794"/>
      <c r="V3718" s="794"/>
      <c r="W3718" s="794"/>
      <c r="X3718" s="794"/>
    </row>
    <row r="3719" spans="3:24">
      <c r="C3719" s="857" t="s">
        <v>1024</v>
      </c>
      <c r="D3719" s="835">
        <v>43891</v>
      </c>
      <c r="E3719" s="794">
        <f t="shared" si="67"/>
        <v>2020</v>
      </c>
      <c r="F3719" s="794" t="s">
        <v>1019</v>
      </c>
      <c r="G3719" s="823">
        <v>300</v>
      </c>
      <c r="H3719" s="794" t="s">
        <v>1061</v>
      </c>
      <c r="I3719" s="794">
        <v>170</v>
      </c>
      <c r="J3719" s="794">
        <v>130</v>
      </c>
      <c r="K3719" s="794">
        <v>546</v>
      </c>
      <c r="L3719" s="835">
        <v>44197</v>
      </c>
      <c r="M3719" s="794"/>
      <c r="N3719" s="794"/>
      <c r="O3719" s="794"/>
      <c r="P3719" s="794"/>
      <c r="Q3719" s="794"/>
      <c r="R3719" s="794"/>
      <c r="S3719" s="794"/>
      <c r="T3719" s="794"/>
      <c r="U3719" s="794"/>
      <c r="V3719" s="794"/>
      <c r="W3719" s="794"/>
      <c r="X3719" s="794"/>
    </row>
    <row r="3720" spans="3:24">
      <c r="C3720" s="857" t="s">
        <v>1024</v>
      </c>
      <c r="D3720" s="835">
        <v>43891</v>
      </c>
      <c r="E3720" s="794">
        <f t="shared" si="67"/>
        <v>2020</v>
      </c>
      <c r="F3720" s="794" t="s">
        <v>1019</v>
      </c>
      <c r="G3720" s="823">
        <v>300</v>
      </c>
      <c r="H3720" s="794" t="s">
        <v>1061</v>
      </c>
      <c r="I3720" s="794">
        <v>170</v>
      </c>
      <c r="J3720" s="794">
        <v>130</v>
      </c>
      <c r="K3720" s="794">
        <v>546</v>
      </c>
      <c r="L3720" s="835">
        <v>44197</v>
      </c>
      <c r="M3720" s="794"/>
      <c r="N3720" s="794"/>
      <c r="O3720" s="794"/>
      <c r="P3720" s="794"/>
      <c r="Q3720" s="794"/>
      <c r="R3720" s="794"/>
      <c r="S3720" s="794"/>
      <c r="T3720" s="794"/>
      <c r="U3720" s="794"/>
      <c r="V3720" s="794"/>
      <c r="W3720" s="794"/>
      <c r="X3720" s="794"/>
    </row>
    <row r="3721" spans="3:24">
      <c r="C3721" s="857" t="s">
        <v>1024</v>
      </c>
      <c r="D3721" s="835">
        <v>43891</v>
      </c>
      <c r="E3721" s="794">
        <f t="shared" si="67"/>
        <v>2020</v>
      </c>
      <c r="F3721" s="794" t="s">
        <v>1019</v>
      </c>
      <c r="G3721" s="823">
        <v>300</v>
      </c>
      <c r="H3721" s="794" t="s">
        <v>1061</v>
      </c>
      <c r="I3721" s="794">
        <v>170</v>
      </c>
      <c r="J3721" s="794">
        <v>130</v>
      </c>
      <c r="K3721" s="794">
        <v>546</v>
      </c>
      <c r="L3721" s="835">
        <v>44197</v>
      </c>
      <c r="M3721" s="794"/>
      <c r="N3721" s="794"/>
      <c r="O3721" s="794"/>
      <c r="P3721" s="794"/>
      <c r="Q3721" s="794"/>
      <c r="R3721" s="794"/>
      <c r="S3721" s="794"/>
      <c r="T3721" s="794"/>
      <c r="U3721" s="794"/>
      <c r="V3721" s="794"/>
      <c r="W3721" s="794"/>
      <c r="X3721" s="794"/>
    </row>
    <row r="3722" spans="3:24">
      <c r="C3722" s="857" t="s">
        <v>1024</v>
      </c>
      <c r="D3722" s="835">
        <v>43891</v>
      </c>
      <c r="E3722" s="794">
        <f t="shared" si="67"/>
        <v>2020</v>
      </c>
      <c r="F3722" s="794" t="s">
        <v>1019</v>
      </c>
      <c r="G3722" s="823">
        <v>300</v>
      </c>
      <c r="H3722" s="794" t="s">
        <v>1061</v>
      </c>
      <c r="I3722" s="794">
        <v>170</v>
      </c>
      <c r="J3722" s="794">
        <v>130</v>
      </c>
      <c r="K3722" s="794">
        <v>546</v>
      </c>
      <c r="L3722" s="835">
        <v>44197</v>
      </c>
      <c r="M3722" s="794"/>
      <c r="N3722" s="794"/>
      <c r="O3722" s="794"/>
      <c r="P3722" s="794"/>
      <c r="Q3722" s="794"/>
      <c r="R3722" s="794"/>
      <c r="S3722" s="794"/>
      <c r="T3722" s="794"/>
      <c r="U3722" s="794"/>
      <c r="V3722" s="794"/>
      <c r="W3722" s="794"/>
      <c r="X3722" s="794"/>
    </row>
    <row r="3723" spans="3:24">
      <c r="C3723" s="857" t="s">
        <v>1024</v>
      </c>
      <c r="D3723" s="835">
        <v>43891</v>
      </c>
      <c r="E3723" s="794">
        <f t="shared" si="67"/>
        <v>2020</v>
      </c>
      <c r="F3723" s="794" t="s">
        <v>1019</v>
      </c>
      <c r="G3723" s="823">
        <v>300</v>
      </c>
      <c r="H3723" s="794" t="s">
        <v>1061</v>
      </c>
      <c r="I3723" s="794">
        <v>170</v>
      </c>
      <c r="J3723" s="794">
        <v>130</v>
      </c>
      <c r="K3723" s="794">
        <v>546</v>
      </c>
      <c r="L3723" s="835">
        <v>44197</v>
      </c>
      <c r="M3723" s="794"/>
      <c r="N3723" s="794"/>
      <c r="O3723" s="794"/>
      <c r="P3723" s="794"/>
      <c r="Q3723" s="794"/>
      <c r="R3723" s="794"/>
      <c r="S3723" s="794"/>
      <c r="T3723" s="794"/>
      <c r="U3723" s="794"/>
      <c r="V3723" s="794"/>
      <c r="W3723" s="794"/>
      <c r="X3723" s="794"/>
    </row>
    <row r="3724" spans="3:24">
      <c r="C3724" s="857" t="s">
        <v>1024</v>
      </c>
      <c r="D3724" s="835">
        <v>43891</v>
      </c>
      <c r="E3724" s="794">
        <f t="shared" si="67"/>
        <v>2020</v>
      </c>
      <c r="F3724" s="794" t="s">
        <v>1019</v>
      </c>
      <c r="G3724" s="823">
        <v>300</v>
      </c>
      <c r="H3724" s="794" t="s">
        <v>1061</v>
      </c>
      <c r="I3724" s="794">
        <v>170</v>
      </c>
      <c r="J3724" s="794">
        <v>130</v>
      </c>
      <c r="K3724" s="794">
        <v>546</v>
      </c>
      <c r="L3724" s="835">
        <v>44197</v>
      </c>
      <c r="M3724" s="794"/>
      <c r="N3724" s="794"/>
      <c r="O3724" s="794"/>
      <c r="P3724" s="794"/>
      <c r="Q3724" s="794"/>
      <c r="R3724" s="794"/>
      <c r="S3724" s="794"/>
      <c r="T3724" s="794"/>
      <c r="U3724" s="794"/>
      <c r="V3724" s="794"/>
      <c r="W3724" s="794"/>
      <c r="X3724" s="794"/>
    </row>
    <row r="3725" spans="3:24">
      <c r="C3725" s="857" t="s">
        <v>1024</v>
      </c>
      <c r="D3725" s="835">
        <v>43891</v>
      </c>
      <c r="E3725" s="794">
        <f t="shared" si="67"/>
        <v>2020</v>
      </c>
      <c r="F3725" s="794" t="s">
        <v>1019</v>
      </c>
      <c r="G3725" s="823">
        <v>300</v>
      </c>
      <c r="H3725" s="794" t="s">
        <v>1061</v>
      </c>
      <c r="I3725" s="794">
        <v>170</v>
      </c>
      <c r="J3725" s="794">
        <v>130</v>
      </c>
      <c r="K3725" s="794">
        <v>546</v>
      </c>
      <c r="L3725" s="835">
        <v>44197</v>
      </c>
      <c r="M3725" s="794"/>
      <c r="N3725" s="794"/>
      <c r="O3725" s="794"/>
      <c r="P3725" s="794"/>
      <c r="Q3725" s="794"/>
      <c r="R3725" s="794"/>
      <c r="S3725" s="794"/>
      <c r="T3725" s="794"/>
      <c r="U3725" s="794"/>
      <c r="V3725" s="794"/>
      <c r="W3725" s="794"/>
      <c r="X3725" s="794"/>
    </row>
    <row r="3726" spans="3:24">
      <c r="C3726" s="857" t="s">
        <v>1024</v>
      </c>
      <c r="D3726" s="835">
        <v>43891</v>
      </c>
      <c r="E3726" s="794">
        <f t="shared" si="67"/>
        <v>2020</v>
      </c>
      <c r="F3726" s="794" t="s">
        <v>1019</v>
      </c>
      <c r="G3726" s="823">
        <v>300</v>
      </c>
      <c r="H3726" s="794" t="s">
        <v>1061</v>
      </c>
      <c r="I3726" s="794">
        <v>170</v>
      </c>
      <c r="J3726" s="794">
        <v>130</v>
      </c>
      <c r="K3726" s="794">
        <v>546</v>
      </c>
      <c r="L3726" s="835">
        <v>44197</v>
      </c>
      <c r="M3726" s="794"/>
      <c r="N3726" s="794"/>
      <c r="O3726" s="794"/>
      <c r="P3726" s="794"/>
      <c r="Q3726" s="794"/>
      <c r="R3726" s="794"/>
      <c r="S3726" s="794"/>
      <c r="T3726" s="794"/>
      <c r="U3726" s="794"/>
      <c r="V3726" s="794"/>
      <c r="W3726" s="794"/>
      <c r="X3726" s="794"/>
    </row>
    <row r="3727" spans="3:24">
      <c r="C3727" s="857" t="s">
        <v>1024</v>
      </c>
      <c r="D3727" s="835">
        <v>43891</v>
      </c>
      <c r="E3727" s="794">
        <f t="shared" si="67"/>
        <v>2020</v>
      </c>
      <c r="F3727" s="794" t="s">
        <v>1019</v>
      </c>
      <c r="G3727" s="823">
        <v>300</v>
      </c>
      <c r="H3727" s="794" t="s">
        <v>1061</v>
      </c>
      <c r="I3727" s="794">
        <v>170</v>
      </c>
      <c r="J3727" s="794">
        <v>130</v>
      </c>
      <c r="K3727" s="794">
        <v>546</v>
      </c>
      <c r="L3727" s="835">
        <v>44197</v>
      </c>
      <c r="M3727" s="794"/>
      <c r="N3727" s="794"/>
      <c r="O3727" s="794"/>
      <c r="P3727" s="794"/>
      <c r="Q3727" s="794"/>
      <c r="R3727" s="794"/>
      <c r="S3727" s="794"/>
      <c r="T3727" s="794"/>
      <c r="U3727" s="794"/>
      <c r="V3727" s="794"/>
      <c r="W3727" s="794"/>
      <c r="X3727" s="794"/>
    </row>
    <row r="3728" spans="3:24">
      <c r="C3728" s="857" t="s">
        <v>1024</v>
      </c>
      <c r="D3728" s="835">
        <v>43891</v>
      </c>
      <c r="E3728" s="794">
        <f t="shared" si="67"/>
        <v>2020</v>
      </c>
      <c r="F3728" s="794" t="s">
        <v>1019</v>
      </c>
      <c r="G3728" s="823">
        <v>300</v>
      </c>
      <c r="H3728" s="794" t="s">
        <v>1061</v>
      </c>
      <c r="I3728" s="794">
        <v>170</v>
      </c>
      <c r="J3728" s="794">
        <v>130</v>
      </c>
      <c r="K3728" s="794">
        <v>546</v>
      </c>
      <c r="L3728" s="835">
        <v>44197</v>
      </c>
      <c r="M3728" s="794"/>
      <c r="N3728" s="794"/>
      <c r="O3728" s="794"/>
      <c r="P3728" s="794"/>
      <c r="Q3728" s="794"/>
      <c r="R3728" s="794"/>
      <c r="S3728" s="794"/>
      <c r="T3728" s="794"/>
      <c r="U3728" s="794"/>
      <c r="V3728" s="794"/>
      <c r="W3728" s="794"/>
      <c r="X3728" s="794"/>
    </row>
    <row r="3729" spans="3:24">
      <c r="C3729" s="857" t="s">
        <v>1024</v>
      </c>
      <c r="D3729" s="835">
        <v>43891</v>
      </c>
      <c r="E3729" s="794">
        <f t="shared" si="67"/>
        <v>2020</v>
      </c>
      <c r="F3729" s="794" t="s">
        <v>1019</v>
      </c>
      <c r="G3729" s="823">
        <v>300</v>
      </c>
      <c r="H3729" s="794" t="s">
        <v>1063</v>
      </c>
      <c r="I3729" s="794">
        <v>110</v>
      </c>
      <c r="J3729" s="794">
        <v>190</v>
      </c>
      <c r="K3729" s="794">
        <v>798</v>
      </c>
      <c r="L3729" s="835">
        <v>44197</v>
      </c>
      <c r="M3729" s="794"/>
      <c r="N3729" s="794"/>
      <c r="O3729" s="794"/>
      <c r="P3729" s="794"/>
      <c r="Q3729" s="794"/>
      <c r="R3729" s="794"/>
      <c r="S3729" s="794"/>
      <c r="T3729" s="794"/>
      <c r="U3729" s="794"/>
      <c r="V3729" s="794"/>
      <c r="W3729" s="794"/>
      <c r="X3729" s="794"/>
    </row>
    <row r="3730" spans="3:24">
      <c r="C3730" s="857" t="s">
        <v>1024</v>
      </c>
      <c r="D3730" s="835">
        <v>43891</v>
      </c>
      <c r="E3730" s="794">
        <f t="shared" si="67"/>
        <v>2020</v>
      </c>
      <c r="F3730" s="794" t="s">
        <v>1019</v>
      </c>
      <c r="G3730" s="823">
        <v>300</v>
      </c>
      <c r="H3730" s="794" t="s">
        <v>1063</v>
      </c>
      <c r="I3730" s="794">
        <v>110</v>
      </c>
      <c r="J3730" s="794">
        <v>190</v>
      </c>
      <c r="K3730" s="794">
        <v>798</v>
      </c>
      <c r="L3730" s="835">
        <v>44197</v>
      </c>
      <c r="M3730" s="794"/>
      <c r="N3730" s="794"/>
      <c r="O3730" s="794"/>
      <c r="P3730" s="794"/>
      <c r="Q3730" s="794"/>
      <c r="R3730" s="794"/>
      <c r="S3730" s="794"/>
      <c r="T3730" s="794"/>
      <c r="U3730" s="794"/>
      <c r="V3730" s="794"/>
      <c r="W3730" s="794"/>
      <c r="X3730" s="794"/>
    </row>
    <row r="3731" spans="3:24">
      <c r="C3731" s="857" t="s">
        <v>1024</v>
      </c>
      <c r="D3731" s="835">
        <v>43891</v>
      </c>
      <c r="E3731" s="794">
        <f t="shared" si="67"/>
        <v>2020</v>
      </c>
      <c r="F3731" s="794" t="s">
        <v>1019</v>
      </c>
      <c r="G3731" s="823">
        <v>300</v>
      </c>
      <c r="H3731" s="794" t="s">
        <v>1063</v>
      </c>
      <c r="I3731" s="794">
        <v>110</v>
      </c>
      <c r="J3731" s="794">
        <v>190</v>
      </c>
      <c r="K3731" s="794">
        <v>798</v>
      </c>
      <c r="L3731" s="835">
        <v>44197</v>
      </c>
      <c r="M3731" s="794"/>
      <c r="N3731" s="794"/>
      <c r="O3731" s="794"/>
      <c r="P3731" s="794"/>
      <c r="Q3731" s="794"/>
      <c r="R3731" s="794"/>
      <c r="S3731" s="794"/>
      <c r="T3731" s="794"/>
      <c r="U3731" s="794"/>
      <c r="V3731" s="794"/>
      <c r="W3731" s="794"/>
      <c r="X3731" s="794"/>
    </row>
    <row r="3732" spans="3:24">
      <c r="C3732" s="857" t="s">
        <v>1024</v>
      </c>
      <c r="D3732" s="835">
        <v>43891</v>
      </c>
      <c r="E3732" s="794">
        <f t="shared" si="67"/>
        <v>2020</v>
      </c>
      <c r="F3732" s="794" t="s">
        <v>1019</v>
      </c>
      <c r="G3732" s="823">
        <v>300</v>
      </c>
      <c r="H3732" s="794" t="s">
        <v>1063</v>
      </c>
      <c r="I3732" s="794">
        <v>110</v>
      </c>
      <c r="J3732" s="794">
        <v>190</v>
      </c>
      <c r="K3732" s="794">
        <v>798</v>
      </c>
      <c r="L3732" s="835">
        <v>44197</v>
      </c>
      <c r="M3732" s="794"/>
      <c r="N3732" s="794"/>
      <c r="O3732" s="794"/>
      <c r="P3732" s="794"/>
      <c r="Q3732" s="794"/>
      <c r="R3732" s="794"/>
      <c r="S3732" s="794"/>
      <c r="T3732" s="794"/>
      <c r="U3732" s="794"/>
      <c r="V3732" s="794"/>
      <c r="W3732" s="794"/>
      <c r="X3732" s="794"/>
    </row>
    <row r="3733" spans="3:24">
      <c r="C3733" s="857" t="s">
        <v>1024</v>
      </c>
      <c r="D3733" s="835">
        <v>43891</v>
      </c>
      <c r="E3733" s="794">
        <f t="shared" si="67"/>
        <v>2020</v>
      </c>
      <c r="F3733" s="794" t="s">
        <v>1019</v>
      </c>
      <c r="G3733" s="823">
        <v>300</v>
      </c>
      <c r="H3733" s="794" t="s">
        <v>1063</v>
      </c>
      <c r="I3733" s="794">
        <v>110</v>
      </c>
      <c r="J3733" s="794">
        <v>190</v>
      </c>
      <c r="K3733" s="794">
        <v>798</v>
      </c>
      <c r="L3733" s="835">
        <v>44197</v>
      </c>
      <c r="M3733" s="794"/>
      <c r="N3733" s="794"/>
      <c r="O3733" s="794"/>
      <c r="P3733" s="794"/>
      <c r="Q3733" s="794"/>
      <c r="R3733" s="794"/>
      <c r="S3733" s="794"/>
      <c r="T3733" s="794"/>
      <c r="U3733" s="794"/>
      <c r="V3733" s="794"/>
      <c r="W3733" s="794"/>
      <c r="X3733" s="794"/>
    </row>
    <row r="3734" spans="3:24">
      <c r="C3734" s="857" t="s">
        <v>1024</v>
      </c>
      <c r="D3734" s="835">
        <v>43891</v>
      </c>
      <c r="E3734" s="794">
        <f t="shared" si="67"/>
        <v>2020</v>
      </c>
      <c r="F3734" s="794" t="s">
        <v>1019</v>
      </c>
      <c r="G3734" s="823">
        <v>300</v>
      </c>
      <c r="H3734" s="794" t="s">
        <v>1063</v>
      </c>
      <c r="I3734" s="794">
        <v>110</v>
      </c>
      <c r="J3734" s="794">
        <v>190</v>
      </c>
      <c r="K3734" s="794">
        <v>798</v>
      </c>
      <c r="L3734" s="835">
        <v>44197</v>
      </c>
      <c r="M3734" s="794"/>
      <c r="N3734" s="794"/>
      <c r="O3734" s="794"/>
      <c r="P3734" s="794"/>
      <c r="Q3734" s="794"/>
      <c r="R3734" s="794"/>
      <c r="S3734" s="794"/>
      <c r="T3734" s="794"/>
      <c r="U3734" s="794"/>
      <c r="V3734" s="794"/>
      <c r="W3734" s="794"/>
      <c r="X3734" s="794"/>
    </row>
    <row r="3735" spans="3:24">
      <c r="C3735" s="857" t="s">
        <v>1024</v>
      </c>
      <c r="D3735" s="835">
        <v>43891</v>
      </c>
      <c r="E3735" s="794">
        <f t="shared" si="67"/>
        <v>2020</v>
      </c>
      <c r="F3735" s="794" t="s">
        <v>1019</v>
      </c>
      <c r="G3735" s="823">
        <v>300</v>
      </c>
      <c r="H3735" s="794" t="s">
        <v>1063</v>
      </c>
      <c r="I3735" s="794">
        <v>110</v>
      </c>
      <c r="J3735" s="794">
        <v>190</v>
      </c>
      <c r="K3735" s="794">
        <v>798</v>
      </c>
      <c r="L3735" s="835">
        <v>44197</v>
      </c>
      <c r="M3735" s="794"/>
      <c r="N3735" s="794"/>
      <c r="O3735" s="794"/>
      <c r="P3735" s="794"/>
      <c r="Q3735" s="794"/>
      <c r="R3735" s="794"/>
      <c r="S3735" s="794"/>
      <c r="T3735" s="794"/>
      <c r="U3735" s="794"/>
      <c r="V3735" s="794"/>
      <c r="W3735" s="794"/>
      <c r="X3735" s="794"/>
    </row>
    <row r="3736" spans="3:24">
      <c r="C3736" s="857" t="s">
        <v>1024</v>
      </c>
      <c r="D3736" s="835">
        <v>43891</v>
      </c>
      <c r="E3736" s="794">
        <f t="shared" si="67"/>
        <v>2020</v>
      </c>
      <c r="F3736" s="794" t="s">
        <v>1019</v>
      </c>
      <c r="G3736" s="823">
        <v>300</v>
      </c>
      <c r="H3736" s="794" t="s">
        <v>1063</v>
      </c>
      <c r="I3736" s="794">
        <v>110</v>
      </c>
      <c r="J3736" s="794">
        <v>190</v>
      </c>
      <c r="K3736" s="794">
        <v>798</v>
      </c>
      <c r="L3736" s="835">
        <v>44197</v>
      </c>
      <c r="M3736" s="794"/>
      <c r="N3736" s="794"/>
      <c r="O3736" s="794"/>
      <c r="P3736" s="794"/>
      <c r="Q3736" s="794"/>
      <c r="R3736" s="794"/>
      <c r="S3736" s="794"/>
      <c r="T3736" s="794"/>
      <c r="U3736" s="794"/>
      <c r="V3736" s="794"/>
      <c r="W3736" s="794"/>
      <c r="X3736" s="794"/>
    </row>
    <row r="3737" spans="3:24">
      <c r="C3737" s="857" t="s">
        <v>1024</v>
      </c>
      <c r="D3737" s="835">
        <v>43891</v>
      </c>
      <c r="E3737" s="794">
        <f t="shared" si="67"/>
        <v>2020</v>
      </c>
      <c r="F3737" s="794" t="s">
        <v>1019</v>
      </c>
      <c r="G3737" s="823">
        <v>300</v>
      </c>
      <c r="H3737" s="794" t="s">
        <v>1063</v>
      </c>
      <c r="I3737" s="794">
        <v>110</v>
      </c>
      <c r="J3737" s="794">
        <v>190</v>
      </c>
      <c r="K3737" s="794">
        <v>798</v>
      </c>
      <c r="L3737" s="835">
        <v>44197</v>
      </c>
      <c r="M3737" s="794"/>
      <c r="N3737" s="794"/>
      <c r="O3737" s="794"/>
      <c r="P3737" s="794"/>
      <c r="Q3737" s="794"/>
      <c r="R3737" s="794"/>
      <c r="S3737" s="794"/>
      <c r="T3737" s="794"/>
      <c r="U3737" s="794"/>
      <c r="V3737" s="794"/>
      <c r="W3737" s="794"/>
      <c r="X3737" s="794"/>
    </row>
    <row r="3738" spans="3:24">
      <c r="C3738" s="857" t="s">
        <v>1024</v>
      </c>
      <c r="D3738" s="835">
        <v>43891</v>
      </c>
      <c r="E3738" s="794">
        <f t="shared" si="67"/>
        <v>2020</v>
      </c>
      <c r="F3738" s="794" t="s">
        <v>1019</v>
      </c>
      <c r="G3738" s="823">
        <v>300</v>
      </c>
      <c r="H3738" s="794" t="s">
        <v>1063</v>
      </c>
      <c r="I3738" s="794">
        <v>110</v>
      </c>
      <c r="J3738" s="794">
        <v>190</v>
      </c>
      <c r="K3738" s="794">
        <v>798</v>
      </c>
      <c r="L3738" s="835">
        <v>44197</v>
      </c>
      <c r="M3738" s="794"/>
      <c r="N3738" s="794"/>
      <c r="O3738" s="794"/>
      <c r="P3738" s="794"/>
      <c r="Q3738" s="794"/>
      <c r="R3738" s="794"/>
      <c r="S3738" s="794"/>
      <c r="T3738" s="794"/>
      <c r="U3738" s="794"/>
      <c r="V3738" s="794"/>
      <c r="W3738" s="794"/>
      <c r="X3738" s="794"/>
    </row>
    <row r="3739" spans="3:24">
      <c r="C3739" s="857" t="s">
        <v>1024</v>
      </c>
      <c r="D3739" s="835">
        <v>43891</v>
      </c>
      <c r="E3739" s="794">
        <f t="shared" si="67"/>
        <v>2020</v>
      </c>
      <c r="F3739" s="794" t="s">
        <v>1019</v>
      </c>
      <c r="G3739" s="823">
        <v>300</v>
      </c>
      <c r="H3739" s="794" t="s">
        <v>1062</v>
      </c>
      <c r="I3739" s="794">
        <v>230</v>
      </c>
      <c r="J3739" s="794">
        <v>70</v>
      </c>
      <c r="K3739" s="794">
        <v>294</v>
      </c>
      <c r="L3739" s="835" t="s">
        <v>1023</v>
      </c>
      <c r="M3739" s="794"/>
      <c r="N3739" s="794"/>
      <c r="O3739" s="794"/>
      <c r="P3739" s="794"/>
      <c r="Q3739" s="794"/>
      <c r="R3739" s="794"/>
      <c r="S3739" s="794"/>
      <c r="T3739" s="794"/>
      <c r="U3739" s="794"/>
      <c r="V3739" s="794"/>
      <c r="W3739" s="794"/>
      <c r="X3739" s="794"/>
    </row>
    <row r="3740" spans="3:24">
      <c r="C3740" s="857" t="s">
        <v>1024</v>
      </c>
      <c r="D3740" s="835">
        <v>43891</v>
      </c>
      <c r="E3740" s="794">
        <f t="shared" si="67"/>
        <v>2020</v>
      </c>
      <c r="F3740" s="794" t="s">
        <v>1019</v>
      </c>
      <c r="G3740" s="823">
        <v>300</v>
      </c>
      <c r="H3740" s="794" t="s">
        <v>1044</v>
      </c>
      <c r="I3740" s="794">
        <v>162</v>
      </c>
      <c r="J3740" s="794">
        <v>138</v>
      </c>
      <c r="K3740" s="794">
        <v>579.6</v>
      </c>
      <c r="L3740" s="835" t="s">
        <v>1023</v>
      </c>
      <c r="M3740" s="794"/>
      <c r="N3740" s="794"/>
      <c r="O3740" s="794"/>
      <c r="P3740" s="794"/>
      <c r="Q3740" s="794"/>
      <c r="R3740" s="794"/>
      <c r="S3740" s="794"/>
      <c r="T3740" s="794"/>
      <c r="U3740" s="794"/>
      <c r="V3740" s="794"/>
      <c r="W3740" s="794"/>
      <c r="X3740" s="794"/>
    </row>
    <row r="3741" spans="3:24">
      <c r="C3741" s="857" t="s">
        <v>1024</v>
      </c>
      <c r="D3741" s="835">
        <v>43891</v>
      </c>
      <c r="E3741" s="794">
        <f t="shared" si="67"/>
        <v>2020</v>
      </c>
      <c r="F3741" s="794" t="s">
        <v>1019</v>
      </c>
      <c r="G3741" s="823">
        <v>300</v>
      </c>
      <c r="H3741" s="794" t="s">
        <v>1044</v>
      </c>
      <c r="I3741" s="794">
        <v>162</v>
      </c>
      <c r="J3741" s="794">
        <v>138</v>
      </c>
      <c r="K3741" s="794">
        <v>579.6</v>
      </c>
      <c r="L3741" s="835" t="s">
        <v>1023</v>
      </c>
      <c r="M3741" s="794"/>
      <c r="N3741" s="794"/>
      <c r="O3741" s="794"/>
      <c r="P3741" s="794"/>
      <c r="Q3741" s="794"/>
      <c r="R3741" s="794"/>
      <c r="S3741" s="794"/>
      <c r="T3741" s="794"/>
      <c r="U3741" s="794"/>
      <c r="V3741" s="794"/>
      <c r="W3741" s="794"/>
      <c r="X3741" s="794"/>
    </row>
    <row r="3742" spans="3:24">
      <c r="C3742" s="857" t="s">
        <v>1024</v>
      </c>
      <c r="D3742" s="835">
        <v>43891</v>
      </c>
      <c r="E3742" s="794">
        <f t="shared" si="67"/>
        <v>2020</v>
      </c>
      <c r="F3742" s="794" t="s">
        <v>1019</v>
      </c>
      <c r="G3742" s="823">
        <v>300</v>
      </c>
      <c r="H3742" s="794" t="s">
        <v>1044</v>
      </c>
      <c r="I3742" s="794">
        <v>162</v>
      </c>
      <c r="J3742" s="794">
        <v>138</v>
      </c>
      <c r="K3742" s="794">
        <v>579.6</v>
      </c>
      <c r="L3742" s="835" t="s">
        <v>1023</v>
      </c>
      <c r="M3742" s="794"/>
      <c r="N3742" s="794"/>
      <c r="O3742" s="794"/>
      <c r="P3742" s="794"/>
      <c r="Q3742" s="794"/>
      <c r="R3742" s="794"/>
      <c r="S3742" s="794"/>
      <c r="T3742" s="794"/>
      <c r="U3742" s="794"/>
      <c r="V3742" s="794"/>
      <c r="W3742" s="794"/>
      <c r="X3742" s="794"/>
    </row>
    <row r="3743" spans="3:24">
      <c r="C3743" s="857" t="s">
        <v>1024</v>
      </c>
      <c r="D3743" s="835">
        <v>43891</v>
      </c>
      <c r="E3743" s="794">
        <f t="shared" si="67"/>
        <v>2020</v>
      </c>
      <c r="F3743" s="794" t="s">
        <v>1019</v>
      </c>
      <c r="G3743" s="823">
        <v>300</v>
      </c>
      <c r="H3743" s="794" t="s">
        <v>1044</v>
      </c>
      <c r="I3743" s="794">
        <v>162</v>
      </c>
      <c r="J3743" s="794">
        <v>138</v>
      </c>
      <c r="K3743" s="794">
        <v>579.6</v>
      </c>
      <c r="L3743" s="835" t="s">
        <v>1023</v>
      </c>
      <c r="M3743" s="794"/>
      <c r="N3743" s="794"/>
      <c r="O3743" s="794"/>
      <c r="P3743" s="794"/>
      <c r="Q3743" s="794"/>
      <c r="R3743" s="794"/>
      <c r="S3743" s="794"/>
      <c r="T3743" s="794"/>
      <c r="U3743" s="794"/>
      <c r="V3743" s="794"/>
      <c r="W3743" s="794"/>
      <c r="X3743" s="794"/>
    </row>
    <row r="3744" spans="3:24">
      <c r="C3744" s="857" t="s">
        <v>1024</v>
      </c>
      <c r="D3744" s="835">
        <v>43891</v>
      </c>
      <c r="E3744" s="794">
        <f t="shared" si="67"/>
        <v>2020</v>
      </c>
      <c r="F3744" s="794" t="s">
        <v>1019</v>
      </c>
      <c r="G3744" s="823">
        <v>300</v>
      </c>
      <c r="H3744" s="794" t="s">
        <v>1044</v>
      </c>
      <c r="I3744" s="794">
        <v>162</v>
      </c>
      <c r="J3744" s="794">
        <v>138</v>
      </c>
      <c r="K3744" s="794">
        <v>579.6</v>
      </c>
      <c r="L3744" s="835" t="s">
        <v>1023</v>
      </c>
      <c r="M3744" s="794"/>
      <c r="N3744" s="794"/>
      <c r="O3744" s="794"/>
      <c r="P3744" s="794"/>
      <c r="Q3744" s="794"/>
      <c r="R3744" s="794"/>
      <c r="S3744" s="794"/>
      <c r="T3744" s="794"/>
      <c r="U3744" s="794"/>
      <c r="V3744" s="794"/>
      <c r="W3744" s="794"/>
      <c r="X3744" s="794"/>
    </row>
    <row r="3745" spans="3:24">
      <c r="C3745" s="857" t="s">
        <v>1024</v>
      </c>
      <c r="D3745" s="835">
        <v>43891</v>
      </c>
      <c r="E3745" s="794">
        <f t="shared" si="67"/>
        <v>2020</v>
      </c>
      <c r="F3745" s="794" t="s">
        <v>1019</v>
      </c>
      <c r="G3745" s="823">
        <v>300</v>
      </c>
      <c r="H3745" s="794" t="s">
        <v>1044</v>
      </c>
      <c r="I3745" s="794">
        <v>162</v>
      </c>
      <c r="J3745" s="794">
        <v>138</v>
      </c>
      <c r="K3745" s="794">
        <v>579.6</v>
      </c>
      <c r="L3745" s="835" t="s">
        <v>1023</v>
      </c>
      <c r="M3745" s="794"/>
      <c r="N3745" s="794"/>
      <c r="O3745" s="794"/>
      <c r="P3745" s="794"/>
      <c r="Q3745" s="794"/>
      <c r="R3745" s="794"/>
      <c r="S3745" s="794"/>
      <c r="T3745" s="794"/>
      <c r="U3745" s="794"/>
      <c r="V3745" s="794"/>
      <c r="W3745" s="794"/>
      <c r="X3745" s="794"/>
    </row>
    <row r="3746" spans="3:24">
      <c r="C3746" s="857" t="s">
        <v>1018</v>
      </c>
      <c r="D3746" s="835">
        <v>43891</v>
      </c>
      <c r="E3746" s="794">
        <f t="shared" si="67"/>
        <v>2020</v>
      </c>
      <c r="F3746" s="794" t="s">
        <v>1019</v>
      </c>
      <c r="G3746" s="823">
        <v>300</v>
      </c>
      <c r="H3746" s="794" t="s">
        <v>1044</v>
      </c>
      <c r="I3746" s="794">
        <v>162</v>
      </c>
      <c r="J3746" s="794">
        <v>138</v>
      </c>
      <c r="K3746" s="794">
        <v>579.6</v>
      </c>
      <c r="L3746" s="835" t="s">
        <v>1023</v>
      </c>
      <c r="M3746" s="794"/>
      <c r="N3746" s="794"/>
      <c r="O3746" s="794"/>
      <c r="P3746" s="794"/>
      <c r="Q3746" s="794"/>
      <c r="R3746" s="794"/>
      <c r="S3746" s="794"/>
      <c r="T3746" s="794"/>
      <c r="U3746" s="794"/>
      <c r="V3746" s="794"/>
      <c r="W3746" s="794"/>
      <c r="X3746" s="794"/>
    </row>
    <row r="3747" spans="3:24">
      <c r="C3747" s="857" t="s">
        <v>1024</v>
      </c>
      <c r="D3747" s="835">
        <v>43891</v>
      </c>
      <c r="E3747" s="794">
        <f t="shared" si="67"/>
        <v>2020</v>
      </c>
      <c r="F3747" s="794" t="s">
        <v>1019</v>
      </c>
      <c r="G3747" s="823">
        <v>300</v>
      </c>
      <c r="H3747" s="794" t="s">
        <v>1029</v>
      </c>
      <c r="I3747" s="794">
        <v>86</v>
      </c>
      <c r="J3747" s="794">
        <v>214</v>
      </c>
      <c r="K3747" s="794">
        <v>898.80000000000007</v>
      </c>
      <c r="L3747" s="835">
        <v>44136</v>
      </c>
      <c r="M3747" s="794"/>
      <c r="N3747" s="794"/>
      <c r="O3747" s="794"/>
      <c r="P3747" s="794"/>
      <c r="Q3747" s="794"/>
      <c r="R3747" s="794"/>
      <c r="S3747" s="794"/>
      <c r="T3747" s="794"/>
      <c r="U3747" s="794"/>
      <c r="V3747" s="794"/>
      <c r="W3747" s="794"/>
      <c r="X3747" s="794"/>
    </row>
    <row r="3748" spans="3:24">
      <c r="C3748" s="857" t="s">
        <v>1024</v>
      </c>
      <c r="D3748" s="835">
        <v>43891</v>
      </c>
      <c r="E3748" s="794">
        <f t="shared" si="67"/>
        <v>2020</v>
      </c>
      <c r="F3748" s="794" t="s">
        <v>1019</v>
      </c>
      <c r="G3748" s="823">
        <v>300</v>
      </c>
      <c r="H3748" s="794" t="s">
        <v>1029</v>
      </c>
      <c r="I3748" s="794">
        <v>86</v>
      </c>
      <c r="J3748" s="794">
        <v>214</v>
      </c>
      <c r="K3748" s="794">
        <v>898.80000000000007</v>
      </c>
      <c r="L3748" s="835">
        <v>44136</v>
      </c>
      <c r="M3748" s="794"/>
      <c r="N3748" s="794"/>
      <c r="O3748" s="794"/>
      <c r="P3748" s="794"/>
      <c r="Q3748" s="794"/>
      <c r="R3748" s="794"/>
      <c r="S3748" s="794"/>
      <c r="T3748" s="794"/>
      <c r="U3748" s="794"/>
      <c r="V3748" s="794"/>
      <c r="W3748" s="794"/>
      <c r="X3748" s="794"/>
    </row>
    <row r="3749" spans="3:24">
      <c r="C3749" s="857" t="s">
        <v>1024</v>
      </c>
      <c r="D3749" s="835">
        <v>43891</v>
      </c>
      <c r="E3749" s="794">
        <f t="shared" si="67"/>
        <v>2020</v>
      </c>
      <c r="F3749" s="794" t="s">
        <v>1019</v>
      </c>
      <c r="G3749" s="823">
        <v>300</v>
      </c>
      <c r="H3749" s="794" t="s">
        <v>1029</v>
      </c>
      <c r="I3749" s="794">
        <v>86</v>
      </c>
      <c r="J3749" s="794">
        <v>214</v>
      </c>
      <c r="K3749" s="794">
        <v>898.80000000000007</v>
      </c>
      <c r="L3749" s="835">
        <v>44136</v>
      </c>
      <c r="M3749" s="794"/>
      <c r="N3749" s="794"/>
      <c r="O3749" s="794"/>
      <c r="P3749" s="794"/>
      <c r="Q3749" s="794"/>
      <c r="R3749" s="794"/>
      <c r="S3749" s="794"/>
      <c r="T3749" s="794"/>
      <c r="U3749" s="794"/>
      <c r="V3749" s="794"/>
      <c r="W3749" s="794"/>
      <c r="X3749" s="794"/>
    </row>
    <row r="3750" spans="3:24">
      <c r="C3750" s="857" t="s">
        <v>1024</v>
      </c>
      <c r="D3750" s="835">
        <v>43891</v>
      </c>
      <c r="E3750" s="794">
        <f t="shared" si="67"/>
        <v>2020</v>
      </c>
      <c r="F3750" s="794" t="s">
        <v>1019</v>
      </c>
      <c r="G3750" s="823">
        <v>300</v>
      </c>
      <c r="H3750" s="794" t="s">
        <v>1029</v>
      </c>
      <c r="I3750" s="794">
        <v>86</v>
      </c>
      <c r="J3750" s="794">
        <v>214</v>
      </c>
      <c r="K3750" s="794">
        <v>898.80000000000007</v>
      </c>
      <c r="L3750" s="835">
        <v>44136</v>
      </c>
      <c r="M3750" s="794"/>
      <c r="N3750" s="794"/>
      <c r="O3750" s="794"/>
      <c r="P3750" s="794"/>
      <c r="Q3750" s="794"/>
      <c r="R3750" s="794"/>
      <c r="S3750" s="794"/>
      <c r="T3750" s="794"/>
      <c r="U3750" s="794"/>
      <c r="V3750" s="794"/>
      <c r="W3750" s="794"/>
      <c r="X3750" s="794"/>
    </row>
    <row r="3751" spans="3:24">
      <c r="C3751" s="857" t="s">
        <v>1024</v>
      </c>
      <c r="D3751" s="835">
        <v>43891</v>
      </c>
      <c r="E3751" s="794">
        <f t="shared" si="67"/>
        <v>2020</v>
      </c>
      <c r="F3751" s="794" t="s">
        <v>1019</v>
      </c>
      <c r="G3751" s="823">
        <v>300</v>
      </c>
      <c r="H3751" s="794" t="s">
        <v>1029</v>
      </c>
      <c r="I3751" s="794">
        <v>86</v>
      </c>
      <c r="J3751" s="794">
        <v>214</v>
      </c>
      <c r="K3751" s="794">
        <v>898.80000000000007</v>
      </c>
      <c r="L3751" s="835">
        <v>44136</v>
      </c>
      <c r="M3751" s="794"/>
      <c r="N3751" s="794"/>
      <c r="O3751" s="794"/>
      <c r="P3751" s="794"/>
      <c r="Q3751" s="794"/>
      <c r="R3751" s="794"/>
      <c r="S3751" s="794"/>
      <c r="T3751" s="794"/>
      <c r="U3751" s="794"/>
      <c r="V3751" s="794"/>
      <c r="W3751" s="794"/>
      <c r="X3751" s="794"/>
    </row>
    <row r="3752" spans="3:24">
      <c r="C3752" s="857" t="s">
        <v>1024</v>
      </c>
      <c r="D3752" s="835">
        <v>43891</v>
      </c>
      <c r="E3752" s="794">
        <f t="shared" si="67"/>
        <v>2020</v>
      </c>
      <c r="F3752" s="794" t="s">
        <v>1019</v>
      </c>
      <c r="G3752" s="823">
        <v>300</v>
      </c>
      <c r="H3752" s="794" t="s">
        <v>1029</v>
      </c>
      <c r="I3752" s="794">
        <v>86</v>
      </c>
      <c r="J3752" s="794">
        <v>214</v>
      </c>
      <c r="K3752" s="794">
        <v>898.80000000000007</v>
      </c>
      <c r="L3752" s="835">
        <v>44136</v>
      </c>
      <c r="M3752" s="794"/>
      <c r="N3752" s="794"/>
      <c r="O3752" s="794"/>
      <c r="P3752" s="794"/>
      <c r="Q3752" s="794"/>
      <c r="R3752" s="794"/>
      <c r="S3752" s="794"/>
      <c r="T3752" s="794"/>
      <c r="U3752" s="794"/>
      <c r="V3752" s="794"/>
      <c r="W3752" s="794"/>
      <c r="X3752" s="794"/>
    </row>
    <row r="3753" spans="3:24">
      <c r="C3753" s="857" t="s">
        <v>1024</v>
      </c>
      <c r="D3753" s="835">
        <v>43891</v>
      </c>
      <c r="E3753" s="794">
        <f t="shared" si="67"/>
        <v>2020</v>
      </c>
      <c r="F3753" s="794" t="s">
        <v>1019</v>
      </c>
      <c r="G3753" s="823">
        <v>300</v>
      </c>
      <c r="H3753" s="794" t="s">
        <v>1029</v>
      </c>
      <c r="I3753" s="794">
        <v>86</v>
      </c>
      <c r="J3753" s="794">
        <v>214</v>
      </c>
      <c r="K3753" s="794">
        <v>898.80000000000007</v>
      </c>
      <c r="L3753" s="835">
        <v>44136</v>
      </c>
      <c r="M3753" s="794"/>
      <c r="N3753" s="794"/>
      <c r="O3753" s="794"/>
      <c r="P3753" s="794"/>
      <c r="Q3753" s="794"/>
      <c r="R3753" s="794"/>
      <c r="S3753" s="794"/>
      <c r="T3753" s="794"/>
      <c r="U3753" s="794"/>
      <c r="V3753" s="794"/>
      <c r="W3753" s="794"/>
      <c r="X3753" s="794"/>
    </row>
    <row r="3754" spans="3:24">
      <c r="C3754" s="857" t="s">
        <v>1024</v>
      </c>
      <c r="D3754" s="835">
        <v>43891</v>
      </c>
      <c r="E3754" s="794">
        <f t="shared" ref="E3754:E3817" si="68">YEAR(D3754)</f>
        <v>2020</v>
      </c>
      <c r="F3754" s="794" t="s">
        <v>1019</v>
      </c>
      <c r="G3754" s="823">
        <v>300</v>
      </c>
      <c r="H3754" s="794" t="s">
        <v>1029</v>
      </c>
      <c r="I3754" s="794">
        <v>86</v>
      </c>
      <c r="J3754" s="794">
        <v>214</v>
      </c>
      <c r="K3754" s="794">
        <v>898.80000000000007</v>
      </c>
      <c r="L3754" s="835">
        <v>44136</v>
      </c>
      <c r="M3754" s="794"/>
      <c r="N3754" s="794"/>
      <c r="O3754" s="794"/>
      <c r="P3754" s="794"/>
      <c r="Q3754" s="794"/>
      <c r="R3754" s="794"/>
      <c r="S3754" s="794"/>
      <c r="T3754" s="794"/>
      <c r="U3754" s="794"/>
      <c r="V3754" s="794"/>
      <c r="W3754" s="794"/>
      <c r="X3754" s="794"/>
    </row>
    <row r="3755" spans="3:24">
      <c r="C3755" s="857" t="s">
        <v>1024</v>
      </c>
      <c r="D3755" s="835">
        <v>43891</v>
      </c>
      <c r="E3755" s="794">
        <f t="shared" si="68"/>
        <v>2020</v>
      </c>
      <c r="F3755" s="794" t="s">
        <v>1019</v>
      </c>
      <c r="G3755" s="823">
        <v>300</v>
      </c>
      <c r="H3755" s="794" t="s">
        <v>1029</v>
      </c>
      <c r="I3755" s="794">
        <v>86</v>
      </c>
      <c r="J3755" s="794">
        <v>214</v>
      </c>
      <c r="K3755" s="794">
        <v>898.80000000000007</v>
      </c>
      <c r="L3755" s="835">
        <v>44136</v>
      </c>
      <c r="M3755" s="794"/>
      <c r="N3755" s="794"/>
      <c r="O3755" s="794"/>
      <c r="P3755" s="794"/>
      <c r="Q3755" s="794"/>
      <c r="R3755" s="794"/>
      <c r="S3755" s="794"/>
      <c r="T3755" s="794"/>
      <c r="U3755" s="794"/>
      <c r="V3755" s="794"/>
      <c r="W3755" s="794"/>
      <c r="X3755" s="794"/>
    </row>
    <row r="3756" spans="3:24">
      <c r="C3756" s="857" t="s">
        <v>1024</v>
      </c>
      <c r="D3756" s="835">
        <v>43891</v>
      </c>
      <c r="E3756" s="794">
        <f t="shared" si="68"/>
        <v>2020</v>
      </c>
      <c r="F3756" s="794" t="s">
        <v>1019</v>
      </c>
      <c r="G3756" s="823">
        <v>300</v>
      </c>
      <c r="H3756" s="794" t="s">
        <v>1029</v>
      </c>
      <c r="I3756" s="794">
        <v>86</v>
      </c>
      <c r="J3756" s="794">
        <v>214</v>
      </c>
      <c r="K3756" s="794">
        <v>898.80000000000007</v>
      </c>
      <c r="L3756" s="835">
        <v>44228</v>
      </c>
      <c r="M3756" s="794"/>
      <c r="N3756" s="794"/>
      <c r="O3756" s="794"/>
      <c r="P3756" s="794"/>
      <c r="Q3756" s="794"/>
      <c r="R3756" s="794"/>
      <c r="S3756" s="794"/>
      <c r="T3756" s="794"/>
      <c r="U3756" s="794"/>
      <c r="V3756" s="794"/>
      <c r="W3756" s="794"/>
      <c r="X3756" s="794"/>
    </row>
    <row r="3757" spans="3:24">
      <c r="C3757" s="857" t="s">
        <v>1024</v>
      </c>
      <c r="D3757" s="835">
        <v>43891</v>
      </c>
      <c r="E3757" s="794">
        <f t="shared" si="68"/>
        <v>2020</v>
      </c>
      <c r="F3757" s="794" t="s">
        <v>1019</v>
      </c>
      <c r="G3757" s="823">
        <v>300</v>
      </c>
      <c r="H3757" s="794" t="s">
        <v>1029</v>
      </c>
      <c r="I3757" s="794">
        <v>86</v>
      </c>
      <c r="J3757" s="794">
        <v>214</v>
      </c>
      <c r="K3757" s="794">
        <v>898.80000000000007</v>
      </c>
      <c r="L3757" s="835">
        <v>44228</v>
      </c>
      <c r="M3757" s="794"/>
      <c r="N3757" s="794"/>
      <c r="O3757" s="794"/>
      <c r="P3757" s="794"/>
      <c r="Q3757" s="794"/>
      <c r="R3757" s="794"/>
      <c r="S3757" s="794"/>
      <c r="T3757" s="794"/>
      <c r="U3757" s="794"/>
      <c r="V3757" s="794"/>
      <c r="W3757" s="794"/>
      <c r="X3757" s="794"/>
    </row>
    <row r="3758" spans="3:24">
      <c r="C3758" s="857" t="s">
        <v>1024</v>
      </c>
      <c r="D3758" s="835">
        <v>43891</v>
      </c>
      <c r="E3758" s="794">
        <f t="shared" si="68"/>
        <v>2020</v>
      </c>
      <c r="F3758" s="794" t="s">
        <v>1019</v>
      </c>
      <c r="G3758" s="823">
        <v>300</v>
      </c>
      <c r="H3758" s="794" t="s">
        <v>1029</v>
      </c>
      <c r="I3758" s="794">
        <v>86</v>
      </c>
      <c r="J3758" s="794">
        <v>214</v>
      </c>
      <c r="K3758" s="794">
        <v>898.80000000000007</v>
      </c>
      <c r="L3758" s="835">
        <v>44228</v>
      </c>
      <c r="M3758" s="794"/>
      <c r="N3758" s="794"/>
      <c r="O3758" s="794"/>
      <c r="P3758" s="794"/>
      <c r="Q3758" s="794"/>
      <c r="R3758" s="794"/>
      <c r="S3758" s="794"/>
      <c r="T3758" s="794"/>
      <c r="U3758" s="794"/>
      <c r="V3758" s="794"/>
      <c r="W3758" s="794"/>
      <c r="X3758" s="794"/>
    </row>
    <row r="3759" spans="3:24">
      <c r="C3759" s="857" t="s">
        <v>1024</v>
      </c>
      <c r="D3759" s="835">
        <v>43891</v>
      </c>
      <c r="E3759" s="794">
        <f t="shared" si="68"/>
        <v>2020</v>
      </c>
      <c r="F3759" s="794" t="s">
        <v>1019</v>
      </c>
      <c r="G3759" s="823">
        <v>300</v>
      </c>
      <c r="H3759" s="794" t="s">
        <v>1029</v>
      </c>
      <c r="I3759" s="794">
        <v>86</v>
      </c>
      <c r="J3759" s="794">
        <v>214</v>
      </c>
      <c r="K3759" s="794">
        <v>898.80000000000007</v>
      </c>
      <c r="L3759" s="835">
        <v>44228</v>
      </c>
      <c r="M3759" s="794"/>
      <c r="N3759" s="794"/>
      <c r="O3759" s="794"/>
      <c r="P3759" s="794"/>
      <c r="Q3759" s="794"/>
      <c r="R3759" s="794"/>
      <c r="S3759" s="794"/>
      <c r="T3759" s="794"/>
      <c r="U3759" s="794"/>
      <c r="V3759" s="794"/>
      <c r="W3759" s="794"/>
      <c r="X3759" s="794"/>
    </row>
    <row r="3760" spans="3:24">
      <c r="C3760" s="857" t="s">
        <v>1024</v>
      </c>
      <c r="D3760" s="835">
        <v>43891</v>
      </c>
      <c r="E3760" s="794">
        <f t="shared" si="68"/>
        <v>2020</v>
      </c>
      <c r="F3760" s="794" t="s">
        <v>1019</v>
      </c>
      <c r="G3760" s="823">
        <v>300</v>
      </c>
      <c r="H3760" s="794" t="s">
        <v>1029</v>
      </c>
      <c r="I3760" s="794">
        <v>86</v>
      </c>
      <c r="J3760" s="794">
        <v>214</v>
      </c>
      <c r="K3760" s="794">
        <v>898.80000000000007</v>
      </c>
      <c r="L3760" s="835">
        <v>44136</v>
      </c>
      <c r="M3760" s="794"/>
      <c r="N3760" s="794"/>
      <c r="O3760" s="794"/>
      <c r="P3760" s="794"/>
      <c r="Q3760" s="794"/>
      <c r="R3760" s="794"/>
      <c r="S3760" s="794"/>
      <c r="T3760" s="794"/>
      <c r="U3760" s="794"/>
      <c r="V3760" s="794"/>
      <c r="W3760" s="794"/>
      <c r="X3760" s="794"/>
    </row>
    <row r="3761" spans="3:24">
      <c r="C3761" s="857" t="s">
        <v>1024</v>
      </c>
      <c r="D3761" s="835">
        <v>43891</v>
      </c>
      <c r="E3761" s="794">
        <f t="shared" si="68"/>
        <v>2020</v>
      </c>
      <c r="F3761" s="794" t="s">
        <v>1019</v>
      </c>
      <c r="G3761" s="823">
        <v>300</v>
      </c>
      <c r="H3761" s="794" t="s">
        <v>1029</v>
      </c>
      <c r="I3761" s="794">
        <v>86</v>
      </c>
      <c r="J3761" s="794">
        <v>214</v>
      </c>
      <c r="K3761" s="794">
        <v>898.80000000000007</v>
      </c>
      <c r="L3761" s="835">
        <v>44228</v>
      </c>
      <c r="M3761" s="794"/>
      <c r="N3761" s="794"/>
      <c r="O3761" s="794"/>
      <c r="P3761" s="794"/>
      <c r="Q3761" s="794"/>
      <c r="R3761" s="794"/>
      <c r="S3761" s="794"/>
      <c r="T3761" s="794"/>
      <c r="U3761" s="794"/>
      <c r="V3761" s="794"/>
      <c r="W3761" s="794"/>
      <c r="X3761" s="794"/>
    </row>
    <row r="3762" spans="3:24">
      <c r="C3762" s="857" t="s">
        <v>1024</v>
      </c>
      <c r="D3762" s="835">
        <v>43891</v>
      </c>
      <c r="E3762" s="794">
        <f t="shared" si="68"/>
        <v>2020</v>
      </c>
      <c r="F3762" s="794" t="s">
        <v>1019</v>
      </c>
      <c r="G3762" s="823">
        <v>300</v>
      </c>
      <c r="H3762" s="794" t="s">
        <v>1029</v>
      </c>
      <c r="I3762" s="794">
        <v>86</v>
      </c>
      <c r="J3762" s="794">
        <v>214</v>
      </c>
      <c r="K3762" s="794">
        <v>898.80000000000007</v>
      </c>
      <c r="L3762" s="835">
        <v>44228</v>
      </c>
      <c r="M3762" s="794"/>
      <c r="N3762" s="794"/>
      <c r="O3762" s="794"/>
      <c r="P3762" s="794"/>
      <c r="Q3762" s="794"/>
      <c r="R3762" s="794"/>
      <c r="S3762" s="794"/>
      <c r="T3762" s="794"/>
      <c r="U3762" s="794"/>
      <c r="V3762" s="794"/>
      <c r="W3762" s="794"/>
      <c r="X3762" s="794"/>
    </row>
    <row r="3763" spans="3:24">
      <c r="C3763" s="857" t="s">
        <v>1024</v>
      </c>
      <c r="D3763" s="835">
        <v>43891</v>
      </c>
      <c r="E3763" s="794">
        <f t="shared" si="68"/>
        <v>2020</v>
      </c>
      <c r="F3763" s="794" t="s">
        <v>1019</v>
      </c>
      <c r="G3763" s="823">
        <v>300</v>
      </c>
      <c r="H3763" s="794" t="s">
        <v>1029</v>
      </c>
      <c r="I3763" s="794">
        <v>86</v>
      </c>
      <c r="J3763" s="794">
        <v>214</v>
      </c>
      <c r="K3763" s="794">
        <v>898.80000000000007</v>
      </c>
      <c r="L3763" s="835">
        <v>44228</v>
      </c>
      <c r="M3763" s="794"/>
      <c r="N3763" s="794"/>
      <c r="O3763" s="794"/>
      <c r="P3763" s="794"/>
      <c r="Q3763" s="794"/>
      <c r="R3763" s="794"/>
      <c r="S3763" s="794"/>
      <c r="T3763" s="794"/>
      <c r="U3763" s="794"/>
      <c r="V3763" s="794"/>
      <c r="W3763" s="794"/>
      <c r="X3763" s="794"/>
    </row>
    <row r="3764" spans="3:24">
      <c r="C3764" s="857" t="s">
        <v>1024</v>
      </c>
      <c r="D3764" s="835">
        <v>43891</v>
      </c>
      <c r="E3764" s="794">
        <f t="shared" si="68"/>
        <v>2020</v>
      </c>
      <c r="F3764" s="794" t="s">
        <v>1019</v>
      </c>
      <c r="G3764" s="823">
        <v>300</v>
      </c>
      <c r="H3764" s="794" t="s">
        <v>1029</v>
      </c>
      <c r="I3764" s="794">
        <v>86</v>
      </c>
      <c r="J3764" s="794">
        <v>214</v>
      </c>
      <c r="K3764" s="794">
        <v>898.80000000000007</v>
      </c>
      <c r="L3764" s="835">
        <v>44228</v>
      </c>
      <c r="M3764" s="794"/>
      <c r="N3764" s="794"/>
      <c r="O3764" s="794"/>
      <c r="P3764" s="794"/>
      <c r="Q3764" s="794"/>
      <c r="R3764" s="794"/>
      <c r="S3764" s="794"/>
      <c r="T3764" s="794"/>
      <c r="U3764" s="794"/>
      <c r="V3764" s="794"/>
      <c r="W3764" s="794"/>
      <c r="X3764" s="794"/>
    </row>
    <row r="3765" spans="3:24">
      <c r="C3765" s="857" t="s">
        <v>1018</v>
      </c>
      <c r="D3765" s="835">
        <v>43891</v>
      </c>
      <c r="E3765" s="794">
        <f t="shared" si="68"/>
        <v>2020</v>
      </c>
      <c r="F3765" s="794" t="s">
        <v>1027</v>
      </c>
      <c r="G3765" s="823">
        <v>470</v>
      </c>
      <c r="H3765" s="794" t="s">
        <v>1044</v>
      </c>
      <c r="I3765" s="794">
        <v>162</v>
      </c>
      <c r="J3765" s="794">
        <v>308</v>
      </c>
      <c r="K3765" s="794">
        <v>1293.6000000000001</v>
      </c>
      <c r="L3765" s="835" t="s">
        <v>1023</v>
      </c>
      <c r="M3765" s="794"/>
      <c r="N3765" s="794"/>
      <c r="O3765" s="794"/>
      <c r="P3765" s="794"/>
      <c r="Q3765" s="794"/>
      <c r="R3765" s="794"/>
      <c r="S3765" s="794"/>
      <c r="T3765" s="794"/>
      <c r="U3765" s="794"/>
      <c r="V3765" s="794"/>
      <c r="W3765" s="794"/>
      <c r="X3765" s="794"/>
    </row>
    <row r="3766" spans="3:24">
      <c r="C3766" s="857" t="s">
        <v>1018</v>
      </c>
      <c r="D3766" s="835">
        <v>43891</v>
      </c>
      <c r="E3766" s="794">
        <f t="shared" si="68"/>
        <v>2020</v>
      </c>
      <c r="F3766" s="794" t="s">
        <v>1019</v>
      </c>
      <c r="G3766" s="823">
        <v>300</v>
      </c>
      <c r="H3766" s="794" t="s">
        <v>1044</v>
      </c>
      <c r="I3766" s="794">
        <v>162</v>
      </c>
      <c r="J3766" s="794">
        <v>138</v>
      </c>
      <c r="K3766" s="794">
        <v>579.6</v>
      </c>
      <c r="L3766" s="835" t="s">
        <v>1023</v>
      </c>
      <c r="M3766" s="794"/>
      <c r="N3766" s="794"/>
      <c r="O3766" s="794"/>
      <c r="P3766" s="794"/>
      <c r="Q3766" s="794"/>
      <c r="R3766" s="794"/>
      <c r="S3766" s="794"/>
      <c r="T3766" s="794"/>
      <c r="U3766" s="794"/>
      <c r="V3766" s="794"/>
      <c r="W3766" s="794"/>
      <c r="X3766" s="794"/>
    </row>
    <row r="3767" spans="3:24">
      <c r="C3767" s="857" t="s">
        <v>1018</v>
      </c>
      <c r="D3767" s="835">
        <v>43891</v>
      </c>
      <c r="E3767" s="794">
        <f t="shared" si="68"/>
        <v>2020</v>
      </c>
      <c r="F3767" s="794" t="s">
        <v>1019</v>
      </c>
      <c r="G3767" s="823">
        <v>300</v>
      </c>
      <c r="H3767" s="794" t="s">
        <v>1044</v>
      </c>
      <c r="I3767" s="794">
        <v>162</v>
      </c>
      <c r="J3767" s="794">
        <v>138</v>
      </c>
      <c r="K3767" s="794">
        <v>579.6</v>
      </c>
      <c r="L3767" s="835" t="s">
        <v>1023</v>
      </c>
      <c r="M3767" s="794"/>
      <c r="N3767" s="794"/>
      <c r="O3767" s="794"/>
      <c r="P3767" s="794"/>
      <c r="Q3767" s="794"/>
      <c r="R3767" s="794"/>
      <c r="S3767" s="794"/>
      <c r="T3767" s="794"/>
      <c r="U3767" s="794"/>
      <c r="V3767" s="794"/>
      <c r="W3767" s="794"/>
      <c r="X3767" s="794"/>
    </row>
    <row r="3768" spans="3:24">
      <c r="C3768" s="857" t="s">
        <v>1024</v>
      </c>
      <c r="D3768" s="835">
        <v>43891</v>
      </c>
      <c r="E3768" s="794">
        <f t="shared" si="68"/>
        <v>2020</v>
      </c>
      <c r="F3768" s="794" t="s">
        <v>1019</v>
      </c>
      <c r="G3768" s="823">
        <v>300</v>
      </c>
      <c r="H3768" s="794" t="s">
        <v>1064</v>
      </c>
      <c r="I3768" s="794">
        <v>84</v>
      </c>
      <c r="J3768" s="794">
        <v>216</v>
      </c>
      <c r="K3768" s="794">
        <v>907.2</v>
      </c>
      <c r="L3768" s="835">
        <v>44136</v>
      </c>
      <c r="M3768" s="794"/>
      <c r="N3768" s="794"/>
      <c r="O3768" s="794"/>
      <c r="P3768" s="794"/>
      <c r="Q3768" s="794"/>
      <c r="R3768" s="794"/>
      <c r="S3768" s="794"/>
      <c r="T3768" s="794"/>
      <c r="U3768" s="794"/>
      <c r="V3768" s="794"/>
      <c r="W3768" s="794"/>
      <c r="X3768" s="794"/>
    </row>
    <row r="3769" spans="3:24">
      <c r="C3769" s="857" t="s">
        <v>1024</v>
      </c>
      <c r="D3769" s="835">
        <v>43891</v>
      </c>
      <c r="E3769" s="794">
        <f t="shared" si="68"/>
        <v>2020</v>
      </c>
      <c r="F3769" s="794" t="s">
        <v>1019</v>
      </c>
      <c r="G3769" s="823">
        <v>300</v>
      </c>
      <c r="H3769" s="794" t="s">
        <v>1064</v>
      </c>
      <c r="I3769" s="794">
        <v>84</v>
      </c>
      <c r="J3769" s="794">
        <v>216</v>
      </c>
      <c r="K3769" s="794">
        <v>907.2</v>
      </c>
      <c r="L3769" s="835">
        <v>44136</v>
      </c>
      <c r="M3769" s="794"/>
      <c r="N3769" s="794"/>
      <c r="O3769" s="794"/>
      <c r="P3769" s="794"/>
      <c r="Q3769" s="794"/>
      <c r="R3769" s="794"/>
      <c r="S3769" s="794"/>
      <c r="T3769" s="794"/>
      <c r="U3769" s="794"/>
      <c r="V3769" s="794"/>
      <c r="W3769" s="794"/>
      <c r="X3769" s="794"/>
    </row>
    <row r="3770" spans="3:24">
      <c r="C3770" s="857" t="s">
        <v>1024</v>
      </c>
      <c r="D3770" s="835">
        <v>43891</v>
      </c>
      <c r="E3770" s="794">
        <f t="shared" si="68"/>
        <v>2020</v>
      </c>
      <c r="F3770" s="794" t="s">
        <v>1019</v>
      </c>
      <c r="G3770" s="823">
        <v>300</v>
      </c>
      <c r="H3770" s="794" t="s">
        <v>1064</v>
      </c>
      <c r="I3770" s="794">
        <v>84</v>
      </c>
      <c r="J3770" s="794">
        <v>216</v>
      </c>
      <c r="K3770" s="794">
        <v>907.2</v>
      </c>
      <c r="L3770" s="835">
        <v>44136</v>
      </c>
      <c r="M3770" s="794"/>
      <c r="N3770" s="794"/>
      <c r="O3770" s="794"/>
      <c r="P3770" s="794"/>
      <c r="Q3770" s="794"/>
      <c r="R3770" s="794"/>
      <c r="S3770" s="794"/>
      <c r="T3770" s="794"/>
      <c r="U3770" s="794"/>
      <c r="V3770" s="794"/>
      <c r="W3770" s="794"/>
      <c r="X3770" s="794"/>
    </row>
    <row r="3771" spans="3:24">
      <c r="C3771" s="857" t="s">
        <v>1024</v>
      </c>
      <c r="D3771" s="835">
        <v>43891</v>
      </c>
      <c r="E3771" s="794">
        <f t="shared" si="68"/>
        <v>2020</v>
      </c>
      <c r="F3771" s="794" t="s">
        <v>1019</v>
      </c>
      <c r="G3771" s="823">
        <v>300</v>
      </c>
      <c r="H3771" s="794" t="s">
        <v>1064</v>
      </c>
      <c r="I3771" s="794">
        <v>84</v>
      </c>
      <c r="J3771" s="794">
        <v>216</v>
      </c>
      <c r="K3771" s="794">
        <v>907.2</v>
      </c>
      <c r="L3771" s="835">
        <v>44136</v>
      </c>
      <c r="M3771" s="794"/>
      <c r="N3771" s="794"/>
      <c r="O3771" s="794"/>
      <c r="P3771" s="794"/>
      <c r="Q3771" s="794"/>
      <c r="R3771" s="794"/>
      <c r="S3771" s="794"/>
      <c r="T3771" s="794"/>
      <c r="U3771" s="794"/>
      <c r="V3771" s="794"/>
      <c r="W3771" s="794"/>
      <c r="X3771" s="794"/>
    </row>
    <row r="3772" spans="3:24">
      <c r="C3772" s="857" t="s">
        <v>1024</v>
      </c>
      <c r="D3772" s="835">
        <v>43891</v>
      </c>
      <c r="E3772" s="794">
        <f t="shared" si="68"/>
        <v>2020</v>
      </c>
      <c r="F3772" s="794" t="s">
        <v>1019</v>
      </c>
      <c r="G3772" s="823">
        <v>300</v>
      </c>
      <c r="H3772" s="794" t="s">
        <v>1047</v>
      </c>
      <c r="I3772" s="794">
        <v>158</v>
      </c>
      <c r="J3772" s="794">
        <v>142</v>
      </c>
      <c r="K3772" s="794">
        <v>596.4</v>
      </c>
      <c r="L3772" s="835">
        <v>44136</v>
      </c>
      <c r="M3772" s="794"/>
      <c r="N3772" s="794"/>
      <c r="O3772" s="794"/>
      <c r="P3772" s="794"/>
      <c r="Q3772" s="794"/>
      <c r="R3772" s="794"/>
      <c r="S3772" s="794"/>
      <c r="T3772" s="794"/>
      <c r="U3772" s="794"/>
      <c r="V3772" s="794"/>
      <c r="W3772" s="794"/>
      <c r="X3772" s="794"/>
    </row>
    <row r="3773" spans="3:24">
      <c r="C3773" s="857" t="s">
        <v>1024</v>
      </c>
      <c r="D3773" s="835">
        <v>43891</v>
      </c>
      <c r="E3773" s="794">
        <f t="shared" si="68"/>
        <v>2020</v>
      </c>
      <c r="F3773" s="794" t="s">
        <v>1019</v>
      </c>
      <c r="G3773" s="823">
        <v>300</v>
      </c>
      <c r="H3773" s="794" t="s">
        <v>1064</v>
      </c>
      <c r="I3773" s="794">
        <v>84</v>
      </c>
      <c r="J3773" s="794">
        <v>216</v>
      </c>
      <c r="K3773" s="794">
        <v>907.2</v>
      </c>
      <c r="L3773" s="835">
        <v>44136</v>
      </c>
      <c r="M3773" s="794"/>
      <c r="N3773" s="794"/>
      <c r="O3773" s="794"/>
      <c r="P3773" s="794"/>
      <c r="Q3773" s="794"/>
      <c r="R3773" s="794"/>
      <c r="S3773" s="794"/>
      <c r="T3773" s="794"/>
      <c r="U3773" s="794"/>
      <c r="V3773" s="794"/>
      <c r="W3773" s="794"/>
      <c r="X3773" s="794"/>
    </row>
    <row r="3774" spans="3:24">
      <c r="C3774" s="857" t="s">
        <v>1024</v>
      </c>
      <c r="D3774" s="835">
        <v>43891</v>
      </c>
      <c r="E3774" s="794">
        <f t="shared" si="68"/>
        <v>2020</v>
      </c>
      <c r="F3774" s="794" t="s">
        <v>1019</v>
      </c>
      <c r="G3774" s="823">
        <v>300</v>
      </c>
      <c r="H3774" s="794" t="s">
        <v>1064</v>
      </c>
      <c r="I3774" s="794">
        <v>84</v>
      </c>
      <c r="J3774" s="794">
        <v>216</v>
      </c>
      <c r="K3774" s="794">
        <v>907.2</v>
      </c>
      <c r="L3774" s="835">
        <v>44136</v>
      </c>
      <c r="M3774" s="794"/>
      <c r="N3774" s="794"/>
      <c r="O3774" s="794"/>
      <c r="P3774" s="794"/>
      <c r="Q3774" s="794"/>
      <c r="R3774" s="794"/>
      <c r="S3774" s="794"/>
      <c r="T3774" s="794"/>
      <c r="U3774" s="794"/>
      <c r="V3774" s="794"/>
      <c r="W3774" s="794"/>
      <c r="X3774" s="794"/>
    </row>
    <row r="3775" spans="3:24">
      <c r="C3775" s="857" t="s">
        <v>1024</v>
      </c>
      <c r="D3775" s="835">
        <v>43891</v>
      </c>
      <c r="E3775" s="794">
        <f t="shared" si="68"/>
        <v>2020</v>
      </c>
      <c r="F3775" s="794" t="s">
        <v>1019</v>
      </c>
      <c r="G3775" s="823">
        <v>300</v>
      </c>
      <c r="H3775" s="794" t="s">
        <v>1029</v>
      </c>
      <c r="I3775" s="794">
        <v>86</v>
      </c>
      <c r="J3775" s="794">
        <v>214</v>
      </c>
      <c r="K3775" s="794">
        <v>898.80000000000007</v>
      </c>
      <c r="L3775" s="835">
        <v>44136</v>
      </c>
      <c r="M3775" s="794"/>
      <c r="N3775" s="794"/>
      <c r="O3775" s="794"/>
      <c r="P3775" s="794"/>
      <c r="Q3775" s="794"/>
      <c r="R3775" s="794"/>
      <c r="S3775" s="794"/>
      <c r="T3775" s="794"/>
      <c r="U3775" s="794"/>
      <c r="V3775" s="794"/>
      <c r="W3775" s="794"/>
      <c r="X3775" s="794"/>
    </row>
    <row r="3776" spans="3:24">
      <c r="C3776" s="857" t="s">
        <v>1024</v>
      </c>
      <c r="D3776" s="835">
        <v>43891</v>
      </c>
      <c r="E3776" s="794">
        <f t="shared" si="68"/>
        <v>2020</v>
      </c>
      <c r="F3776" s="794" t="s">
        <v>1019</v>
      </c>
      <c r="G3776" s="823">
        <v>300</v>
      </c>
      <c r="H3776" s="794" t="s">
        <v>1029</v>
      </c>
      <c r="I3776" s="794">
        <v>86</v>
      </c>
      <c r="J3776" s="794">
        <v>214</v>
      </c>
      <c r="K3776" s="794">
        <v>898.80000000000007</v>
      </c>
      <c r="L3776" s="835">
        <v>44136</v>
      </c>
      <c r="M3776" s="794"/>
      <c r="N3776" s="794"/>
      <c r="O3776" s="794"/>
      <c r="P3776" s="794"/>
      <c r="Q3776" s="794"/>
      <c r="R3776" s="794"/>
      <c r="S3776" s="794"/>
      <c r="T3776" s="794"/>
      <c r="U3776" s="794"/>
      <c r="V3776" s="794"/>
      <c r="W3776" s="794"/>
      <c r="X3776" s="794"/>
    </row>
    <row r="3777" spans="3:24">
      <c r="C3777" s="857" t="s">
        <v>1024</v>
      </c>
      <c r="D3777" s="835">
        <v>43891</v>
      </c>
      <c r="E3777" s="794">
        <f t="shared" si="68"/>
        <v>2020</v>
      </c>
      <c r="F3777" s="794" t="s">
        <v>1019</v>
      </c>
      <c r="G3777" s="823">
        <v>300</v>
      </c>
      <c r="H3777" s="794" t="s">
        <v>1029</v>
      </c>
      <c r="I3777" s="794">
        <v>86</v>
      </c>
      <c r="J3777" s="794">
        <v>214</v>
      </c>
      <c r="K3777" s="794">
        <v>898.80000000000007</v>
      </c>
      <c r="L3777" s="835">
        <v>44136</v>
      </c>
      <c r="M3777" s="794"/>
      <c r="N3777" s="794"/>
      <c r="O3777" s="794"/>
      <c r="P3777" s="794"/>
      <c r="Q3777" s="794"/>
      <c r="R3777" s="794"/>
      <c r="S3777" s="794"/>
      <c r="T3777" s="794"/>
      <c r="U3777" s="794"/>
      <c r="V3777" s="794"/>
      <c r="W3777" s="794"/>
      <c r="X3777" s="794"/>
    </row>
    <row r="3778" spans="3:24">
      <c r="C3778" s="857" t="s">
        <v>1024</v>
      </c>
      <c r="D3778" s="835">
        <v>43891</v>
      </c>
      <c r="E3778" s="794">
        <f t="shared" si="68"/>
        <v>2020</v>
      </c>
      <c r="F3778" s="794" t="s">
        <v>1019</v>
      </c>
      <c r="G3778" s="823">
        <v>300</v>
      </c>
      <c r="H3778" s="794" t="s">
        <v>1029</v>
      </c>
      <c r="I3778" s="794">
        <v>86</v>
      </c>
      <c r="J3778" s="794">
        <v>214</v>
      </c>
      <c r="K3778" s="794">
        <v>898.80000000000007</v>
      </c>
      <c r="L3778" s="835">
        <v>44136</v>
      </c>
      <c r="M3778" s="794"/>
      <c r="N3778" s="794"/>
      <c r="O3778" s="794"/>
      <c r="P3778" s="794"/>
      <c r="Q3778" s="794"/>
      <c r="R3778" s="794"/>
      <c r="S3778" s="794"/>
      <c r="T3778" s="794"/>
      <c r="U3778" s="794"/>
      <c r="V3778" s="794"/>
      <c r="W3778" s="794"/>
      <c r="X3778" s="794"/>
    </row>
    <row r="3779" spans="3:24">
      <c r="C3779" s="857" t="s">
        <v>1024</v>
      </c>
      <c r="D3779" s="835">
        <v>43891</v>
      </c>
      <c r="E3779" s="794">
        <f t="shared" si="68"/>
        <v>2020</v>
      </c>
      <c r="F3779" s="794" t="s">
        <v>1019</v>
      </c>
      <c r="G3779" s="823">
        <v>300</v>
      </c>
      <c r="H3779" s="794" t="s">
        <v>1029</v>
      </c>
      <c r="I3779" s="794">
        <v>86</v>
      </c>
      <c r="J3779" s="794">
        <v>214</v>
      </c>
      <c r="K3779" s="794">
        <v>898.80000000000007</v>
      </c>
      <c r="L3779" s="835">
        <v>44136</v>
      </c>
      <c r="M3779" s="794"/>
      <c r="N3779" s="794"/>
      <c r="O3779" s="794"/>
      <c r="P3779" s="794"/>
      <c r="Q3779" s="794"/>
      <c r="R3779" s="794"/>
      <c r="S3779" s="794"/>
      <c r="T3779" s="794"/>
      <c r="U3779" s="794"/>
      <c r="V3779" s="794"/>
      <c r="W3779" s="794"/>
      <c r="X3779" s="794"/>
    </row>
    <row r="3780" spans="3:24">
      <c r="C3780" s="857" t="s">
        <v>1024</v>
      </c>
      <c r="D3780" s="835">
        <v>43891</v>
      </c>
      <c r="E3780" s="794">
        <f t="shared" si="68"/>
        <v>2020</v>
      </c>
      <c r="F3780" s="794" t="s">
        <v>1019</v>
      </c>
      <c r="G3780" s="823">
        <v>300</v>
      </c>
      <c r="H3780" s="794" t="s">
        <v>1029</v>
      </c>
      <c r="I3780" s="794">
        <v>86</v>
      </c>
      <c r="J3780" s="794">
        <v>214</v>
      </c>
      <c r="K3780" s="794">
        <v>898.80000000000007</v>
      </c>
      <c r="L3780" s="835">
        <v>44136</v>
      </c>
      <c r="M3780" s="794"/>
      <c r="N3780" s="794"/>
      <c r="O3780" s="794"/>
      <c r="P3780" s="794"/>
      <c r="Q3780" s="794"/>
      <c r="R3780" s="794"/>
      <c r="S3780" s="794"/>
      <c r="T3780" s="794"/>
      <c r="U3780" s="794"/>
      <c r="V3780" s="794"/>
      <c r="W3780" s="794"/>
      <c r="X3780" s="794"/>
    </row>
    <row r="3781" spans="3:24">
      <c r="C3781" s="857" t="s">
        <v>1024</v>
      </c>
      <c r="D3781" s="835">
        <v>43891</v>
      </c>
      <c r="E3781" s="794">
        <f t="shared" si="68"/>
        <v>2020</v>
      </c>
      <c r="F3781" s="794" t="s">
        <v>1019</v>
      </c>
      <c r="G3781" s="823">
        <v>300</v>
      </c>
      <c r="H3781" s="794" t="s">
        <v>1029</v>
      </c>
      <c r="I3781" s="794">
        <v>86</v>
      </c>
      <c r="J3781" s="794">
        <v>214</v>
      </c>
      <c r="K3781" s="794">
        <v>898.80000000000007</v>
      </c>
      <c r="L3781" s="835">
        <v>44136</v>
      </c>
      <c r="M3781" s="794"/>
      <c r="N3781" s="794"/>
      <c r="O3781" s="794"/>
      <c r="P3781" s="794"/>
      <c r="Q3781" s="794"/>
      <c r="R3781" s="794"/>
      <c r="S3781" s="794"/>
      <c r="T3781" s="794"/>
      <c r="U3781" s="794"/>
      <c r="V3781" s="794"/>
      <c r="W3781" s="794"/>
      <c r="X3781" s="794"/>
    </row>
    <row r="3782" spans="3:24">
      <c r="C3782" s="857" t="s">
        <v>1024</v>
      </c>
      <c r="D3782" s="835">
        <v>43891</v>
      </c>
      <c r="E3782" s="794">
        <f t="shared" si="68"/>
        <v>2020</v>
      </c>
      <c r="F3782" s="794" t="s">
        <v>1019</v>
      </c>
      <c r="G3782" s="823">
        <v>300</v>
      </c>
      <c r="H3782" s="794" t="s">
        <v>1029</v>
      </c>
      <c r="I3782" s="794">
        <v>86</v>
      </c>
      <c r="J3782" s="794">
        <v>214</v>
      </c>
      <c r="K3782" s="794">
        <v>898.80000000000007</v>
      </c>
      <c r="L3782" s="835">
        <v>44136</v>
      </c>
      <c r="M3782" s="794"/>
      <c r="N3782" s="794"/>
      <c r="O3782" s="794"/>
      <c r="P3782" s="794"/>
      <c r="Q3782" s="794"/>
      <c r="R3782" s="794"/>
      <c r="S3782" s="794"/>
      <c r="T3782" s="794"/>
      <c r="U3782" s="794"/>
      <c r="V3782" s="794"/>
      <c r="W3782" s="794"/>
      <c r="X3782" s="794"/>
    </row>
    <row r="3783" spans="3:24">
      <c r="C3783" s="857" t="s">
        <v>1024</v>
      </c>
      <c r="D3783" s="835">
        <v>43891</v>
      </c>
      <c r="E3783" s="794">
        <f t="shared" si="68"/>
        <v>2020</v>
      </c>
      <c r="F3783" s="794" t="s">
        <v>1019</v>
      </c>
      <c r="G3783" s="823">
        <v>300</v>
      </c>
      <c r="H3783" s="794" t="s">
        <v>1029</v>
      </c>
      <c r="I3783" s="794">
        <v>86</v>
      </c>
      <c r="J3783" s="794">
        <v>214</v>
      </c>
      <c r="K3783" s="794">
        <v>898.80000000000007</v>
      </c>
      <c r="L3783" s="835">
        <v>44136</v>
      </c>
      <c r="M3783" s="794"/>
      <c r="N3783" s="794"/>
      <c r="O3783" s="794"/>
      <c r="P3783" s="794"/>
      <c r="Q3783" s="794"/>
      <c r="R3783" s="794"/>
      <c r="S3783" s="794"/>
      <c r="T3783" s="794"/>
      <c r="U3783" s="794"/>
      <c r="V3783" s="794"/>
      <c r="W3783" s="794"/>
      <c r="X3783" s="794"/>
    </row>
    <row r="3784" spans="3:24">
      <c r="C3784" s="857" t="s">
        <v>1024</v>
      </c>
      <c r="D3784" s="835">
        <v>43891</v>
      </c>
      <c r="E3784" s="794">
        <f t="shared" si="68"/>
        <v>2020</v>
      </c>
      <c r="F3784" s="794" t="s">
        <v>1019</v>
      </c>
      <c r="G3784" s="823">
        <v>300</v>
      </c>
      <c r="H3784" s="794" t="s">
        <v>1029</v>
      </c>
      <c r="I3784" s="794">
        <v>86</v>
      </c>
      <c r="J3784" s="794">
        <v>214</v>
      </c>
      <c r="K3784" s="794">
        <v>898.80000000000007</v>
      </c>
      <c r="L3784" s="835">
        <v>44136</v>
      </c>
      <c r="M3784" s="794"/>
      <c r="N3784" s="794"/>
      <c r="O3784" s="794"/>
      <c r="P3784" s="794"/>
      <c r="Q3784" s="794"/>
      <c r="R3784" s="794"/>
      <c r="S3784" s="794"/>
      <c r="T3784" s="794"/>
      <c r="U3784" s="794"/>
      <c r="V3784" s="794"/>
      <c r="W3784" s="794"/>
      <c r="X3784" s="794"/>
    </row>
    <row r="3785" spans="3:24">
      <c r="C3785" s="857" t="s">
        <v>1024</v>
      </c>
      <c r="D3785" s="835">
        <v>43891</v>
      </c>
      <c r="E3785" s="794">
        <f t="shared" si="68"/>
        <v>2020</v>
      </c>
      <c r="F3785" s="794" t="s">
        <v>1019</v>
      </c>
      <c r="G3785" s="823">
        <v>300</v>
      </c>
      <c r="H3785" s="794" t="s">
        <v>1029</v>
      </c>
      <c r="I3785" s="794">
        <v>86</v>
      </c>
      <c r="J3785" s="794">
        <v>214</v>
      </c>
      <c r="K3785" s="794">
        <v>898.80000000000007</v>
      </c>
      <c r="L3785" s="835">
        <v>44136</v>
      </c>
      <c r="M3785" s="794"/>
      <c r="N3785" s="794"/>
      <c r="O3785" s="794"/>
      <c r="P3785" s="794"/>
      <c r="Q3785" s="794"/>
      <c r="R3785" s="794"/>
      <c r="S3785" s="794"/>
      <c r="T3785" s="794"/>
      <c r="U3785" s="794"/>
      <c r="V3785" s="794"/>
      <c r="W3785" s="794"/>
      <c r="X3785" s="794"/>
    </row>
    <row r="3786" spans="3:24">
      <c r="C3786" s="857" t="s">
        <v>1024</v>
      </c>
      <c r="D3786" s="835">
        <v>43891</v>
      </c>
      <c r="E3786" s="794">
        <f t="shared" si="68"/>
        <v>2020</v>
      </c>
      <c r="F3786" s="794" t="s">
        <v>1019</v>
      </c>
      <c r="G3786" s="823">
        <v>300</v>
      </c>
      <c r="H3786" s="794" t="s">
        <v>1029</v>
      </c>
      <c r="I3786" s="794">
        <v>86</v>
      </c>
      <c r="J3786" s="794">
        <v>214</v>
      </c>
      <c r="K3786" s="794">
        <v>898.80000000000007</v>
      </c>
      <c r="L3786" s="835">
        <v>44136</v>
      </c>
      <c r="M3786" s="794"/>
      <c r="N3786" s="794"/>
      <c r="O3786" s="794"/>
      <c r="P3786" s="794"/>
      <c r="Q3786" s="794"/>
      <c r="R3786" s="794"/>
      <c r="S3786" s="794"/>
      <c r="T3786" s="794"/>
      <c r="U3786" s="794"/>
      <c r="V3786" s="794"/>
      <c r="W3786" s="794"/>
      <c r="X3786" s="794"/>
    </row>
    <row r="3787" spans="3:24">
      <c r="C3787" s="857" t="s">
        <v>1024</v>
      </c>
      <c r="D3787" s="835">
        <v>43891</v>
      </c>
      <c r="E3787" s="794">
        <f t="shared" si="68"/>
        <v>2020</v>
      </c>
      <c r="F3787" s="794" t="s">
        <v>1019</v>
      </c>
      <c r="G3787" s="823">
        <v>300</v>
      </c>
      <c r="H3787" s="794" t="s">
        <v>1029</v>
      </c>
      <c r="I3787" s="794">
        <v>86</v>
      </c>
      <c r="J3787" s="794">
        <v>214</v>
      </c>
      <c r="K3787" s="794">
        <v>898.80000000000007</v>
      </c>
      <c r="L3787" s="835">
        <v>44136</v>
      </c>
      <c r="M3787" s="794"/>
      <c r="N3787" s="794"/>
      <c r="O3787" s="794"/>
      <c r="P3787" s="794"/>
      <c r="Q3787" s="794"/>
      <c r="R3787" s="794"/>
      <c r="S3787" s="794"/>
      <c r="T3787" s="794"/>
      <c r="U3787" s="794"/>
      <c r="V3787" s="794"/>
      <c r="W3787" s="794"/>
      <c r="X3787" s="794"/>
    </row>
    <row r="3788" spans="3:24">
      <c r="C3788" s="857" t="s">
        <v>1024</v>
      </c>
      <c r="D3788" s="835">
        <v>43891</v>
      </c>
      <c r="E3788" s="794">
        <f t="shared" si="68"/>
        <v>2020</v>
      </c>
      <c r="F3788" s="794" t="s">
        <v>1019</v>
      </c>
      <c r="G3788" s="823">
        <v>300</v>
      </c>
      <c r="H3788" s="794" t="s">
        <v>1029</v>
      </c>
      <c r="I3788" s="794">
        <v>86</v>
      </c>
      <c r="J3788" s="794">
        <v>214</v>
      </c>
      <c r="K3788" s="794">
        <v>898.80000000000007</v>
      </c>
      <c r="L3788" s="835">
        <v>44136</v>
      </c>
      <c r="M3788" s="794"/>
      <c r="N3788" s="794"/>
      <c r="O3788" s="794"/>
      <c r="P3788" s="794"/>
      <c r="Q3788" s="794"/>
      <c r="R3788" s="794"/>
      <c r="S3788" s="794"/>
      <c r="T3788" s="794"/>
      <c r="U3788" s="794"/>
      <c r="V3788" s="794"/>
      <c r="W3788" s="794"/>
      <c r="X3788" s="794"/>
    </row>
    <row r="3789" spans="3:24">
      <c r="C3789" s="857" t="s">
        <v>1024</v>
      </c>
      <c r="D3789" s="835">
        <v>43891</v>
      </c>
      <c r="E3789" s="794">
        <f t="shared" si="68"/>
        <v>2020</v>
      </c>
      <c r="F3789" s="794" t="s">
        <v>1019</v>
      </c>
      <c r="G3789" s="823">
        <v>300</v>
      </c>
      <c r="H3789" s="794" t="s">
        <v>1029</v>
      </c>
      <c r="I3789" s="794">
        <v>86</v>
      </c>
      <c r="J3789" s="794">
        <v>214</v>
      </c>
      <c r="K3789" s="794">
        <v>898.80000000000007</v>
      </c>
      <c r="L3789" s="835">
        <v>44136</v>
      </c>
      <c r="M3789" s="794"/>
      <c r="N3789" s="794"/>
      <c r="O3789" s="794"/>
      <c r="P3789" s="794"/>
      <c r="Q3789" s="794"/>
      <c r="R3789" s="794"/>
      <c r="S3789" s="794"/>
      <c r="T3789" s="794"/>
      <c r="U3789" s="794"/>
      <c r="V3789" s="794"/>
      <c r="W3789" s="794"/>
      <c r="X3789" s="794"/>
    </row>
    <row r="3790" spans="3:24">
      <c r="C3790" s="857" t="s">
        <v>1024</v>
      </c>
      <c r="D3790" s="835">
        <v>43891</v>
      </c>
      <c r="E3790" s="794">
        <f t="shared" si="68"/>
        <v>2020</v>
      </c>
      <c r="F3790" s="794" t="s">
        <v>1019</v>
      </c>
      <c r="G3790" s="823">
        <v>300</v>
      </c>
      <c r="H3790" s="794" t="s">
        <v>1029</v>
      </c>
      <c r="I3790" s="794">
        <v>86</v>
      </c>
      <c r="J3790" s="794">
        <v>214</v>
      </c>
      <c r="K3790" s="794">
        <v>898.80000000000007</v>
      </c>
      <c r="L3790" s="835">
        <v>44136</v>
      </c>
      <c r="M3790" s="794"/>
      <c r="N3790" s="794"/>
      <c r="O3790" s="794"/>
      <c r="P3790" s="794"/>
      <c r="Q3790" s="794"/>
      <c r="R3790" s="794"/>
      <c r="S3790" s="794"/>
      <c r="T3790" s="794"/>
      <c r="U3790" s="794"/>
      <c r="V3790" s="794"/>
      <c r="W3790" s="794"/>
      <c r="X3790" s="794"/>
    </row>
    <row r="3791" spans="3:24">
      <c r="C3791" s="857" t="s">
        <v>1024</v>
      </c>
      <c r="D3791" s="835">
        <v>43891</v>
      </c>
      <c r="E3791" s="794">
        <f t="shared" si="68"/>
        <v>2020</v>
      </c>
      <c r="F3791" s="794" t="s">
        <v>1019</v>
      </c>
      <c r="G3791" s="823">
        <v>300</v>
      </c>
      <c r="H3791" s="794" t="s">
        <v>1029</v>
      </c>
      <c r="I3791" s="794">
        <v>86</v>
      </c>
      <c r="J3791" s="794">
        <v>214</v>
      </c>
      <c r="K3791" s="794">
        <v>898.80000000000007</v>
      </c>
      <c r="L3791" s="835">
        <v>44136</v>
      </c>
      <c r="M3791" s="794"/>
      <c r="N3791" s="794"/>
      <c r="O3791" s="794"/>
      <c r="P3791" s="794"/>
      <c r="Q3791" s="794"/>
      <c r="R3791" s="794"/>
      <c r="S3791" s="794"/>
      <c r="T3791" s="794"/>
      <c r="U3791" s="794"/>
      <c r="V3791" s="794"/>
      <c r="W3791" s="794"/>
      <c r="X3791" s="794"/>
    </row>
    <row r="3792" spans="3:24">
      <c r="C3792" s="857" t="s">
        <v>1024</v>
      </c>
      <c r="D3792" s="835">
        <v>43891</v>
      </c>
      <c r="E3792" s="794">
        <f t="shared" si="68"/>
        <v>2020</v>
      </c>
      <c r="F3792" s="794" t="s">
        <v>1019</v>
      </c>
      <c r="G3792" s="823">
        <v>300</v>
      </c>
      <c r="H3792" s="794" t="s">
        <v>1029</v>
      </c>
      <c r="I3792" s="794">
        <v>86</v>
      </c>
      <c r="J3792" s="794">
        <v>214</v>
      </c>
      <c r="K3792" s="794">
        <v>898.80000000000007</v>
      </c>
      <c r="L3792" s="835">
        <v>44136</v>
      </c>
      <c r="M3792" s="794"/>
      <c r="N3792" s="794"/>
      <c r="O3792" s="794"/>
      <c r="P3792" s="794"/>
      <c r="Q3792" s="794"/>
      <c r="R3792" s="794"/>
      <c r="S3792" s="794"/>
      <c r="T3792" s="794"/>
      <c r="U3792" s="794"/>
      <c r="V3792" s="794"/>
      <c r="W3792" s="794"/>
      <c r="X3792" s="794"/>
    </row>
    <row r="3793" spans="3:24">
      <c r="C3793" s="857" t="s">
        <v>1024</v>
      </c>
      <c r="D3793" s="835">
        <v>43891</v>
      </c>
      <c r="E3793" s="794">
        <f t="shared" si="68"/>
        <v>2020</v>
      </c>
      <c r="F3793" s="794" t="s">
        <v>1019</v>
      </c>
      <c r="G3793" s="823">
        <v>300</v>
      </c>
      <c r="H3793" s="794" t="s">
        <v>1029</v>
      </c>
      <c r="I3793" s="794">
        <v>86</v>
      </c>
      <c r="J3793" s="794">
        <v>214</v>
      </c>
      <c r="K3793" s="794">
        <v>898.80000000000007</v>
      </c>
      <c r="L3793" s="835">
        <v>44136</v>
      </c>
      <c r="M3793" s="794"/>
      <c r="N3793" s="794"/>
      <c r="O3793" s="794"/>
      <c r="P3793" s="794"/>
      <c r="Q3793" s="794"/>
      <c r="R3793" s="794"/>
      <c r="S3793" s="794"/>
      <c r="T3793" s="794"/>
      <c r="U3793" s="794"/>
      <c r="V3793" s="794"/>
      <c r="W3793" s="794"/>
      <c r="X3793" s="794"/>
    </row>
    <row r="3794" spans="3:24">
      <c r="C3794" s="857" t="s">
        <v>1024</v>
      </c>
      <c r="D3794" s="835">
        <v>43891</v>
      </c>
      <c r="E3794" s="794">
        <f t="shared" si="68"/>
        <v>2020</v>
      </c>
      <c r="F3794" s="794" t="s">
        <v>1019</v>
      </c>
      <c r="G3794" s="823">
        <v>300</v>
      </c>
      <c r="H3794" s="794" t="s">
        <v>1029</v>
      </c>
      <c r="I3794" s="794">
        <v>86</v>
      </c>
      <c r="J3794" s="794">
        <v>214</v>
      </c>
      <c r="K3794" s="794">
        <v>898.80000000000007</v>
      </c>
      <c r="L3794" s="835">
        <v>44136</v>
      </c>
      <c r="M3794" s="794"/>
      <c r="N3794" s="794"/>
      <c r="O3794" s="794"/>
      <c r="P3794" s="794"/>
      <c r="Q3794" s="794"/>
      <c r="R3794" s="794"/>
      <c r="S3794" s="794"/>
      <c r="T3794" s="794"/>
      <c r="U3794" s="794"/>
      <c r="V3794" s="794"/>
      <c r="W3794" s="794"/>
      <c r="X3794" s="794"/>
    </row>
    <row r="3795" spans="3:24">
      <c r="C3795" s="857" t="s">
        <v>1024</v>
      </c>
      <c r="D3795" s="835">
        <v>43891</v>
      </c>
      <c r="E3795" s="794">
        <f t="shared" si="68"/>
        <v>2020</v>
      </c>
      <c r="F3795" s="794" t="s">
        <v>1019</v>
      </c>
      <c r="G3795" s="823">
        <v>300</v>
      </c>
      <c r="H3795" s="794" t="s">
        <v>1029</v>
      </c>
      <c r="I3795" s="794">
        <v>86</v>
      </c>
      <c r="J3795" s="794">
        <v>214</v>
      </c>
      <c r="K3795" s="794">
        <v>898.80000000000007</v>
      </c>
      <c r="L3795" s="835">
        <v>44136</v>
      </c>
      <c r="M3795" s="794"/>
      <c r="N3795" s="794"/>
      <c r="O3795" s="794"/>
      <c r="P3795" s="794"/>
      <c r="Q3795" s="794"/>
      <c r="R3795" s="794"/>
      <c r="S3795" s="794"/>
      <c r="T3795" s="794"/>
      <c r="U3795" s="794"/>
      <c r="V3795" s="794"/>
      <c r="W3795" s="794"/>
      <c r="X3795" s="794"/>
    </row>
    <row r="3796" spans="3:24">
      <c r="C3796" s="857" t="s">
        <v>1024</v>
      </c>
      <c r="D3796" s="835">
        <v>43891</v>
      </c>
      <c r="E3796" s="794">
        <f t="shared" si="68"/>
        <v>2020</v>
      </c>
      <c r="F3796" s="794" t="s">
        <v>1019</v>
      </c>
      <c r="G3796" s="823">
        <v>300</v>
      </c>
      <c r="H3796" s="794" t="s">
        <v>1029</v>
      </c>
      <c r="I3796" s="794">
        <v>86</v>
      </c>
      <c r="J3796" s="794">
        <v>214</v>
      </c>
      <c r="K3796" s="794">
        <v>898.80000000000007</v>
      </c>
      <c r="L3796" s="835">
        <v>44136</v>
      </c>
      <c r="M3796" s="794"/>
      <c r="N3796" s="794"/>
      <c r="O3796" s="794"/>
      <c r="P3796" s="794"/>
      <c r="Q3796" s="794"/>
      <c r="R3796" s="794"/>
      <c r="S3796" s="794"/>
      <c r="T3796" s="794"/>
      <c r="U3796" s="794"/>
      <c r="V3796" s="794"/>
      <c r="W3796" s="794"/>
      <c r="X3796" s="794"/>
    </row>
    <row r="3797" spans="3:24">
      <c r="C3797" s="857" t="s">
        <v>1024</v>
      </c>
      <c r="D3797" s="835">
        <v>43891</v>
      </c>
      <c r="E3797" s="794">
        <f t="shared" si="68"/>
        <v>2020</v>
      </c>
      <c r="F3797" s="794" t="s">
        <v>1019</v>
      </c>
      <c r="G3797" s="823">
        <v>300</v>
      </c>
      <c r="H3797" s="794" t="s">
        <v>1029</v>
      </c>
      <c r="I3797" s="794">
        <v>86</v>
      </c>
      <c r="J3797" s="794">
        <v>214</v>
      </c>
      <c r="K3797" s="794">
        <v>898.80000000000007</v>
      </c>
      <c r="L3797" s="835">
        <v>44136</v>
      </c>
      <c r="M3797" s="794"/>
      <c r="N3797" s="794"/>
      <c r="O3797" s="794"/>
      <c r="P3797" s="794"/>
      <c r="Q3797" s="794"/>
      <c r="R3797" s="794"/>
      <c r="S3797" s="794"/>
      <c r="T3797" s="794"/>
      <c r="U3797" s="794"/>
      <c r="V3797" s="794"/>
      <c r="W3797" s="794"/>
      <c r="X3797" s="794"/>
    </row>
    <row r="3798" spans="3:24">
      <c r="C3798" s="857" t="s">
        <v>1024</v>
      </c>
      <c r="D3798" s="835">
        <v>43891</v>
      </c>
      <c r="E3798" s="794">
        <f t="shared" si="68"/>
        <v>2020</v>
      </c>
      <c r="F3798" s="794" t="s">
        <v>1019</v>
      </c>
      <c r="G3798" s="823">
        <v>300</v>
      </c>
      <c r="H3798" s="794" t="s">
        <v>1029</v>
      </c>
      <c r="I3798" s="794">
        <v>86</v>
      </c>
      <c r="J3798" s="794">
        <v>214</v>
      </c>
      <c r="K3798" s="794">
        <v>898.80000000000007</v>
      </c>
      <c r="L3798" s="835">
        <v>44136</v>
      </c>
      <c r="M3798" s="794"/>
      <c r="N3798" s="794"/>
      <c r="O3798" s="794"/>
      <c r="P3798" s="794"/>
      <c r="Q3798" s="794"/>
      <c r="R3798" s="794"/>
      <c r="S3798" s="794"/>
      <c r="T3798" s="794"/>
      <c r="U3798" s="794"/>
      <c r="V3798" s="794"/>
      <c r="W3798" s="794"/>
      <c r="X3798" s="794"/>
    </row>
    <row r="3799" spans="3:24">
      <c r="C3799" s="857" t="s">
        <v>1024</v>
      </c>
      <c r="D3799" s="835">
        <v>43891</v>
      </c>
      <c r="E3799" s="794">
        <f t="shared" si="68"/>
        <v>2020</v>
      </c>
      <c r="F3799" s="794" t="s">
        <v>1019</v>
      </c>
      <c r="G3799" s="823">
        <v>300</v>
      </c>
      <c r="H3799" s="794" t="s">
        <v>1029</v>
      </c>
      <c r="I3799" s="794">
        <v>86</v>
      </c>
      <c r="J3799" s="794">
        <v>214</v>
      </c>
      <c r="K3799" s="794">
        <v>898.80000000000007</v>
      </c>
      <c r="L3799" s="835">
        <v>44136</v>
      </c>
      <c r="M3799" s="794"/>
      <c r="N3799" s="794"/>
      <c r="O3799" s="794"/>
      <c r="P3799" s="794"/>
      <c r="Q3799" s="794"/>
      <c r="R3799" s="794"/>
      <c r="S3799" s="794"/>
      <c r="T3799" s="794"/>
      <c r="U3799" s="794"/>
      <c r="V3799" s="794"/>
      <c r="W3799" s="794"/>
      <c r="X3799" s="794"/>
    </row>
    <row r="3800" spans="3:24">
      <c r="C3800" s="857" t="s">
        <v>1024</v>
      </c>
      <c r="D3800" s="835">
        <v>43891</v>
      </c>
      <c r="E3800" s="794">
        <f t="shared" si="68"/>
        <v>2020</v>
      </c>
      <c r="F3800" s="794" t="s">
        <v>1019</v>
      </c>
      <c r="G3800" s="823">
        <v>300</v>
      </c>
      <c r="H3800" s="794" t="s">
        <v>1029</v>
      </c>
      <c r="I3800" s="794">
        <v>86</v>
      </c>
      <c r="J3800" s="794">
        <v>214</v>
      </c>
      <c r="K3800" s="794">
        <v>898.80000000000007</v>
      </c>
      <c r="L3800" s="835">
        <v>44136</v>
      </c>
      <c r="M3800" s="794"/>
      <c r="N3800" s="794"/>
      <c r="O3800" s="794"/>
      <c r="P3800" s="794"/>
      <c r="Q3800" s="794"/>
      <c r="R3800" s="794"/>
      <c r="S3800" s="794"/>
      <c r="T3800" s="794"/>
      <c r="U3800" s="794"/>
      <c r="V3800" s="794"/>
      <c r="W3800" s="794"/>
      <c r="X3800" s="794"/>
    </row>
    <row r="3801" spans="3:24">
      <c r="C3801" s="857" t="s">
        <v>1024</v>
      </c>
      <c r="D3801" s="835">
        <v>43891</v>
      </c>
      <c r="E3801" s="794">
        <f t="shared" si="68"/>
        <v>2020</v>
      </c>
      <c r="F3801" s="794" t="s">
        <v>1019</v>
      </c>
      <c r="G3801" s="823">
        <v>300</v>
      </c>
      <c r="H3801" s="794" t="s">
        <v>1029</v>
      </c>
      <c r="I3801" s="794">
        <v>86</v>
      </c>
      <c r="J3801" s="794">
        <v>214</v>
      </c>
      <c r="K3801" s="794">
        <v>898.80000000000007</v>
      </c>
      <c r="L3801" s="835">
        <v>44136</v>
      </c>
      <c r="M3801" s="794"/>
      <c r="N3801" s="794"/>
      <c r="O3801" s="794"/>
      <c r="P3801" s="794"/>
      <c r="Q3801" s="794"/>
      <c r="R3801" s="794"/>
      <c r="S3801" s="794"/>
      <c r="T3801" s="794"/>
      <c r="U3801" s="794"/>
      <c r="V3801" s="794"/>
      <c r="W3801" s="794"/>
      <c r="X3801" s="794"/>
    </row>
    <row r="3802" spans="3:24">
      <c r="C3802" s="857" t="s">
        <v>1024</v>
      </c>
      <c r="D3802" s="835">
        <v>43891</v>
      </c>
      <c r="E3802" s="794">
        <f t="shared" si="68"/>
        <v>2020</v>
      </c>
      <c r="F3802" s="794" t="s">
        <v>1019</v>
      </c>
      <c r="G3802" s="823">
        <v>300</v>
      </c>
      <c r="H3802" s="794" t="s">
        <v>1029</v>
      </c>
      <c r="I3802" s="794">
        <v>86</v>
      </c>
      <c r="J3802" s="794">
        <v>214</v>
      </c>
      <c r="K3802" s="794">
        <v>898.80000000000007</v>
      </c>
      <c r="L3802" s="835">
        <v>44136</v>
      </c>
      <c r="M3802" s="794"/>
      <c r="N3802" s="794"/>
      <c r="O3802" s="794"/>
      <c r="P3802" s="794"/>
      <c r="Q3802" s="794"/>
      <c r="R3802" s="794"/>
      <c r="S3802" s="794"/>
      <c r="T3802" s="794"/>
      <c r="U3802" s="794"/>
      <c r="V3802" s="794"/>
      <c r="W3802" s="794"/>
      <c r="X3802" s="794"/>
    </row>
    <row r="3803" spans="3:24">
      <c r="C3803" s="857" t="s">
        <v>1024</v>
      </c>
      <c r="D3803" s="835">
        <v>43891</v>
      </c>
      <c r="E3803" s="794">
        <f t="shared" si="68"/>
        <v>2020</v>
      </c>
      <c r="F3803" s="794" t="s">
        <v>1019</v>
      </c>
      <c r="G3803" s="823">
        <v>300</v>
      </c>
      <c r="H3803" s="794" t="s">
        <v>1029</v>
      </c>
      <c r="I3803" s="794">
        <v>86</v>
      </c>
      <c r="J3803" s="794">
        <v>214</v>
      </c>
      <c r="K3803" s="794">
        <v>898.80000000000007</v>
      </c>
      <c r="L3803" s="835">
        <v>44136</v>
      </c>
      <c r="M3803" s="794"/>
      <c r="N3803" s="794"/>
      <c r="O3803" s="794"/>
      <c r="P3803" s="794"/>
      <c r="Q3803" s="794"/>
      <c r="R3803" s="794"/>
      <c r="S3803" s="794"/>
      <c r="T3803" s="794"/>
      <c r="U3803" s="794"/>
      <c r="V3803" s="794"/>
      <c r="W3803" s="794"/>
      <c r="X3803" s="794"/>
    </row>
    <row r="3804" spans="3:24">
      <c r="C3804" s="857" t="s">
        <v>1024</v>
      </c>
      <c r="D3804" s="835">
        <v>43891</v>
      </c>
      <c r="E3804" s="794">
        <f t="shared" si="68"/>
        <v>2020</v>
      </c>
      <c r="F3804" s="794" t="s">
        <v>1019</v>
      </c>
      <c r="G3804" s="823">
        <v>300</v>
      </c>
      <c r="H3804" s="794" t="s">
        <v>1029</v>
      </c>
      <c r="I3804" s="794">
        <v>86</v>
      </c>
      <c r="J3804" s="794">
        <v>214</v>
      </c>
      <c r="K3804" s="794">
        <v>898.80000000000007</v>
      </c>
      <c r="L3804" s="835">
        <v>44136</v>
      </c>
      <c r="M3804" s="794"/>
      <c r="N3804" s="794"/>
      <c r="O3804" s="794"/>
      <c r="P3804" s="794"/>
      <c r="Q3804" s="794"/>
      <c r="R3804" s="794"/>
      <c r="S3804" s="794"/>
      <c r="T3804" s="794"/>
      <c r="U3804" s="794"/>
      <c r="V3804" s="794"/>
      <c r="W3804" s="794"/>
      <c r="X3804" s="794"/>
    </row>
    <row r="3805" spans="3:24">
      <c r="C3805" s="857" t="s">
        <v>1024</v>
      </c>
      <c r="D3805" s="835">
        <v>43891</v>
      </c>
      <c r="E3805" s="794">
        <f t="shared" si="68"/>
        <v>2020</v>
      </c>
      <c r="F3805" s="794" t="s">
        <v>1019</v>
      </c>
      <c r="G3805" s="823">
        <v>300</v>
      </c>
      <c r="H3805" s="794" t="s">
        <v>1029</v>
      </c>
      <c r="I3805" s="794">
        <v>86</v>
      </c>
      <c r="J3805" s="794">
        <v>214</v>
      </c>
      <c r="K3805" s="794">
        <v>898.80000000000007</v>
      </c>
      <c r="L3805" s="835">
        <v>44136</v>
      </c>
      <c r="M3805" s="794"/>
      <c r="N3805" s="794"/>
      <c r="O3805" s="794"/>
      <c r="P3805" s="794"/>
      <c r="Q3805" s="794"/>
      <c r="R3805" s="794"/>
      <c r="S3805" s="794"/>
      <c r="T3805" s="794"/>
      <c r="U3805" s="794"/>
      <c r="V3805" s="794"/>
      <c r="W3805" s="794"/>
      <c r="X3805" s="794"/>
    </row>
    <row r="3806" spans="3:24">
      <c r="C3806" s="857" t="s">
        <v>1024</v>
      </c>
      <c r="D3806" s="835">
        <v>43891</v>
      </c>
      <c r="E3806" s="794">
        <f t="shared" si="68"/>
        <v>2020</v>
      </c>
      <c r="F3806" s="794" t="s">
        <v>1019</v>
      </c>
      <c r="G3806" s="823">
        <v>300</v>
      </c>
      <c r="H3806" s="794" t="s">
        <v>1029</v>
      </c>
      <c r="I3806" s="794">
        <v>86</v>
      </c>
      <c r="J3806" s="794">
        <v>214</v>
      </c>
      <c r="K3806" s="794">
        <v>898.80000000000007</v>
      </c>
      <c r="L3806" s="835">
        <v>44136</v>
      </c>
      <c r="M3806" s="794"/>
      <c r="N3806" s="794"/>
      <c r="O3806" s="794"/>
      <c r="P3806" s="794"/>
      <c r="Q3806" s="794"/>
      <c r="R3806" s="794"/>
      <c r="S3806" s="794"/>
      <c r="T3806" s="794"/>
      <c r="U3806" s="794"/>
      <c r="V3806" s="794"/>
      <c r="W3806" s="794"/>
      <c r="X3806" s="794"/>
    </row>
    <row r="3807" spans="3:24">
      <c r="C3807" s="857" t="s">
        <v>1024</v>
      </c>
      <c r="D3807" s="835">
        <v>43891</v>
      </c>
      <c r="E3807" s="794">
        <f t="shared" si="68"/>
        <v>2020</v>
      </c>
      <c r="F3807" s="794" t="s">
        <v>1019</v>
      </c>
      <c r="G3807" s="823">
        <v>300</v>
      </c>
      <c r="H3807" s="794" t="s">
        <v>1029</v>
      </c>
      <c r="I3807" s="794">
        <v>86</v>
      </c>
      <c r="J3807" s="794">
        <v>214</v>
      </c>
      <c r="K3807" s="794">
        <v>898.80000000000007</v>
      </c>
      <c r="L3807" s="835">
        <v>44136</v>
      </c>
      <c r="M3807" s="794"/>
      <c r="N3807" s="794"/>
      <c r="O3807" s="794"/>
      <c r="P3807" s="794"/>
      <c r="Q3807" s="794"/>
      <c r="R3807" s="794"/>
      <c r="S3807" s="794"/>
      <c r="T3807" s="794"/>
      <c r="U3807" s="794"/>
      <c r="V3807" s="794"/>
      <c r="W3807" s="794"/>
      <c r="X3807" s="794"/>
    </row>
    <row r="3808" spans="3:24">
      <c r="C3808" s="857" t="s">
        <v>1024</v>
      </c>
      <c r="D3808" s="835">
        <v>43891</v>
      </c>
      <c r="E3808" s="794">
        <f t="shared" si="68"/>
        <v>2020</v>
      </c>
      <c r="F3808" s="794" t="s">
        <v>1019</v>
      </c>
      <c r="G3808" s="823">
        <v>300</v>
      </c>
      <c r="H3808" s="794" t="s">
        <v>1029</v>
      </c>
      <c r="I3808" s="794">
        <v>86</v>
      </c>
      <c r="J3808" s="794">
        <v>214</v>
      </c>
      <c r="K3808" s="794">
        <v>898.80000000000007</v>
      </c>
      <c r="L3808" s="835">
        <v>44136</v>
      </c>
      <c r="M3808" s="794"/>
      <c r="N3808" s="794"/>
      <c r="O3808" s="794"/>
      <c r="P3808" s="794"/>
      <c r="Q3808" s="794"/>
      <c r="R3808" s="794"/>
      <c r="S3808" s="794"/>
      <c r="T3808" s="794"/>
      <c r="U3808" s="794"/>
      <c r="V3808" s="794"/>
      <c r="W3808" s="794"/>
      <c r="X3808" s="794"/>
    </row>
    <row r="3809" spans="3:24">
      <c r="C3809" s="857" t="s">
        <v>1024</v>
      </c>
      <c r="D3809" s="835">
        <v>43891</v>
      </c>
      <c r="E3809" s="794">
        <f t="shared" si="68"/>
        <v>2020</v>
      </c>
      <c r="F3809" s="794" t="s">
        <v>1019</v>
      </c>
      <c r="G3809" s="823">
        <v>300</v>
      </c>
      <c r="H3809" s="794" t="s">
        <v>1044</v>
      </c>
      <c r="I3809" s="794">
        <v>162</v>
      </c>
      <c r="J3809" s="794">
        <v>138</v>
      </c>
      <c r="K3809" s="794">
        <v>579.6</v>
      </c>
      <c r="L3809" s="835">
        <v>44136</v>
      </c>
      <c r="M3809" s="794"/>
      <c r="N3809" s="794"/>
      <c r="O3809" s="794"/>
      <c r="P3809" s="794"/>
      <c r="Q3809" s="794"/>
      <c r="R3809" s="794"/>
      <c r="S3809" s="794"/>
      <c r="T3809" s="794"/>
      <c r="U3809" s="794"/>
      <c r="V3809" s="794"/>
      <c r="W3809" s="794"/>
      <c r="X3809" s="794"/>
    </row>
    <row r="3810" spans="3:24">
      <c r="C3810" s="857" t="s">
        <v>1024</v>
      </c>
      <c r="D3810" s="835">
        <v>43891</v>
      </c>
      <c r="E3810" s="794">
        <f t="shared" si="68"/>
        <v>2020</v>
      </c>
      <c r="F3810" s="794" t="s">
        <v>1019</v>
      </c>
      <c r="G3810" s="823">
        <v>300</v>
      </c>
      <c r="H3810" s="794" t="s">
        <v>1044</v>
      </c>
      <c r="I3810" s="794">
        <v>162</v>
      </c>
      <c r="J3810" s="794">
        <v>138</v>
      </c>
      <c r="K3810" s="794">
        <v>579.6</v>
      </c>
      <c r="L3810" s="835" t="s">
        <v>1023</v>
      </c>
      <c r="M3810" s="794"/>
      <c r="N3810" s="794"/>
      <c r="O3810" s="794"/>
      <c r="P3810" s="794"/>
      <c r="Q3810" s="794"/>
      <c r="R3810" s="794"/>
      <c r="S3810" s="794"/>
      <c r="T3810" s="794"/>
      <c r="U3810" s="794"/>
      <c r="V3810" s="794"/>
      <c r="W3810" s="794"/>
      <c r="X3810" s="794"/>
    </row>
    <row r="3811" spans="3:24">
      <c r="C3811" s="857" t="s">
        <v>1024</v>
      </c>
      <c r="D3811" s="835">
        <v>43891</v>
      </c>
      <c r="E3811" s="794">
        <f t="shared" si="68"/>
        <v>2020</v>
      </c>
      <c r="F3811" s="794" t="s">
        <v>1019</v>
      </c>
      <c r="G3811" s="823">
        <v>300</v>
      </c>
      <c r="H3811" s="794" t="s">
        <v>1044</v>
      </c>
      <c r="I3811" s="794">
        <v>162</v>
      </c>
      <c r="J3811" s="794">
        <v>138</v>
      </c>
      <c r="K3811" s="794">
        <v>579.6</v>
      </c>
      <c r="L3811" s="835" t="s">
        <v>1023</v>
      </c>
      <c r="M3811" s="794"/>
      <c r="N3811" s="794"/>
      <c r="O3811" s="794"/>
      <c r="P3811" s="794"/>
      <c r="Q3811" s="794"/>
      <c r="R3811" s="794"/>
      <c r="S3811" s="794"/>
      <c r="T3811" s="794"/>
      <c r="U3811" s="794"/>
      <c r="V3811" s="794"/>
      <c r="W3811" s="794"/>
      <c r="X3811" s="794"/>
    </row>
    <row r="3812" spans="3:24">
      <c r="C3812" s="857" t="s">
        <v>1024</v>
      </c>
      <c r="D3812" s="835">
        <v>43891</v>
      </c>
      <c r="E3812" s="794">
        <f t="shared" si="68"/>
        <v>2020</v>
      </c>
      <c r="F3812" s="794" t="s">
        <v>1019</v>
      </c>
      <c r="G3812" s="823">
        <v>300</v>
      </c>
      <c r="H3812" s="794" t="s">
        <v>1044</v>
      </c>
      <c r="I3812" s="794">
        <v>162</v>
      </c>
      <c r="J3812" s="794">
        <v>138</v>
      </c>
      <c r="K3812" s="794">
        <v>579.6</v>
      </c>
      <c r="L3812" s="835" t="s">
        <v>1023</v>
      </c>
      <c r="M3812" s="794"/>
      <c r="N3812" s="794"/>
      <c r="O3812" s="794"/>
      <c r="P3812" s="794"/>
      <c r="Q3812" s="794"/>
      <c r="R3812" s="794"/>
      <c r="S3812" s="794"/>
      <c r="T3812" s="794"/>
      <c r="U3812" s="794"/>
      <c r="V3812" s="794"/>
      <c r="W3812" s="794"/>
      <c r="X3812" s="794"/>
    </row>
    <row r="3813" spans="3:24">
      <c r="C3813" s="857" t="s">
        <v>1024</v>
      </c>
      <c r="D3813" s="835">
        <v>43891</v>
      </c>
      <c r="E3813" s="794">
        <f t="shared" si="68"/>
        <v>2020</v>
      </c>
      <c r="F3813" s="794" t="s">
        <v>1019</v>
      </c>
      <c r="G3813" s="823">
        <v>300</v>
      </c>
      <c r="H3813" s="794" t="s">
        <v>1044</v>
      </c>
      <c r="I3813" s="794">
        <v>162</v>
      </c>
      <c r="J3813" s="794">
        <v>138</v>
      </c>
      <c r="K3813" s="794">
        <v>579.6</v>
      </c>
      <c r="L3813" s="835" t="s">
        <v>1023</v>
      </c>
      <c r="M3813" s="794"/>
      <c r="N3813" s="794"/>
      <c r="O3813" s="794"/>
      <c r="P3813" s="794"/>
      <c r="Q3813" s="794"/>
      <c r="R3813" s="794"/>
      <c r="S3813" s="794"/>
      <c r="T3813" s="794"/>
      <c r="U3813" s="794"/>
      <c r="V3813" s="794"/>
      <c r="W3813" s="794"/>
      <c r="X3813" s="794"/>
    </row>
    <row r="3814" spans="3:24">
      <c r="C3814" s="857" t="s">
        <v>1024</v>
      </c>
      <c r="D3814" s="835">
        <v>43891</v>
      </c>
      <c r="E3814" s="794">
        <f t="shared" si="68"/>
        <v>2020</v>
      </c>
      <c r="F3814" s="794" t="s">
        <v>1019</v>
      </c>
      <c r="G3814" s="823">
        <v>300</v>
      </c>
      <c r="H3814" s="794" t="s">
        <v>1044</v>
      </c>
      <c r="I3814" s="794">
        <v>162</v>
      </c>
      <c r="J3814" s="794">
        <v>138</v>
      </c>
      <c r="K3814" s="794">
        <v>579.6</v>
      </c>
      <c r="L3814" s="835" t="s">
        <v>1023</v>
      </c>
      <c r="M3814" s="794"/>
      <c r="N3814" s="794"/>
      <c r="O3814" s="794"/>
      <c r="P3814" s="794"/>
      <c r="Q3814" s="794"/>
      <c r="R3814" s="794"/>
      <c r="S3814" s="794"/>
      <c r="T3814" s="794"/>
      <c r="U3814" s="794"/>
      <c r="V3814" s="794"/>
      <c r="W3814" s="794"/>
      <c r="X3814" s="794"/>
    </row>
    <row r="3815" spans="3:24">
      <c r="C3815" s="857" t="s">
        <v>1024</v>
      </c>
      <c r="D3815" s="835">
        <v>43891</v>
      </c>
      <c r="E3815" s="794">
        <f t="shared" si="68"/>
        <v>2020</v>
      </c>
      <c r="F3815" s="794" t="s">
        <v>1019</v>
      </c>
      <c r="G3815" s="823">
        <v>300</v>
      </c>
      <c r="H3815" s="794" t="s">
        <v>1044</v>
      </c>
      <c r="I3815" s="794">
        <v>162</v>
      </c>
      <c r="J3815" s="794">
        <v>138</v>
      </c>
      <c r="K3815" s="794">
        <v>579.6</v>
      </c>
      <c r="L3815" s="835" t="s">
        <v>1023</v>
      </c>
      <c r="M3815" s="794"/>
      <c r="N3815" s="794"/>
      <c r="O3815" s="794"/>
      <c r="P3815" s="794"/>
      <c r="Q3815" s="794"/>
      <c r="R3815" s="794"/>
      <c r="S3815" s="794"/>
      <c r="T3815" s="794"/>
      <c r="U3815" s="794"/>
      <c r="V3815" s="794"/>
      <c r="W3815" s="794"/>
      <c r="X3815" s="794"/>
    </row>
    <row r="3816" spans="3:24">
      <c r="C3816" s="857" t="s">
        <v>1024</v>
      </c>
      <c r="D3816" s="835">
        <v>43891</v>
      </c>
      <c r="E3816" s="794">
        <f t="shared" si="68"/>
        <v>2020</v>
      </c>
      <c r="F3816" s="794" t="s">
        <v>1019</v>
      </c>
      <c r="G3816" s="823">
        <v>300</v>
      </c>
      <c r="H3816" s="794" t="s">
        <v>1029</v>
      </c>
      <c r="I3816" s="794">
        <v>86</v>
      </c>
      <c r="J3816" s="794">
        <v>214</v>
      </c>
      <c r="K3816" s="794">
        <v>898.80000000000007</v>
      </c>
      <c r="L3816" s="835">
        <v>44228</v>
      </c>
      <c r="M3816" s="794"/>
      <c r="N3816" s="794"/>
      <c r="O3816" s="794"/>
      <c r="P3816" s="794"/>
      <c r="Q3816" s="794"/>
      <c r="R3816" s="794"/>
      <c r="S3816" s="794"/>
      <c r="T3816" s="794"/>
      <c r="U3816" s="794"/>
      <c r="V3816" s="794"/>
      <c r="W3816" s="794"/>
      <c r="X3816" s="794"/>
    </row>
    <row r="3817" spans="3:24">
      <c r="C3817" s="857" t="s">
        <v>1024</v>
      </c>
      <c r="D3817" s="835">
        <v>43891</v>
      </c>
      <c r="E3817" s="794">
        <f t="shared" si="68"/>
        <v>2020</v>
      </c>
      <c r="F3817" s="794" t="s">
        <v>1019</v>
      </c>
      <c r="G3817" s="823">
        <v>300</v>
      </c>
      <c r="H3817" s="794" t="s">
        <v>1029</v>
      </c>
      <c r="I3817" s="794">
        <v>86</v>
      </c>
      <c r="J3817" s="794">
        <v>214</v>
      </c>
      <c r="K3817" s="794">
        <v>898.80000000000007</v>
      </c>
      <c r="L3817" s="835">
        <v>44228</v>
      </c>
      <c r="M3817" s="794"/>
      <c r="N3817" s="794"/>
      <c r="O3817" s="794"/>
      <c r="P3817" s="794"/>
      <c r="Q3817" s="794"/>
      <c r="R3817" s="794"/>
      <c r="S3817" s="794"/>
      <c r="T3817" s="794"/>
      <c r="U3817" s="794"/>
      <c r="V3817" s="794"/>
      <c r="W3817" s="794"/>
      <c r="X3817" s="794"/>
    </row>
    <row r="3818" spans="3:24">
      <c r="C3818" s="857" t="s">
        <v>1024</v>
      </c>
      <c r="D3818" s="835">
        <v>43891</v>
      </c>
      <c r="E3818" s="794">
        <f t="shared" ref="E3818:E3881" si="69">YEAR(D3818)</f>
        <v>2020</v>
      </c>
      <c r="F3818" s="794" t="s">
        <v>1019</v>
      </c>
      <c r="G3818" s="823">
        <v>300</v>
      </c>
      <c r="H3818" s="794" t="s">
        <v>1029</v>
      </c>
      <c r="I3818" s="794">
        <v>86</v>
      </c>
      <c r="J3818" s="794">
        <v>214</v>
      </c>
      <c r="K3818" s="794">
        <v>898.80000000000007</v>
      </c>
      <c r="L3818" s="835">
        <v>44228</v>
      </c>
      <c r="M3818" s="794"/>
      <c r="N3818" s="794"/>
      <c r="O3818" s="794"/>
      <c r="P3818" s="794"/>
      <c r="Q3818" s="794"/>
      <c r="R3818" s="794"/>
      <c r="S3818" s="794"/>
      <c r="T3818" s="794"/>
      <c r="U3818" s="794"/>
      <c r="V3818" s="794"/>
      <c r="W3818" s="794"/>
      <c r="X3818" s="794"/>
    </row>
    <row r="3819" spans="3:24">
      <c r="C3819" s="857" t="s">
        <v>1024</v>
      </c>
      <c r="D3819" s="835">
        <v>43891</v>
      </c>
      <c r="E3819" s="794">
        <f t="shared" si="69"/>
        <v>2020</v>
      </c>
      <c r="F3819" s="794" t="s">
        <v>1019</v>
      </c>
      <c r="G3819" s="823">
        <v>300</v>
      </c>
      <c r="H3819" s="794" t="s">
        <v>1029</v>
      </c>
      <c r="I3819" s="794">
        <v>86</v>
      </c>
      <c r="J3819" s="794">
        <v>214</v>
      </c>
      <c r="K3819" s="794">
        <v>898.80000000000007</v>
      </c>
      <c r="L3819" s="835" t="s">
        <v>1023</v>
      </c>
      <c r="M3819" s="794"/>
      <c r="N3819" s="794"/>
      <c r="O3819" s="794"/>
      <c r="P3819" s="794"/>
      <c r="Q3819" s="794"/>
      <c r="R3819" s="794"/>
      <c r="S3819" s="794"/>
      <c r="T3819" s="794"/>
      <c r="U3819" s="794"/>
      <c r="V3819" s="794"/>
      <c r="W3819" s="794"/>
      <c r="X3819" s="794"/>
    </row>
    <row r="3820" spans="3:24">
      <c r="C3820" s="857" t="s">
        <v>1024</v>
      </c>
      <c r="D3820" s="835">
        <v>43891</v>
      </c>
      <c r="E3820" s="794">
        <f t="shared" si="69"/>
        <v>2020</v>
      </c>
      <c r="F3820" s="794" t="s">
        <v>1019</v>
      </c>
      <c r="G3820" s="823">
        <v>300</v>
      </c>
      <c r="H3820" s="794" t="s">
        <v>1044</v>
      </c>
      <c r="I3820" s="794">
        <v>162</v>
      </c>
      <c r="J3820" s="794">
        <v>138</v>
      </c>
      <c r="K3820" s="794">
        <v>579.6</v>
      </c>
      <c r="L3820" s="835" t="s">
        <v>1023</v>
      </c>
      <c r="M3820" s="794"/>
      <c r="N3820" s="794"/>
      <c r="O3820" s="794"/>
      <c r="P3820" s="794"/>
      <c r="Q3820" s="794"/>
      <c r="R3820" s="794"/>
      <c r="S3820" s="794"/>
      <c r="T3820" s="794"/>
      <c r="U3820" s="794"/>
      <c r="V3820" s="794"/>
      <c r="W3820" s="794"/>
      <c r="X3820" s="794"/>
    </row>
    <row r="3821" spans="3:24">
      <c r="C3821" s="857" t="s">
        <v>1024</v>
      </c>
      <c r="D3821" s="835">
        <v>43891</v>
      </c>
      <c r="E3821" s="794">
        <f t="shared" si="69"/>
        <v>2020</v>
      </c>
      <c r="F3821" s="794" t="s">
        <v>1019</v>
      </c>
      <c r="G3821" s="823">
        <v>300</v>
      </c>
      <c r="H3821" s="794" t="s">
        <v>1044</v>
      </c>
      <c r="I3821" s="794">
        <v>162</v>
      </c>
      <c r="J3821" s="794">
        <v>138</v>
      </c>
      <c r="K3821" s="794">
        <v>579.6</v>
      </c>
      <c r="L3821" s="835" t="s">
        <v>1023</v>
      </c>
      <c r="M3821" s="794"/>
      <c r="N3821" s="794"/>
      <c r="O3821" s="794"/>
      <c r="P3821" s="794"/>
      <c r="Q3821" s="794"/>
      <c r="R3821" s="794"/>
      <c r="S3821" s="794"/>
      <c r="T3821" s="794"/>
      <c r="U3821" s="794"/>
      <c r="V3821" s="794"/>
      <c r="W3821" s="794"/>
      <c r="X3821" s="794"/>
    </row>
    <row r="3822" spans="3:24">
      <c r="C3822" s="857" t="s">
        <v>1024</v>
      </c>
      <c r="D3822" s="835">
        <v>43891</v>
      </c>
      <c r="E3822" s="794">
        <f t="shared" si="69"/>
        <v>2020</v>
      </c>
      <c r="F3822" s="794" t="s">
        <v>1019</v>
      </c>
      <c r="G3822" s="823">
        <v>300</v>
      </c>
      <c r="H3822" s="794" t="s">
        <v>1044</v>
      </c>
      <c r="I3822" s="794">
        <v>162</v>
      </c>
      <c r="J3822" s="794">
        <v>138</v>
      </c>
      <c r="K3822" s="794">
        <v>579.6</v>
      </c>
      <c r="L3822" s="835" t="s">
        <v>1023</v>
      </c>
      <c r="M3822" s="794"/>
      <c r="N3822" s="794"/>
      <c r="O3822" s="794"/>
      <c r="P3822" s="794"/>
      <c r="Q3822" s="794"/>
      <c r="R3822" s="794"/>
      <c r="S3822" s="794"/>
      <c r="T3822" s="794"/>
      <c r="U3822" s="794"/>
      <c r="V3822" s="794"/>
      <c r="W3822" s="794"/>
      <c r="X3822" s="794"/>
    </row>
    <row r="3823" spans="3:24">
      <c r="C3823" s="857" t="s">
        <v>1024</v>
      </c>
      <c r="D3823" s="835">
        <v>43891</v>
      </c>
      <c r="E3823" s="794">
        <f t="shared" si="69"/>
        <v>2020</v>
      </c>
      <c r="F3823" s="794" t="s">
        <v>1019</v>
      </c>
      <c r="G3823" s="823">
        <v>300</v>
      </c>
      <c r="H3823" s="794" t="s">
        <v>1044</v>
      </c>
      <c r="I3823" s="794">
        <v>162</v>
      </c>
      <c r="J3823" s="794">
        <v>138</v>
      </c>
      <c r="K3823" s="794">
        <v>579.6</v>
      </c>
      <c r="L3823" s="835" t="s">
        <v>1023</v>
      </c>
      <c r="M3823" s="794"/>
      <c r="N3823" s="794"/>
      <c r="O3823" s="794"/>
      <c r="P3823" s="794"/>
      <c r="Q3823" s="794"/>
      <c r="R3823" s="794"/>
      <c r="S3823" s="794"/>
      <c r="T3823" s="794"/>
      <c r="U3823" s="794"/>
      <c r="V3823" s="794"/>
      <c r="W3823" s="794"/>
      <c r="X3823" s="794"/>
    </row>
    <row r="3824" spans="3:24">
      <c r="C3824" s="857" t="s">
        <v>1024</v>
      </c>
      <c r="D3824" s="835">
        <v>43891</v>
      </c>
      <c r="E3824" s="794">
        <f t="shared" si="69"/>
        <v>2020</v>
      </c>
      <c r="F3824" s="794" t="s">
        <v>1019</v>
      </c>
      <c r="G3824" s="823">
        <v>300</v>
      </c>
      <c r="H3824" s="794" t="s">
        <v>1044</v>
      </c>
      <c r="I3824" s="794">
        <v>162</v>
      </c>
      <c r="J3824" s="794">
        <v>138</v>
      </c>
      <c r="K3824" s="794">
        <v>579.6</v>
      </c>
      <c r="L3824" s="835" t="s">
        <v>1023</v>
      </c>
      <c r="M3824" s="794"/>
      <c r="N3824" s="794"/>
      <c r="O3824" s="794"/>
      <c r="P3824" s="794"/>
      <c r="Q3824" s="794"/>
      <c r="R3824" s="794"/>
      <c r="S3824" s="794"/>
      <c r="T3824" s="794"/>
      <c r="U3824" s="794"/>
      <c r="V3824" s="794"/>
      <c r="W3824" s="794"/>
      <c r="X3824" s="794"/>
    </row>
    <row r="3825" spans="3:24">
      <c r="C3825" s="857" t="s">
        <v>1024</v>
      </c>
      <c r="D3825" s="835">
        <v>43891</v>
      </c>
      <c r="E3825" s="794">
        <f t="shared" si="69"/>
        <v>2020</v>
      </c>
      <c r="F3825" s="794" t="s">
        <v>1019</v>
      </c>
      <c r="G3825" s="823">
        <v>300</v>
      </c>
      <c r="H3825" s="794" t="s">
        <v>1044</v>
      </c>
      <c r="I3825" s="794">
        <v>162</v>
      </c>
      <c r="J3825" s="794">
        <v>138</v>
      </c>
      <c r="K3825" s="794">
        <v>579.6</v>
      </c>
      <c r="L3825" s="835" t="s">
        <v>1023</v>
      </c>
      <c r="M3825" s="794"/>
      <c r="N3825" s="794"/>
      <c r="O3825" s="794"/>
      <c r="P3825" s="794"/>
      <c r="Q3825" s="794"/>
      <c r="R3825" s="794"/>
      <c r="S3825" s="794"/>
      <c r="T3825" s="794"/>
      <c r="U3825" s="794"/>
      <c r="V3825" s="794"/>
      <c r="W3825" s="794"/>
      <c r="X3825" s="794"/>
    </row>
    <row r="3826" spans="3:24">
      <c r="C3826" s="857" t="s">
        <v>1024</v>
      </c>
      <c r="D3826" s="835">
        <v>43891</v>
      </c>
      <c r="E3826" s="794">
        <f t="shared" si="69"/>
        <v>2020</v>
      </c>
      <c r="F3826" s="794" t="s">
        <v>1019</v>
      </c>
      <c r="G3826" s="823">
        <v>300</v>
      </c>
      <c r="H3826" s="794" t="s">
        <v>1029</v>
      </c>
      <c r="I3826" s="794">
        <v>86</v>
      </c>
      <c r="J3826" s="794">
        <v>214</v>
      </c>
      <c r="K3826" s="794">
        <v>898.80000000000007</v>
      </c>
      <c r="L3826" s="835" t="s">
        <v>1023</v>
      </c>
      <c r="M3826" s="794"/>
      <c r="N3826" s="794"/>
      <c r="O3826" s="794"/>
      <c r="P3826" s="794"/>
      <c r="Q3826" s="794"/>
      <c r="R3826" s="794"/>
      <c r="S3826" s="794"/>
      <c r="T3826" s="794"/>
      <c r="U3826" s="794"/>
      <c r="V3826" s="794"/>
      <c r="W3826" s="794"/>
      <c r="X3826" s="794"/>
    </row>
    <row r="3827" spans="3:24">
      <c r="C3827" s="857" t="s">
        <v>1024</v>
      </c>
      <c r="D3827" s="835">
        <v>43891</v>
      </c>
      <c r="E3827" s="794">
        <f t="shared" si="69"/>
        <v>2020</v>
      </c>
      <c r="F3827" s="794" t="s">
        <v>1019</v>
      </c>
      <c r="G3827" s="823">
        <v>300</v>
      </c>
      <c r="H3827" s="794" t="s">
        <v>1029</v>
      </c>
      <c r="I3827" s="794">
        <v>86</v>
      </c>
      <c r="J3827" s="794">
        <v>214</v>
      </c>
      <c r="K3827" s="794">
        <v>898.80000000000007</v>
      </c>
      <c r="L3827" s="835">
        <v>44228</v>
      </c>
      <c r="M3827" s="794"/>
      <c r="N3827" s="794"/>
      <c r="O3827" s="794"/>
      <c r="P3827" s="794"/>
      <c r="Q3827" s="794"/>
      <c r="R3827" s="794"/>
      <c r="S3827" s="794"/>
      <c r="T3827" s="794"/>
      <c r="U3827" s="794"/>
      <c r="V3827" s="794"/>
      <c r="W3827" s="794"/>
      <c r="X3827" s="794"/>
    </row>
    <row r="3828" spans="3:24">
      <c r="C3828" s="857" t="s">
        <v>1024</v>
      </c>
      <c r="D3828" s="835">
        <v>43891</v>
      </c>
      <c r="E3828" s="794">
        <f t="shared" si="69"/>
        <v>2020</v>
      </c>
      <c r="F3828" s="794" t="s">
        <v>1019</v>
      </c>
      <c r="G3828" s="823">
        <v>300</v>
      </c>
      <c r="H3828" s="794" t="s">
        <v>1029</v>
      </c>
      <c r="I3828" s="794">
        <v>86</v>
      </c>
      <c r="J3828" s="794">
        <v>214</v>
      </c>
      <c r="K3828" s="794">
        <v>898.80000000000007</v>
      </c>
      <c r="L3828" s="835">
        <v>44228</v>
      </c>
      <c r="M3828" s="794"/>
      <c r="N3828" s="794"/>
      <c r="O3828" s="794"/>
      <c r="P3828" s="794"/>
      <c r="Q3828" s="794"/>
      <c r="R3828" s="794"/>
      <c r="S3828" s="794"/>
      <c r="T3828" s="794"/>
      <c r="U3828" s="794"/>
      <c r="V3828" s="794"/>
      <c r="W3828" s="794"/>
      <c r="X3828" s="794"/>
    </row>
    <row r="3829" spans="3:24">
      <c r="C3829" s="857" t="s">
        <v>1024</v>
      </c>
      <c r="D3829" s="835">
        <v>43891</v>
      </c>
      <c r="E3829" s="794">
        <f t="shared" si="69"/>
        <v>2020</v>
      </c>
      <c r="F3829" s="794" t="s">
        <v>1019</v>
      </c>
      <c r="G3829" s="823">
        <v>300</v>
      </c>
      <c r="H3829" s="794" t="s">
        <v>1029</v>
      </c>
      <c r="I3829" s="794">
        <v>86</v>
      </c>
      <c r="J3829" s="794">
        <v>214</v>
      </c>
      <c r="K3829" s="794">
        <v>898.80000000000007</v>
      </c>
      <c r="L3829" s="835">
        <v>44228</v>
      </c>
      <c r="M3829" s="794"/>
      <c r="N3829" s="794"/>
      <c r="O3829" s="794"/>
      <c r="P3829" s="794"/>
      <c r="Q3829" s="794"/>
      <c r="R3829" s="794"/>
      <c r="S3829" s="794"/>
      <c r="T3829" s="794"/>
      <c r="U3829" s="794"/>
      <c r="V3829" s="794"/>
      <c r="W3829" s="794"/>
      <c r="X3829" s="794"/>
    </row>
    <row r="3830" spans="3:24">
      <c r="C3830" s="857" t="s">
        <v>1024</v>
      </c>
      <c r="D3830" s="835">
        <v>43891</v>
      </c>
      <c r="E3830" s="794">
        <f t="shared" si="69"/>
        <v>2020</v>
      </c>
      <c r="F3830" s="794" t="s">
        <v>1019</v>
      </c>
      <c r="G3830" s="823">
        <v>300</v>
      </c>
      <c r="H3830" s="794" t="s">
        <v>1029</v>
      </c>
      <c r="I3830" s="794">
        <v>86</v>
      </c>
      <c r="J3830" s="794">
        <v>214</v>
      </c>
      <c r="K3830" s="794">
        <v>898.80000000000007</v>
      </c>
      <c r="L3830" s="835">
        <v>44228</v>
      </c>
      <c r="M3830" s="794"/>
      <c r="N3830" s="794"/>
      <c r="O3830" s="794"/>
      <c r="P3830" s="794"/>
      <c r="Q3830" s="794"/>
      <c r="R3830" s="794"/>
      <c r="S3830" s="794"/>
      <c r="T3830" s="794"/>
      <c r="U3830" s="794"/>
      <c r="V3830" s="794"/>
      <c r="W3830" s="794"/>
      <c r="X3830" s="794"/>
    </row>
    <row r="3831" spans="3:24">
      <c r="C3831" s="857" t="s">
        <v>1024</v>
      </c>
      <c r="D3831" s="835">
        <v>43891</v>
      </c>
      <c r="E3831" s="794">
        <f t="shared" si="69"/>
        <v>2020</v>
      </c>
      <c r="F3831" s="794" t="s">
        <v>1019</v>
      </c>
      <c r="G3831" s="823">
        <v>300</v>
      </c>
      <c r="H3831" s="794" t="s">
        <v>1029</v>
      </c>
      <c r="I3831" s="794">
        <v>86</v>
      </c>
      <c r="J3831" s="794">
        <v>214</v>
      </c>
      <c r="K3831" s="794">
        <v>898.80000000000007</v>
      </c>
      <c r="L3831" s="835">
        <v>44228</v>
      </c>
      <c r="M3831" s="794"/>
      <c r="N3831" s="794"/>
      <c r="O3831" s="794"/>
      <c r="P3831" s="794"/>
      <c r="Q3831" s="794"/>
      <c r="R3831" s="794"/>
      <c r="S3831" s="794"/>
      <c r="T3831" s="794"/>
      <c r="U3831" s="794"/>
      <c r="V3831" s="794"/>
      <c r="W3831" s="794"/>
      <c r="X3831" s="794"/>
    </row>
    <row r="3832" spans="3:24">
      <c r="C3832" s="857" t="s">
        <v>1024</v>
      </c>
      <c r="D3832" s="835">
        <v>43891</v>
      </c>
      <c r="E3832" s="794">
        <f t="shared" si="69"/>
        <v>2020</v>
      </c>
      <c r="F3832" s="794" t="s">
        <v>1019</v>
      </c>
      <c r="G3832" s="823">
        <v>300</v>
      </c>
      <c r="H3832" s="794" t="s">
        <v>1029</v>
      </c>
      <c r="I3832" s="794">
        <v>86</v>
      </c>
      <c r="J3832" s="794">
        <v>214</v>
      </c>
      <c r="K3832" s="794">
        <v>898.80000000000007</v>
      </c>
      <c r="L3832" s="835">
        <v>44228</v>
      </c>
      <c r="M3832" s="794"/>
      <c r="N3832" s="794"/>
      <c r="O3832" s="794"/>
      <c r="P3832" s="794"/>
      <c r="Q3832" s="794"/>
      <c r="R3832" s="794"/>
      <c r="S3832" s="794"/>
      <c r="T3832" s="794"/>
      <c r="U3832" s="794"/>
      <c r="V3832" s="794"/>
      <c r="W3832" s="794"/>
      <c r="X3832" s="794"/>
    </row>
    <row r="3833" spans="3:24">
      <c r="C3833" s="857" t="s">
        <v>1024</v>
      </c>
      <c r="D3833" s="835">
        <v>43891</v>
      </c>
      <c r="E3833" s="794">
        <f t="shared" si="69"/>
        <v>2020</v>
      </c>
      <c r="F3833" s="794" t="s">
        <v>1019</v>
      </c>
      <c r="G3833" s="823">
        <v>300</v>
      </c>
      <c r="H3833" s="794" t="s">
        <v>1029</v>
      </c>
      <c r="I3833" s="794">
        <v>86</v>
      </c>
      <c r="J3833" s="794">
        <v>214</v>
      </c>
      <c r="K3833" s="794">
        <v>898.80000000000007</v>
      </c>
      <c r="L3833" s="835">
        <v>44228</v>
      </c>
      <c r="M3833" s="794"/>
      <c r="N3833" s="794"/>
      <c r="O3833" s="794"/>
      <c r="P3833" s="794"/>
      <c r="Q3833" s="794"/>
      <c r="R3833" s="794"/>
      <c r="S3833" s="794"/>
      <c r="T3833" s="794"/>
      <c r="U3833" s="794"/>
      <c r="V3833" s="794"/>
      <c r="W3833" s="794"/>
      <c r="X3833" s="794"/>
    </row>
    <row r="3834" spans="3:24">
      <c r="C3834" s="857" t="s">
        <v>1024</v>
      </c>
      <c r="D3834" s="835">
        <v>43891</v>
      </c>
      <c r="E3834" s="794">
        <f t="shared" si="69"/>
        <v>2020</v>
      </c>
      <c r="F3834" s="794" t="s">
        <v>1019</v>
      </c>
      <c r="G3834" s="823">
        <v>300</v>
      </c>
      <c r="H3834" s="794" t="s">
        <v>1029</v>
      </c>
      <c r="I3834" s="794">
        <v>86</v>
      </c>
      <c r="J3834" s="794">
        <v>214</v>
      </c>
      <c r="K3834" s="794">
        <v>898.80000000000007</v>
      </c>
      <c r="L3834" s="835">
        <v>44228</v>
      </c>
      <c r="M3834" s="794"/>
      <c r="N3834" s="794"/>
      <c r="O3834" s="794"/>
      <c r="P3834" s="794"/>
      <c r="Q3834" s="794"/>
      <c r="R3834" s="794"/>
      <c r="S3834" s="794"/>
      <c r="T3834" s="794"/>
      <c r="U3834" s="794"/>
      <c r="V3834" s="794"/>
      <c r="W3834" s="794"/>
      <c r="X3834" s="794"/>
    </row>
    <row r="3835" spans="3:24">
      <c r="C3835" s="857" t="s">
        <v>1024</v>
      </c>
      <c r="D3835" s="835">
        <v>43891</v>
      </c>
      <c r="E3835" s="794">
        <f t="shared" si="69"/>
        <v>2020</v>
      </c>
      <c r="F3835" s="794" t="s">
        <v>1019</v>
      </c>
      <c r="G3835" s="823">
        <v>300</v>
      </c>
      <c r="H3835" s="794" t="s">
        <v>1029</v>
      </c>
      <c r="I3835" s="794">
        <v>86</v>
      </c>
      <c r="J3835" s="794">
        <v>214</v>
      </c>
      <c r="K3835" s="794">
        <v>898.80000000000007</v>
      </c>
      <c r="L3835" s="835" t="s">
        <v>1023</v>
      </c>
      <c r="M3835" s="794"/>
      <c r="N3835" s="794"/>
      <c r="O3835" s="794"/>
      <c r="P3835" s="794"/>
      <c r="Q3835" s="794"/>
      <c r="R3835" s="794"/>
      <c r="S3835" s="794"/>
      <c r="T3835" s="794"/>
      <c r="U3835" s="794"/>
      <c r="V3835" s="794"/>
      <c r="W3835" s="794"/>
      <c r="X3835" s="794"/>
    </row>
    <row r="3836" spans="3:24">
      <c r="C3836" s="857" t="s">
        <v>1024</v>
      </c>
      <c r="D3836" s="835">
        <v>43891</v>
      </c>
      <c r="E3836" s="794">
        <f t="shared" si="69"/>
        <v>2020</v>
      </c>
      <c r="F3836" s="794" t="s">
        <v>1019</v>
      </c>
      <c r="G3836" s="823">
        <v>300</v>
      </c>
      <c r="H3836" s="794" t="s">
        <v>1029</v>
      </c>
      <c r="I3836" s="794">
        <v>86</v>
      </c>
      <c r="J3836" s="794">
        <v>214</v>
      </c>
      <c r="K3836" s="794">
        <v>898.80000000000007</v>
      </c>
      <c r="L3836" s="835" t="s">
        <v>1023</v>
      </c>
      <c r="M3836" s="794"/>
      <c r="N3836" s="794"/>
      <c r="O3836" s="794"/>
      <c r="P3836" s="794"/>
      <c r="Q3836" s="794"/>
      <c r="R3836" s="794"/>
      <c r="S3836" s="794"/>
      <c r="T3836" s="794"/>
      <c r="U3836" s="794"/>
      <c r="V3836" s="794"/>
      <c r="W3836" s="794"/>
      <c r="X3836" s="794"/>
    </row>
    <row r="3837" spans="3:24">
      <c r="C3837" s="857" t="s">
        <v>1024</v>
      </c>
      <c r="D3837" s="835">
        <v>43891</v>
      </c>
      <c r="E3837" s="794">
        <f t="shared" si="69"/>
        <v>2020</v>
      </c>
      <c r="F3837" s="794" t="s">
        <v>1019</v>
      </c>
      <c r="G3837" s="823">
        <v>300</v>
      </c>
      <c r="H3837" s="794" t="s">
        <v>1029</v>
      </c>
      <c r="I3837" s="794">
        <v>86</v>
      </c>
      <c r="J3837" s="794">
        <v>214</v>
      </c>
      <c r="K3837" s="794">
        <v>898.80000000000007</v>
      </c>
      <c r="L3837" s="835" t="s">
        <v>1023</v>
      </c>
      <c r="M3837" s="794"/>
      <c r="N3837" s="794"/>
      <c r="O3837" s="794"/>
      <c r="P3837" s="794"/>
      <c r="Q3837" s="794"/>
      <c r="R3837" s="794"/>
      <c r="S3837" s="794"/>
      <c r="T3837" s="794"/>
      <c r="U3837" s="794"/>
      <c r="V3837" s="794"/>
      <c r="W3837" s="794"/>
      <c r="X3837" s="794"/>
    </row>
    <row r="3838" spans="3:24">
      <c r="C3838" s="857" t="s">
        <v>1024</v>
      </c>
      <c r="D3838" s="835">
        <v>43891</v>
      </c>
      <c r="E3838" s="794">
        <f t="shared" si="69"/>
        <v>2020</v>
      </c>
      <c r="F3838" s="794" t="s">
        <v>1019</v>
      </c>
      <c r="G3838" s="823">
        <v>300</v>
      </c>
      <c r="H3838" s="794" t="s">
        <v>1029</v>
      </c>
      <c r="I3838" s="794">
        <v>86</v>
      </c>
      <c r="J3838" s="794">
        <v>214</v>
      </c>
      <c r="K3838" s="794">
        <v>898.80000000000007</v>
      </c>
      <c r="L3838" s="835" t="s">
        <v>1023</v>
      </c>
      <c r="M3838" s="794"/>
      <c r="N3838" s="794"/>
      <c r="O3838" s="794"/>
      <c r="P3838" s="794"/>
      <c r="Q3838" s="794"/>
      <c r="R3838" s="794"/>
      <c r="S3838" s="794"/>
      <c r="T3838" s="794"/>
      <c r="U3838" s="794"/>
      <c r="V3838" s="794"/>
      <c r="W3838" s="794"/>
      <c r="X3838" s="794"/>
    </row>
    <row r="3839" spans="3:24">
      <c r="C3839" s="857" t="s">
        <v>1024</v>
      </c>
      <c r="D3839" s="835">
        <v>43891</v>
      </c>
      <c r="E3839" s="794">
        <f t="shared" si="69"/>
        <v>2020</v>
      </c>
      <c r="F3839" s="794" t="s">
        <v>1019</v>
      </c>
      <c r="G3839" s="823">
        <v>300</v>
      </c>
      <c r="H3839" s="794" t="s">
        <v>1029</v>
      </c>
      <c r="I3839" s="794">
        <v>86</v>
      </c>
      <c r="J3839" s="794">
        <v>214</v>
      </c>
      <c r="K3839" s="794">
        <v>898.80000000000007</v>
      </c>
      <c r="L3839" s="835" t="s">
        <v>1023</v>
      </c>
      <c r="M3839" s="794"/>
      <c r="N3839" s="794"/>
      <c r="O3839" s="794"/>
      <c r="P3839" s="794"/>
      <c r="Q3839" s="794"/>
      <c r="R3839" s="794"/>
      <c r="S3839" s="794"/>
      <c r="T3839" s="794"/>
      <c r="U3839" s="794"/>
      <c r="V3839" s="794"/>
      <c r="W3839" s="794"/>
      <c r="X3839" s="794"/>
    </row>
    <row r="3840" spans="3:24">
      <c r="C3840" s="857" t="s">
        <v>1024</v>
      </c>
      <c r="D3840" s="835">
        <v>43891</v>
      </c>
      <c r="E3840" s="794">
        <f t="shared" si="69"/>
        <v>2020</v>
      </c>
      <c r="F3840" s="794" t="s">
        <v>1019</v>
      </c>
      <c r="G3840" s="823">
        <v>300</v>
      </c>
      <c r="H3840" s="794" t="s">
        <v>1029</v>
      </c>
      <c r="I3840" s="794">
        <v>86</v>
      </c>
      <c r="J3840" s="794">
        <v>214</v>
      </c>
      <c r="K3840" s="794">
        <v>898.80000000000007</v>
      </c>
      <c r="L3840" s="835" t="s">
        <v>1023</v>
      </c>
      <c r="M3840" s="794"/>
      <c r="N3840" s="794"/>
      <c r="O3840" s="794"/>
      <c r="P3840" s="794"/>
      <c r="Q3840" s="794"/>
      <c r="R3840" s="794"/>
      <c r="S3840" s="794"/>
      <c r="T3840" s="794"/>
      <c r="U3840" s="794"/>
      <c r="V3840" s="794"/>
      <c r="W3840" s="794"/>
      <c r="X3840" s="794"/>
    </row>
    <row r="3841" spans="3:24">
      <c r="C3841" s="857" t="s">
        <v>1024</v>
      </c>
      <c r="D3841" s="835">
        <v>43891</v>
      </c>
      <c r="E3841" s="794">
        <f t="shared" si="69"/>
        <v>2020</v>
      </c>
      <c r="F3841" s="794" t="s">
        <v>1019</v>
      </c>
      <c r="G3841" s="823">
        <v>300</v>
      </c>
      <c r="H3841" s="794" t="s">
        <v>1029</v>
      </c>
      <c r="I3841" s="794">
        <v>86</v>
      </c>
      <c r="J3841" s="794">
        <v>214</v>
      </c>
      <c r="K3841" s="794">
        <v>898.80000000000007</v>
      </c>
      <c r="L3841" s="835" t="s">
        <v>1023</v>
      </c>
      <c r="M3841" s="794"/>
      <c r="N3841" s="794"/>
      <c r="O3841" s="794"/>
      <c r="P3841" s="794"/>
      <c r="Q3841" s="794"/>
      <c r="R3841" s="794"/>
      <c r="S3841" s="794"/>
      <c r="T3841" s="794"/>
      <c r="U3841" s="794"/>
      <c r="V3841" s="794"/>
      <c r="W3841" s="794"/>
      <c r="X3841" s="794"/>
    </row>
    <row r="3842" spans="3:24">
      <c r="C3842" s="857" t="s">
        <v>1024</v>
      </c>
      <c r="D3842" s="835">
        <v>43891</v>
      </c>
      <c r="E3842" s="794">
        <f t="shared" si="69"/>
        <v>2020</v>
      </c>
      <c r="F3842" s="794" t="s">
        <v>1019</v>
      </c>
      <c r="G3842" s="823">
        <v>300</v>
      </c>
      <c r="H3842" s="794" t="s">
        <v>1029</v>
      </c>
      <c r="I3842" s="794">
        <v>86</v>
      </c>
      <c r="J3842" s="794">
        <v>214</v>
      </c>
      <c r="K3842" s="794">
        <v>898.80000000000007</v>
      </c>
      <c r="L3842" s="835" t="s">
        <v>1023</v>
      </c>
      <c r="M3842" s="794"/>
      <c r="N3842" s="794"/>
      <c r="O3842" s="794"/>
      <c r="P3842" s="794"/>
      <c r="Q3842" s="794"/>
      <c r="R3842" s="794"/>
      <c r="S3842" s="794"/>
      <c r="T3842" s="794"/>
      <c r="U3842" s="794"/>
      <c r="V3842" s="794"/>
      <c r="W3842" s="794"/>
      <c r="X3842" s="794"/>
    </row>
    <row r="3843" spans="3:24">
      <c r="C3843" s="857" t="s">
        <v>1024</v>
      </c>
      <c r="D3843" s="835">
        <v>43891</v>
      </c>
      <c r="E3843" s="794">
        <f t="shared" si="69"/>
        <v>2020</v>
      </c>
      <c r="F3843" s="794" t="s">
        <v>1019</v>
      </c>
      <c r="G3843" s="823">
        <v>300</v>
      </c>
      <c r="H3843" s="794" t="s">
        <v>1029</v>
      </c>
      <c r="I3843" s="794">
        <v>86</v>
      </c>
      <c r="J3843" s="794">
        <v>214</v>
      </c>
      <c r="K3843" s="794">
        <v>898.80000000000007</v>
      </c>
      <c r="L3843" s="835" t="s">
        <v>1023</v>
      </c>
      <c r="M3843" s="794"/>
      <c r="N3843" s="794"/>
      <c r="O3843" s="794"/>
      <c r="P3843" s="794"/>
      <c r="Q3843" s="794"/>
      <c r="R3843" s="794"/>
      <c r="S3843" s="794"/>
      <c r="T3843" s="794"/>
      <c r="U3843" s="794"/>
      <c r="V3843" s="794"/>
      <c r="W3843" s="794"/>
      <c r="X3843" s="794"/>
    </row>
    <row r="3844" spans="3:24">
      <c r="C3844" s="857" t="s">
        <v>1024</v>
      </c>
      <c r="D3844" s="835">
        <v>43891</v>
      </c>
      <c r="E3844" s="794">
        <f t="shared" si="69"/>
        <v>2020</v>
      </c>
      <c r="F3844" s="794" t="s">
        <v>1019</v>
      </c>
      <c r="G3844" s="823">
        <v>300</v>
      </c>
      <c r="H3844" s="794" t="s">
        <v>1029</v>
      </c>
      <c r="I3844" s="794">
        <v>86</v>
      </c>
      <c r="J3844" s="794">
        <v>214</v>
      </c>
      <c r="K3844" s="794">
        <v>898.80000000000007</v>
      </c>
      <c r="L3844" s="835" t="s">
        <v>1023</v>
      </c>
      <c r="M3844" s="794"/>
      <c r="N3844" s="794"/>
      <c r="O3844" s="794"/>
      <c r="P3844" s="794"/>
      <c r="Q3844" s="794"/>
      <c r="R3844" s="794"/>
      <c r="S3844" s="794"/>
      <c r="T3844" s="794"/>
      <c r="U3844" s="794"/>
      <c r="V3844" s="794"/>
      <c r="W3844" s="794"/>
      <c r="X3844" s="794"/>
    </row>
    <row r="3845" spans="3:24">
      <c r="C3845" s="857" t="s">
        <v>1024</v>
      </c>
      <c r="D3845" s="835">
        <v>43891</v>
      </c>
      <c r="E3845" s="794">
        <f t="shared" si="69"/>
        <v>2020</v>
      </c>
      <c r="F3845" s="794" t="s">
        <v>1019</v>
      </c>
      <c r="G3845" s="823">
        <v>300</v>
      </c>
      <c r="H3845" s="794" t="s">
        <v>1029</v>
      </c>
      <c r="I3845" s="794">
        <v>86</v>
      </c>
      <c r="J3845" s="794">
        <v>214</v>
      </c>
      <c r="K3845" s="794">
        <v>898.80000000000007</v>
      </c>
      <c r="L3845" s="835" t="s">
        <v>1023</v>
      </c>
      <c r="M3845" s="794"/>
      <c r="N3845" s="794"/>
      <c r="O3845" s="794"/>
      <c r="P3845" s="794"/>
      <c r="Q3845" s="794"/>
      <c r="R3845" s="794"/>
      <c r="S3845" s="794"/>
      <c r="T3845" s="794"/>
      <c r="U3845" s="794"/>
      <c r="V3845" s="794"/>
      <c r="W3845" s="794"/>
      <c r="X3845" s="794"/>
    </row>
    <row r="3846" spans="3:24">
      <c r="C3846" s="857" t="s">
        <v>1024</v>
      </c>
      <c r="D3846" s="835">
        <v>43891</v>
      </c>
      <c r="E3846" s="794">
        <f t="shared" si="69"/>
        <v>2020</v>
      </c>
      <c r="F3846" s="794" t="s">
        <v>1019</v>
      </c>
      <c r="G3846" s="823">
        <v>300</v>
      </c>
      <c r="H3846" s="794" t="s">
        <v>1053</v>
      </c>
      <c r="I3846" s="794">
        <v>180</v>
      </c>
      <c r="J3846" s="794">
        <v>120</v>
      </c>
      <c r="K3846" s="794">
        <v>504</v>
      </c>
      <c r="L3846" s="835" t="s">
        <v>1023</v>
      </c>
      <c r="M3846" s="794"/>
      <c r="N3846" s="794"/>
      <c r="O3846" s="794"/>
      <c r="P3846" s="794"/>
      <c r="Q3846" s="794"/>
      <c r="R3846" s="794"/>
      <c r="S3846" s="794"/>
      <c r="T3846" s="794"/>
      <c r="U3846" s="794"/>
      <c r="V3846" s="794"/>
      <c r="W3846" s="794"/>
      <c r="X3846" s="794"/>
    </row>
    <row r="3847" spans="3:24">
      <c r="C3847" s="857" t="s">
        <v>1024</v>
      </c>
      <c r="D3847" s="835">
        <v>43891</v>
      </c>
      <c r="E3847" s="794">
        <f t="shared" si="69"/>
        <v>2020</v>
      </c>
      <c r="F3847" s="794" t="s">
        <v>1019</v>
      </c>
      <c r="G3847" s="823">
        <v>300</v>
      </c>
      <c r="H3847" s="794" t="s">
        <v>1053</v>
      </c>
      <c r="I3847" s="794">
        <v>180</v>
      </c>
      <c r="J3847" s="794">
        <v>120</v>
      </c>
      <c r="K3847" s="794">
        <v>504</v>
      </c>
      <c r="L3847" s="835" t="s">
        <v>1023</v>
      </c>
      <c r="M3847" s="794"/>
      <c r="N3847" s="794"/>
      <c r="O3847" s="794"/>
      <c r="P3847" s="794"/>
      <c r="Q3847" s="794"/>
      <c r="R3847" s="794"/>
      <c r="S3847" s="794"/>
      <c r="T3847" s="794"/>
      <c r="U3847" s="794"/>
      <c r="V3847" s="794"/>
      <c r="W3847" s="794"/>
      <c r="X3847" s="794"/>
    </row>
    <row r="3848" spans="3:24">
      <c r="C3848" s="857" t="s">
        <v>1024</v>
      </c>
      <c r="D3848" s="835">
        <v>43891</v>
      </c>
      <c r="E3848" s="794">
        <f t="shared" si="69"/>
        <v>2020</v>
      </c>
      <c r="F3848" s="794" t="s">
        <v>1019</v>
      </c>
      <c r="G3848" s="823">
        <v>300</v>
      </c>
      <c r="H3848" s="794" t="s">
        <v>1053</v>
      </c>
      <c r="I3848" s="794">
        <v>180</v>
      </c>
      <c r="J3848" s="794">
        <v>120</v>
      </c>
      <c r="K3848" s="794">
        <v>504</v>
      </c>
      <c r="L3848" s="835" t="s">
        <v>1023</v>
      </c>
      <c r="M3848" s="794"/>
      <c r="N3848" s="794"/>
      <c r="O3848" s="794"/>
      <c r="P3848" s="794"/>
      <c r="Q3848" s="794"/>
      <c r="R3848" s="794"/>
      <c r="S3848" s="794"/>
      <c r="T3848" s="794"/>
      <c r="U3848" s="794"/>
      <c r="V3848" s="794"/>
      <c r="W3848" s="794"/>
      <c r="X3848" s="794"/>
    </row>
    <row r="3849" spans="3:24">
      <c r="C3849" s="857" t="s">
        <v>1024</v>
      </c>
      <c r="D3849" s="835">
        <v>43891</v>
      </c>
      <c r="E3849" s="794">
        <f t="shared" si="69"/>
        <v>2020</v>
      </c>
      <c r="F3849" s="794" t="s">
        <v>1019</v>
      </c>
      <c r="G3849" s="823">
        <v>300</v>
      </c>
      <c r="H3849" s="794" t="s">
        <v>1053</v>
      </c>
      <c r="I3849" s="794">
        <v>180</v>
      </c>
      <c r="J3849" s="794">
        <v>120</v>
      </c>
      <c r="K3849" s="794">
        <v>504</v>
      </c>
      <c r="L3849" s="835" t="s">
        <v>1023</v>
      </c>
      <c r="M3849" s="794"/>
      <c r="N3849" s="794"/>
      <c r="O3849" s="794"/>
      <c r="P3849" s="794"/>
      <c r="Q3849" s="794"/>
      <c r="R3849" s="794"/>
      <c r="S3849" s="794"/>
      <c r="T3849" s="794"/>
      <c r="U3849" s="794"/>
      <c r="V3849" s="794"/>
      <c r="W3849" s="794"/>
      <c r="X3849" s="794"/>
    </row>
    <row r="3850" spans="3:24">
      <c r="C3850" s="857" t="s">
        <v>1024</v>
      </c>
      <c r="D3850" s="835">
        <v>43891</v>
      </c>
      <c r="E3850" s="794">
        <f t="shared" si="69"/>
        <v>2020</v>
      </c>
      <c r="F3850" s="794" t="s">
        <v>1019</v>
      </c>
      <c r="G3850" s="823">
        <v>300</v>
      </c>
      <c r="H3850" s="794" t="s">
        <v>1053</v>
      </c>
      <c r="I3850" s="794">
        <v>180</v>
      </c>
      <c r="J3850" s="794">
        <v>120</v>
      </c>
      <c r="K3850" s="794">
        <v>504</v>
      </c>
      <c r="L3850" s="835" t="s">
        <v>1023</v>
      </c>
      <c r="M3850" s="794"/>
      <c r="N3850" s="794"/>
      <c r="O3850" s="794"/>
      <c r="P3850" s="794"/>
      <c r="Q3850" s="794"/>
      <c r="R3850" s="794"/>
      <c r="S3850" s="794"/>
      <c r="T3850" s="794"/>
      <c r="U3850" s="794"/>
      <c r="V3850" s="794"/>
      <c r="W3850" s="794"/>
      <c r="X3850" s="794"/>
    </row>
    <row r="3851" spans="3:24">
      <c r="C3851" s="857" t="s">
        <v>1024</v>
      </c>
      <c r="D3851" s="835">
        <v>43891</v>
      </c>
      <c r="E3851" s="794">
        <f t="shared" si="69"/>
        <v>2020</v>
      </c>
      <c r="F3851" s="794" t="s">
        <v>1019</v>
      </c>
      <c r="G3851" s="823">
        <v>300</v>
      </c>
      <c r="H3851" s="794" t="s">
        <v>1053</v>
      </c>
      <c r="I3851" s="794">
        <v>180</v>
      </c>
      <c r="J3851" s="794">
        <v>120</v>
      </c>
      <c r="K3851" s="794">
        <v>504</v>
      </c>
      <c r="L3851" s="835" t="s">
        <v>1023</v>
      </c>
      <c r="M3851" s="794"/>
      <c r="N3851" s="794"/>
      <c r="O3851" s="794"/>
      <c r="P3851" s="794"/>
      <c r="Q3851" s="794"/>
      <c r="R3851" s="794"/>
      <c r="S3851" s="794"/>
      <c r="T3851" s="794"/>
      <c r="U3851" s="794"/>
      <c r="V3851" s="794"/>
      <c r="W3851" s="794"/>
      <c r="X3851" s="794"/>
    </row>
    <row r="3852" spans="3:24">
      <c r="C3852" s="857" t="s">
        <v>1024</v>
      </c>
      <c r="D3852" s="835">
        <v>43891</v>
      </c>
      <c r="E3852" s="794">
        <f t="shared" si="69"/>
        <v>2020</v>
      </c>
      <c r="F3852" s="794" t="s">
        <v>1019</v>
      </c>
      <c r="G3852" s="823">
        <v>300</v>
      </c>
      <c r="H3852" s="794" t="s">
        <v>1053</v>
      </c>
      <c r="I3852" s="794">
        <v>180</v>
      </c>
      <c r="J3852" s="794">
        <v>120</v>
      </c>
      <c r="K3852" s="794">
        <v>504</v>
      </c>
      <c r="L3852" s="835" t="s">
        <v>1023</v>
      </c>
      <c r="M3852" s="794"/>
      <c r="N3852" s="794"/>
      <c r="O3852" s="794"/>
      <c r="P3852" s="794"/>
      <c r="Q3852" s="794"/>
      <c r="R3852" s="794"/>
      <c r="S3852" s="794"/>
      <c r="T3852" s="794"/>
      <c r="U3852" s="794"/>
      <c r="V3852" s="794"/>
      <c r="W3852" s="794"/>
      <c r="X3852" s="794"/>
    </row>
    <row r="3853" spans="3:24">
      <c r="C3853" s="857" t="s">
        <v>1024</v>
      </c>
      <c r="D3853" s="835">
        <v>43891</v>
      </c>
      <c r="E3853" s="794">
        <f t="shared" si="69"/>
        <v>2020</v>
      </c>
      <c r="F3853" s="794" t="s">
        <v>1019</v>
      </c>
      <c r="G3853" s="823">
        <v>300</v>
      </c>
      <c r="H3853" s="794" t="s">
        <v>1053</v>
      </c>
      <c r="I3853" s="794">
        <v>180</v>
      </c>
      <c r="J3853" s="794">
        <v>120</v>
      </c>
      <c r="K3853" s="794">
        <v>504</v>
      </c>
      <c r="L3853" s="835" t="s">
        <v>1023</v>
      </c>
      <c r="M3853" s="794"/>
      <c r="N3853" s="794"/>
      <c r="O3853" s="794"/>
      <c r="P3853" s="794"/>
      <c r="Q3853" s="794"/>
      <c r="R3853" s="794"/>
      <c r="S3853" s="794"/>
      <c r="T3853" s="794"/>
      <c r="U3853" s="794"/>
      <c r="V3853" s="794"/>
      <c r="W3853" s="794"/>
      <c r="X3853" s="794"/>
    </row>
    <row r="3854" spans="3:24">
      <c r="C3854" s="857" t="s">
        <v>1018</v>
      </c>
      <c r="D3854" s="835">
        <v>43891</v>
      </c>
      <c r="E3854" s="794">
        <f t="shared" si="69"/>
        <v>2020</v>
      </c>
      <c r="F3854" s="794" t="s">
        <v>1019</v>
      </c>
      <c r="G3854" s="823">
        <v>300</v>
      </c>
      <c r="H3854" s="794" t="s">
        <v>1053</v>
      </c>
      <c r="I3854" s="794">
        <v>180</v>
      </c>
      <c r="J3854" s="794">
        <v>120</v>
      </c>
      <c r="K3854" s="794">
        <v>504</v>
      </c>
      <c r="L3854" s="835" t="s">
        <v>1023</v>
      </c>
      <c r="M3854" s="794"/>
      <c r="N3854" s="794"/>
      <c r="O3854" s="794"/>
      <c r="P3854" s="794"/>
      <c r="Q3854" s="794"/>
      <c r="R3854" s="794"/>
      <c r="S3854" s="794"/>
      <c r="T3854" s="794"/>
      <c r="U3854" s="794"/>
      <c r="V3854" s="794"/>
      <c r="W3854" s="794"/>
      <c r="X3854" s="794"/>
    </row>
    <row r="3855" spans="3:24">
      <c r="C3855" s="857" t="s">
        <v>1024</v>
      </c>
      <c r="D3855" s="835">
        <v>43891</v>
      </c>
      <c r="E3855" s="794">
        <f t="shared" si="69"/>
        <v>2020</v>
      </c>
      <c r="F3855" s="794" t="s">
        <v>1019</v>
      </c>
      <c r="G3855" s="823">
        <v>300</v>
      </c>
      <c r="H3855" s="794" t="s">
        <v>1053</v>
      </c>
      <c r="I3855" s="794">
        <v>180</v>
      </c>
      <c r="J3855" s="794">
        <v>120</v>
      </c>
      <c r="K3855" s="794">
        <v>504</v>
      </c>
      <c r="L3855" s="835" t="s">
        <v>1023</v>
      </c>
      <c r="M3855" s="794"/>
      <c r="N3855" s="794"/>
      <c r="O3855" s="794"/>
      <c r="P3855" s="794"/>
      <c r="Q3855" s="794"/>
      <c r="R3855" s="794"/>
      <c r="S3855" s="794"/>
      <c r="T3855" s="794"/>
      <c r="U3855" s="794"/>
      <c r="V3855" s="794"/>
      <c r="W3855" s="794"/>
      <c r="X3855" s="794"/>
    </row>
    <row r="3856" spans="3:24">
      <c r="C3856" s="857" t="s">
        <v>1024</v>
      </c>
      <c r="D3856" s="835">
        <v>43891</v>
      </c>
      <c r="E3856" s="794">
        <f t="shared" si="69"/>
        <v>2020</v>
      </c>
      <c r="F3856" s="794" t="s">
        <v>1019</v>
      </c>
      <c r="G3856" s="823">
        <v>300</v>
      </c>
      <c r="H3856" s="794" t="s">
        <v>1042</v>
      </c>
      <c r="I3856" s="794">
        <v>213</v>
      </c>
      <c r="J3856" s="794">
        <v>87</v>
      </c>
      <c r="K3856" s="794">
        <v>365.40000000000003</v>
      </c>
      <c r="L3856" s="835" t="s">
        <v>1023</v>
      </c>
      <c r="M3856" s="794"/>
      <c r="N3856" s="794"/>
      <c r="O3856" s="794"/>
      <c r="P3856" s="794"/>
      <c r="Q3856" s="794"/>
      <c r="R3856" s="794"/>
      <c r="S3856" s="794"/>
      <c r="T3856" s="794"/>
      <c r="U3856" s="794"/>
      <c r="V3856" s="794"/>
      <c r="W3856" s="794"/>
      <c r="X3856" s="794"/>
    </row>
    <row r="3857" spans="3:24">
      <c r="C3857" s="857" t="s">
        <v>1024</v>
      </c>
      <c r="D3857" s="835">
        <v>43891</v>
      </c>
      <c r="E3857" s="794">
        <f t="shared" si="69"/>
        <v>2020</v>
      </c>
      <c r="F3857" s="794" t="s">
        <v>1019</v>
      </c>
      <c r="G3857" s="823">
        <v>300</v>
      </c>
      <c r="H3857" s="794" t="s">
        <v>1053</v>
      </c>
      <c r="I3857" s="794">
        <v>180</v>
      </c>
      <c r="J3857" s="794">
        <v>120</v>
      </c>
      <c r="K3857" s="794">
        <v>504</v>
      </c>
      <c r="L3857" s="835" t="s">
        <v>1023</v>
      </c>
      <c r="M3857" s="794"/>
      <c r="N3857" s="794"/>
      <c r="O3857" s="794"/>
      <c r="P3857" s="794"/>
      <c r="Q3857" s="794"/>
      <c r="R3857" s="794"/>
      <c r="S3857" s="794"/>
      <c r="T3857" s="794"/>
      <c r="U3857" s="794"/>
      <c r="V3857" s="794"/>
      <c r="W3857" s="794"/>
      <c r="X3857" s="794"/>
    </row>
    <row r="3858" spans="3:24">
      <c r="C3858" s="857" t="s">
        <v>1024</v>
      </c>
      <c r="D3858" s="835">
        <v>43891</v>
      </c>
      <c r="E3858" s="794">
        <f t="shared" si="69"/>
        <v>2020</v>
      </c>
      <c r="F3858" s="794" t="s">
        <v>1019</v>
      </c>
      <c r="G3858" s="823">
        <v>300</v>
      </c>
      <c r="H3858" s="794" t="s">
        <v>1053</v>
      </c>
      <c r="I3858" s="794">
        <v>180</v>
      </c>
      <c r="J3858" s="794">
        <v>120</v>
      </c>
      <c r="K3858" s="794">
        <v>504</v>
      </c>
      <c r="L3858" s="835" t="s">
        <v>1023</v>
      </c>
      <c r="M3858" s="794"/>
      <c r="N3858" s="794"/>
      <c r="O3858" s="794"/>
      <c r="P3858" s="794"/>
      <c r="Q3858" s="794"/>
      <c r="R3858" s="794"/>
      <c r="S3858" s="794"/>
      <c r="T3858" s="794"/>
      <c r="U3858" s="794"/>
      <c r="V3858" s="794"/>
      <c r="W3858" s="794"/>
      <c r="X3858" s="794"/>
    </row>
    <row r="3859" spans="3:24">
      <c r="C3859" s="857" t="s">
        <v>1024</v>
      </c>
      <c r="D3859" s="835">
        <v>43891</v>
      </c>
      <c r="E3859" s="794">
        <f t="shared" si="69"/>
        <v>2020</v>
      </c>
      <c r="F3859" s="794" t="s">
        <v>1019</v>
      </c>
      <c r="G3859" s="823">
        <v>300</v>
      </c>
      <c r="H3859" s="794" t="s">
        <v>1053</v>
      </c>
      <c r="I3859" s="794">
        <v>180</v>
      </c>
      <c r="J3859" s="794">
        <v>120</v>
      </c>
      <c r="K3859" s="794">
        <v>504</v>
      </c>
      <c r="L3859" s="835" t="s">
        <v>1023</v>
      </c>
      <c r="M3859" s="794"/>
      <c r="N3859" s="794"/>
      <c r="O3859" s="794"/>
      <c r="P3859" s="794"/>
      <c r="Q3859" s="794"/>
      <c r="R3859" s="794"/>
      <c r="S3859" s="794"/>
      <c r="T3859" s="794"/>
      <c r="U3859" s="794"/>
      <c r="V3859" s="794"/>
      <c r="W3859" s="794"/>
      <c r="X3859" s="794"/>
    </row>
    <row r="3860" spans="3:24">
      <c r="C3860" s="857" t="s">
        <v>1024</v>
      </c>
      <c r="D3860" s="835">
        <v>43891</v>
      </c>
      <c r="E3860" s="794">
        <f t="shared" si="69"/>
        <v>2020</v>
      </c>
      <c r="F3860" s="794" t="s">
        <v>1019</v>
      </c>
      <c r="G3860" s="823">
        <v>300</v>
      </c>
      <c r="H3860" s="794" t="s">
        <v>1053</v>
      </c>
      <c r="I3860" s="794">
        <v>180</v>
      </c>
      <c r="J3860" s="794">
        <v>120</v>
      </c>
      <c r="K3860" s="794">
        <v>504</v>
      </c>
      <c r="L3860" s="835" t="s">
        <v>1023</v>
      </c>
      <c r="M3860" s="794"/>
      <c r="N3860" s="794"/>
      <c r="O3860" s="794"/>
      <c r="P3860" s="794"/>
      <c r="Q3860" s="794"/>
      <c r="R3860" s="794"/>
      <c r="S3860" s="794"/>
      <c r="T3860" s="794"/>
      <c r="U3860" s="794"/>
      <c r="V3860" s="794"/>
      <c r="W3860" s="794"/>
      <c r="X3860" s="794"/>
    </row>
    <row r="3861" spans="3:24">
      <c r="C3861" s="857" t="s">
        <v>1024</v>
      </c>
      <c r="D3861" s="835">
        <v>43891</v>
      </c>
      <c r="E3861" s="794">
        <f t="shared" si="69"/>
        <v>2020</v>
      </c>
      <c r="F3861" s="794" t="s">
        <v>1019</v>
      </c>
      <c r="G3861" s="823">
        <v>300</v>
      </c>
      <c r="H3861" s="794" t="s">
        <v>1053</v>
      </c>
      <c r="I3861" s="794">
        <v>180</v>
      </c>
      <c r="J3861" s="794">
        <v>120</v>
      </c>
      <c r="K3861" s="794">
        <v>504</v>
      </c>
      <c r="L3861" s="835" t="s">
        <v>1023</v>
      </c>
      <c r="M3861" s="794"/>
      <c r="N3861" s="794"/>
      <c r="O3861" s="794"/>
      <c r="P3861" s="794"/>
      <c r="Q3861" s="794"/>
      <c r="R3861" s="794"/>
      <c r="S3861" s="794"/>
      <c r="T3861" s="794"/>
      <c r="U3861" s="794"/>
      <c r="V3861" s="794"/>
      <c r="W3861" s="794"/>
      <c r="X3861" s="794"/>
    </row>
    <row r="3862" spans="3:24">
      <c r="C3862" s="857" t="s">
        <v>1024</v>
      </c>
      <c r="D3862" s="835">
        <v>43891</v>
      </c>
      <c r="E3862" s="794">
        <f t="shared" si="69"/>
        <v>2020</v>
      </c>
      <c r="F3862" s="794" t="s">
        <v>1019</v>
      </c>
      <c r="G3862" s="823">
        <v>300</v>
      </c>
      <c r="H3862" s="794" t="s">
        <v>1029</v>
      </c>
      <c r="I3862" s="794">
        <v>86</v>
      </c>
      <c r="J3862" s="794">
        <v>214</v>
      </c>
      <c r="K3862" s="794">
        <v>898.80000000000007</v>
      </c>
      <c r="L3862" s="835" t="s">
        <v>1023</v>
      </c>
      <c r="M3862" s="794"/>
      <c r="N3862" s="794"/>
      <c r="O3862" s="794"/>
      <c r="P3862" s="794"/>
      <c r="Q3862" s="794"/>
      <c r="R3862" s="794"/>
      <c r="S3862" s="794"/>
      <c r="T3862" s="794"/>
      <c r="U3862" s="794"/>
      <c r="V3862" s="794"/>
      <c r="W3862" s="794"/>
      <c r="X3862" s="794"/>
    </row>
    <row r="3863" spans="3:24">
      <c r="C3863" s="857" t="s">
        <v>1024</v>
      </c>
      <c r="D3863" s="835">
        <v>43891</v>
      </c>
      <c r="E3863" s="794">
        <f t="shared" si="69"/>
        <v>2020</v>
      </c>
      <c r="F3863" s="794" t="s">
        <v>1019</v>
      </c>
      <c r="G3863" s="823">
        <v>300</v>
      </c>
      <c r="H3863" s="794" t="s">
        <v>1029</v>
      </c>
      <c r="I3863" s="794">
        <v>86</v>
      </c>
      <c r="J3863" s="794">
        <v>214</v>
      </c>
      <c r="K3863" s="794">
        <v>898.80000000000007</v>
      </c>
      <c r="L3863" s="835" t="s">
        <v>1023</v>
      </c>
      <c r="M3863" s="794"/>
      <c r="N3863" s="794"/>
      <c r="O3863" s="794"/>
      <c r="P3863" s="794"/>
      <c r="Q3863" s="794"/>
      <c r="R3863" s="794"/>
      <c r="S3863" s="794"/>
      <c r="T3863" s="794"/>
      <c r="U3863" s="794"/>
      <c r="V3863" s="794"/>
      <c r="W3863" s="794"/>
      <c r="X3863" s="794"/>
    </row>
    <row r="3864" spans="3:24">
      <c r="C3864" s="857" t="s">
        <v>1024</v>
      </c>
      <c r="D3864" s="835">
        <v>43891</v>
      </c>
      <c r="E3864" s="794">
        <f t="shared" si="69"/>
        <v>2020</v>
      </c>
      <c r="F3864" s="794" t="s">
        <v>1019</v>
      </c>
      <c r="G3864" s="823">
        <v>300</v>
      </c>
      <c r="H3864" s="794" t="s">
        <v>1029</v>
      </c>
      <c r="I3864" s="794">
        <v>86</v>
      </c>
      <c r="J3864" s="794">
        <v>214</v>
      </c>
      <c r="K3864" s="794">
        <v>898.80000000000007</v>
      </c>
      <c r="L3864" s="835" t="s">
        <v>1023</v>
      </c>
      <c r="M3864" s="794"/>
      <c r="N3864" s="794"/>
      <c r="O3864" s="794"/>
      <c r="P3864" s="794"/>
      <c r="Q3864" s="794"/>
      <c r="R3864" s="794"/>
      <c r="S3864" s="794"/>
      <c r="T3864" s="794"/>
      <c r="U3864" s="794"/>
      <c r="V3864" s="794"/>
      <c r="W3864" s="794"/>
      <c r="X3864" s="794"/>
    </row>
    <row r="3865" spans="3:24">
      <c r="C3865" s="857" t="s">
        <v>1024</v>
      </c>
      <c r="D3865" s="835">
        <v>43891</v>
      </c>
      <c r="E3865" s="794">
        <f t="shared" si="69"/>
        <v>2020</v>
      </c>
      <c r="F3865" s="794" t="s">
        <v>1019</v>
      </c>
      <c r="G3865" s="823">
        <v>300</v>
      </c>
      <c r="H3865" s="794" t="s">
        <v>1029</v>
      </c>
      <c r="I3865" s="794">
        <v>86</v>
      </c>
      <c r="J3865" s="794">
        <v>214</v>
      </c>
      <c r="K3865" s="794">
        <v>898.80000000000007</v>
      </c>
      <c r="L3865" s="835" t="s">
        <v>1023</v>
      </c>
      <c r="M3865" s="794"/>
      <c r="N3865" s="794"/>
      <c r="O3865" s="794"/>
      <c r="P3865" s="794"/>
      <c r="Q3865" s="794"/>
      <c r="R3865" s="794"/>
      <c r="S3865" s="794"/>
      <c r="T3865" s="794"/>
      <c r="U3865" s="794"/>
      <c r="V3865" s="794"/>
      <c r="W3865" s="794"/>
      <c r="X3865" s="794"/>
    </row>
    <row r="3866" spans="3:24">
      <c r="C3866" s="857" t="s">
        <v>1018</v>
      </c>
      <c r="D3866" s="835">
        <v>43891</v>
      </c>
      <c r="E3866" s="794">
        <f t="shared" si="69"/>
        <v>2020</v>
      </c>
      <c r="F3866" s="794" t="s">
        <v>1019</v>
      </c>
      <c r="G3866" s="823">
        <v>300</v>
      </c>
      <c r="H3866" s="794" t="s">
        <v>1044</v>
      </c>
      <c r="I3866" s="794">
        <v>162</v>
      </c>
      <c r="J3866" s="794">
        <v>138</v>
      </c>
      <c r="K3866" s="794">
        <v>579.6</v>
      </c>
      <c r="L3866" s="835" t="s">
        <v>1023</v>
      </c>
      <c r="M3866" s="794"/>
      <c r="N3866" s="794"/>
      <c r="O3866" s="794"/>
      <c r="P3866" s="794"/>
      <c r="Q3866" s="794"/>
      <c r="R3866" s="794"/>
      <c r="S3866" s="794"/>
      <c r="T3866" s="794"/>
      <c r="U3866" s="794"/>
      <c r="V3866" s="794"/>
      <c r="W3866" s="794"/>
      <c r="X3866" s="794"/>
    </row>
    <row r="3867" spans="3:24">
      <c r="C3867" s="857" t="s">
        <v>1018</v>
      </c>
      <c r="D3867" s="835">
        <v>43891</v>
      </c>
      <c r="E3867" s="794">
        <f t="shared" si="69"/>
        <v>2020</v>
      </c>
      <c r="F3867" s="794" t="s">
        <v>1019</v>
      </c>
      <c r="G3867" s="823">
        <v>300</v>
      </c>
      <c r="H3867" s="794" t="s">
        <v>1029</v>
      </c>
      <c r="I3867" s="794">
        <v>86</v>
      </c>
      <c r="J3867" s="794">
        <v>214</v>
      </c>
      <c r="K3867" s="794">
        <v>898.80000000000007</v>
      </c>
      <c r="L3867" s="835" t="s">
        <v>1023</v>
      </c>
      <c r="M3867" s="794"/>
      <c r="N3867" s="794"/>
      <c r="O3867" s="794"/>
      <c r="P3867" s="794"/>
      <c r="Q3867" s="794"/>
      <c r="R3867" s="794"/>
      <c r="S3867" s="794"/>
      <c r="T3867" s="794"/>
      <c r="U3867" s="794"/>
      <c r="V3867" s="794"/>
      <c r="W3867" s="794"/>
      <c r="X3867" s="794"/>
    </row>
    <row r="3868" spans="3:24">
      <c r="C3868" s="857" t="s">
        <v>1018</v>
      </c>
      <c r="D3868" s="835">
        <v>43891</v>
      </c>
      <c r="E3868" s="794">
        <f t="shared" si="69"/>
        <v>2020</v>
      </c>
      <c r="F3868" s="794" t="s">
        <v>1019</v>
      </c>
      <c r="G3868" s="823">
        <v>300</v>
      </c>
      <c r="H3868" s="794" t="s">
        <v>1029</v>
      </c>
      <c r="I3868" s="794">
        <v>86</v>
      </c>
      <c r="J3868" s="794">
        <v>214</v>
      </c>
      <c r="K3868" s="794">
        <v>898.80000000000007</v>
      </c>
      <c r="L3868" s="835" t="s">
        <v>1023</v>
      </c>
      <c r="M3868" s="794"/>
      <c r="N3868" s="794"/>
      <c r="O3868" s="794"/>
      <c r="P3868" s="794"/>
      <c r="Q3868" s="794"/>
      <c r="R3868" s="794"/>
      <c r="S3868" s="794"/>
      <c r="T3868" s="794"/>
      <c r="U3868" s="794"/>
      <c r="V3868" s="794"/>
      <c r="W3868" s="794"/>
      <c r="X3868" s="794"/>
    </row>
    <row r="3869" spans="3:24">
      <c r="C3869" s="857" t="s">
        <v>1018</v>
      </c>
      <c r="D3869" s="835">
        <v>43891</v>
      </c>
      <c r="E3869" s="794">
        <f t="shared" si="69"/>
        <v>2020</v>
      </c>
      <c r="F3869" s="794" t="s">
        <v>1019</v>
      </c>
      <c r="G3869" s="823">
        <v>300</v>
      </c>
      <c r="H3869" s="794" t="s">
        <v>1065</v>
      </c>
      <c r="I3869" s="794">
        <v>92</v>
      </c>
      <c r="J3869" s="794">
        <v>208</v>
      </c>
      <c r="K3869" s="794">
        <v>873.6</v>
      </c>
      <c r="L3869" s="835" t="s">
        <v>1023</v>
      </c>
      <c r="M3869" s="794"/>
      <c r="N3869" s="794"/>
      <c r="O3869" s="794"/>
      <c r="P3869" s="794"/>
      <c r="Q3869" s="794"/>
      <c r="R3869" s="794"/>
      <c r="S3869" s="794"/>
      <c r="T3869" s="794"/>
      <c r="U3869" s="794"/>
      <c r="V3869" s="794"/>
      <c r="W3869" s="794"/>
      <c r="X3869" s="794"/>
    </row>
    <row r="3870" spans="3:24">
      <c r="C3870" s="857" t="s">
        <v>1018</v>
      </c>
      <c r="D3870" s="835">
        <v>43891</v>
      </c>
      <c r="E3870" s="794">
        <f t="shared" si="69"/>
        <v>2020</v>
      </c>
      <c r="F3870" s="794" t="s">
        <v>1019</v>
      </c>
      <c r="G3870" s="823">
        <v>300</v>
      </c>
      <c r="H3870" s="794" t="s">
        <v>1029</v>
      </c>
      <c r="I3870" s="794">
        <v>86</v>
      </c>
      <c r="J3870" s="794">
        <v>214</v>
      </c>
      <c r="K3870" s="794">
        <v>898.80000000000007</v>
      </c>
      <c r="L3870" s="835" t="s">
        <v>1023</v>
      </c>
      <c r="M3870" s="794"/>
      <c r="N3870" s="794"/>
      <c r="O3870" s="794"/>
      <c r="P3870" s="794"/>
      <c r="Q3870" s="794"/>
      <c r="R3870" s="794"/>
      <c r="S3870" s="794"/>
      <c r="T3870" s="794"/>
      <c r="U3870" s="794"/>
      <c r="V3870" s="794"/>
      <c r="W3870" s="794"/>
      <c r="X3870" s="794"/>
    </row>
    <row r="3871" spans="3:24">
      <c r="C3871" s="857" t="s">
        <v>1018</v>
      </c>
      <c r="D3871" s="835">
        <v>43891</v>
      </c>
      <c r="E3871" s="794">
        <f t="shared" si="69"/>
        <v>2020</v>
      </c>
      <c r="F3871" s="794" t="s">
        <v>1019</v>
      </c>
      <c r="G3871" s="823">
        <v>300</v>
      </c>
      <c r="H3871" s="794" t="s">
        <v>1065</v>
      </c>
      <c r="I3871" s="794">
        <v>92</v>
      </c>
      <c r="J3871" s="794">
        <v>208</v>
      </c>
      <c r="K3871" s="794">
        <v>873.6</v>
      </c>
      <c r="L3871" s="835" t="s">
        <v>1023</v>
      </c>
      <c r="M3871" s="794"/>
      <c r="N3871" s="794"/>
      <c r="O3871" s="794"/>
      <c r="P3871" s="794"/>
      <c r="Q3871" s="794"/>
      <c r="R3871" s="794"/>
      <c r="S3871" s="794"/>
      <c r="T3871" s="794"/>
      <c r="U3871" s="794"/>
      <c r="V3871" s="794"/>
      <c r="W3871" s="794"/>
      <c r="X3871" s="794"/>
    </row>
    <row r="3872" spans="3:24">
      <c r="C3872" s="857" t="s">
        <v>1018</v>
      </c>
      <c r="D3872" s="835">
        <v>43891</v>
      </c>
      <c r="E3872" s="794">
        <f t="shared" si="69"/>
        <v>2020</v>
      </c>
      <c r="F3872" s="794" t="s">
        <v>1028</v>
      </c>
      <c r="G3872" s="823">
        <v>195</v>
      </c>
      <c r="H3872" s="794" t="s">
        <v>1029</v>
      </c>
      <c r="I3872" s="794">
        <v>86</v>
      </c>
      <c r="J3872" s="794">
        <v>109</v>
      </c>
      <c r="K3872" s="794">
        <v>457.8</v>
      </c>
      <c r="L3872" s="835" t="s">
        <v>1023</v>
      </c>
      <c r="M3872" s="794"/>
      <c r="N3872" s="794"/>
      <c r="O3872" s="794"/>
      <c r="P3872" s="794"/>
      <c r="Q3872" s="794"/>
      <c r="R3872" s="794"/>
      <c r="S3872" s="794"/>
      <c r="T3872" s="794"/>
      <c r="U3872" s="794"/>
      <c r="V3872" s="794"/>
      <c r="W3872" s="794"/>
      <c r="X3872" s="794"/>
    </row>
    <row r="3873" spans="3:24">
      <c r="C3873" s="857" t="s">
        <v>1024</v>
      </c>
      <c r="D3873" s="835">
        <v>43891</v>
      </c>
      <c r="E3873" s="794">
        <f t="shared" si="69"/>
        <v>2020</v>
      </c>
      <c r="F3873" s="794" t="s">
        <v>1032</v>
      </c>
      <c r="G3873" s="823">
        <v>135</v>
      </c>
      <c r="H3873" s="794" t="s">
        <v>1029</v>
      </c>
      <c r="I3873" s="794">
        <v>86</v>
      </c>
      <c r="J3873" s="794">
        <v>49</v>
      </c>
      <c r="K3873" s="794">
        <v>205.8</v>
      </c>
      <c r="L3873" s="835" t="s">
        <v>1023</v>
      </c>
      <c r="M3873" s="794"/>
      <c r="N3873" s="794"/>
      <c r="O3873" s="794"/>
      <c r="P3873" s="794"/>
      <c r="Q3873" s="794"/>
      <c r="R3873" s="794"/>
      <c r="S3873" s="794"/>
      <c r="T3873" s="794"/>
      <c r="U3873" s="794"/>
      <c r="V3873" s="794"/>
      <c r="W3873" s="794"/>
      <c r="X3873" s="794"/>
    </row>
    <row r="3874" spans="3:24">
      <c r="C3874" s="857" t="s">
        <v>1024</v>
      </c>
      <c r="D3874" s="835">
        <v>43891</v>
      </c>
      <c r="E3874" s="794">
        <f t="shared" si="69"/>
        <v>2020</v>
      </c>
      <c r="F3874" s="794" t="s">
        <v>1019</v>
      </c>
      <c r="G3874" s="823">
        <v>300</v>
      </c>
      <c r="H3874" s="794" t="s">
        <v>1029</v>
      </c>
      <c r="I3874" s="794">
        <v>86</v>
      </c>
      <c r="J3874" s="794">
        <v>214</v>
      </c>
      <c r="K3874" s="794">
        <v>898.80000000000007</v>
      </c>
      <c r="L3874" s="835" t="s">
        <v>1023</v>
      </c>
      <c r="M3874" s="794"/>
      <c r="N3874" s="794"/>
      <c r="O3874" s="794"/>
      <c r="P3874" s="794"/>
      <c r="Q3874" s="794"/>
      <c r="R3874" s="794"/>
      <c r="S3874" s="794"/>
      <c r="T3874" s="794"/>
      <c r="U3874" s="794"/>
      <c r="V3874" s="794"/>
      <c r="W3874" s="794"/>
      <c r="X3874" s="794"/>
    </row>
    <row r="3875" spans="3:24">
      <c r="C3875" s="857" t="s">
        <v>1024</v>
      </c>
      <c r="D3875" s="835">
        <v>43891</v>
      </c>
      <c r="E3875" s="794">
        <f t="shared" si="69"/>
        <v>2020</v>
      </c>
      <c r="F3875" s="794" t="s">
        <v>1019</v>
      </c>
      <c r="G3875" s="823">
        <v>300</v>
      </c>
      <c r="H3875" s="794" t="s">
        <v>1029</v>
      </c>
      <c r="I3875" s="794">
        <v>86</v>
      </c>
      <c r="J3875" s="794">
        <v>214</v>
      </c>
      <c r="K3875" s="794">
        <v>898.80000000000007</v>
      </c>
      <c r="L3875" s="835" t="s">
        <v>1023</v>
      </c>
      <c r="M3875" s="794"/>
      <c r="N3875" s="794"/>
      <c r="O3875" s="794"/>
      <c r="P3875" s="794"/>
      <c r="Q3875" s="794"/>
      <c r="R3875" s="794"/>
      <c r="S3875" s="794"/>
      <c r="T3875" s="794"/>
      <c r="U3875" s="794"/>
      <c r="V3875" s="794"/>
      <c r="W3875" s="794"/>
      <c r="X3875" s="794"/>
    </row>
    <row r="3876" spans="3:24">
      <c r="C3876" s="857" t="s">
        <v>1024</v>
      </c>
      <c r="D3876" s="835">
        <v>43891</v>
      </c>
      <c r="E3876" s="794">
        <f t="shared" si="69"/>
        <v>2020</v>
      </c>
      <c r="F3876" s="794" t="s">
        <v>1019</v>
      </c>
      <c r="G3876" s="823">
        <v>300</v>
      </c>
      <c r="H3876" s="794" t="s">
        <v>1029</v>
      </c>
      <c r="I3876" s="794">
        <v>86</v>
      </c>
      <c r="J3876" s="794">
        <v>214</v>
      </c>
      <c r="K3876" s="794">
        <v>898.80000000000007</v>
      </c>
      <c r="L3876" s="835" t="s">
        <v>1023</v>
      </c>
      <c r="M3876" s="794"/>
      <c r="N3876" s="794"/>
      <c r="O3876" s="794"/>
      <c r="P3876" s="794"/>
      <c r="Q3876" s="794"/>
      <c r="R3876" s="794"/>
      <c r="S3876" s="794"/>
      <c r="T3876" s="794"/>
      <c r="U3876" s="794"/>
      <c r="V3876" s="794"/>
      <c r="W3876" s="794"/>
      <c r="X3876" s="794"/>
    </row>
    <row r="3877" spans="3:24">
      <c r="C3877" s="857" t="s">
        <v>1024</v>
      </c>
      <c r="D3877" s="835">
        <v>43891</v>
      </c>
      <c r="E3877" s="794">
        <f t="shared" si="69"/>
        <v>2020</v>
      </c>
      <c r="F3877" s="794" t="s">
        <v>1019</v>
      </c>
      <c r="G3877" s="823">
        <v>300</v>
      </c>
      <c r="H3877" s="794" t="s">
        <v>1044</v>
      </c>
      <c r="I3877" s="794">
        <v>162</v>
      </c>
      <c r="J3877" s="794">
        <v>138</v>
      </c>
      <c r="K3877" s="794">
        <v>579.6</v>
      </c>
      <c r="L3877" s="835" t="s">
        <v>1023</v>
      </c>
      <c r="M3877" s="794"/>
      <c r="N3877" s="794"/>
      <c r="O3877" s="794"/>
      <c r="P3877" s="794"/>
      <c r="Q3877" s="794"/>
      <c r="R3877" s="794"/>
      <c r="S3877" s="794"/>
      <c r="T3877" s="794"/>
      <c r="U3877" s="794"/>
      <c r="V3877" s="794"/>
      <c r="W3877" s="794"/>
      <c r="X3877" s="794"/>
    </row>
    <row r="3878" spans="3:24">
      <c r="C3878" s="857" t="s">
        <v>1024</v>
      </c>
      <c r="D3878" s="835">
        <v>43891</v>
      </c>
      <c r="E3878" s="794">
        <f t="shared" si="69"/>
        <v>2020</v>
      </c>
      <c r="F3878" s="794" t="s">
        <v>1019</v>
      </c>
      <c r="G3878" s="823">
        <v>300</v>
      </c>
      <c r="H3878" s="794" t="s">
        <v>1044</v>
      </c>
      <c r="I3878" s="794">
        <v>162</v>
      </c>
      <c r="J3878" s="794">
        <v>138</v>
      </c>
      <c r="K3878" s="794">
        <v>579.6</v>
      </c>
      <c r="L3878" s="835" t="s">
        <v>1023</v>
      </c>
      <c r="M3878" s="794"/>
      <c r="N3878" s="794"/>
      <c r="O3878" s="794"/>
      <c r="P3878" s="794"/>
      <c r="Q3878" s="794"/>
      <c r="R3878" s="794"/>
      <c r="S3878" s="794"/>
      <c r="T3878" s="794"/>
      <c r="U3878" s="794"/>
      <c r="V3878" s="794"/>
      <c r="W3878" s="794"/>
      <c r="X3878" s="794"/>
    </row>
    <row r="3879" spans="3:24">
      <c r="C3879" s="857" t="s">
        <v>1024</v>
      </c>
      <c r="D3879" s="835">
        <v>43891</v>
      </c>
      <c r="E3879" s="794">
        <f t="shared" si="69"/>
        <v>2020</v>
      </c>
      <c r="F3879" s="794" t="s">
        <v>1019</v>
      </c>
      <c r="G3879" s="823">
        <v>300</v>
      </c>
      <c r="H3879" s="794" t="s">
        <v>1044</v>
      </c>
      <c r="I3879" s="794">
        <v>162</v>
      </c>
      <c r="J3879" s="794">
        <v>138</v>
      </c>
      <c r="K3879" s="794">
        <v>579.6</v>
      </c>
      <c r="L3879" s="835" t="s">
        <v>1023</v>
      </c>
      <c r="M3879" s="794"/>
      <c r="N3879" s="794"/>
      <c r="O3879" s="794"/>
      <c r="P3879" s="794"/>
      <c r="Q3879" s="794"/>
      <c r="R3879" s="794"/>
      <c r="S3879" s="794"/>
      <c r="T3879" s="794"/>
      <c r="U3879" s="794"/>
      <c r="V3879" s="794"/>
      <c r="W3879" s="794"/>
      <c r="X3879" s="794"/>
    </row>
    <row r="3880" spans="3:24">
      <c r="C3880" s="857" t="s">
        <v>1024</v>
      </c>
      <c r="D3880" s="835">
        <v>43891</v>
      </c>
      <c r="E3880" s="794">
        <f t="shared" si="69"/>
        <v>2020</v>
      </c>
      <c r="F3880" s="794" t="s">
        <v>1019</v>
      </c>
      <c r="G3880" s="823">
        <v>300</v>
      </c>
      <c r="H3880" s="794" t="s">
        <v>1044</v>
      </c>
      <c r="I3880" s="794">
        <v>162</v>
      </c>
      <c r="J3880" s="794">
        <v>138</v>
      </c>
      <c r="K3880" s="794">
        <v>579.6</v>
      </c>
      <c r="L3880" s="835" t="s">
        <v>1023</v>
      </c>
      <c r="M3880" s="794"/>
      <c r="N3880" s="794"/>
      <c r="O3880" s="794"/>
      <c r="P3880" s="794"/>
      <c r="Q3880" s="794"/>
      <c r="R3880" s="794"/>
      <c r="S3880" s="794"/>
      <c r="T3880" s="794"/>
      <c r="U3880" s="794"/>
      <c r="V3880" s="794"/>
      <c r="W3880" s="794"/>
      <c r="X3880" s="794"/>
    </row>
    <row r="3881" spans="3:24">
      <c r="C3881" s="857" t="s">
        <v>1024</v>
      </c>
      <c r="D3881" s="835">
        <v>43891</v>
      </c>
      <c r="E3881" s="794">
        <f t="shared" si="69"/>
        <v>2020</v>
      </c>
      <c r="F3881" s="794" t="s">
        <v>1019</v>
      </c>
      <c r="G3881" s="823">
        <v>300</v>
      </c>
      <c r="H3881" s="794" t="s">
        <v>1044</v>
      </c>
      <c r="I3881" s="794">
        <v>162</v>
      </c>
      <c r="J3881" s="794">
        <v>138</v>
      </c>
      <c r="K3881" s="794">
        <v>579.6</v>
      </c>
      <c r="L3881" s="835" t="s">
        <v>1023</v>
      </c>
      <c r="M3881" s="794"/>
      <c r="N3881" s="794"/>
      <c r="O3881" s="794"/>
      <c r="P3881" s="794"/>
      <c r="Q3881" s="794"/>
      <c r="R3881" s="794"/>
      <c r="S3881" s="794"/>
      <c r="T3881" s="794"/>
      <c r="U3881" s="794"/>
      <c r="V3881" s="794"/>
      <c r="W3881" s="794"/>
      <c r="X3881" s="794"/>
    </row>
    <row r="3882" spans="3:24">
      <c r="C3882" s="857" t="s">
        <v>1024</v>
      </c>
      <c r="D3882" s="835">
        <v>43891</v>
      </c>
      <c r="E3882" s="794">
        <f t="shared" ref="E3882:E3945" si="70">YEAR(D3882)</f>
        <v>2020</v>
      </c>
      <c r="F3882" s="794" t="s">
        <v>1019</v>
      </c>
      <c r="G3882" s="823">
        <v>300</v>
      </c>
      <c r="H3882" s="794" t="s">
        <v>1029</v>
      </c>
      <c r="I3882" s="794">
        <v>86</v>
      </c>
      <c r="J3882" s="794">
        <v>214</v>
      </c>
      <c r="K3882" s="794">
        <v>898.80000000000007</v>
      </c>
      <c r="L3882" s="835" t="s">
        <v>1023</v>
      </c>
      <c r="M3882" s="794"/>
      <c r="N3882" s="794"/>
      <c r="O3882" s="794"/>
      <c r="P3882" s="794"/>
      <c r="Q3882" s="794"/>
      <c r="R3882" s="794"/>
      <c r="S3882" s="794"/>
      <c r="T3882" s="794"/>
      <c r="U3882" s="794"/>
      <c r="V3882" s="794"/>
      <c r="W3882" s="794"/>
      <c r="X3882" s="794"/>
    </row>
    <row r="3883" spans="3:24">
      <c r="C3883" s="857" t="s">
        <v>1024</v>
      </c>
      <c r="D3883" s="835">
        <v>43891</v>
      </c>
      <c r="E3883" s="794">
        <f t="shared" si="70"/>
        <v>2020</v>
      </c>
      <c r="F3883" s="794" t="s">
        <v>1019</v>
      </c>
      <c r="G3883" s="823">
        <v>300</v>
      </c>
      <c r="H3883" s="794" t="s">
        <v>1029</v>
      </c>
      <c r="I3883" s="794">
        <v>86</v>
      </c>
      <c r="J3883" s="794">
        <v>214</v>
      </c>
      <c r="K3883" s="794">
        <v>898.80000000000007</v>
      </c>
      <c r="L3883" s="835" t="s">
        <v>1023</v>
      </c>
      <c r="M3883" s="794"/>
      <c r="N3883" s="794"/>
      <c r="O3883" s="794"/>
      <c r="P3883" s="794"/>
      <c r="Q3883" s="794"/>
      <c r="R3883" s="794"/>
      <c r="S3883" s="794"/>
      <c r="T3883" s="794"/>
      <c r="U3883" s="794"/>
      <c r="V3883" s="794"/>
      <c r="W3883" s="794"/>
      <c r="X3883" s="794"/>
    </row>
    <row r="3884" spans="3:24">
      <c r="C3884" s="857" t="s">
        <v>1024</v>
      </c>
      <c r="D3884" s="835">
        <v>43891</v>
      </c>
      <c r="E3884" s="794">
        <f t="shared" si="70"/>
        <v>2020</v>
      </c>
      <c r="F3884" s="794" t="s">
        <v>1019</v>
      </c>
      <c r="G3884" s="823">
        <v>300</v>
      </c>
      <c r="H3884" s="794" t="s">
        <v>1029</v>
      </c>
      <c r="I3884" s="794">
        <v>86</v>
      </c>
      <c r="J3884" s="794">
        <v>214</v>
      </c>
      <c r="K3884" s="794">
        <v>898.80000000000007</v>
      </c>
      <c r="L3884" s="835" t="s">
        <v>1023</v>
      </c>
      <c r="M3884" s="794"/>
      <c r="N3884" s="794"/>
      <c r="O3884" s="794"/>
      <c r="P3884" s="794"/>
      <c r="Q3884" s="794"/>
      <c r="R3884" s="794"/>
      <c r="S3884" s="794"/>
      <c r="T3884" s="794"/>
      <c r="U3884" s="794"/>
      <c r="V3884" s="794"/>
      <c r="W3884" s="794"/>
      <c r="X3884" s="794"/>
    </row>
    <row r="3885" spans="3:24">
      <c r="C3885" s="857" t="s">
        <v>1024</v>
      </c>
      <c r="D3885" s="835">
        <v>43891</v>
      </c>
      <c r="E3885" s="794">
        <f t="shared" si="70"/>
        <v>2020</v>
      </c>
      <c r="F3885" s="794" t="s">
        <v>1019</v>
      </c>
      <c r="G3885" s="823">
        <v>300</v>
      </c>
      <c r="H3885" s="794" t="s">
        <v>1029</v>
      </c>
      <c r="I3885" s="794">
        <v>86</v>
      </c>
      <c r="J3885" s="794">
        <v>214</v>
      </c>
      <c r="K3885" s="794">
        <v>898.80000000000007</v>
      </c>
      <c r="L3885" s="835" t="s">
        <v>1023</v>
      </c>
      <c r="M3885" s="794"/>
      <c r="N3885" s="794"/>
      <c r="O3885" s="794"/>
      <c r="P3885" s="794"/>
      <c r="Q3885" s="794"/>
      <c r="R3885" s="794"/>
      <c r="S3885" s="794"/>
      <c r="T3885" s="794"/>
      <c r="U3885" s="794"/>
      <c r="V3885" s="794"/>
      <c r="W3885" s="794"/>
      <c r="X3885" s="794"/>
    </row>
    <row r="3886" spans="3:24">
      <c r="C3886" s="857" t="s">
        <v>1024</v>
      </c>
      <c r="D3886" s="835">
        <v>43891</v>
      </c>
      <c r="E3886" s="794">
        <f t="shared" si="70"/>
        <v>2020</v>
      </c>
      <c r="F3886" s="794" t="s">
        <v>1032</v>
      </c>
      <c r="G3886" s="823">
        <v>135</v>
      </c>
      <c r="H3886" s="794" t="s">
        <v>1029</v>
      </c>
      <c r="I3886" s="794">
        <v>86</v>
      </c>
      <c r="J3886" s="794">
        <v>49</v>
      </c>
      <c r="K3886" s="794">
        <v>205.8</v>
      </c>
      <c r="L3886" s="835" t="s">
        <v>1023</v>
      </c>
      <c r="M3886" s="794"/>
      <c r="N3886" s="794"/>
      <c r="O3886" s="794"/>
      <c r="P3886" s="794"/>
      <c r="Q3886" s="794"/>
      <c r="R3886" s="794"/>
      <c r="S3886" s="794"/>
      <c r="T3886" s="794"/>
      <c r="U3886" s="794"/>
      <c r="V3886" s="794"/>
      <c r="W3886" s="794"/>
      <c r="X3886" s="794"/>
    </row>
    <row r="3887" spans="3:24">
      <c r="C3887" s="857" t="s">
        <v>1024</v>
      </c>
      <c r="D3887" s="835">
        <v>43891</v>
      </c>
      <c r="E3887" s="794">
        <f t="shared" si="70"/>
        <v>2020</v>
      </c>
      <c r="F3887" s="794" t="s">
        <v>1032</v>
      </c>
      <c r="G3887" s="823">
        <v>135</v>
      </c>
      <c r="H3887" s="794" t="s">
        <v>1029</v>
      </c>
      <c r="I3887" s="794">
        <v>86</v>
      </c>
      <c r="J3887" s="794">
        <v>49</v>
      </c>
      <c r="K3887" s="794">
        <v>205.8</v>
      </c>
      <c r="L3887" s="835" t="s">
        <v>1023</v>
      </c>
      <c r="M3887" s="794"/>
      <c r="N3887" s="794"/>
      <c r="O3887" s="794"/>
      <c r="P3887" s="794"/>
      <c r="Q3887" s="794"/>
      <c r="R3887" s="794"/>
      <c r="S3887" s="794"/>
      <c r="T3887" s="794"/>
      <c r="U3887" s="794"/>
      <c r="V3887" s="794"/>
      <c r="W3887" s="794"/>
      <c r="X3887" s="794"/>
    </row>
    <row r="3888" spans="3:24">
      <c r="C3888" s="857" t="s">
        <v>1024</v>
      </c>
      <c r="D3888" s="835">
        <v>43891</v>
      </c>
      <c r="E3888" s="794">
        <f t="shared" si="70"/>
        <v>2020</v>
      </c>
      <c r="F3888" s="794" t="s">
        <v>1032</v>
      </c>
      <c r="G3888" s="823">
        <v>135</v>
      </c>
      <c r="H3888" s="794" t="s">
        <v>1029</v>
      </c>
      <c r="I3888" s="794">
        <v>86</v>
      </c>
      <c r="J3888" s="794">
        <v>49</v>
      </c>
      <c r="K3888" s="794">
        <v>205.8</v>
      </c>
      <c r="L3888" s="835" t="s">
        <v>1023</v>
      </c>
      <c r="M3888" s="794"/>
      <c r="N3888" s="794"/>
      <c r="O3888" s="794"/>
      <c r="P3888" s="794"/>
      <c r="Q3888" s="794"/>
      <c r="R3888" s="794"/>
      <c r="S3888" s="794"/>
      <c r="T3888" s="794"/>
      <c r="U3888" s="794"/>
      <c r="V3888" s="794"/>
      <c r="W3888" s="794"/>
      <c r="X3888" s="794"/>
    </row>
    <row r="3889" spans="3:24">
      <c r="C3889" s="857" t="s">
        <v>1024</v>
      </c>
      <c r="D3889" s="835">
        <v>43891</v>
      </c>
      <c r="E3889" s="794">
        <f t="shared" si="70"/>
        <v>2020</v>
      </c>
      <c r="F3889" s="794" t="s">
        <v>1019</v>
      </c>
      <c r="G3889" s="823">
        <v>300</v>
      </c>
      <c r="H3889" s="794" t="s">
        <v>1029</v>
      </c>
      <c r="I3889" s="794">
        <v>86</v>
      </c>
      <c r="J3889" s="794">
        <v>214</v>
      </c>
      <c r="K3889" s="794">
        <v>898.80000000000007</v>
      </c>
      <c r="L3889" s="835">
        <v>44136</v>
      </c>
      <c r="M3889" s="794"/>
      <c r="N3889" s="794"/>
      <c r="O3889" s="794"/>
      <c r="P3889" s="794"/>
      <c r="Q3889" s="794"/>
      <c r="R3889" s="794"/>
      <c r="S3889" s="794"/>
      <c r="T3889" s="794"/>
      <c r="U3889" s="794"/>
      <c r="V3889" s="794"/>
      <c r="W3889" s="794"/>
      <c r="X3889" s="794"/>
    </row>
    <row r="3890" spans="3:24">
      <c r="C3890" s="857" t="s">
        <v>1024</v>
      </c>
      <c r="D3890" s="835">
        <v>43891</v>
      </c>
      <c r="E3890" s="794">
        <f t="shared" si="70"/>
        <v>2020</v>
      </c>
      <c r="F3890" s="794" t="s">
        <v>1019</v>
      </c>
      <c r="G3890" s="823">
        <v>300</v>
      </c>
      <c r="H3890" s="794" t="s">
        <v>1029</v>
      </c>
      <c r="I3890" s="794">
        <v>86</v>
      </c>
      <c r="J3890" s="794">
        <v>214</v>
      </c>
      <c r="K3890" s="794">
        <v>898.80000000000007</v>
      </c>
      <c r="L3890" s="835">
        <v>44136</v>
      </c>
      <c r="M3890" s="794"/>
      <c r="N3890" s="794"/>
      <c r="O3890" s="794"/>
      <c r="P3890" s="794"/>
      <c r="Q3890" s="794"/>
      <c r="R3890" s="794"/>
      <c r="S3890" s="794"/>
      <c r="T3890" s="794"/>
      <c r="U3890" s="794"/>
      <c r="V3890" s="794"/>
      <c r="W3890" s="794"/>
      <c r="X3890" s="794"/>
    </row>
    <row r="3891" spans="3:24">
      <c r="C3891" s="857" t="s">
        <v>1024</v>
      </c>
      <c r="D3891" s="835">
        <v>43891</v>
      </c>
      <c r="E3891" s="794">
        <f t="shared" si="70"/>
        <v>2020</v>
      </c>
      <c r="F3891" s="794" t="s">
        <v>1019</v>
      </c>
      <c r="G3891" s="823">
        <v>300</v>
      </c>
      <c r="H3891" s="794" t="s">
        <v>1029</v>
      </c>
      <c r="I3891" s="794">
        <v>86</v>
      </c>
      <c r="J3891" s="794">
        <v>214</v>
      </c>
      <c r="K3891" s="794">
        <v>898.80000000000007</v>
      </c>
      <c r="L3891" s="835">
        <v>44136</v>
      </c>
      <c r="M3891" s="794"/>
      <c r="N3891" s="794"/>
      <c r="O3891" s="794"/>
      <c r="P3891" s="794"/>
      <c r="Q3891" s="794"/>
      <c r="R3891" s="794"/>
      <c r="S3891" s="794"/>
      <c r="T3891" s="794"/>
      <c r="U3891" s="794"/>
      <c r="V3891" s="794"/>
      <c r="W3891" s="794"/>
      <c r="X3891" s="794"/>
    </row>
    <row r="3892" spans="3:24">
      <c r="C3892" s="857" t="s">
        <v>1024</v>
      </c>
      <c r="D3892" s="835">
        <v>43891</v>
      </c>
      <c r="E3892" s="794">
        <f t="shared" si="70"/>
        <v>2020</v>
      </c>
      <c r="F3892" s="794" t="s">
        <v>1019</v>
      </c>
      <c r="G3892" s="823">
        <v>300</v>
      </c>
      <c r="H3892" s="794" t="s">
        <v>1029</v>
      </c>
      <c r="I3892" s="794">
        <v>86</v>
      </c>
      <c r="J3892" s="794">
        <v>214</v>
      </c>
      <c r="K3892" s="794">
        <v>898.80000000000007</v>
      </c>
      <c r="L3892" s="835">
        <v>44136</v>
      </c>
      <c r="M3892" s="794"/>
      <c r="N3892" s="794"/>
      <c r="O3892" s="794"/>
      <c r="P3892" s="794"/>
      <c r="Q3892" s="794"/>
      <c r="R3892" s="794"/>
      <c r="S3892" s="794"/>
      <c r="T3892" s="794"/>
      <c r="U3892" s="794"/>
      <c r="V3892" s="794"/>
      <c r="W3892" s="794"/>
      <c r="X3892" s="794"/>
    </row>
    <row r="3893" spans="3:24">
      <c r="C3893" s="857" t="s">
        <v>1024</v>
      </c>
      <c r="D3893" s="835">
        <v>43891</v>
      </c>
      <c r="E3893" s="794">
        <f t="shared" si="70"/>
        <v>2020</v>
      </c>
      <c r="F3893" s="794" t="s">
        <v>1019</v>
      </c>
      <c r="G3893" s="823">
        <v>300</v>
      </c>
      <c r="H3893" s="794" t="s">
        <v>1029</v>
      </c>
      <c r="I3893" s="794">
        <v>86</v>
      </c>
      <c r="J3893" s="794">
        <v>214</v>
      </c>
      <c r="K3893" s="794">
        <v>898.80000000000007</v>
      </c>
      <c r="L3893" s="835">
        <v>44136</v>
      </c>
      <c r="M3893" s="794"/>
      <c r="N3893" s="794"/>
      <c r="O3893" s="794"/>
      <c r="P3893" s="794"/>
      <c r="Q3893" s="794"/>
      <c r="R3893" s="794"/>
      <c r="S3893" s="794"/>
      <c r="T3893" s="794"/>
      <c r="U3893" s="794"/>
      <c r="V3893" s="794"/>
      <c r="W3893" s="794"/>
      <c r="X3893" s="794"/>
    </row>
    <row r="3894" spans="3:24">
      <c r="C3894" s="857" t="s">
        <v>1024</v>
      </c>
      <c r="D3894" s="835">
        <v>43891</v>
      </c>
      <c r="E3894" s="794">
        <f t="shared" si="70"/>
        <v>2020</v>
      </c>
      <c r="F3894" s="794" t="s">
        <v>1019</v>
      </c>
      <c r="G3894" s="823">
        <v>300</v>
      </c>
      <c r="H3894" s="794" t="s">
        <v>1029</v>
      </c>
      <c r="I3894" s="794">
        <v>86</v>
      </c>
      <c r="J3894" s="794">
        <v>214</v>
      </c>
      <c r="K3894" s="794">
        <v>898.80000000000007</v>
      </c>
      <c r="L3894" s="835">
        <v>44136</v>
      </c>
      <c r="M3894" s="794"/>
      <c r="N3894" s="794"/>
      <c r="O3894" s="794"/>
      <c r="P3894" s="794"/>
      <c r="Q3894" s="794"/>
      <c r="R3894" s="794"/>
      <c r="S3894" s="794"/>
      <c r="T3894" s="794"/>
      <c r="U3894" s="794"/>
      <c r="V3894" s="794"/>
      <c r="W3894" s="794"/>
      <c r="X3894" s="794"/>
    </row>
    <row r="3895" spans="3:24">
      <c r="C3895" s="857" t="s">
        <v>1024</v>
      </c>
      <c r="D3895" s="835">
        <v>43891</v>
      </c>
      <c r="E3895" s="794">
        <f t="shared" si="70"/>
        <v>2020</v>
      </c>
      <c r="F3895" s="794" t="s">
        <v>1019</v>
      </c>
      <c r="G3895" s="823">
        <v>300</v>
      </c>
      <c r="H3895" s="794" t="s">
        <v>1029</v>
      </c>
      <c r="I3895" s="794">
        <v>86</v>
      </c>
      <c r="J3895" s="794">
        <v>214</v>
      </c>
      <c r="K3895" s="794">
        <v>898.80000000000007</v>
      </c>
      <c r="L3895" s="835">
        <v>44136</v>
      </c>
      <c r="M3895" s="794"/>
      <c r="N3895" s="794"/>
      <c r="O3895" s="794"/>
      <c r="P3895" s="794"/>
      <c r="Q3895" s="794"/>
      <c r="R3895" s="794"/>
      <c r="S3895" s="794"/>
      <c r="T3895" s="794"/>
      <c r="U3895" s="794"/>
      <c r="V3895" s="794"/>
      <c r="W3895" s="794"/>
      <c r="X3895" s="794"/>
    </row>
    <row r="3896" spans="3:24">
      <c r="C3896" s="857" t="s">
        <v>1024</v>
      </c>
      <c r="D3896" s="835">
        <v>43891</v>
      </c>
      <c r="E3896" s="794">
        <f t="shared" si="70"/>
        <v>2020</v>
      </c>
      <c r="F3896" s="794" t="s">
        <v>1019</v>
      </c>
      <c r="G3896" s="823">
        <v>300</v>
      </c>
      <c r="H3896" s="794" t="s">
        <v>1029</v>
      </c>
      <c r="I3896" s="794">
        <v>86</v>
      </c>
      <c r="J3896" s="794">
        <v>214</v>
      </c>
      <c r="K3896" s="794">
        <v>898.80000000000007</v>
      </c>
      <c r="L3896" s="835">
        <v>44136</v>
      </c>
      <c r="M3896" s="794"/>
      <c r="N3896" s="794"/>
      <c r="O3896" s="794"/>
      <c r="P3896" s="794"/>
      <c r="Q3896" s="794"/>
      <c r="R3896" s="794"/>
      <c r="S3896" s="794"/>
      <c r="T3896" s="794"/>
      <c r="U3896" s="794"/>
      <c r="V3896" s="794"/>
      <c r="W3896" s="794"/>
      <c r="X3896" s="794"/>
    </row>
    <row r="3897" spans="3:24">
      <c r="C3897" s="857" t="s">
        <v>1024</v>
      </c>
      <c r="D3897" s="835">
        <v>43891</v>
      </c>
      <c r="E3897" s="794">
        <f t="shared" si="70"/>
        <v>2020</v>
      </c>
      <c r="F3897" s="794" t="s">
        <v>1019</v>
      </c>
      <c r="G3897" s="823">
        <v>300</v>
      </c>
      <c r="H3897" s="794" t="s">
        <v>1029</v>
      </c>
      <c r="I3897" s="794">
        <v>86</v>
      </c>
      <c r="J3897" s="794">
        <v>214</v>
      </c>
      <c r="K3897" s="794">
        <v>898.80000000000007</v>
      </c>
      <c r="L3897" s="835">
        <v>44136</v>
      </c>
      <c r="M3897" s="794"/>
      <c r="N3897" s="794"/>
      <c r="O3897" s="794"/>
      <c r="P3897" s="794"/>
      <c r="Q3897" s="794"/>
      <c r="R3897" s="794"/>
      <c r="S3897" s="794"/>
      <c r="T3897" s="794"/>
      <c r="U3897" s="794"/>
      <c r="V3897" s="794"/>
      <c r="W3897" s="794"/>
      <c r="X3897" s="794"/>
    </row>
    <row r="3898" spans="3:24">
      <c r="C3898" s="857" t="s">
        <v>1024</v>
      </c>
      <c r="D3898" s="835">
        <v>43891</v>
      </c>
      <c r="E3898" s="794">
        <f t="shared" si="70"/>
        <v>2020</v>
      </c>
      <c r="F3898" s="794" t="s">
        <v>1019</v>
      </c>
      <c r="G3898" s="823">
        <v>300</v>
      </c>
      <c r="H3898" s="794" t="s">
        <v>1029</v>
      </c>
      <c r="I3898" s="794">
        <v>86</v>
      </c>
      <c r="J3898" s="794">
        <v>214</v>
      </c>
      <c r="K3898" s="794">
        <v>898.80000000000007</v>
      </c>
      <c r="L3898" s="835">
        <v>44136</v>
      </c>
      <c r="M3898" s="794"/>
      <c r="N3898" s="794"/>
      <c r="O3898" s="794"/>
      <c r="P3898" s="794"/>
      <c r="Q3898" s="794"/>
      <c r="R3898" s="794"/>
      <c r="S3898" s="794"/>
      <c r="T3898" s="794"/>
      <c r="U3898" s="794"/>
      <c r="V3898" s="794"/>
      <c r="W3898" s="794"/>
      <c r="X3898" s="794"/>
    </row>
    <row r="3899" spans="3:24">
      <c r="C3899" s="857" t="s">
        <v>1024</v>
      </c>
      <c r="D3899" s="835">
        <v>43891</v>
      </c>
      <c r="E3899" s="794">
        <f t="shared" si="70"/>
        <v>2020</v>
      </c>
      <c r="F3899" s="794" t="s">
        <v>1019</v>
      </c>
      <c r="G3899" s="823">
        <v>300</v>
      </c>
      <c r="H3899" s="794" t="s">
        <v>1029</v>
      </c>
      <c r="I3899" s="794">
        <v>86</v>
      </c>
      <c r="J3899" s="794">
        <v>214</v>
      </c>
      <c r="K3899" s="794">
        <v>898.80000000000007</v>
      </c>
      <c r="L3899" s="835">
        <v>44136</v>
      </c>
      <c r="M3899" s="794"/>
      <c r="N3899" s="794"/>
      <c r="O3899" s="794"/>
      <c r="P3899" s="794"/>
      <c r="Q3899" s="794"/>
      <c r="R3899" s="794"/>
      <c r="S3899" s="794"/>
      <c r="T3899" s="794"/>
      <c r="U3899" s="794"/>
      <c r="V3899" s="794"/>
      <c r="W3899" s="794"/>
      <c r="X3899" s="794"/>
    </row>
    <row r="3900" spans="3:24">
      <c r="C3900" s="857" t="s">
        <v>1024</v>
      </c>
      <c r="D3900" s="835">
        <v>43891</v>
      </c>
      <c r="E3900" s="794">
        <f t="shared" si="70"/>
        <v>2020</v>
      </c>
      <c r="F3900" s="794" t="s">
        <v>1019</v>
      </c>
      <c r="G3900" s="823">
        <v>300</v>
      </c>
      <c r="H3900" s="794" t="s">
        <v>1029</v>
      </c>
      <c r="I3900" s="794">
        <v>86</v>
      </c>
      <c r="J3900" s="794">
        <v>214</v>
      </c>
      <c r="K3900" s="794">
        <v>898.80000000000007</v>
      </c>
      <c r="L3900" s="835">
        <v>44136</v>
      </c>
      <c r="M3900" s="794"/>
      <c r="N3900" s="794"/>
      <c r="O3900" s="794"/>
      <c r="P3900" s="794"/>
      <c r="Q3900" s="794"/>
      <c r="R3900" s="794"/>
      <c r="S3900" s="794"/>
      <c r="T3900" s="794"/>
      <c r="U3900" s="794"/>
      <c r="V3900" s="794"/>
      <c r="W3900" s="794"/>
      <c r="X3900" s="794"/>
    </row>
    <row r="3901" spans="3:24">
      <c r="C3901" s="857" t="s">
        <v>1024</v>
      </c>
      <c r="D3901" s="835">
        <v>43891</v>
      </c>
      <c r="E3901" s="794">
        <f t="shared" si="70"/>
        <v>2020</v>
      </c>
      <c r="F3901" s="794" t="s">
        <v>1019</v>
      </c>
      <c r="G3901" s="823">
        <v>300</v>
      </c>
      <c r="H3901" s="794" t="s">
        <v>1029</v>
      </c>
      <c r="I3901" s="794">
        <v>86</v>
      </c>
      <c r="J3901" s="794">
        <v>214</v>
      </c>
      <c r="K3901" s="794">
        <v>898.80000000000007</v>
      </c>
      <c r="L3901" s="835">
        <v>44136</v>
      </c>
      <c r="M3901" s="794"/>
      <c r="N3901" s="794"/>
      <c r="O3901" s="794"/>
      <c r="P3901" s="794"/>
      <c r="Q3901" s="794"/>
      <c r="R3901" s="794"/>
      <c r="S3901" s="794"/>
      <c r="T3901" s="794"/>
      <c r="U3901" s="794"/>
      <c r="V3901" s="794"/>
      <c r="W3901" s="794"/>
      <c r="X3901" s="794"/>
    </row>
    <row r="3902" spans="3:24">
      <c r="C3902" s="857" t="s">
        <v>1024</v>
      </c>
      <c r="D3902" s="835">
        <v>43891</v>
      </c>
      <c r="E3902" s="794">
        <f t="shared" si="70"/>
        <v>2020</v>
      </c>
      <c r="F3902" s="794" t="s">
        <v>1019</v>
      </c>
      <c r="G3902" s="823">
        <v>300</v>
      </c>
      <c r="H3902" s="794" t="s">
        <v>1029</v>
      </c>
      <c r="I3902" s="794">
        <v>86</v>
      </c>
      <c r="J3902" s="794">
        <v>214</v>
      </c>
      <c r="K3902" s="794">
        <v>898.80000000000007</v>
      </c>
      <c r="L3902" s="835">
        <v>44136</v>
      </c>
      <c r="M3902" s="794"/>
      <c r="N3902" s="794"/>
      <c r="O3902" s="794"/>
      <c r="P3902" s="794"/>
      <c r="Q3902" s="794"/>
      <c r="R3902" s="794"/>
      <c r="S3902" s="794"/>
      <c r="T3902" s="794"/>
      <c r="U3902" s="794"/>
      <c r="V3902" s="794"/>
      <c r="W3902" s="794"/>
      <c r="X3902" s="794"/>
    </row>
    <row r="3903" spans="3:24">
      <c r="C3903" s="857" t="s">
        <v>1024</v>
      </c>
      <c r="D3903" s="835">
        <v>43891</v>
      </c>
      <c r="E3903" s="794">
        <f t="shared" si="70"/>
        <v>2020</v>
      </c>
      <c r="F3903" s="794" t="s">
        <v>1019</v>
      </c>
      <c r="G3903" s="823">
        <v>300</v>
      </c>
      <c r="H3903" s="794" t="s">
        <v>1029</v>
      </c>
      <c r="I3903" s="794">
        <v>86</v>
      </c>
      <c r="J3903" s="794">
        <v>214</v>
      </c>
      <c r="K3903" s="794">
        <v>898.80000000000007</v>
      </c>
      <c r="L3903" s="835">
        <v>44136</v>
      </c>
      <c r="M3903" s="794"/>
      <c r="N3903" s="794"/>
      <c r="O3903" s="794"/>
      <c r="P3903" s="794"/>
      <c r="Q3903" s="794"/>
      <c r="R3903" s="794"/>
      <c r="S3903" s="794"/>
      <c r="T3903" s="794"/>
      <c r="U3903" s="794"/>
      <c r="V3903" s="794"/>
      <c r="W3903" s="794"/>
      <c r="X3903" s="794"/>
    </row>
    <row r="3904" spans="3:24">
      <c r="C3904" s="857" t="s">
        <v>1024</v>
      </c>
      <c r="D3904" s="835">
        <v>43891</v>
      </c>
      <c r="E3904" s="794">
        <f t="shared" si="70"/>
        <v>2020</v>
      </c>
      <c r="F3904" s="794" t="s">
        <v>1019</v>
      </c>
      <c r="G3904" s="823">
        <v>300</v>
      </c>
      <c r="H3904" s="794" t="s">
        <v>1029</v>
      </c>
      <c r="I3904" s="794">
        <v>86</v>
      </c>
      <c r="J3904" s="794">
        <v>214</v>
      </c>
      <c r="K3904" s="794">
        <v>898.80000000000007</v>
      </c>
      <c r="L3904" s="835">
        <v>44136</v>
      </c>
      <c r="M3904" s="794"/>
      <c r="N3904" s="794"/>
      <c r="O3904" s="794"/>
      <c r="P3904" s="794"/>
      <c r="Q3904" s="794"/>
      <c r="R3904" s="794"/>
      <c r="S3904" s="794"/>
      <c r="T3904" s="794"/>
      <c r="U3904" s="794"/>
      <c r="V3904" s="794"/>
      <c r="W3904" s="794"/>
      <c r="X3904" s="794"/>
    </row>
    <row r="3905" spans="3:24">
      <c r="C3905" s="857" t="s">
        <v>1024</v>
      </c>
      <c r="D3905" s="835">
        <v>43891</v>
      </c>
      <c r="E3905" s="794">
        <f t="shared" si="70"/>
        <v>2020</v>
      </c>
      <c r="F3905" s="794" t="s">
        <v>1019</v>
      </c>
      <c r="G3905" s="823">
        <v>300</v>
      </c>
      <c r="H3905" s="794" t="s">
        <v>1029</v>
      </c>
      <c r="I3905" s="794">
        <v>86</v>
      </c>
      <c r="J3905" s="794">
        <v>214</v>
      </c>
      <c r="K3905" s="794">
        <v>898.80000000000007</v>
      </c>
      <c r="L3905" s="835">
        <v>44136</v>
      </c>
      <c r="M3905" s="794"/>
      <c r="N3905" s="794"/>
      <c r="O3905" s="794"/>
      <c r="P3905" s="794"/>
      <c r="Q3905" s="794"/>
      <c r="R3905" s="794"/>
      <c r="S3905" s="794"/>
      <c r="T3905" s="794"/>
      <c r="U3905" s="794"/>
      <c r="V3905" s="794"/>
      <c r="W3905" s="794"/>
      <c r="X3905" s="794"/>
    </row>
    <row r="3906" spans="3:24">
      <c r="C3906" s="857" t="s">
        <v>1024</v>
      </c>
      <c r="D3906" s="835">
        <v>43891</v>
      </c>
      <c r="E3906" s="794">
        <f t="shared" si="70"/>
        <v>2020</v>
      </c>
      <c r="F3906" s="794" t="s">
        <v>1019</v>
      </c>
      <c r="G3906" s="823">
        <v>300</v>
      </c>
      <c r="H3906" s="794" t="s">
        <v>1029</v>
      </c>
      <c r="I3906" s="794">
        <v>86</v>
      </c>
      <c r="J3906" s="794">
        <v>214</v>
      </c>
      <c r="K3906" s="794">
        <v>898.80000000000007</v>
      </c>
      <c r="L3906" s="835">
        <v>44136</v>
      </c>
      <c r="M3906" s="794"/>
      <c r="N3906" s="794"/>
      <c r="O3906" s="794"/>
      <c r="P3906" s="794"/>
      <c r="Q3906" s="794"/>
      <c r="R3906" s="794"/>
      <c r="S3906" s="794"/>
      <c r="T3906" s="794"/>
      <c r="U3906" s="794"/>
      <c r="V3906" s="794"/>
      <c r="W3906" s="794"/>
      <c r="X3906" s="794"/>
    </row>
    <row r="3907" spans="3:24">
      <c r="C3907" s="857" t="s">
        <v>1024</v>
      </c>
      <c r="D3907" s="835">
        <v>43891</v>
      </c>
      <c r="E3907" s="794">
        <f t="shared" si="70"/>
        <v>2020</v>
      </c>
      <c r="F3907" s="794" t="s">
        <v>1019</v>
      </c>
      <c r="G3907" s="823">
        <v>300</v>
      </c>
      <c r="H3907" s="794" t="s">
        <v>1029</v>
      </c>
      <c r="I3907" s="794">
        <v>86</v>
      </c>
      <c r="J3907" s="794">
        <v>214</v>
      </c>
      <c r="K3907" s="794">
        <v>898.80000000000007</v>
      </c>
      <c r="L3907" s="835">
        <v>44166</v>
      </c>
      <c r="M3907" s="794"/>
      <c r="N3907" s="794"/>
      <c r="O3907" s="794"/>
      <c r="P3907" s="794"/>
      <c r="Q3907" s="794"/>
      <c r="R3907" s="794"/>
      <c r="S3907" s="794"/>
      <c r="T3907" s="794"/>
      <c r="U3907" s="794"/>
      <c r="V3907" s="794"/>
      <c r="W3907" s="794"/>
      <c r="X3907" s="794"/>
    </row>
    <row r="3908" spans="3:24">
      <c r="C3908" s="857" t="s">
        <v>1024</v>
      </c>
      <c r="D3908" s="835">
        <v>43891</v>
      </c>
      <c r="E3908" s="794">
        <f t="shared" si="70"/>
        <v>2020</v>
      </c>
      <c r="F3908" s="794" t="s">
        <v>1019</v>
      </c>
      <c r="G3908" s="823">
        <v>300</v>
      </c>
      <c r="H3908" s="794" t="s">
        <v>1029</v>
      </c>
      <c r="I3908" s="794">
        <v>86</v>
      </c>
      <c r="J3908" s="794">
        <v>214</v>
      </c>
      <c r="K3908" s="794">
        <v>898.80000000000007</v>
      </c>
      <c r="L3908" s="835">
        <v>44166</v>
      </c>
      <c r="M3908" s="794"/>
      <c r="N3908" s="794"/>
      <c r="O3908" s="794"/>
      <c r="P3908" s="794"/>
      <c r="Q3908" s="794"/>
      <c r="R3908" s="794"/>
      <c r="S3908" s="794"/>
      <c r="T3908" s="794"/>
      <c r="U3908" s="794"/>
      <c r="V3908" s="794"/>
      <c r="W3908" s="794"/>
      <c r="X3908" s="794"/>
    </row>
    <row r="3909" spans="3:24">
      <c r="C3909" s="857" t="s">
        <v>1024</v>
      </c>
      <c r="D3909" s="835">
        <v>43891</v>
      </c>
      <c r="E3909" s="794">
        <f t="shared" si="70"/>
        <v>2020</v>
      </c>
      <c r="F3909" s="794" t="s">
        <v>1019</v>
      </c>
      <c r="G3909" s="823">
        <v>300</v>
      </c>
      <c r="H3909" s="794" t="s">
        <v>1029</v>
      </c>
      <c r="I3909" s="794">
        <v>86</v>
      </c>
      <c r="J3909" s="794">
        <v>214</v>
      </c>
      <c r="K3909" s="794">
        <v>898.80000000000007</v>
      </c>
      <c r="L3909" s="835">
        <v>44166</v>
      </c>
      <c r="M3909" s="794"/>
      <c r="N3909" s="794"/>
      <c r="O3909" s="794"/>
      <c r="P3909" s="794"/>
      <c r="Q3909" s="794"/>
      <c r="R3909" s="794"/>
      <c r="S3909" s="794"/>
      <c r="T3909" s="794"/>
      <c r="U3909" s="794"/>
      <c r="V3909" s="794"/>
      <c r="W3909" s="794"/>
      <c r="X3909" s="794"/>
    </row>
    <row r="3910" spans="3:24">
      <c r="C3910" s="857" t="s">
        <v>1024</v>
      </c>
      <c r="D3910" s="835">
        <v>43891</v>
      </c>
      <c r="E3910" s="794">
        <f t="shared" si="70"/>
        <v>2020</v>
      </c>
      <c r="F3910" s="794" t="s">
        <v>1019</v>
      </c>
      <c r="G3910" s="823">
        <v>300</v>
      </c>
      <c r="H3910" s="794" t="s">
        <v>1029</v>
      </c>
      <c r="I3910" s="794">
        <v>86</v>
      </c>
      <c r="J3910" s="794">
        <v>214</v>
      </c>
      <c r="K3910" s="794">
        <v>898.80000000000007</v>
      </c>
      <c r="L3910" s="835">
        <v>44166</v>
      </c>
      <c r="M3910" s="794"/>
      <c r="N3910" s="794"/>
      <c r="O3910" s="794"/>
      <c r="P3910" s="794"/>
      <c r="Q3910" s="794"/>
      <c r="R3910" s="794"/>
      <c r="S3910" s="794"/>
      <c r="T3910" s="794"/>
      <c r="U3910" s="794"/>
      <c r="V3910" s="794"/>
      <c r="W3910" s="794"/>
      <c r="X3910" s="794"/>
    </row>
    <row r="3911" spans="3:24">
      <c r="C3911" s="857" t="s">
        <v>1024</v>
      </c>
      <c r="D3911" s="835">
        <v>43891</v>
      </c>
      <c r="E3911" s="794">
        <f t="shared" si="70"/>
        <v>2020</v>
      </c>
      <c r="F3911" s="794" t="s">
        <v>1019</v>
      </c>
      <c r="G3911" s="823">
        <v>300</v>
      </c>
      <c r="H3911" s="794" t="s">
        <v>1029</v>
      </c>
      <c r="I3911" s="794">
        <v>86</v>
      </c>
      <c r="J3911" s="794">
        <v>214</v>
      </c>
      <c r="K3911" s="794">
        <v>898.80000000000007</v>
      </c>
      <c r="L3911" s="835">
        <v>44166</v>
      </c>
      <c r="M3911" s="794"/>
      <c r="N3911" s="794"/>
      <c r="O3911" s="794"/>
      <c r="P3911" s="794"/>
      <c r="Q3911" s="794"/>
      <c r="R3911" s="794"/>
      <c r="S3911" s="794"/>
      <c r="T3911" s="794"/>
      <c r="U3911" s="794"/>
      <c r="V3911" s="794"/>
      <c r="W3911" s="794"/>
      <c r="X3911" s="794"/>
    </row>
    <row r="3912" spans="3:24">
      <c r="C3912" s="857" t="s">
        <v>1024</v>
      </c>
      <c r="D3912" s="835">
        <v>43891</v>
      </c>
      <c r="E3912" s="794">
        <f t="shared" si="70"/>
        <v>2020</v>
      </c>
      <c r="F3912" s="794" t="s">
        <v>1019</v>
      </c>
      <c r="G3912" s="823">
        <v>300</v>
      </c>
      <c r="H3912" s="794" t="s">
        <v>1029</v>
      </c>
      <c r="I3912" s="794">
        <v>86</v>
      </c>
      <c r="J3912" s="794">
        <v>214</v>
      </c>
      <c r="K3912" s="794">
        <v>898.80000000000007</v>
      </c>
      <c r="L3912" s="835">
        <v>44166</v>
      </c>
      <c r="M3912" s="794"/>
      <c r="N3912" s="794"/>
      <c r="O3912" s="794"/>
      <c r="P3912" s="794"/>
      <c r="Q3912" s="794"/>
      <c r="R3912" s="794"/>
      <c r="S3912" s="794"/>
      <c r="T3912" s="794"/>
      <c r="U3912" s="794"/>
      <c r="V3912" s="794"/>
      <c r="W3912" s="794"/>
      <c r="X3912" s="794"/>
    </row>
    <row r="3913" spans="3:24">
      <c r="C3913" s="857" t="s">
        <v>1018</v>
      </c>
      <c r="D3913" s="835">
        <v>43891</v>
      </c>
      <c r="E3913" s="794">
        <f t="shared" si="70"/>
        <v>2020</v>
      </c>
      <c r="F3913" s="794" t="s">
        <v>1019</v>
      </c>
      <c r="G3913" s="823">
        <v>300</v>
      </c>
      <c r="H3913" s="794" t="s">
        <v>1029</v>
      </c>
      <c r="I3913" s="794">
        <v>86</v>
      </c>
      <c r="J3913" s="794">
        <v>214</v>
      </c>
      <c r="K3913" s="794">
        <v>898.80000000000007</v>
      </c>
      <c r="L3913" s="835">
        <v>44166</v>
      </c>
      <c r="M3913" s="794"/>
      <c r="N3913" s="794"/>
      <c r="O3913" s="794"/>
      <c r="P3913" s="794"/>
      <c r="Q3913" s="794"/>
      <c r="R3913" s="794"/>
      <c r="S3913" s="794"/>
      <c r="T3913" s="794"/>
      <c r="U3913" s="794"/>
      <c r="V3913" s="794"/>
      <c r="W3913" s="794"/>
      <c r="X3913" s="794"/>
    </row>
    <row r="3914" spans="3:24">
      <c r="C3914" s="857" t="s">
        <v>1024</v>
      </c>
      <c r="D3914" s="835">
        <v>43891</v>
      </c>
      <c r="E3914" s="794">
        <f t="shared" si="70"/>
        <v>2020</v>
      </c>
      <c r="F3914" s="794" t="s">
        <v>1019</v>
      </c>
      <c r="G3914" s="823">
        <v>300</v>
      </c>
      <c r="H3914" s="794" t="s">
        <v>1066</v>
      </c>
      <c r="I3914" s="794">
        <v>72</v>
      </c>
      <c r="J3914" s="794">
        <v>228</v>
      </c>
      <c r="K3914" s="794">
        <v>957.6</v>
      </c>
      <c r="L3914" s="835">
        <v>44136</v>
      </c>
      <c r="M3914" s="794"/>
      <c r="N3914" s="794"/>
      <c r="O3914" s="794"/>
      <c r="P3914" s="794"/>
      <c r="Q3914" s="794"/>
      <c r="R3914" s="794"/>
      <c r="S3914" s="794"/>
      <c r="T3914" s="794"/>
      <c r="U3914" s="794"/>
      <c r="V3914" s="794"/>
      <c r="W3914" s="794"/>
      <c r="X3914" s="794"/>
    </row>
    <row r="3915" spans="3:24">
      <c r="C3915" s="857" t="s">
        <v>1024</v>
      </c>
      <c r="D3915" s="835">
        <v>43891</v>
      </c>
      <c r="E3915" s="794">
        <f t="shared" si="70"/>
        <v>2020</v>
      </c>
      <c r="F3915" s="794" t="s">
        <v>1019</v>
      </c>
      <c r="G3915" s="823">
        <v>300</v>
      </c>
      <c r="H3915" s="794" t="s">
        <v>1066</v>
      </c>
      <c r="I3915" s="794">
        <v>72</v>
      </c>
      <c r="J3915" s="794">
        <v>228</v>
      </c>
      <c r="K3915" s="794">
        <v>957.6</v>
      </c>
      <c r="L3915" s="835">
        <v>44136</v>
      </c>
      <c r="M3915" s="794"/>
      <c r="N3915" s="794"/>
      <c r="O3915" s="794"/>
      <c r="P3915" s="794"/>
      <c r="Q3915" s="794"/>
      <c r="R3915" s="794"/>
      <c r="S3915" s="794"/>
      <c r="T3915" s="794"/>
      <c r="U3915" s="794"/>
      <c r="V3915" s="794"/>
      <c r="W3915" s="794"/>
      <c r="X3915" s="794"/>
    </row>
    <row r="3916" spans="3:24">
      <c r="C3916" s="857" t="s">
        <v>1024</v>
      </c>
      <c r="D3916" s="835">
        <v>43891</v>
      </c>
      <c r="E3916" s="794">
        <f t="shared" si="70"/>
        <v>2020</v>
      </c>
      <c r="F3916" s="794" t="s">
        <v>1019</v>
      </c>
      <c r="G3916" s="823">
        <v>300</v>
      </c>
      <c r="H3916" s="794" t="s">
        <v>1066</v>
      </c>
      <c r="I3916" s="794">
        <v>72</v>
      </c>
      <c r="J3916" s="794">
        <v>228</v>
      </c>
      <c r="K3916" s="794">
        <v>957.6</v>
      </c>
      <c r="L3916" s="835">
        <v>44136</v>
      </c>
      <c r="M3916" s="794"/>
      <c r="N3916" s="794"/>
      <c r="O3916" s="794"/>
      <c r="P3916" s="794"/>
      <c r="Q3916" s="794"/>
      <c r="R3916" s="794"/>
      <c r="S3916" s="794"/>
      <c r="T3916" s="794"/>
      <c r="U3916" s="794"/>
      <c r="V3916" s="794"/>
      <c r="W3916" s="794"/>
      <c r="X3916" s="794"/>
    </row>
    <row r="3917" spans="3:24">
      <c r="C3917" s="857" t="s">
        <v>1024</v>
      </c>
      <c r="D3917" s="835">
        <v>43891</v>
      </c>
      <c r="E3917" s="794">
        <f t="shared" si="70"/>
        <v>2020</v>
      </c>
      <c r="F3917" s="794" t="s">
        <v>1019</v>
      </c>
      <c r="G3917" s="823">
        <v>300</v>
      </c>
      <c r="H3917" s="794" t="s">
        <v>1066</v>
      </c>
      <c r="I3917" s="794">
        <v>72</v>
      </c>
      <c r="J3917" s="794">
        <v>228</v>
      </c>
      <c r="K3917" s="794">
        <v>957.6</v>
      </c>
      <c r="L3917" s="835">
        <v>44136</v>
      </c>
      <c r="M3917" s="794"/>
      <c r="N3917" s="794"/>
      <c r="O3917" s="794"/>
      <c r="P3917" s="794"/>
      <c r="Q3917" s="794"/>
      <c r="R3917" s="794"/>
      <c r="S3917" s="794"/>
      <c r="T3917" s="794"/>
      <c r="U3917" s="794"/>
      <c r="V3917" s="794"/>
      <c r="W3917" s="794"/>
      <c r="X3917" s="794"/>
    </row>
    <row r="3918" spans="3:24">
      <c r="C3918" s="857" t="s">
        <v>1024</v>
      </c>
      <c r="D3918" s="835">
        <v>43891</v>
      </c>
      <c r="E3918" s="794">
        <f t="shared" si="70"/>
        <v>2020</v>
      </c>
      <c r="F3918" s="794" t="s">
        <v>1019</v>
      </c>
      <c r="G3918" s="823">
        <v>300</v>
      </c>
      <c r="H3918" s="794" t="s">
        <v>1066</v>
      </c>
      <c r="I3918" s="794">
        <v>72</v>
      </c>
      <c r="J3918" s="794">
        <v>228</v>
      </c>
      <c r="K3918" s="794">
        <v>957.6</v>
      </c>
      <c r="L3918" s="835">
        <v>44136</v>
      </c>
      <c r="M3918" s="794"/>
      <c r="N3918" s="794"/>
      <c r="O3918" s="794"/>
      <c r="P3918" s="794"/>
      <c r="Q3918" s="794"/>
      <c r="R3918" s="794"/>
      <c r="S3918" s="794"/>
      <c r="T3918" s="794"/>
      <c r="U3918" s="794"/>
      <c r="V3918" s="794"/>
      <c r="W3918" s="794"/>
      <c r="X3918" s="794"/>
    </row>
    <row r="3919" spans="3:24">
      <c r="C3919" s="857" t="s">
        <v>1024</v>
      </c>
      <c r="D3919" s="835">
        <v>43891</v>
      </c>
      <c r="E3919" s="794">
        <f t="shared" si="70"/>
        <v>2020</v>
      </c>
      <c r="F3919" s="794" t="s">
        <v>1019</v>
      </c>
      <c r="G3919" s="823">
        <v>300</v>
      </c>
      <c r="H3919" s="794" t="s">
        <v>1066</v>
      </c>
      <c r="I3919" s="794">
        <v>72</v>
      </c>
      <c r="J3919" s="794">
        <v>228</v>
      </c>
      <c r="K3919" s="794">
        <v>957.6</v>
      </c>
      <c r="L3919" s="835">
        <v>44136</v>
      </c>
      <c r="M3919" s="794"/>
      <c r="N3919" s="794"/>
      <c r="O3919" s="794"/>
      <c r="P3919" s="794"/>
      <c r="Q3919" s="794"/>
      <c r="R3919" s="794"/>
      <c r="S3919" s="794"/>
      <c r="T3919" s="794"/>
      <c r="U3919" s="794"/>
      <c r="V3919" s="794"/>
      <c r="W3919" s="794"/>
      <c r="X3919" s="794"/>
    </row>
    <row r="3920" spans="3:24">
      <c r="C3920" s="857" t="s">
        <v>1024</v>
      </c>
      <c r="D3920" s="835">
        <v>43891</v>
      </c>
      <c r="E3920" s="794">
        <f t="shared" si="70"/>
        <v>2020</v>
      </c>
      <c r="F3920" s="794" t="s">
        <v>1019</v>
      </c>
      <c r="G3920" s="823">
        <v>300</v>
      </c>
      <c r="H3920" s="794" t="s">
        <v>1066</v>
      </c>
      <c r="I3920" s="794">
        <v>72</v>
      </c>
      <c r="J3920" s="794">
        <v>228</v>
      </c>
      <c r="K3920" s="794">
        <v>957.6</v>
      </c>
      <c r="L3920" s="835">
        <v>44136</v>
      </c>
      <c r="M3920" s="794"/>
      <c r="N3920" s="794"/>
      <c r="O3920" s="794"/>
      <c r="P3920" s="794"/>
      <c r="Q3920" s="794"/>
      <c r="R3920" s="794"/>
      <c r="S3920" s="794"/>
      <c r="T3920" s="794"/>
      <c r="U3920" s="794"/>
      <c r="V3920" s="794"/>
      <c r="W3920" s="794"/>
      <c r="X3920" s="794"/>
    </row>
    <row r="3921" spans="3:24">
      <c r="C3921" s="857" t="s">
        <v>1024</v>
      </c>
      <c r="D3921" s="835">
        <v>43891</v>
      </c>
      <c r="E3921" s="794">
        <f t="shared" si="70"/>
        <v>2020</v>
      </c>
      <c r="F3921" s="794" t="s">
        <v>1019</v>
      </c>
      <c r="G3921" s="823">
        <v>300</v>
      </c>
      <c r="H3921" s="794" t="s">
        <v>1066</v>
      </c>
      <c r="I3921" s="794">
        <v>72</v>
      </c>
      <c r="J3921" s="794">
        <v>228</v>
      </c>
      <c r="K3921" s="794">
        <v>957.6</v>
      </c>
      <c r="L3921" s="835">
        <v>44136</v>
      </c>
      <c r="M3921" s="794"/>
      <c r="N3921" s="794"/>
      <c r="O3921" s="794"/>
      <c r="P3921" s="794"/>
      <c r="Q3921" s="794"/>
      <c r="R3921" s="794"/>
      <c r="S3921" s="794"/>
      <c r="T3921" s="794"/>
      <c r="U3921" s="794"/>
      <c r="V3921" s="794"/>
      <c r="W3921" s="794"/>
      <c r="X3921" s="794"/>
    </row>
    <row r="3922" spans="3:24">
      <c r="C3922" s="857" t="s">
        <v>1024</v>
      </c>
      <c r="D3922" s="835">
        <v>43891</v>
      </c>
      <c r="E3922" s="794">
        <f t="shared" si="70"/>
        <v>2020</v>
      </c>
      <c r="F3922" s="794" t="s">
        <v>1019</v>
      </c>
      <c r="G3922" s="823">
        <v>300</v>
      </c>
      <c r="H3922" s="794" t="s">
        <v>1066</v>
      </c>
      <c r="I3922" s="794">
        <v>72</v>
      </c>
      <c r="J3922" s="794">
        <v>228</v>
      </c>
      <c r="K3922" s="794">
        <v>957.6</v>
      </c>
      <c r="L3922" s="835">
        <v>44136</v>
      </c>
      <c r="M3922" s="794"/>
      <c r="N3922" s="794"/>
      <c r="O3922" s="794"/>
      <c r="P3922" s="794"/>
      <c r="Q3922" s="794"/>
      <c r="R3922" s="794"/>
      <c r="S3922" s="794"/>
      <c r="T3922" s="794"/>
      <c r="U3922" s="794"/>
      <c r="V3922" s="794"/>
      <c r="W3922" s="794"/>
      <c r="X3922" s="794"/>
    </row>
    <row r="3923" spans="3:24">
      <c r="C3923" s="857" t="s">
        <v>1024</v>
      </c>
      <c r="D3923" s="835">
        <v>43891</v>
      </c>
      <c r="E3923" s="794">
        <f t="shared" si="70"/>
        <v>2020</v>
      </c>
      <c r="F3923" s="794" t="s">
        <v>1019</v>
      </c>
      <c r="G3923" s="823">
        <v>300</v>
      </c>
      <c r="H3923" s="794" t="s">
        <v>1066</v>
      </c>
      <c r="I3923" s="794">
        <v>72</v>
      </c>
      <c r="J3923" s="794">
        <v>228</v>
      </c>
      <c r="K3923" s="794">
        <v>957.6</v>
      </c>
      <c r="L3923" s="835">
        <v>44136</v>
      </c>
      <c r="M3923" s="794"/>
      <c r="N3923" s="794"/>
      <c r="O3923" s="794"/>
      <c r="P3923" s="794"/>
      <c r="Q3923" s="794"/>
      <c r="R3923" s="794"/>
      <c r="S3923" s="794"/>
      <c r="T3923" s="794"/>
      <c r="U3923" s="794"/>
      <c r="V3923" s="794"/>
      <c r="W3923" s="794"/>
      <c r="X3923" s="794"/>
    </row>
    <row r="3924" spans="3:24">
      <c r="C3924" s="857" t="s">
        <v>1024</v>
      </c>
      <c r="D3924" s="835">
        <v>43891</v>
      </c>
      <c r="E3924" s="794">
        <f t="shared" si="70"/>
        <v>2020</v>
      </c>
      <c r="F3924" s="794" t="s">
        <v>1019</v>
      </c>
      <c r="G3924" s="823">
        <v>300</v>
      </c>
      <c r="H3924" s="794" t="s">
        <v>1066</v>
      </c>
      <c r="I3924" s="794">
        <v>72</v>
      </c>
      <c r="J3924" s="794">
        <v>228</v>
      </c>
      <c r="K3924" s="794">
        <v>957.6</v>
      </c>
      <c r="L3924" s="835">
        <v>44136</v>
      </c>
      <c r="M3924" s="794"/>
      <c r="N3924" s="794"/>
      <c r="O3924" s="794"/>
      <c r="P3924" s="794"/>
      <c r="Q3924" s="794"/>
      <c r="R3924" s="794"/>
      <c r="S3924" s="794"/>
      <c r="T3924" s="794"/>
      <c r="U3924" s="794"/>
      <c r="V3924" s="794"/>
      <c r="W3924" s="794"/>
      <c r="X3924" s="794"/>
    </row>
    <row r="3925" spans="3:24">
      <c r="C3925" s="857" t="s">
        <v>1024</v>
      </c>
      <c r="D3925" s="835">
        <v>43891</v>
      </c>
      <c r="E3925" s="794">
        <f t="shared" si="70"/>
        <v>2020</v>
      </c>
      <c r="F3925" s="794" t="s">
        <v>1019</v>
      </c>
      <c r="G3925" s="823">
        <v>300</v>
      </c>
      <c r="H3925" s="794" t="s">
        <v>1066</v>
      </c>
      <c r="I3925" s="794">
        <v>72</v>
      </c>
      <c r="J3925" s="794">
        <v>228</v>
      </c>
      <c r="K3925" s="794">
        <v>957.6</v>
      </c>
      <c r="L3925" s="835">
        <v>44136</v>
      </c>
      <c r="M3925" s="794"/>
      <c r="N3925" s="794"/>
      <c r="O3925" s="794"/>
      <c r="P3925" s="794"/>
      <c r="Q3925" s="794"/>
      <c r="R3925" s="794"/>
      <c r="S3925" s="794"/>
      <c r="T3925" s="794"/>
      <c r="U3925" s="794"/>
      <c r="V3925" s="794"/>
      <c r="W3925" s="794"/>
      <c r="X3925" s="794"/>
    </row>
    <row r="3926" spans="3:24">
      <c r="C3926" s="857" t="s">
        <v>1024</v>
      </c>
      <c r="D3926" s="835">
        <v>43891</v>
      </c>
      <c r="E3926" s="794">
        <f t="shared" si="70"/>
        <v>2020</v>
      </c>
      <c r="F3926" s="794" t="s">
        <v>1019</v>
      </c>
      <c r="G3926" s="823">
        <v>300</v>
      </c>
      <c r="H3926" s="794" t="s">
        <v>1066</v>
      </c>
      <c r="I3926" s="794">
        <v>72</v>
      </c>
      <c r="J3926" s="794">
        <v>228</v>
      </c>
      <c r="K3926" s="794">
        <v>957.6</v>
      </c>
      <c r="L3926" s="835">
        <v>44136</v>
      </c>
      <c r="M3926" s="794"/>
      <c r="N3926" s="794"/>
      <c r="O3926" s="794"/>
      <c r="P3926" s="794"/>
      <c r="Q3926" s="794"/>
      <c r="R3926" s="794"/>
      <c r="S3926" s="794"/>
      <c r="T3926" s="794"/>
      <c r="U3926" s="794"/>
      <c r="V3926" s="794"/>
      <c r="W3926" s="794"/>
      <c r="X3926" s="794"/>
    </row>
    <row r="3927" spans="3:24">
      <c r="C3927" s="857" t="s">
        <v>1024</v>
      </c>
      <c r="D3927" s="835">
        <v>43891</v>
      </c>
      <c r="E3927" s="794">
        <f t="shared" si="70"/>
        <v>2020</v>
      </c>
      <c r="F3927" s="794" t="s">
        <v>1019</v>
      </c>
      <c r="G3927" s="823">
        <v>300</v>
      </c>
      <c r="H3927" s="794" t="s">
        <v>1066</v>
      </c>
      <c r="I3927" s="794">
        <v>72</v>
      </c>
      <c r="J3927" s="794">
        <v>228</v>
      </c>
      <c r="K3927" s="794">
        <v>957.6</v>
      </c>
      <c r="L3927" s="835">
        <v>44136</v>
      </c>
      <c r="M3927" s="794"/>
      <c r="N3927" s="794"/>
      <c r="O3927" s="794"/>
      <c r="P3927" s="794"/>
      <c r="Q3927" s="794"/>
      <c r="R3927" s="794"/>
      <c r="S3927" s="794"/>
      <c r="T3927" s="794"/>
      <c r="U3927" s="794"/>
      <c r="V3927" s="794"/>
      <c r="W3927" s="794"/>
      <c r="X3927" s="794"/>
    </row>
    <row r="3928" spans="3:24">
      <c r="C3928" s="857" t="s">
        <v>1024</v>
      </c>
      <c r="D3928" s="835">
        <v>43891</v>
      </c>
      <c r="E3928" s="794">
        <f t="shared" si="70"/>
        <v>2020</v>
      </c>
      <c r="F3928" s="794" t="s">
        <v>1019</v>
      </c>
      <c r="G3928" s="823">
        <v>300</v>
      </c>
      <c r="H3928" s="794" t="s">
        <v>1067</v>
      </c>
      <c r="I3928" s="794">
        <v>96</v>
      </c>
      <c r="J3928" s="794">
        <v>204</v>
      </c>
      <c r="K3928" s="794">
        <v>856.80000000000007</v>
      </c>
      <c r="L3928" s="835">
        <v>44136</v>
      </c>
      <c r="M3928" s="794"/>
      <c r="N3928" s="794"/>
      <c r="O3928" s="794"/>
      <c r="P3928" s="794"/>
      <c r="Q3928" s="794"/>
      <c r="R3928" s="794"/>
      <c r="S3928" s="794"/>
      <c r="T3928" s="794"/>
      <c r="U3928" s="794"/>
      <c r="V3928" s="794"/>
      <c r="W3928" s="794"/>
      <c r="X3928" s="794"/>
    </row>
    <row r="3929" spans="3:24">
      <c r="C3929" s="857" t="s">
        <v>1024</v>
      </c>
      <c r="D3929" s="835">
        <v>43891</v>
      </c>
      <c r="E3929" s="794">
        <f t="shared" si="70"/>
        <v>2020</v>
      </c>
      <c r="F3929" s="794" t="s">
        <v>1019</v>
      </c>
      <c r="G3929" s="823">
        <v>300</v>
      </c>
      <c r="H3929" s="794" t="s">
        <v>1067</v>
      </c>
      <c r="I3929" s="794">
        <v>96</v>
      </c>
      <c r="J3929" s="794">
        <v>204</v>
      </c>
      <c r="K3929" s="794">
        <v>856.80000000000007</v>
      </c>
      <c r="L3929" s="835">
        <v>44136</v>
      </c>
      <c r="M3929" s="794"/>
      <c r="N3929" s="794"/>
      <c r="O3929" s="794"/>
      <c r="P3929" s="794"/>
      <c r="Q3929" s="794"/>
      <c r="R3929" s="794"/>
      <c r="S3929" s="794"/>
      <c r="T3929" s="794"/>
      <c r="U3929" s="794"/>
      <c r="V3929" s="794"/>
      <c r="W3929" s="794"/>
      <c r="X3929" s="794"/>
    </row>
    <row r="3930" spans="3:24">
      <c r="C3930" s="857" t="s">
        <v>1024</v>
      </c>
      <c r="D3930" s="835">
        <v>43891</v>
      </c>
      <c r="E3930" s="794">
        <f t="shared" si="70"/>
        <v>2020</v>
      </c>
      <c r="F3930" s="794" t="s">
        <v>1019</v>
      </c>
      <c r="G3930" s="823">
        <v>300</v>
      </c>
      <c r="H3930" s="794" t="s">
        <v>1067</v>
      </c>
      <c r="I3930" s="794">
        <v>96</v>
      </c>
      <c r="J3930" s="794">
        <v>204</v>
      </c>
      <c r="K3930" s="794">
        <v>856.80000000000007</v>
      </c>
      <c r="L3930" s="835">
        <v>44136</v>
      </c>
      <c r="M3930" s="794"/>
      <c r="N3930" s="794"/>
      <c r="O3930" s="794"/>
      <c r="P3930" s="794"/>
      <c r="Q3930" s="794"/>
      <c r="R3930" s="794"/>
      <c r="S3930" s="794"/>
      <c r="T3930" s="794"/>
      <c r="U3930" s="794"/>
      <c r="V3930" s="794"/>
      <c r="W3930" s="794"/>
      <c r="X3930" s="794"/>
    </row>
    <row r="3931" spans="3:24">
      <c r="C3931" s="857" t="s">
        <v>1024</v>
      </c>
      <c r="D3931" s="835">
        <v>43891</v>
      </c>
      <c r="E3931" s="794">
        <f t="shared" si="70"/>
        <v>2020</v>
      </c>
      <c r="F3931" s="794" t="s">
        <v>1019</v>
      </c>
      <c r="G3931" s="823">
        <v>300</v>
      </c>
      <c r="H3931" s="794" t="s">
        <v>1067</v>
      </c>
      <c r="I3931" s="794">
        <v>96</v>
      </c>
      <c r="J3931" s="794">
        <v>204</v>
      </c>
      <c r="K3931" s="794">
        <v>856.80000000000007</v>
      </c>
      <c r="L3931" s="835">
        <v>44136</v>
      </c>
      <c r="M3931" s="794"/>
      <c r="N3931" s="794"/>
      <c r="O3931" s="794"/>
      <c r="P3931" s="794"/>
      <c r="Q3931" s="794"/>
      <c r="R3931" s="794"/>
      <c r="S3931" s="794"/>
      <c r="T3931" s="794"/>
      <c r="U3931" s="794"/>
      <c r="V3931" s="794"/>
      <c r="W3931" s="794"/>
      <c r="X3931" s="794"/>
    </row>
    <row r="3932" spans="3:24">
      <c r="C3932" s="857" t="s">
        <v>1024</v>
      </c>
      <c r="D3932" s="835">
        <v>43891</v>
      </c>
      <c r="E3932" s="794">
        <f t="shared" si="70"/>
        <v>2020</v>
      </c>
      <c r="F3932" s="794" t="s">
        <v>1019</v>
      </c>
      <c r="G3932" s="823">
        <v>300</v>
      </c>
      <c r="H3932" s="794" t="s">
        <v>1067</v>
      </c>
      <c r="I3932" s="794">
        <v>96</v>
      </c>
      <c r="J3932" s="794">
        <v>204</v>
      </c>
      <c r="K3932" s="794">
        <v>856.80000000000007</v>
      </c>
      <c r="L3932" s="835">
        <v>44136</v>
      </c>
      <c r="M3932" s="794"/>
      <c r="N3932" s="794"/>
      <c r="O3932" s="794"/>
      <c r="P3932" s="794"/>
      <c r="Q3932" s="794"/>
      <c r="R3932" s="794"/>
      <c r="S3932" s="794"/>
      <c r="T3932" s="794"/>
      <c r="U3932" s="794"/>
      <c r="V3932" s="794"/>
      <c r="W3932" s="794"/>
      <c r="X3932" s="794"/>
    </row>
    <row r="3933" spans="3:24">
      <c r="C3933" s="857" t="s">
        <v>1024</v>
      </c>
      <c r="D3933" s="835">
        <v>43891</v>
      </c>
      <c r="E3933" s="794">
        <f t="shared" si="70"/>
        <v>2020</v>
      </c>
      <c r="F3933" s="794" t="s">
        <v>1019</v>
      </c>
      <c r="G3933" s="823">
        <v>300</v>
      </c>
      <c r="H3933" s="794" t="s">
        <v>1068</v>
      </c>
      <c r="I3933" s="794">
        <v>125</v>
      </c>
      <c r="J3933" s="794">
        <v>175</v>
      </c>
      <c r="K3933" s="794">
        <v>735</v>
      </c>
      <c r="L3933" s="835">
        <v>44136</v>
      </c>
      <c r="M3933" s="794"/>
      <c r="N3933" s="794"/>
      <c r="O3933" s="794"/>
      <c r="P3933" s="794"/>
      <c r="Q3933" s="794"/>
      <c r="R3933" s="794"/>
      <c r="S3933" s="794"/>
      <c r="T3933" s="794"/>
      <c r="U3933" s="794"/>
      <c r="V3933" s="794"/>
      <c r="W3933" s="794"/>
      <c r="X3933" s="794"/>
    </row>
    <row r="3934" spans="3:24">
      <c r="C3934" s="857" t="s">
        <v>1024</v>
      </c>
      <c r="D3934" s="835">
        <v>43891</v>
      </c>
      <c r="E3934" s="794">
        <f t="shared" si="70"/>
        <v>2020</v>
      </c>
      <c r="F3934" s="794" t="s">
        <v>1019</v>
      </c>
      <c r="G3934" s="823">
        <v>300</v>
      </c>
      <c r="H3934" s="794" t="s">
        <v>1068</v>
      </c>
      <c r="I3934" s="794">
        <v>125</v>
      </c>
      <c r="J3934" s="794">
        <v>175</v>
      </c>
      <c r="K3934" s="794">
        <v>735</v>
      </c>
      <c r="L3934" s="835">
        <v>44136</v>
      </c>
      <c r="M3934" s="794"/>
      <c r="N3934" s="794"/>
      <c r="O3934" s="794"/>
      <c r="P3934" s="794"/>
      <c r="Q3934" s="794"/>
      <c r="R3934" s="794"/>
      <c r="S3934" s="794"/>
      <c r="T3934" s="794"/>
      <c r="U3934" s="794"/>
      <c r="V3934" s="794"/>
      <c r="W3934" s="794"/>
      <c r="X3934" s="794"/>
    </row>
    <row r="3935" spans="3:24">
      <c r="C3935" s="857" t="s">
        <v>1024</v>
      </c>
      <c r="D3935" s="835">
        <v>43891</v>
      </c>
      <c r="E3935" s="794">
        <f t="shared" si="70"/>
        <v>2020</v>
      </c>
      <c r="F3935" s="794" t="s">
        <v>1019</v>
      </c>
      <c r="G3935" s="823">
        <v>300</v>
      </c>
      <c r="H3935" s="794" t="s">
        <v>1068</v>
      </c>
      <c r="I3935" s="794">
        <v>125</v>
      </c>
      <c r="J3935" s="794">
        <v>175</v>
      </c>
      <c r="K3935" s="794">
        <v>735</v>
      </c>
      <c r="L3935" s="835">
        <v>44136</v>
      </c>
      <c r="M3935" s="794"/>
      <c r="N3935" s="794"/>
      <c r="O3935" s="794"/>
      <c r="P3935" s="794"/>
      <c r="Q3935" s="794"/>
      <c r="R3935" s="794"/>
      <c r="S3935" s="794"/>
      <c r="T3935" s="794"/>
      <c r="U3935" s="794"/>
      <c r="V3935" s="794"/>
      <c r="W3935" s="794"/>
      <c r="X3935" s="794"/>
    </row>
    <row r="3936" spans="3:24">
      <c r="C3936" s="857" t="s">
        <v>1024</v>
      </c>
      <c r="D3936" s="835">
        <v>43891</v>
      </c>
      <c r="E3936" s="794">
        <f t="shared" si="70"/>
        <v>2020</v>
      </c>
      <c r="F3936" s="794" t="s">
        <v>1019</v>
      </c>
      <c r="G3936" s="823">
        <v>300</v>
      </c>
      <c r="H3936" s="794" t="s">
        <v>1068</v>
      </c>
      <c r="I3936" s="794">
        <v>125</v>
      </c>
      <c r="J3936" s="794">
        <v>175</v>
      </c>
      <c r="K3936" s="794">
        <v>735</v>
      </c>
      <c r="L3936" s="835">
        <v>44136</v>
      </c>
      <c r="M3936" s="794"/>
      <c r="N3936" s="794"/>
      <c r="O3936" s="794"/>
      <c r="P3936" s="794"/>
      <c r="Q3936" s="794"/>
      <c r="R3936" s="794"/>
      <c r="S3936" s="794"/>
      <c r="T3936" s="794"/>
      <c r="U3936" s="794"/>
      <c r="V3936" s="794"/>
      <c r="W3936" s="794"/>
      <c r="X3936" s="794"/>
    </row>
    <row r="3937" spans="3:24">
      <c r="C3937" s="857" t="s">
        <v>1024</v>
      </c>
      <c r="D3937" s="835">
        <v>43891</v>
      </c>
      <c r="E3937" s="794">
        <f t="shared" si="70"/>
        <v>2020</v>
      </c>
      <c r="F3937" s="794" t="s">
        <v>1019</v>
      </c>
      <c r="G3937" s="823">
        <v>300</v>
      </c>
      <c r="H3937" s="794" t="s">
        <v>1068</v>
      </c>
      <c r="I3937" s="794">
        <v>125</v>
      </c>
      <c r="J3937" s="794">
        <v>175</v>
      </c>
      <c r="K3937" s="794">
        <v>735</v>
      </c>
      <c r="L3937" s="835">
        <v>44136</v>
      </c>
      <c r="M3937" s="794"/>
      <c r="N3937" s="794"/>
      <c r="O3937" s="794"/>
      <c r="P3937" s="794"/>
      <c r="Q3937" s="794"/>
      <c r="R3937" s="794"/>
      <c r="S3937" s="794"/>
      <c r="T3937" s="794"/>
      <c r="U3937" s="794"/>
      <c r="V3937" s="794"/>
      <c r="W3937" s="794"/>
      <c r="X3937" s="794"/>
    </row>
    <row r="3938" spans="3:24">
      <c r="C3938" s="857" t="s">
        <v>1024</v>
      </c>
      <c r="D3938" s="835">
        <v>43891</v>
      </c>
      <c r="E3938" s="794">
        <f t="shared" si="70"/>
        <v>2020</v>
      </c>
      <c r="F3938" s="794" t="s">
        <v>1019</v>
      </c>
      <c r="G3938" s="823">
        <v>300</v>
      </c>
      <c r="H3938" s="794" t="s">
        <v>1068</v>
      </c>
      <c r="I3938" s="794">
        <v>125</v>
      </c>
      <c r="J3938" s="794">
        <v>175</v>
      </c>
      <c r="K3938" s="794">
        <v>735</v>
      </c>
      <c r="L3938" s="835">
        <v>44136</v>
      </c>
      <c r="M3938" s="794"/>
      <c r="N3938" s="794"/>
      <c r="O3938" s="794"/>
      <c r="P3938" s="794"/>
      <c r="Q3938" s="794"/>
      <c r="R3938" s="794"/>
      <c r="S3938" s="794"/>
      <c r="T3938" s="794"/>
      <c r="U3938" s="794"/>
      <c r="V3938" s="794"/>
      <c r="W3938" s="794"/>
      <c r="X3938" s="794"/>
    </row>
    <row r="3939" spans="3:24">
      <c r="C3939" s="857" t="s">
        <v>1024</v>
      </c>
      <c r="D3939" s="835">
        <v>43891</v>
      </c>
      <c r="E3939" s="794">
        <f t="shared" si="70"/>
        <v>2020</v>
      </c>
      <c r="F3939" s="794" t="s">
        <v>1019</v>
      </c>
      <c r="G3939" s="823">
        <v>300</v>
      </c>
      <c r="H3939" s="794" t="s">
        <v>1029</v>
      </c>
      <c r="I3939" s="794">
        <v>86</v>
      </c>
      <c r="J3939" s="794">
        <v>214</v>
      </c>
      <c r="K3939" s="794">
        <v>898.80000000000007</v>
      </c>
      <c r="L3939" s="835" t="s">
        <v>1023</v>
      </c>
      <c r="M3939" s="794"/>
      <c r="N3939" s="794"/>
      <c r="O3939" s="794"/>
      <c r="P3939" s="794"/>
      <c r="Q3939" s="794"/>
      <c r="R3939" s="794"/>
      <c r="S3939" s="794"/>
      <c r="T3939" s="794"/>
      <c r="U3939" s="794"/>
      <c r="V3939" s="794"/>
      <c r="W3939" s="794"/>
      <c r="X3939" s="794"/>
    </row>
    <row r="3940" spans="3:24">
      <c r="C3940" s="857" t="s">
        <v>1024</v>
      </c>
      <c r="D3940" s="835">
        <v>43891</v>
      </c>
      <c r="E3940" s="794">
        <f t="shared" si="70"/>
        <v>2020</v>
      </c>
      <c r="F3940" s="794" t="s">
        <v>1019</v>
      </c>
      <c r="G3940" s="823">
        <v>300</v>
      </c>
      <c r="H3940" s="794" t="s">
        <v>1029</v>
      </c>
      <c r="I3940" s="794">
        <v>86</v>
      </c>
      <c r="J3940" s="794">
        <v>214</v>
      </c>
      <c r="K3940" s="794">
        <v>898.80000000000007</v>
      </c>
      <c r="L3940" s="835" t="s">
        <v>1023</v>
      </c>
      <c r="M3940" s="794"/>
      <c r="N3940" s="794"/>
      <c r="O3940" s="794"/>
      <c r="P3940" s="794"/>
      <c r="Q3940" s="794"/>
      <c r="R3940" s="794"/>
      <c r="S3940" s="794"/>
      <c r="T3940" s="794"/>
      <c r="U3940" s="794"/>
      <c r="V3940" s="794"/>
      <c r="W3940" s="794"/>
      <c r="X3940" s="794"/>
    </row>
    <row r="3941" spans="3:24">
      <c r="C3941" s="857" t="s">
        <v>1024</v>
      </c>
      <c r="D3941" s="835">
        <v>43891</v>
      </c>
      <c r="E3941" s="794">
        <f t="shared" si="70"/>
        <v>2020</v>
      </c>
      <c r="F3941" s="794" t="s">
        <v>1019</v>
      </c>
      <c r="G3941" s="823">
        <v>300</v>
      </c>
      <c r="H3941" s="794" t="s">
        <v>1029</v>
      </c>
      <c r="I3941" s="794">
        <v>86</v>
      </c>
      <c r="J3941" s="794">
        <v>214</v>
      </c>
      <c r="K3941" s="794">
        <v>898.80000000000007</v>
      </c>
      <c r="L3941" s="835" t="s">
        <v>1023</v>
      </c>
      <c r="M3941" s="794"/>
      <c r="N3941" s="794"/>
      <c r="O3941" s="794"/>
      <c r="P3941" s="794"/>
      <c r="Q3941" s="794"/>
      <c r="R3941" s="794"/>
      <c r="S3941" s="794"/>
      <c r="T3941" s="794"/>
      <c r="U3941" s="794"/>
      <c r="V3941" s="794"/>
      <c r="W3941" s="794"/>
      <c r="X3941" s="794"/>
    </row>
    <row r="3942" spans="3:24">
      <c r="C3942" s="857" t="s">
        <v>1024</v>
      </c>
      <c r="D3942" s="835">
        <v>43891</v>
      </c>
      <c r="E3942" s="794">
        <f t="shared" si="70"/>
        <v>2020</v>
      </c>
      <c r="F3942" s="794" t="s">
        <v>1019</v>
      </c>
      <c r="G3942" s="823">
        <v>300</v>
      </c>
      <c r="H3942" s="794" t="s">
        <v>1029</v>
      </c>
      <c r="I3942" s="794">
        <v>86</v>
      </c>
      <c r="J3942" s="794">
        <v>214</v>
      </c>
      <c r="K3942" s="794">
        <v>898.80000000000007</v>
      </c>
      <c r="L3942" s="835" t="s">
        <v>1023</v>
      </c>
      <c r="M3942" s="794"/>
      <c r="N3942" s="794"/>
      <c r="O3942" s="794"/>
      <c r="P3942" s="794"/>
      <c r="Q3942" s="794"/>
      <c r="R3942" s="794"/>
      <c r="S3942" s="794"/>
      <c r="T3942" s="794"/>
      <c r="U3942" s="794"/>
      <c r="V3942" s="794"/>
      <c r="W3942" s="794"/>
      <c r="X3942" s="794"/>
    </row>
    <row r="3943" spans="3:24">
      <c r="C3943" s="857" t="s">
        <v>1024</v>
      </c>
      <c r="D3943" s="835">
        <v>43891</v>
      </c>
      <c r="E3943" s="794">
        <f t="shared" si="70"/>
        <v>2020</v>
      </c>
      <c r="F3943" s="794" t="s">
        <v>1019</v>
      </c>
      <c r="G3943" s="823">
        <v>300</v>
      </c>
      <c r="H3943" s="794" t="s">
        <v>1029</v>
      </c>
      <c r="I3943" s="794">
        <v>86</v>
      </c>
      <c r="J3943" s="794">
        <v>214</v>
      </c>
      <c r="K3943" s="794">
        <v>898.80000000000007</v>
      </c>
      <c r="L3943" s="835" t="s">
        <v>1023</v>
      </c>
      <c r="M3943" s="794"/>
      <c r="N3943" s="794"/>
      <c r="O3943" s="794"/>
      <c r="P3943" s="794"/>
      <c r="Q3943" s="794"/>
      <c r="R3943" s="794"/>
      <c r="S3943" s="794"/>
      <c r="T3943" s="794"/>
      <c r="U3943" s="794"/>
      <c r="V3943" s="794"/>
      <c r="W3943" s="794"/>
      <c r="X3943" s="794"/>
    </row>
    <row r="3944" spans="3:24">
      <c r="C3944" s="857" t="s">
        <v>1024</v>
      </c>
      <c r="D3944" s="835">
        <v>43891</v>
      </c>
      <c r="E3944" s="794">
        <f t="shared" si="70"/>
        <v>2020</v>
      </c>
      <c r="F3944" s="794" t="s">
        <v>1019</v>
      </c>
      <c r="G3944" s="823">
        <v>300</v>
      </c>
      <c r="H3944" s="794" t="s">
        <v>1029</v>
      </c>
      <c r="I3944" s="794">
        <v>86</v>
      </c>
      <c r="J3944" s="794">
        <v>214</v>
      </c>
      <c r="K3944" s="794">
        <v>898.80000000000007</v>
      </c>
      <c r="L3944" s="835" t="s">
        <v>1023</v>
      </c>
      <c r="M3944" s="794"/>
      <c r="N3944" s="794"/>
      <c r="O3944" s="794"/>
      <c r="P3944" s="794"/>
      <c r="Q3944" s="794"/>
      <c r="R3944" s="794"/>
      <c r="S3944" s="794"/>
      <c r="T3944" s="794"/>
      <c r="U3944" s="794"/>
      <c r="V3944" s="794"/>
      <c r="W3944" s="794"/>
      <c r="X3944" s="794"/>
    </row>
    <row r="3945" spans="3:24">
      <c r="C3945" s="857" t="s">
        <v>1024</v>
      </c>
      <c r="D3945" s="835">
        <v>43891</v>
      </c>
      <c r="E3945" s="794">
        <f t="shared" si="70"/>
        <v>2020</v>
      </c>
      <c r="F3945" s="794" t="s">
        <v>1019</v>
      </c>
      <c r="G3945" s="823">
        <v>300</v>
      </c>
      <c r="H3945" s="794" t="s">
        <v>1029</v>
      </c>
      <c r="I3945" s="794">
        <v>86</v>
      </c>
      <c r="J3945" s="794">
        <v>214</v>
      </c>
      <c r="K3945" s="794">
        <v>898.80000000000007</v>
      </c>
      <c r="L3945" s="835" t="s">
        <v>1023</v>
      </c>
      <c r="M3945" s="794"/>
      <c r="N3945" s="794"/>
      <c r="O3945" s="794"/>
      <c r="P3945" s="794"/>
      <c r="Q3945" s="794"/>
      <c r="R3945" s="794"/>
      <c r="S3945" s="794"/>
      <c r="T3945" s="794"/>
      <c r="U3945" s="794"/>
      <c r="V3945" s="794"/>
      <c r="W3945" s="794"/>
      <c r="X3945" s="794"/>
    </row>
    <row r="3946" spans="3:24">
      <c r="C3946" s="857" t="s">
        <v>1024</v>
      </c>
      <c r="D3946" s="835">
        <v>43891</v>
      </c>
      <c r="E3946" s="794">
        <f t="shared" ref="E3946:E4009" si="71">YEAR(D3946)</f>
        <v>2020</v>
      </c>
      <c r="F3946" s="794" t="s">
        <v>1019</v>
      </c>
      <c r="G3946" s="823">
        <v>300</v>
      </c>
      <c r="H3946" s="794" t="s">
        <v>1029</v>
      </c>
      <c r="I3946" s="794">
        <v>86</v>
      </c>
      <c r="J3946" s="794">
        <v>214</v>
      </c>
      <c r="K3946" s="794">
        <v>898.80000000000007</v>
      </c>
      <c r="L3946" s="835" t="s">
        <v>1023</v>
      </c>
      <c r="M3946" s="794"/>
      <c r="N3946" s="794"/>
      <c r="O3946" s="794"/>
      <c r="P3946" s="794"/>
      <c r="Q3946" s="794"/>
      <c r="R3946" s="794"/>
      <c r="S3946" s="794"/>
      <c r="T3946" s="794"/>
      <c r="U3946" s="794"/>
      <c r="V3946" s="794"/>
      <c r="W3946" s="794"/>
      <c r="X3946" s="794"/>
    </row>
    <row r="3947" spans="3:24">
      <c r="C3947" s="857" t="s">
        <v>1024</v>
      </c>
      <c r="D3947" s="835">
        <v>43891</v>
      </c>
      <c r="E3947" s="794">
        <f t="shared" si="71"/>
        <v>2020</v>
      </c>
      <c r="F3947" s="794" t="s">
        <v>1019</v>
      </c>
      <c r="G3947" s="823">
        <v>300</v>
      </c>
      <c r="H3947" s="794" t="s">
        <v>1029</v>
      </c>
      <c r="I3947" s="794">
        <v>86</v>
      </c>
      <c r="J3947" s="794">
        <v>214</v>
      </c>
      <c r="K3947" s="794">
        <v>898.80000000000007</v>
      </c>
      <c r="L3947" s="835" t="s">
        <v>1023</v>
      </c>
      <c r="M3947" s="794"/>
      <c r="N3947" s="794"/>
      <c r="O3947" s="794"/>
      <c r="P3947" s="794"/>
      <c r="Q3947" s="794"/>
      <c r="R3947" s="794"/>
      <c r="S3947" s="794"/>
      <c r="T3947" s="794"/>
      <c r="U3947" s="794"/>
      <c r="V3947" s="794"/>
      <c r="W3947" s="794"/>
      <c r="X3947" s="794"/>
    </row>
    <row r="3948" spans="3:24">
      <c r="C3948" s="857" t="s">
        <v>1024</v>
      </c>
      <c r="D3948" s="835">
        <v>43891</v>
      </c>
      <c r="E3948" s="794">
        <f t="shared" si="71"/>
        <v>2020</v>
      </c>
      <c r="F3948" s="794" t="s">
        <v>1019</v>
      </c>
      <c r="G3948" s="823">
        <v>300</v>
      </c>
      <c r="H3948" s="794" t="s">
        <v>1068</v>
      </c>
      <c r="I3948" s="794">
        <v>125</v>
      </c>
      <c r="J3948" s="794">
        <v>175</v>
      </c>
      <c r="K3948" s="794">
        <v>735</v>
      </c>
      <c r="L3948" s="835">
        <v>44136</v>
      </c>
      <c r="M3948" s="794"/>
      <c r="N3948" s="794"/>
      <c r="O3948" s="794"/>
      <c r="P3948" s="794"/>
      <c r="Q3948" s="794"/>
      <c r="R3948" s="794"/>
      <c r="S3948" s="794"/>
      <c r="T3948" s="794"/>
      <c r="U3948" s="794"/>
      <c r="V3948" s="794"/>
      <c r="W3948" s="794"/>
      <c r="X3948" s="794"/>
    </row>
    <row r="3949" spans="3:24">
      <c r="C3949" s="857" t="s">
        <v>1024</v>
      </c>
      <c r="D3949" s="835">
        <v>43891</v>
      </c>
      <c r="E3949" s="794">
        <f t="shared" si="71"/>
        <v>2020</v>
      </c>
      <c r="F3949" s="794" t="s">
        <v>1019</v>
      </c>
      <c r="G3949" s="823">
        <v>300</v>
      </c>
      <c r="H3949" s="794" t="s">
        <v>1068</v>
      </c>
      <c r="I3949" s="794">
        <v>125</v>
      </c>
      <c r="J3949" s="794">
        <v>175</v>
      </c>
      <c r="K3949" s="794">
        <v>735</v>
      </c>
      <c r="L3949" s="835">
        <v>44136</v>
      </c>
      <c r="M3949" s="794"/>
      <c r="N3949" s="794"/>
      <c r="O3949" s="794"/>
      <c r="P3949" s="794"/>
      <c r="Q3949" s="794"/>
      <c r="R3949" s="794"/>
      <c r="S3949" s="794"/>
      <c r="T3949" s="794"/>
      <c r="U3949" s="794"/>
      <c r="V3949" s="794"/>
      <c r="W3949" s="794"/>
      <c r="X3949" s="794"/>
    </row>
    <row r="3950" spans="3:24">
      <c r="C3950" s="857" t="s">
        <v>1024</v>
      </c>
      <c r="D3950" s="835">
        <v>43891</v>
      </c>
      <c r="E3950" s="794">
        <f t="shared" si="71"/>
        <v>2020</v>
      </c>
      <c r="F3950" s="794" t="s">
        <v>1019</v>
      </c>
      <c r="G3950" s="823">
        <v>300</v>
      </c>
      <c r="H3950" s="794" t="s">
        <v>1068</v>
      </c>
      <c r="I3950" s="794">
        <v>125</v>
      </c>
      <c r="J3950" s="794">
        <v>175</v>
      </c>
      <c r="K3950" s="794">
        <v>735</v>
      </c>
      <c r="L3950" s="835">
        <v>44136</v>
      </c>
      <c r="M3950" s="794"/>
      <c r="N3950" s="794"/>
      <c r="O3950" s="794"/>
      <c r="P3950" s="794"/>
      <c r="Q3950" s="794"/>
      <c r="R3950" s="794"/>
      <c r="S3950" s="794"/>
      <c r="T3950" s="794"/>
      <c r="U3950" s="794"/>
      <c r="V3950" s="794"/>
      <c r="W3950" s="794"/>
      <c r="X3950" s="794"/>
    </row>
    <row r="3951" spans="3:24">
      <c r="C3951" s="857" t="s">
        <v>1024</v>
      </c>
      <c r="D3951" s="835">
        <v>43891</v>
      </c>
      <c r="E3951" s="794">
        <f t="shared" si="71"/>
        <v>2020</v>
      </c>
      <c r="F3951" s="794" t="s">
        <v>1019</v>
      </c>
      <c r="G3951" s="823">
        <v>300</v>
      </c>
      <c r="H3951" s="794" t="s">
        <v>1068</v>
      </c>
      <c r="I3951" s="794">
        <v>125</v>
      </c>
      <c r="J3951" s="794">
        <v>175</v>
      </c>
      <c r="K3951" s="794">
        <v>735</v>
      </c>
      <c r="L3951" s="835">
        <v>44136</v>
      </c>
      <c r="M3951" s="794"/>
      <c r="N3951" s="794"/>
      <c r="O3951" s="794"/>
      <c r="P3951" s="794"/>
      <c r="Q3951" s="794"/>
      <c r="R3951" s="794"/>
      <c r="S3951" s="794"/>
      <c r="T3951" s="794"/>
      <c r="U3951" s="794"/>
      <c r="V3951" s="794"/>
      <c r="W3951" s="794"/>
      <c r="X3951" s="794"/>
    </row>
    <row r="3952" spans="3:24">
      <c r="C3952" s="857" t="s">
        <v>1024</v>
      </c>
      <c r="D3952" s="835">
        <v>43891</v>
      </c>
      <c r="E3952" s="794">
        <f t="shared" si="71"/>
        <v>2020</v>
      </c>
      <c r="F3952" s="794" t="s">
        <v>1019</v>
      </c>
      <c r="G3952" s="823">
        <v>300</v>
      </c>
      <c r="H3952" s="794" t="s">
        <v>1067</v>
      </c>
      <c r="I3952" s="794">
        <v>96</v>
      </c>
      <c r="J3952" s="794">
        <v>204</v>
      </c>
      <c r="K3952" s="794">
        <v>856.80000000000007</v>
      </c>
      <c r="L3952" s="835">
        <v>44136</v>
      </c>
      <c r="M3952" s="794"/>
      <c r="N3952" s="794"/>
      <c r="O3952" s="794"/>
      <c r="P3952" s="794"/>
      <c r="Q3952" s="794"/>
      <c r="R3952" s="794"/>
      <c r="S3952" s="794"/>
      <c r="T3952" s="794"/>
      <c r="U3952" s="794"/>
      <c r="V3952" s="794"/>
      <c r="W3952" s="794"/>
      <c r="X3952" s="794"/>
    </row>
    <row r="3953" spans="3:24">
      <c r="C3953" s="857" t="s">
        <v>1024</v>
      </c>
      <c r="D3953" s="835">
        <v>43891</v>
      </c>
      <c r="E3953" s="794">
        <f t="shared" si="71"/>
        <v>2020</v>
      </c>
      <c r="F3953" s="794" t="s">
        <v>1019</v>
      </c>
      <c r="G3953" s="823">
        <v>300</v>
      </c>
      <c r="H3953" s="794" t="s">
        <v>1067</v>
      </c>
      <c r="I3953" s="794">
        <v>96</v>
      </c>
      <c r="J3953" s="794">
        <v>204</v>
      </c>
      <c r="K3953" s="794">
        <v>856.80000000000007</v>
      </c>
      <c r="L3953" s="835">
        <v>44136</v>
      </c>
      <c r="M3953" s="794"/>
      <c r="N3953" s="794"/>
      <c r="O3953" s="794"/>
      <c r="P3953" s="794"/>
      <c r="Q3953" s="794"/>
      <c r="R3953" s="794"/>
      <c r="S3953" s="794"/>
      <c r="T3953" s="794"/>
      <c r="U3953" s="794"/>
      <c r="V3953" s="794"/>
      <c r="W3953" s="794"/>
      <c r="X3953" s="794"/>
    </row>
    <row r="3954" spans="3:24">
      <c r="C3954" s="857" t="s">
        <v>1024</v>
      </c>
      <c r="D3954" s="835">
        <v>43891</v>
      </c>
      <c r="E3954" s="794">
        <f t="shared" si="71"/>
        <v>2020</v>
      </c>
      <c r="F3954" s="794" t="s">
        <v>1019</v>
      </c>
      <c r="G3954" s="823">
        <v>300</v>
      </c>
      <c r="H3954" s="794" t="s">
        <v>1067</v>
      </c>
      <c r="I3954" s="794">
        <v>96</v>
      </c>
      <c r="J3954" s="794">
        <v>204</v>
      </c>
      <c r="K3954" s="794">
        <v>856.80000000000007</v>
      </c>
      <c r="L3954" s="835">
        <v>44136</v>
      </c>
      <c r="M3954" s="794"/>
      <c r="N3954" s="794"/>
      <c r="O3954" s="794"/>
      <c r="P3954" s="794"/>
      <c r="Q3954" s="794"/>
      <c r="R3954" s="794"/>
      <c r="S3954" s="794"/>
      <c r="T3954" s="794"/>
      <c r="U3954" s="794"/>
      <c r="V3954" s="794"/>
      <c r="W3954" s="794"/>
      <c r="X3954" s="794"/>
    </row>
    <row r="3955" spans="3:24">
      <c r="C3955" s="857" t="s">
        <v>1024</v>
      </c>
      <c r="D3955" s="835">
        <v>43891</v>
      </c>
      <c r="E3955" s="794">
        <f t="shared" si="71"/>
        <v>2020</v>
      </c>
      <c r="F3955" s="794" t="s">
        <v>1019</v>
      </c>
      <c r="G3955" s="823">
        <v>300</v>
      </c>
      <c r="H3955" s="794" t="s">
        <v>1067</v>
      </c>
      <c r="I3955" s="794">
        <v>96</v>
      </c>
      <c r="J3955" s="794">
        <v>204</v>
      </c>
      <c r="K3955" s="794">
        <v>856.80000000000007</v>
      </c>
      <c r="L3955" s="835">
        <v>44136</v>
      </c>
      <c r="M3955" s="794"/>
      <c r="N3955" s="794"/>
      <c r="O3955" s="794"/>
      <c r="P3955" s="794"/>
      <c r="Q3955" s="794"/>
      <c r="R3955" s="794"/>
      <c r="S3955" s="794"/>
      <c r="T3955" s="794"/>
      <c r="U3955" s="794"/>
      <c r="V3955" s="794"/>
      <c r="W3955" s="794"/>
      <c r="X3955" s="794"/>
    </row>
    <row r="3956" spans="3:24">
      <c r="C3956" s="857" t="s">
        <v>1024</v>
      </c>
      <c r="D3956" s="835">
        <v>43891</v>
      </c>
      <c r="E3956" s="794">
        <f t="shared" si="71"/>
        <v>2020</v>
      </c>
      <c r="F3956" s="794" t="s">
        <v>1019</v>
      </c>
      <c r="G3956" s="823">
        <v>300</v>
      </c>
      <c r="H3956" s="794" t="s">
        <v>1067</v>
      </c>
      <c r="I3956" s="794">
        <v>96</v>
      </c>
      <c r="J3956" s="794">
        <v>204</v>
      </c>
      <c r="K3956" s="794">
        <v>856.80000000000007</v>
      </c>
      <c r="L3956" s="835">
        <v>44136</v>
      </c>
      <c r="M3956" s="794"/>
      <c r="N3956" s="794"/>
      <c r="O3956" s="794"/>
      <c r="P3956" s="794"/>
      <c r="Q3956" s="794"/>
      <c r="R3956" s="794"/>
      <c r="S3956" s="794"/>
      <c r="T3956" s="794"/>
      <c r="U3956" s="794"/>
      <c r="V3956" s="794"/>
      <c r="W3956" s="794"/>
      <c r="X3956" s="794"/>
    </row>
    <row r="3957" spans="3:24">
      <c r="C3957" s="857" t="s">
        <v>1024</v>
      </c>
      <c r="D3957" s="835">
        <v>43891</v>
      </c>
      <c r="E3957" s="794">
        <f t="shared" si="71"/>
        <v>2020</v>
      </c>
      <c r="F3957" s="794" t="s">
        <v>1019</v>
      </c>
      <c r="G3957" s="823">
        <v>300</v>
      </c>
      <c r="H3957" s="794" t="s">
        <v>1067</v>
      </c>
      <c r="I3957" s="794">
        <v>96</v>
      </c>
      <c r="J3957" s="794">
        <v>204</v>
      </c>
      <c r="K3957" s="794">
        <v>856.80000000000007</v>
      </c>
      <c r="L3957" s="835">
        <v>44136</v>
      </c>
      <c r="M3957" s="794"/>
      <c r="N3957" s="794"/>
      <c r="O3957" s="794"/>
      <c r="P3957" s="794"/>
      <c r="Q3957" s="794"/>
      <c r="R3957" s="794"/>
      <c r="S3957" s="794"/>
      <c r="T3957" s="794"/>
      <c r="U3957" s="794"/>
      <c r="V3957" s="794"/>
      <c r="W3957" s="794"/>
      <c r="X3957" s="794"/>
    </row>
    <row r="3958" spans="3:24">
      <c r="C3958" s="857" t="s">
        <v>1024</v>
      </c>
      <c r="D3958" s="835">
        <v>43891</v>
      </c>
      <c r="E3958" s="794">
        <f t="shared" si="71"/>
        <v>2020</v>
      </c>
      <c r="F3958" s="794" t="s">
        <v>1019</v>
      </c>
      <c r="G3958" s="823">
        <v>300</v>
      </c>
      <c r="H3958" s="794" t="s">
        <v>1067</v>
      </c>
      <c r="I3958" s="794">
        <v>96</v>
      </c>
      <c r="J3958" s="794">
        <v>204</v>
      </c>
      <c r="K3958" s="794">
        <v>856.80000000000007</v>
      </c>
      <c r="L3958" s="835">
        <v>44136</v>
      </c>
      <c r="M3958" s="794"/>
      <c r="N3958" s="794"/>
      <c r="O3958" s="794"/>
      <c r="P3958" s="794"/>
      <c r="Q3958" s="794"/>
      <c r="R3958" s="794"/>
      <c r="S3958" s="794"/>
      <c r="T3958" s="794"/>
      <c r="U3958" s="794"/>
      <c r="V3958" s="794"/>
      <c r="W3958" s="794"/>
      <c r="X3958" s="794"/>
    </row>
    <row r="3959" spans="3:24">
      <c r="C3959" s="857" t="s">
        <v>1024</v>
      </c>
      <c r="D3959" s="835">
        <v>43891</v>
      </c>
      <c r="E3959" s="794">
        <f t="shared" si="71"/>
        <v>2020</v>
      </c>
      <c r="F3959" s="794" t="s">
        <v>1019</v>
      </c>
      <c r="G3959" s="823">
        <v>300</v>
      </c>
      <c r="H3959" s="794" t="s">
        <v>1029</v>
      </c>
      <c r="I3959" s="794">
        <v>86</v>
      </c>
      <c r="J3959" s="794">
        <v>214</v>
      </c>
      <c r="K3959" s="794">
        <v>898.80000000000007</v>
      </c>
      <c r="L3959" s="835">
        <v>44136</v>
      </c>
      <c r="M3959" s="794"/>
      <c r="N3959" s="794"/>
      <c r="O3959" s="794"/>
      <c r="P3959" s="794"/>
      <c r="Q3959" s="794"/>
      <c r="R3959" s="794"/>
      <c r="S3959" s="794"/>
      <c r="T3959" s="794"/>
      <c r="U3959" s="794"/>
      <c r="V3959" s="794"/>
      <c r="W3959" s="794"/>
      <c r="X3959" s="794"/>
    </row>
    <row r="3960" spans="3:24">
      <c r="C3960" s="857" t="s">
        <v>1024</v>
      </c>
      <c r="D3960" s="835">
        <v>43891</v>
      </c>
      <c r="E3960" s="794">
        <f t="shared" si="71"/>
        <v>2020</v>
      </c>
      <c r="F3960" s="794" t="s">
        <v>1019</v>
      </c>
      <c r="G3960" s="823">
        <v>300</v>
      </c>
      <c r="H3960" s="794" t="s">
        <v>1029</v>
      </c>
      <c r="I3960" s="794">
        <v>86</v>
      </c>
      <c r="J3960" s="794">
        <v>214</v>
      </c>
      <c r="K3960" s="794">
        <v>898.80000000000007</v>
      </c>
      <c r="L3960" s="835">
        <v>44136</v>
      </c>
      <c r="M3960" s="794"/>
      <c r="N3960" s="794"/>
      <c r="O3960" s="794"/>
      <c r="P3960" s="794"/>
      <c r="Q3960" s="794"/>
      <c r="R3960" s="794"/>
      <c r="S3960" s="794"/>
      <c r="T3960" s="794"/>
      <c r="U3960" s="794"/>
      <c r="V3960" s="794"/>
      <c r="W3960" s="794"/>
      <c r="X3960" s="794"/>
    </row>
    <row r="3961" spans="3:24">
      <c r="C3961" s="857" t="s">
        <v>1024</v>
      </c>
      <c r="D3961" s="835">
        <v>43891</v>
      </c>
      <c r="E3961" s="794">
        <f t="shared" si="71"/>
        <v>2020</v>
      </c>
      <c r="F3961" s="794" t="s">
        <v>1019</v>
      </c>
      <c r="G3961" s="823">
        <v>300</v>
      </c>
      <c r="H3961" s="794" t="s">
        <v>1029</v>
      </c>
      <c r="I3961" s="794">
        <v>86</v>
      </c>
      <c r="J3961" s="794">
        <v>214</v>
      </c>
      <c r="K3961" s="794">
        <v>898.80000000000007</v>
      </c>
      <c r="L3961" s="835">
        <v>44136</v>
      </c>
      <c r="M3961" s="794"/>
      <c r="N3961" s="794"/>
      <c r="O3961" s="794"/>
      <c r="P3961" s="794"/>
      <c r="Q3961" s="794"/>
      <c r="R3961" s="794"/>
      <c r="S3961" s="794"/>
      <c r="T3961" s="794"/>
      <c r="U3961" s="794"/>
      <c r="V3961" s="794"/>
      <c r="W3961" s="794"/>
      <c r="X3961" s="794"/>
    </row>
    <row r="3962" spans="3:24">
      <c r="C3962" s="857" t="s">
        <v>1024</v>
      </c>
      <c r="D3962" s="835">
        <v>43891</v>
      </c>
      <c r="E3962" s="794">
        <f t="shared" si="71"/>
        <v>2020</v>
      </c>
      <c r="F3962" s="794" t="s">
        <v>1019</v>
      </c>
      <c r="G3962" s="823">
        <v>300</v>
      </c>
      <c r="H3962" s="794" t="s">
        <v>1029</v>
      </c>
      <c r="I3962" s="794">
        <v>86</v>
      </c>
      <c r="J3962" s="794">
        <v>214</v>
      </c>
      <c r="K3962" s="794">
        <v>898.80000000000007</v>
      </c>
      <c r="L3962" s="835">
        <v>44136</v>
      </c>
      <c r="M3962" s="794"/>
      <c r="N3962" s="794"/>
      <c r="O3962" s="794"/>
      <c r="P3962" s="794"/>
      <c r="Q3962" s="794"/>
      <c r="R3962" s="794"/>
      <c r="S3962" s="794"/>
      <c r="T3962" s="794"/>
      <c r="U3962" s="794"/>
      <c r="V3962" s="794"/>
      <c r="W3962" s="794"/>
      <c r="X3962" s="794"/>
    </row>
    <row r="3963" spans="3:24">
      <c r="C3963" s="857" t="s">
        <v>1024</v>
      </c>
      <c r="D3963" s="835">
        <v>43891</v>
      </c>
      <c r="E3963" s="794">
        <f t="shared" si="71"/>
        <v>2020</v>
      </c>
      <c r="F3963" s="794" t="s">
        <v>1019</v>
      </c>
      <c r="G3963" s="823">
        <v>300</v>
      </c>
      <c r="H3963" s="794" t="s">
        <v>1029</v>
      </c>
      <c r="I3963" s="794">
        <v>86</v>
      </c>
      <c r="J3963" s="794">
        <v>214</v>
      </c>
      <c r="K3963" s="794">
        <v>898.80000000000007</v>
      </c>
      <c r="L3963" s="835">
        <v>44136</v>
      </c>
      <c r="M3963" s="794"/>
      <c r="N3963" s="794"/>
      <c r="O3963" s="794"/>
      <c r="P3963" s="794"/>
      <c r="Q3963" s="794"/>
      <c r="R3963" s="794"/>
      <c r="S3963" s="794"/>
      <c r="T3963" s="794"/>
      <c r="U3963" s="794"/>
      <c r="V3963" s="794"/>
      <c r="W3963" s="794"/>
      <c r="X3963" s="794"/>
    </row>
    <row r="3964" spans="3:24">
      <c r="C3964" s="857" t="s">
        <v>1024</v>
      </c>
      <c r="D3964" s="835">
        <v>43891</v>
      </c>
      <c r="E3964" s="794">
        <f t="shared" si="71"/>
        <v>2020</v>
      </c>
      <c r="F3964" s="794" t="s">
        <v>1019</v>
      </c>
      <c r="G3964" s="823">
        <v>300</v>
      </c>
      <c r="H3964" s="794" t="s">
        <v>1029</v>
      </c>
      <c r="I3964" s="794">
        <v>86</v>
      </c>
      <c r="J3964" s="794">
        <v>214</v>
      </c>
      <c r="K3964" s="794">
        <v>898.80000000000007</v>
      </c>
      <c r="L3964" s="835">
        <v>44136</v>
      </c>
      <c r="M3964" s="794"/>
      <c r="N3964" s="794"/>
      <c r="O3964" s="794"/>
      <c r="P3964" s="794"/>
      <c r="Q3964" s="794"/>
      <c r="R3964" s="794"/>
      <c r="S3964" s="794"/>
      <c r="T3964" s="794"/>
      <c r="U3964" s="794"/>
      <c r="V3964" s="794"/>
      <c r="W3964" s="794"/>
      <c r="X3964" s="794"/>
    </row>
    <row r="3965" spans="3:24">
      <c r="C3965" s="857" t="s">
        <v>1024</v>
      </c>
      <c r="D3965" s="835">
        <v>43891</v>
      </c>
      <c r="E3965" s="794">
        <f t="shared" si="71"/>
        <v>2020</v>
      </c>
      <c r="F3965" s="794" t="s">
        <v>1019</v>
      </c>
      <c r="G3965" s="823">
        <v>300</v>
      </c>
      <c r="H3965" s="794" t="s">
        <v>1029</v>
      </c>
      <c r="I3965" s="794">
        <v>86</v>
      </c>
      <c r="J3965" s="794">
        <v>214</v>
      </c>
      <c r="K3965" s="794">
        <v>898.80000000000007</v>
      </c>
      <c r="L3965" s="835">
        <v>44136</v>
      </c>
      <c r="M3965" s="794"/>
      <c r="N3965" s="794"/>
      <c r="O3965" s="794"/>
      <c r="P3965" s="794"/>
      <c r="Q3965" s="794"/>
      <c r="R3965" s="794"/>
      <c r="S3965" s="794"/>
      <c r="T3965" s="794"/>
      <c r="U3965" s="794"/>
      <c r="V3965" s="794"/>
      <c r="W3965" s="794"/>
      <c r="X3965" s="794"/>
    </row>
    <row r="3966" spans="3:24">
      <c r="C3966" s="857" t="s">
        <v>1024</v>
      </c>
      <c r="D3966" s="835">
        <v>43891</v>
      </c>
      <c r="E3966" s="794">
        <f t="shared" si="71"/>
        <v>2020</v>
      </c>
      <c r="F3966" s="794" t="s">
        <v>1019</v>
      </c>
      <c r="G3966" s="823">
        <v>300</v>
      </c>
      <c r="H3966" s="794" t="s">
        <v>1029</v>
      </c>
      <c r="I3966" s="794">
        <v>86</v>
      </c>
      <c r="J3966" s="794">
        <v>214</v>
      </c>
      <c r="K3966" s="794">
        <v>898.80000000000007</v>
      </c>
      <c r="L3966" s="835">
        <v>44136</v>
      </c>
      <c r="M3966" s="794"/>
      <c r="N3966" s="794"/>
      <c r="O3966" s="794"/>
      <c r="P3966" s="794"/>
      <c r="Q3966" s="794"/>
      <c r="R3966" s="794"/>
      <c r="S3966" s="794"/>
      <c r="T3966" s="794"/>
      <c r="U3966" s="794"/>
      <c r="V3966" s="794"/>
      <c r="W3966" s="794"/>
      <c r="X3966" s="794"/>
    </row>
    <row r="3967" spans="3:24">
      <c r="C3967" s="857" t="s">
        <v>1024</v>
      </c>
      <c r="D3967" s="835">
        <v>43891</v>
      </c>
      <c r="E3967" s="794">
        <f t="shared" si="71"/>
        <v>2020</v>
      </c>
      <c r="F3967" s="794" t="s">
        <v>1019</v>
      </c>
      <c r="G3967" s="823">
        <v>300</v>
      </c>
      <c r="H3967" s="794" t="s">
        <v>1029</v>
      </c>
      <c r="I3967" s="794">
        <v>86</v>
      </c>
      <c r="J3967" s="794">
        <v>214</v>
      </c>
      <c r="K3967" s="794">
        <v>898.80000000000007</v>
      </c>
      <c r="L3967" s="835">
        <v>44136</v>
      </c>
      <c r="M3967" s="794"/>
      <c r="N3967" s="794"/>
      <c r="O3967" s="794"/>
      <c r="P3967" s="794"/>
      <c r="Q3967" s="794"/>
      <c r="R3967" s="794"/>
      <c r="S3967" s="794"/>
      <c r="T3967" s="794"/>
      <c r="U3967" s="794"/>
      <c r="V3967" s="794"/>
      <c r="W3967" s="794"/>
      <c r="X3967" s="794"/>
    </row>
    <row r="3968" spans="3:24">
      <c r="C3968" s="857" t="s">
        <v>1024</v>
      </c>
      <c r="D3968" s="835">
        <v>43891</v>
      </c>
      <c r="E3968" s="794">
        <f t="shared" si="71"/>
        <v>2020</v>
      </c>
      <c r="F3968" s="794" t="s">
        <v>1019</v>
      </c>
      <c r="G3968" s="823">
        <v>300</v>
      </c>
      <c r="H3968" s="794" t="s">
        <v>1029</v>
      </c>
      <c r="I3968" s="794">
        <v>86</v>
      </c>
      <c r="J3968" s="794">
        <v>214</v>
      </c>
      <c r="K3968" s="794">
        <v>898.80000000000007</v>
      </c>
      <c r="L3968" s="835">
        <v>44136</v>
      </c>
      <c r="M3968" s="794"/>
      <c r="N3968" s="794"/>
      <c r="O3968" s="794"/>
      <c r="P3968" s="794"/>
      <c r="Q3968" s="794"/>
      <c r="R3968" s="794"/>
      <c r="S3968" s="794"/>
      <c r="T3968" s="794"/>
      <c r="U3968" s="794"/>
      <c r="V3968" s="794"/>
      <c r="W3968" s="794"/>
      <c r="X3968" s="794"/>
    </row>
    <row r="3969" spans="3:24">
      <c r="C3969" s="857" t="s">
        <v>1024</v>
      </c>
      <c r="D3969" s="835">
        <v>43891</v>
      </c>
      <c r="E3969" s="794">
        <f t="shared" si="71"/>
        <v>2020</v>
      </c>
      <c r="F3969" s="794" t="s">
        <v>1019</v>
      </c>
      <c r="G3969" s="823">
        <v>300</v>
      </c>
      <c r="H3969" s="794" t="s">
        <v>1029</v>
      </c>
      <c r="I3969" s="794">
        <v>86</v>
      </c>
      <c r="J3969" s="794">
        <v>214</v>
      </c>
      <c r="K3969" s="794">
        <v>898.80000000000007</v>
      </c>
      <c r="L3969" s="835">
        <v>44136</v>
      </c>
      <c r="M3969" s="794"/>
      <c r="N3969" s="794"/>
      <c r="O3969" s="794"/>
      <c r="P3969" s="794"/>
      <c r="Q3969" s="794"/>
      <c r="R3969" s="794"/>
      <c r="S3969" s="794"/>
      <c r="T3969" s="794"/>
      <c r="U3969" s="794"/>
      <c r="V3969" s="794"/>
      <c r="W3969" s="794"/>
      <c r="X3969" s="794"/>
    </row>
    <row r="3970" spans="3:24">
      <c r="C3970" s="857" t="s">
        <v>1024</v>
      </c>
      <c r="D3970" s="835">
        <v>43891</v>
      </c>
      <c r="E3970" s="794">
        <f t="shared" si="71"/>
        <v>2020</v>
      </c>
      <c r="F3970" s="794" t="s">
        <v>1019</v>
      </c>
      <c r="G3970" s="823">
        <v>300</v>
      </c>
      <c r="H3970" s="794" t="s">
        <v>1029</v>
      </c>
      <c r="I3970" s="794">
        <v>86</v>
      </c>
      <c r="J3970" s="794">
        <v>214</v>
      </c>
      <c r="K3970" s="794">
        <v>898.80000000000007</v>
      </c>
      <c r="L3970" s="835">
        <v>44136</v>
      </c>
      <c r="M3970" s="794"/>
      <c r="N3970" s="794"/>
      <c r="O3970" s="794"/>
      <c r="P3970" s="794"/>
      <c r="Q3970" s="794"/>
      <c r="R3970" s="794"/>
      <c r="S3970" s="794"/>
      <c r="T3970" s="794"/>
      <c r="U3970" s="794"/>
      <c r="V3970" s="794"/>
      <c r="W3970" s="794"/>
      <c r="X3970" s="794"/>
    </row>
    <row r="3971" spans="3:24">
      <c r="C3971" s="857" t="s">
        <v>1024</v>
      </c>
      <c r="D3971" s="835">
        <v>43891</v>
      </c>
      <c r="E3971" s="794">
        <f t="shared" si="71"/>
        <v>2020</v>
      </c>
      <c r="F3971" s="794" t="s">
        <v>1019</v>
      </c>
      <c r="G3971" s="823">
        <v>300</v>
      </c>
      <c r="H3971" s="794" t="s">
        <v>1029</v>
      </c>
      <c r="I3971" s="794">
        <v>86</v>
      </c>
      <c r="J3971" s="794">
        <v>214</v>
      </c>
      <c r="K3971" s="794">
        <v>898.80000000000007</v>
      </c>
      <c r="L3971" s="835">
        <v>44136</v>
      </c>
      <c r="M3971" s="794"/>
      <c r="N3971" s="794"/>
      <c r="O3971" s="794"/>
      <c r="P3971" s="794"/>
      <c r="Q3971" s="794"/>
      <c r="R3971" s="794"/>
      <c r="S3971" s="794"/>
      <c r="T3971" s="794"/>
      <c r="U3971" s="794"/>
      <c r="V3971" s="794"/>
      <c r="W3971" s="794"/>
      <c r="X3971" s="794"/>
    </row>
    <row r="3972" spans="3:24">
      <c r="C3972" s="857" t="s">
        <v>1024</v>
      </c>
      <c r="D3972" s="835">
        <v>43891</v>
      </c>
      <c r="E3972" s="794">
        <f t="shared" si="71"/>
        <v>2020</v>
      </c>
      <c r="F3972" s="794" t="s">
        <v>1019</v>
      </c>
      <c r="G3972" s="823">
        <v>300</v>
      </c>
      <c r="H3972" s="794" t="s">
        <v>1053</v>
      </c>
      <c r="I3972" s="794">
        <v>180</v>
      </c>
      <c r="J3972" s="794">
        <v>120</v>
      </c>
      <c r="K3972" s="794">
        <v>504</v>
      </c>
      <c r="L3972" s="835" t="s">
        <v>1023</v>
      </c>
      <c r="M3972" s="794"/>
      <c r="N3972" s="794"/>
      <c r="O3972" s="794"/>
      <c r="P3972" s="794"/>
      <c r="Q3972" s="794"/>
      <c r="R3972" s="794"/>
      <c r="S3972" s="794"/>
      <c r="T3972" s="794"/>
      <c r="U3972" s="794"/>
      <c r="V3972" s="794"/>
      <c r="W3972" s="794"/>
      <c r="X3972" s="794"/>
    </row>
    <row r="3973" spans="3:24">
      <c r="C3973" s="857" t="s">
        <v>1024</v>
      </c>
      <c r="D3973" s="835">
        <v>43891</v>
      </c>
      <c r="E3973" s="794">
        <f t="shared" si="71"/>
        <v>2020</v>
      </c>
      <c r="F3973" s="794" t="s">
        <v>1019</v>
      </c>
      <c r="G3973" s="823">
        <v>300</v>
      </c>
      <c r="H3973" s="794" t="s">
        <v>1053</v>
      </c>
      <c r="I3973" s="794">
        <v>180</v>
      </c>
      <c r="J3973" s="794">
        <v>120</v>
      </c>
      <c r="K3973" s="794">
        <v>504</v>
      </c>
      <c r="L3973" s="835" t="s">
        <v>1023</v>
      </c>
      <c r="M3973" s="794"/>
      <c r="N3973" s="794"/>
      <c r="O3973" s="794"/>
      <c r="P3973" s="794"/>
      <c r="Q3973" s="794"/>
      <c r="R3973" s="794"/>
      <c r="S3973" s="794"/>
      <c r="T3973" s="794"/>
      <c r="U3973" s="794"/>
      <c r="V3973" s="794"/>
      <c r="W3973" s="794"/>
      <c r="X3973" s="794"/>
    </row>
    <row r="3974" spans="3:24">
      <c r="C3974" s="857" t="s">
        <v>1024</v>
      </c>
      <c r="D3974" s="835">
        <v>43891</v>
      </c>
      <c r="E3974" s="794">
        <f t="shared" si="71"/>
        <v>2020</v>
      </c>
      <c r="F3974" s="794" t="s">
        <v>1019</v>
      </c>
      <c r="G3974" s="823">
        <v>300</v>
      </c>
      <c r="H3974" s="794" t="s">
        <v>1053</v>
      </c>
      <c r="I3974" s="794">
        <v>180</v>
      </c>
      <c r="J3974" s="794">
        <v>120</v>
      </c>
      <c r="K3974" s="794">
        <v>504</v>
      </c>
      <c r="L3974" s="835" t="s">
        <v>1023</v>
      </c>
      <c r="M3974" s="794"/>
      <c r="N3974" s="794"/>
      <c r="O3974" s="794"/>
      <c r="P3974" s="794"/>
      <c r="Q3974" s="794"/>
      <c r="R3974" s="794"/>
      <c r="S3974" s="794"/>
      <c r="T3974" s="794"/>
      <c r="U3974" s="794"/>
      <c r="V3974" s="794"/>
      <c r="W3974" s="794"/>
      <c r="X3974" s="794"/>
    </row>
    <row r="3975" spans="3:24">
      <c r="C3975" s="857" t="s">
        <v>1024</v>
      </c>
      <c r="D3975" s="835">
        <v>43891</v>
      </c>
      <c r="E3975" s="794">
        <f t="shared" si="71"/>
        <v>2020</v>
      </c>
      <c r="F3975" s="794" t="s">
        <v>1019</v>
      </c>
      <c r="G3975" s="823">
        <v>300</v>
      </c>
      <c r="H3975" s="794" t="s">
        <v>1053</v>
      </c>
      <c r="I3975" s="794">
        <v>180</v>
      </c>
      <c r="J3975" s="794">
        <v>120</v>
      </c>
      <c r="K3975" s="794">
        <v>504</v>
      </c>
      <c r="L3975" s="835" t="s">
        <v>1023</v>
      </c>
      <c r="M3975" s="794"/>
      <c r="N3975" s="794"/>
      <c r="O3975" s="794"/>
      <c r="P3975" s="794"/>
      <c r="Q3975" s="794"/>
      <c r="R3975" s="794"/>
      <c r="S3975" s="794"/>
      <c r="T3975" s="794"/>
      <c r="U3975" s="794"/>
      <c r="V3975" s="794"/>
      <c r="W3975" s="794"/>
      <c r="X3975" s="794"/>
    </row>
    <row r="3976" spans="3:24">
      <c r="C3976" s="857" t="s">
        <v>1024</v>
      </c>
      <c r="D3976" s="835">
        <v>43891</v>
      </c>
      <c r="E3976" s="794">
        <f t="shared" si="71"/>
        <v>2020</v>
      </c>
      <c r="F3976" s="794" t="s">
        <v>1019</v>
      </c>
      <c r="G3976" s="823">
        <v>300</v>
      </c>
      <c r="H3976" s="794" t="s">
        <v>1029</v>
      </c>
      <c r="I3976" s="794">
        <v>86</v>
      </c>
      <c r="J3976" s="794">
        <v>214</v>
      </c>
      <c r="K3976" s="794">
        <v>898.80000000000007</v>
      </c>
      <c r="L3976" s="835" t="s">
        <v>1023</v>
      </c>
      <c r="M3976" s="794"/>
      <c r="N3976" s="794"/>
      <c r="O3976" s="794"/>
      <c r="P3976" s="794"/>
      <c r="Q3976" s="794"/>
      <c r="R3976" s="794"/>
      <c r="S3976" s="794"/>
      <c r="T3976" s="794"/>
      <c r="U3976" s="794"/>
      <c r="V3976" s="794"/>
      <c r="W3976" s="794"/>
      <c r="X3976" s="794"/>
    </row>
    <row r="3977" spans="3:24">
      <c r="C3977" s="857" t="s">
        <v>1024</v>
      </c>
      <c r="D3977" s="835">
        <v>43891</v>
      </c>
      <c r="E3977" s="794">
        <f t="shared" si="71"/>
        <v>2020</v>
      </c>
      <c r="F3977" s="794" t="s">
        <v>1019</v>
      </c>
      <c r="G3977" s="823">
        <v>300</v>
      </c>
      <c r="H3977" s="794" t="s">
        <v>1029</v>
      </c>
      <c r="I3977" s="794">
        <v>86</v>
      </c>
      <c r="J3977" s="794">
        <v>214</v>
      </c>
      <c r="K3977" s="794">
        <v>898.80000000000007</v>
      </c>
      <c r="L3977" s="835" t="s">
        <v>1023</v>
      </c>
      <c r="M3977" s="794"/>
      <c r="N3977" s="794"/>
      <c r="O3977" s="794"/>
      <c r="P3977" s="794"/>
      <c r="Q3977" s="794"/>
      <c r="R3977" s="794"/>
      <c r="S3977" s="794"/>
      <c r="T3977" s="794"/>
      <c r="U3977" s="794"/>
      <c r="V3977" s="794"/>
      <c r="W3977" s="794"/>
      <c r="X3977" s="794"/>
    </row>
    <row r="3978" spans="3:24">
      <c r="C3978" s="857" t="s">
        <v>1024</v>
      </c>
      <c r="D3978" s="835">
        <v>43891</v>
      </c>
      <c r="E3978" s="794">
        <f t="shared" si="71"/>
        <v>2020</v>
      </c>
      <c r="F3978" s="794" t="s">
        <v>1019</v>
      </c>
      <c r="G3978" s="823">
        <v>300</v>
      </c>
      <c r="H3978" s="794" t="s">
        <v>1042</v>
      </c>
      <c r="I3978" s="794">
        <v>213</v>
      </c>
      <c r="J3978" s="794">
        <v>87</v>
      </c>
      <c r="K3978" s="794">
        <v>365.40000000000003</v>
      </c>
      <c r="L3978" s="835">
        <v>44136</v>
      </c>
      <c r="M3978" s="794"/>
      <c r="N3978" s="794"/>
      <c r="O3978" s="794"/>
      <c r="P3978" s="794"/>
      <c r="Q3978" s="794"/>
      <c r="R3978" s="794"/>
      <c r="S3978" s="794"/>
      <c r="T3978" s="794"/>
      <c r="U3978" s="794"/>
      <c r="V3978" s="794"/>
      <c r="W3978" s="794"/>
      <c r="X3978" s="794"/>
    </row>
    <row r="3979" spans="3:24">
      <c r="C3979" s="857" t="s">
        <v>1024</v>
      </c>
      <c r="D3979" s="835">
        <v>43891</v>
      </c>
      <c r="E3979" s="794">
        <f t="shared" si="71"/>
        <v>2020</v>
      </c>
      <c r="F3979" s="794" t="s">
        <v>1019</v>
      </c>
      <c r="G3979" s="823">
        <v>300</v>
      </c>
      <c r="H3979" s="794" t="s">
        <v>1042</v>
      </c>
      <c r="I3979" s="794">
        <v>213</v>
      </c>
      <c r="J3979" s="794">
        <v>87</v>
      </c>
      <c r="K3979" s="794">
        <v>365.40000000000003</v>
      </c>
      <c r="L3979" s="835">
        <v>44136</v>
      </c>
      <c r="M3979" s="794"/>
      <c r="N3979" s="794"/>
      <c r="O3979" s="794"/>
      <c r="P3979" s="794"/>
      <c r="Q3979" s="794"/>
      <c r="R3979" s="794"/>
      <c r="S3979" s="794"/>
      <c r="T3979" s="794"/>
      <c r="U3979" s="794"/>
      <c r="V3979" s="794"/>
      <c r="W3979" s="794"/>
      <c r="X3979" s="794"/>
    </row>
    <row r="3980" spans="3:24">
      <c r="C3980" s="857" t="s">
        <v>1024</v>
      </c>
      <c r="D3980" s="835">
        <v>43891</v>
      </c>
      <c r="E3980" s="794">
        <f t="shared" si="71"/>
        <v>2020</v>
      </c>
      <c r="F3980" s="794" t="s">
        <v>1019</v>
      </c>
      <c r="G3980" s="823">
        <v>300</v>
      </c>
      <c r="H3980" s="794" t="s">
        <v>1042</v>
      </c>
      <c r="I3980" s="794">
        <v>213</v>
      </c>
      <c r="J3980" s="794">
        <v>87</v>
      </c>
      <c r="K3980" s="794">
        <v>365.40000000000003</v>
      </c>
      <c r="L3980" s="835">
        <v>44136</v>
      </c>
      <c r="M3980" s="794"/>
      <c r="N3980" s="794"/>
      <c r="O3980" s="794"/>
      <c r="P3980" s="794"/>
      <c r="Q3980" s="794"/>
      <c r="R3980" s="794"/>
      <c r="S3980" s="794"/>
      <c r="T3980" s="794"/>
      <c r="U3980" s="794"/>
      <c r="V3980" s="794"/>
      <c r="W3980" s="794"/>
      <c r="X3980" s="794"/>
    </row>
    <row r="3981" spans="3:24">
      <c r="C3981" s="857" t="s">
        <v>1024</v>
      </c>
      <c r="D3981" s="835">
        <v>43891</v>
      </c>
      <c r="E3981" s="794">
        <f t="shared" si="71"/>
        <v>2020</v>
      </c>
      <c r="F3981" s="794" t="s">
        <v>1019</v>
      </c>
      <c r="G3981" s="823">
        <v>300</v>
      </c>
      <c r="H3981" s="794" t="s">
        <v>1042</v>
      </c>
      <c r="I3981" s="794">
        <v>213</v>
      </c>
      <c r="J3981" s="794">
        <v>87</v>
      </c>
      <c r="K3981" s="794">
        <v>365.40000000000003</v>
      </c>
      <c r="L3981" s="835">
        <v>44136</v>
      </c>
      <c r="M3981" s="794"/>
      <c r="N3981" s="794"/>
      <c r="O3981" s="794"/>
      <c r="P3981" s="794"/>
      <c r="Q3981" s="794"/>
      <c r="R3981" s="794"/>
      <c r="S3981" s="794"/>
      <c r="T3981" s="794"/>
      <c r="U3981" s="794"/>
      <c r="V3981" s="794"/>
      <c r="W3981" s="794"/>
      <c r="X3981" s="794"/>
    </row>
    <row r="3982" spans="3:24">
      <c r="C3982" s="857" t="s">
        <v>1024</v>
      </c>
      <c r="D3982" s="835">
        <v>43891</v>
      </c>
      <c r="E3982" s="794">
        <f t="shared" si="71"/>
        <v>2020</v>
      </c>
      <c r="F3982" s="794" t="s">
        <v>1019</v>
      </c>
      <c r="G3982" s="823">
        <v>300</v>
      </c>
      <c r="H3982" s="794" t="s">
        <v>1042</v>
      </c>
      <c r="I3982" s="794">
        <v>213</v>
      </c>
      <c r="J3982" s="794">
        <v>87</v>
      </c>
      <c r="K3982" s="794">
        <v>365.40000000000003</v>
      </c>
      <c r="L3982" s="835">
        <v>44136</v>
      </c>
      <c r="M3982" s="794"/>
      <c r="N3982" s="794"/>
      <c r="O3982" s="794"/>
      <c r="P3982" s="794"/>
      <c r="Q3982" s="794"/>
      <c r="R3982" s="794"/>
      <c r="S3982" s="794"/>
      <c r="T3982" s="794"/>
      <c r="U3982" s="794"/>
      <c r="V3982" s="794"/>
      <c r="W3982" s="794"/>
      <c r="X3982" s="794"/>
    </row>
    <row r="3983" spans="3:24">
      <c r="C3983" s="857" t="s">
        <v>1024</v>
      </c>
      <c r="D3983" s="835">
        <v>43891</v>
      </c>
      <c r="E3983" s="794">
        <f t="shared" si="71"/>
        <v>2020</v>
      </c>
      <c r="F3983" s="794" t="s">
        <v>1019</v>
      </c>
      <c r="G3983" s="823">
        <v>300</v>
      </c>
      <c r="H3983" s="794" t="s">
        <v>1042</v>
      </c>
      <c r="I3983" s="794">
        <v>213</v>
      </c>
      <c r="J3983" s="794">
        <v>87</v>
      </c>
      <c r="K3983" s="794">
        <v>365.40000000000003</v>
      </c>
      <c r="L3983" s="835">
        <v>44136</v>
      </c>
      <c r="M3983" s="794"/>
      <c r="N3983" s="794"/>
      <c r="O3983" s="794"/>
      <c r="P3983" s="794"/>
      <c r="Q3983" s="794"/>
      <c r="R3983" s="794"/>
      <c r="S3983" s="794"/>
      <c r="T3983" s="794"/>
      <c r="U3983" s="794"/>
      <c r="V3983" s="794"/>
      <c r="W3983" s="794"/>
      <c r="X3983" s="794"/>
    </row>
    <row r="3984" spans="3:24">
      <c r="C3984" s="857" t="s">
        <v>1024</v>
      </c>
      <c r="D3984" s="835">
        <v>43891</v>
      </c>
      <c r="E3984" s="794">
        <f t="shared" si="71"/>
        <v>2020</v>
      </c>
      <c r="F3984" s="794" t="s">
        <v>1019</v>
      </c>
      <c r="G3984" s="823">
        <v>300</v>
      </c>
      <c r="H3984" s="794" t="s">
        <v>1042</v>
      </c>
      <c r="I3984" s="794">
        <v>213</v>
      </c>
      <c r="J3984" s="794">
        <v>87</v>
      </c>
      <c r="K3984" s="794">
        <v>365.40000000000003</v>
      </c>
      <c r="L3984" s="835">
        <v>44136</v>
      </c>
      <c r="M3984" s="794"/>
      <c r="N3984" s="794"/>
      <c r="O3984" s="794"/>
      <c r="P3984" s="794"/>
      <c r="Q3984" s="794"/>
      <c r="R3984" s="794"/>
      <c r="S3984" s="794"/>
      <c r="T3984" s="794"/>
      <c r="U3984" s="794"/>
      <c r="V3984" s="794"/>
      <c r="W3984" s="794"/>
      <c r="X3984" s="794"/>
    </row>
    <row r="3985" spans="3:24">
      <c r="C3985" s="857" t="s">
        <v>1024</v>
      </c>
      <c r="D3985" s="835">
        <v>43891</v>
      </c>
      <c r="E3985" s="794">
        <f t="shared" si="71"/>
        <v>2020</v>
      </c>
      <c r="F3985" s="794" t="s">
        <v>1019</v>
      </c>
      <c r="G3985" s="823">
        <v>300</v>
      </c>
      <c r="H3985" s="794" t="s">
        <v>1042</v>
      </c>
      <c r="I3985" s="794">
        <v>213</v>
      </c>
      <c r="J3985" s="794">
        <v>87</v>
      </c>
      <c r="K3985" s="794">
        <v>365.40000000000003</v>
      </c>
      <c r="L3985" s="835">
        <v>44136</v>
      </c>
      <c r="M3985" s="794"/>
      <c r="N3985" s="794"/>
      <c r="O3985" s="794"/>
      <c r="P3985" s="794"/>
      <c r="Q3985" s="794"/>
      <c r="R3985" s="794"/>
      <c r="S3985" s="794"/>
      <c r="T3985" s="794"/>
      <c r="U3985" s="794"/>
      <c r="V3985" s="794"/>
      <c r="W3985" s="794"/>
      <c r="X3985" s="794"/>
    </row>
    <row r="3986" spans="3:24">
      <c r="C3986" s="857" t="s">
        <v>1024</v>
      </c>
      <c r="D3986" s="835">
        <v>43891</v>
      </c>
      <c r="E3986" s="794">
        <f t="shared" si="71"/>
        <v>2020</v>
      </c>
      <c r="F3986" s="794" t="s">
        <v>1019</v>
      </c>
      <c r="G3986" s="823">
        <v>300</v>
      </c>
      <c r="H3986" s="794" t="s">
        <v>1029</v>
      </c>
      <c r="I3986" s="794">
        <v>86</v>
      </c>
      <c r="J3986" s="794">
        <v>214</v>
      </c>
      <c r="K3986" s="794">
        <v>898.80000000000007</v>
      </c>
      <c r="L3986" s="835" t="s">
        <v>1023</v>
      </c>
      <c r="M3986" s="794"/>
      <c r="N3986" s="794"/>
      <c r="O3986" s="794"/>
      <c r="P3986" s="794"/>
      <c r="Q3986" s="794"/>
      <c r="R3986" s="794"/>
      <c r="S3986" s="794"/>
      <c r="T3986" s="794"/>
      <c r="U3986" s="794"/>
      <c r="V3986" s="794"/>
      <c r="W3986" s="794"/>
      <c r="X3986" s="794"/>
    </row>
    <row r="3987" spans="3:24">
      <c r="C3987" s="857" t="s">
        <v>1024</v>
      </c>
      <c r="D3987" s="835">
        <v>43891</v>
      </c>
      <c r="E3987" s="794">
        <f t="shared" si="71"/>
        <v>2020</v>
      </c>
      <c r="F3987" s="794" t="s">
        <v>1019</v>
      </c>
      <c r="G3987" s="823">
        <v>300</v>
      </c>
      <c r="H3987" s="794" t="s">
        <v>1029</v>
      </c>
      <c r="I3987" s="794">
        <v>86</v>
      </c>
      <c r="J3987" s="794">
        <v>214</v>
      </c>
      <c r="K3987" s="794">
        <v>898.80000000000007</v>
      </c>
      <c r="L3987" s="835" t="s">
        <v>1023</v>
      </c>
      <c r="M3987" s="794"/>
      <c r="N3987" s="794"/>
      <c r="O3987" s="794"/>
      <c r="P3987" s="794"/>
      <c r="Q3987" s="794"/>
      <c r="R3987" s="794"/>
      <c r="S3987" s="794"/>
      <c r="T3987" s="794"/>
      <c r="U3987" s="794"/>
      <c r="V3987" s="794"/>
      <c r="W3987" s="794"/>
      <c r="X3987" s="794"/>
    </row>
    <row r="3988" spans="3:24">
      <c r="C3988" s="857" t="s">
        <v>1024</v>
      </c>
      <c r="D3988" s="835">
        <v>43891</v>
      </c>
      <c r="E3988" s="794">
        <f t="shared" si="71"/>
        <v>2020</v>
      </c>
      <c r="F3988" s="794" t="s">
        <v>1019</v>
      </c>
      <c r="G3988" s="823">
        <v>300</v>
      </c>
      <c r="H3988" s="794" t="s">
        <v>1029</v>
      </c>
      <c r="I3988" s="794">
        <v>86</v>
      </c>
      <c r="J3988" s="794">
        <v>214</v>
      </c>
      <c r="K3988" s="794">
        <v>898.80000000000007</v>
      </c>
      <c r="L3988" s="835" t="s">
        <v>1023</v>
      </c>
      <c r="M3988" s="794"/>
      <c r="N3988" s="794"/>
      <c r="O3988" s="794"/>
      <c r="P3988" s="794"/>
      <c r="Q3988" s="794"/>
      <c r="R3988" s="794"/>
      <c r="S3988" s="794"/>
      <c r="T3988" s="794"/>
      <c r="U3988" s="794"/>
      <c r="V3988" s="794"/>
      <c r="W3988" s="794"/>
      <c r="X3988" s="794"/>
    </row>
    <row r="3989" spans="3:24">
      <c r="C3989" s="857" t="s">
        <v>1024</v>
      </c>
      <c r="D3989" s="835">
        <v>43891</v>
      </c>
      <c r="E3989" s="794">
        <f t="shared" si="71"/>
        <v>2020</v>
      </c>
      <c r="F3989" s="794" t="s">
        <v>1019</v>
      </c>
      <c r="G3989" s="823">
        <v>300</v>
      </c>
      <c r="H3989" s="794" t="s">
        <v>1029</v>
      </c>
      <c r="I3989" s="794">
        <v>86</v>
      </c>
      <c r="J3989" s="794">
        <v>214</v>
      </c>
      <c r="K3989" s="794">
        <v>898.80000000000007</v>
      </c>
      <c r="L3989" s="835" t="s">
        <v>1023</v>
      </c>
      <c r="M3989" s="794"/>
      <c r="N3989" s="794"/>
      <c r="O3989" s="794"/>
      <c r="P3989" s="794"/>
      <c r="Q3989" s="794"/>
      <c r="R3989" s="794"/>
      <c r="S3989" s="794"/>
      <c r="T3989" s="794"/>
      <c r="U3989" s="794"/>
      <c r="V3989" s="794"/>
      <c r="W3989" s="794"/>
      <c r="X3989" s="794"/>
    </row>
    <row r="3990" spans="3:24">
      <c r="C3990" s="857" t="s">
        <v>1024</v>
      </c>
      <c r="D3990" s="835">
        <v>43891</v>
      </c>
      <c r="E3990" s="794">
        <f t="shared" si="71"/>
        <v>2020</v>
      </c>
      <c r="F3990" s="794" t="s">
        <v>1019</v>
      </c>
      <c r="G3990" s="823">
        <v>300</v>
      </c>
      <c r="H3990" s="794" t="s">
        <v>1029</v>
      </c>
      <c r="I3990" s="794">
        <v>86</v>
      </c>
      <c r="J3990" s="794">
        <v>214</v>
      </c>
      <c r="K3990" s="794">
        <v>898.80000000000007</v>
      </c>
      <c r="L3990" s="835" t="s">
        <v>1023</v>
      </c>
      <c r="M3990" s="794"/>
      <c r="N3990" s="794"/>
      <c r="O3990" s="794"/>
      <c r="P3990" s="794"/>
      <c r="Q3990" s="794"/>
      <c r="R3990" s="794"/>
      <c r="S3990" s="794"/>
      <c r="T3990" s="794"/>
      <c r="U3990" s="794"/>
      <c r="V3990" s="794"/>
      <c r="W3990" s="794"/>
      <c r="X3990" s="794"/>
    </row>
    <row r="3991" spans="3:24">
      <c r="C3991" s="857" t="s">
        <v>1024</v>
      </c>
      <c r="D3991" s="835">
        <v>43891</v>
      </c>
      <c r="E3991" s="794">
        <f t="shared" si="71"/>
        <v>2020</v>
      </c>
      <c r="F3991" s="794" t="s">
        <v>1019</v>
      </c>
      <c r="G3991" s="823">
        <v>300</v>
      </c>
      <c r="H3991" s="794" t="s">
        <v>1029</v>
      </c>
      <c r="I3991" s="794">
        <v>86</v>
      </c>
      <c r="J3991" s="794">
        <v>214</v>
      </c>
      <c r="K3991" s="794">
        <v>898.80000000000007</v>
      </c>
      <c r="L3991" s="835" t="s">
        <v>1023</v>
      </c>
      <c r="M3991" s="794"/>
      <c r="N3991" s="794"/>
      <c r="O3991" s="794"/>
      <c r="P3991" s="794"/>
      <c r="Q3991" s="794"/>
      <c r="R3991" s="794"/>
      <c r="S3991" s="794"/>
      <c r="T3991" s="794"/>
      <c r="U3991" s="794"/>
      <c r="V3991" s="794"/>
      <c r="W3991" s="794"/>
      <c r="X3991" s="794"/>
    </row>
    <row r="3992" spans="3:24">
      <c r="C3992" s="857" t="s">
        <v>1024</v>
      </c>
      <c r="D3992" s="835">
        <v>43891</v>
      </c>
      <c r="E3992" s="794">
        <f t="shared" si="71"/>
        <v>2020</v>
      </c>
      <c r="F3992" s="794" t="s">
        <v>1019</v>
      </c>
      <c r="G3992" s="823">
        <v>300</v>
      </c>
      <c r="H3992" s="794" t="s">
        <v>1029</v>
      </c>
      <c r="I3992" s="794">
        <v>86</v>
      </c>
      <c r="J3992" s="794">
        <v>214</v>
      </c>
      <c r="K3992" s="794">
        <v>898.80000000000007</v>
      </c>
      <c r="L3992" s="835" t="s">
        <v>1023</v>
      </c>
      <c r="M3992" s="794"/>
      <c r="N3992" s="794"/>
      <c r="O3992" s="794"/>
      <c r="P3992" s="794"/>
      <c r="Q3992" s="794"/>
      <c r="R3992" s="794"/>
      <c r="S3992" s="794"/>
      <c r="T3992" s="794"/>
      <c r="U3992" s="794"/>
      <c r="V3992" s="794"/>
      <c r="W3992" s="794"/>
      <c r="X3992" s="794"/>
    </row>
    <row r="3993" spans="3:24">
      <c r="C3993" s="857" t="s">
        <v>1024</v>
      </c>
      <c r="D3993" s="835">
        <v>43891</v>
      </c>
      <c r="E3993" s="794">
        <f t="shared" si="71"/>
        <v>2020</v>
      </c>
      <c r="F3993" s="794" t="s">
        <v>1019</v>
      </c>
      <c r="G3993" s="823">
        <v>300</v>
      </c>
      <c r="H3993" s="794" t="s">
        <v>1029</v>
      </c>
      <c r="I3993" s="794">
        <v>86</v>
      </c>
      <c r="J3993" s="794">
        <v>214</v>
      </c>
      <c r="K3993" s="794">
        <v>898.80000000000007</v>
      </c>
      <c r="L3993" s="835" t="s">
        <v>1023</v>
      </c>
      <c r="M3993" s="794"/>
      <c r="N3993" s="794"/>
      <c r="O3993" s="794"/>
      <c r="P3993" s="794"/>
      <c r="Q3993" s="794"/>
      <c r="R3993" s="794"/>
      <c r="S3993" s="794"/>
      <c r="T3993" s="794"/>
      <c r="U3993" s="794"/>
      <c r="V3993" s="794"/>
      <c r="W3993" s="794"/>
      <c r="X3993" s="794"/>
    </row>
    <row r="3994" spans="3:24">
      <c r="C3994" s="857" t="s">
        <v>1024</v>
      </c>
      <c r="D3994" s="835">
        <v>43891</v>
      </c>
      <c r="E3994" s="794">
        <f t="shared" si="71"/>
        <v>2020</v>
      </c>
      <c r="F3994" s="794" t="s">
        <v>1019</v>
      </c>
      <c r="G3994" s="823">
        <v>300</v>
      </c>
      <c r="H3994" s="794" t="s">
        <v>1029</v>
      </c>
      <c r="I3994" s="794">
        <v>86</v>
      </c>
      <c r="J3994" s="794">
        <v>214</v>
      </c>
      <c r="K3994" s="794">
        <v>898.80000000000007</v>
      </c>
      <c r="L3994" s="835" t="s">
        <v>1023</v>
      </c>
      <c r="M3994" s="794"/>
      <c r="N3994" s="794"/>
      <c r="O3994" s="794"/>
      <c r="P3994" s="794"/>
      <c r="Q3994" s="794"/>
      <c r="R3994" s="794"/>
      <c r="S3994" s="794"/>
      <c r="T3994" s="794"/>
      <c r="U3994" s="794"/>
      <c r="V3994" s="794"/>
      <c r="W3994" s="794"/>
      <c r="X3994" s="794"/>
    </row>
    <row r="3995" spans="3:24">
      <c r="C3995" s="857" t="s">
        <v>1018</v>
      </c>
      <c r="D3995" s="835">
        <v>43922</v>
      </c>
      <c r="E3995" s="794">
        <f t="shared" si="71"/>
        <v>2020</v>
      </c>
      <c r="F3995" s="794" t="s">
        <v>1019</v>
      </c>
      <c r="G3995" s="823">
        <v>300</v>
      </c>
      <c r="H3995" s="794" t="s">
        <v>1043</v>
      </c>
      <c r="I3995" s="794">
        <v>134</v>
      </c>
      <c r="J3995" s="794">
        <v>166</v>
      </c>
      <c r="K3995" s="794">
        <v>697.2</v>
      </c>
      <c r="L3995" s="835" t="s">
        <v>1023</v>
      </c>
      <c r="M3995" s="794"/>
      <c r="N3995" s="794"/>
      <c r="O3995" s="794"/>
      <c r="P3995" s="794"/>
      <c r="Q3995" s="794"/>
      <c r="R3995" s="794"/>
      <c r="S3995" s="794"/>
      <c r="T3995" s="794"/>
      <c r="U3995" s="794"/>
      <c r="V3995" s="794"/>
      <c r="W3995" s="794"/>
      <c r="X3995" s="794"/>
    </row>
    <row r="3996" spans="3:24">
      <c r="C3996" s="857" t="s">
        <v>1024</v>
      </c>
      <c r="D3996" s="835">
        <v>43922</v>
      </c>
      <c r="E3996" s="794">
        <f t="shared" si="71"/>
        <v>2020</v>
      </c>
      <c r="F3996" s="794" t="s">
        <v>1019</v>
      </c>
      <c r="G3996" s="823">
        <v>300</v>
      </c>
      <c r="H3996" s="794" t="s">
        <v>1044</v>
      </c>
      <c r="I3996" s="794">
        <v>162</v>
      </c>
      <c r="J3996" s="794">
        <v>138</v>
      </c>
      <c r="K3996" s="794">
        <v>579.6</v>
      </c>
      <c r="L3996" s="835" t="s">
        <v>1023</v>
      </c>
      <c r="M3996" s="794"/>
      <c r="N3996" s="794"/>
      <c r="O3996" s="794"/>
      <c r="P3996" s="794"/>
      <c r="Q3996" s="794"/>
      <c r="R3996" s="794"/>
      <c r="S3996" s="794"/>
      <c r="T3996" s="794"/>
      <c r="U3996" s="794"/>
      <c r="V3996" s="794"/>
      <c r="W3996" s="794"/>
      <c r="X3996" s="794"/>
    </row>
    <row r="3997" spans="3:24">
      <c r="C3997" s="857" t="s">
        <v>1018</v>
      </c>
      <c r="D3997" s="835">
        <v>43922</v>
      </c>
      <c r="E3997" s="794">
        <f t="shared" si="71"/>
        <v>2020</v>
      </c>
      <c r="F3997" s="794" t="s">
        <v>1019</v>
      </c>
      <c r="G3997" s="823">
        <v>300</v>
      </c>
      <c r="H3997" s="794" t="s">
        <v>1044</v>
      </c>
      <c r="I3997" s="794">
        <v>162</v>
      </c>
      <c r="J3997" s="794">
        <v>138</v>
      </c>
      <c r="K3997" s="794">
        <v>579.6</v>
      </c>
      <c r="L3997" s="835" t="s">
        <v>1023</v>
      </c>
      <c r="M3997" s="794"/>
      <c r="N3997" s="794"/>
      <c r="O3997" s="794"/>
      <c r="P3997" s="794"/>
      <c r="Q3997" s="794"/>
      <c r="R3997" s="794"/>
      <c r="S3997" s="794"/>
      <c r="T3997" s="794"/>
      <c r="U3997" s="794"/>
      <c r="V3997" s="794"/>
      <c r="W3997" s="794"/>
      <c r="X3997" s="794"/>
    </row>
    <row r="3998" spans="3:24">
      <c r="C3998" s="857" t="s">
        <v>1024</v>
      </c>
      <c r="D3998" s="835">
        <v>43922</v>
      </c>
      <c r="E3998" s="794">
        <f t="shared" si="71"/>
        <v>2020</v>
      </c>
      <c r="F3998" s="794" t="s">
        <v>1019</v>
      </c>
      <c r="G3998" s="823">
        <v>300</v>
      </c>
      <c r="H3998" s="794" t="s">
        <v>1043</v>
      </c>
      <c r="I3998" s="794">
        <v>134</v>
      </c>
      <c r="J3998" s="794">
        <v>166</v>
      </c>
      <c r="K3998" s="794">
        <v>697.2</v>
      </c>
      <c r="L3998" s="835" t="s">
        <v>1023</v>
      </c>
      <c r="M3998" s="794"/>
      <c r="N3998" s="794"/>
      <c r="O3998" s="794"/>
      <c r="P3998" s="794"/>
      <c r="Q3998" s="794"/>
      <c r="R3998" s="794"/>
      <c r="S3998" s="794"/>
      <c r="T3998" s="794"/>
      <c r="U3998" s="794"/>
      <c r="V3998" s="794"/>
      <c r="W3998" s="794"/>
      <c r="X3998" s="794"/>
    </row>
    <row r="3999" spans="3:24">
      <c r="C3999" s="857" t="s">
        <v>1024</v>
      </c>
      <c r="D3999" s="835">
        <v>43922</v>
      </c>
      <c r="E3999" s="794">
        <f t="shared" si="71"/>
        <v>2020</v>
      </c>
      <c r="F3999" s="794" t="s">
        <v>1019</v>
      </c>
      <c r="G3999" s="823">
        <v>300</v>
      </c>
      <c r="H3999" s="794" t="s">
        <v>1043</v>
      </c>
      <c r="I3999" s="794">
        <v>134</v>
      </c>
      <c r="J3999" s="794">
        <v>166</v>
      </c>
      <c r="K3999" s="794">
        <v>697.2</v>
      </c>
      <c r="L3999" s="835" t="s">
        <v>1023</v>
      </c>
      <c r="M3999" s="794"/>
      <c r="N3999" s="794"/>
      <c r="O3999" s="794"/>
      <c r="P3999" s="794"/>
      <c r="Q3999" s="794"/>
      <c r="R3999" s="794"/>
      <c r="S3999" s="794"/>
      <c r="T3999" s="794"/>
      <c r="U3999" s="794"/>
      <c r="V3999" s="794"/>
      <c r="W3999" s="794"/>
      <c r="X3999" s="794"/>
    </row>
    <row r="4000" spans="3:24">
      <c r="C4000" s="857" t="s">
        <v>1024</v>
      </c>
      <c r="D4000" s="835">
        <v>43922</v>
      </c>
      <c r="E4000" s="794">
        <f t="shared" si="71"/>
        <v>2020</v>
      </c>
      <c r="F4000" s="794" t="s">
        <v>1019</v>
      </c>
      <c r="G4000" s="823">
        <v>300</v>
      </c>
      <c r="H4000" s="794" t="s">
        <v>1043</v>
      </c>
      <c r="I4000" s="794">
        <v>134</v>
      </c>
      <c r="J4000" s="794">
        <v>166</v>
      </c>
      <c r="K4000" s="794">
        <v>697.2</v>
      </c>
      <c r="L4000" s="835" t="s">
        <v>1023</v>
      </c>
      <c r="M4000" s="794"/>
      <c r="N4000" s="794"/>
      <c r="O4000" s="794"/>
      <c r="P4000" s="794"/>
      <c r="Q4000" s="794"/>
      <c r="R4000" s="794"/>
      <c r="S4000" s="794"/>
      <c r="T4000" s="794"/>
      <c r="U4000" s="794"/>
      <c r="V4000" s="794"/>
      <c r="W4000" s="794"/>
      <c r="X4000" s="794"/>
    </row>
    <row r="4001" spans="3:24">
      <c r="C4001" s="857" t="s">
        <v>1024</v>
      </c>
      <c r="D4001" s="835">
        <v>43922</v>
      </c>
      <c r="E4001" s="794">
        <f t="shared" si="71"/>
        <v>2020</v>
      </c>
      <c r="F4001" s="794" t="s">
        <v>1019</v>
      </c>
      <c r="G4001" s="823">
        <v>300</v>
      </c>
      <c r="H4001" s="794" t="s">
        <v>1044</v>
      </c>
      <c r="I4001" s="794">
        <v>162</v>
      </c>
      <c r="J4001" s="794">
        <v>138</v>
      </c>
      <c r="K4001" s="794">
        <v>579.6</v>
      </c>
      <c r="L4001" s="835" t="s">
        <v>1023</v>
      </c>
      <c r="M4001" s="794"/>
      <c r="N4001" s="794"/>
      <c r="O4001" s="794"/>
      <c r="P4001" s="794"/>
      <c r="Q4001" s="794"/>
      <c r="R4001" s="794"/>
      <c r="S4001" s="794"/>
      <c r="T4001" s="794"/>
      <c r="U4001" s="794"/>
      <c r="V4001" s="794"/>
      <c r="W4001" s="794"/>
      <c r="X4001" s="794"/>
    </row>
    <row r="4002" spans="3:24">
      <c r="C4002" s="857" t="s">
        <v>1024</v>
      </c>
      <c r="D4002" s="835">
        <v>43922</v>
      </c>
      <c r="E4002" s="794">
        <f t="shared" si="71"/>
        <v>2020</v>
      </c>
      <c r="F4002" s="794" t="s">
        <v>1019</v>
      </c>
      <c r="G4002" s="823">
        <v>300</v>
      </c>
      <c r="H4002" s="794" t="s">
        <v>1044</v>
      </c>
      <c r="I4002" s="794">
        <v>162</v>
      </c>
      <c r="J4002" s="794">
        <v>138</v>
      </c>
      <c r="K4002" s="794">
        <v>579.6</v>
      </c>
      <c r="L4002" s="835" t="s">
        <v>1023</v>
      </c>
      <c r="M4002" s="794"/>
      <c r="N4002" s="794"/>
      <c r="O4002" s="794"/>
      <c r="P4002" s="794"/>
      <c r="Q4002" s="794"/>
      <c r="R4002" s="794"/>
      <c r="S4002" s="794"/>
      <c r="T4002" s="794"/>
      <c r="U4002" s="794"/>
      <c r="V4002" s="794"/>
      <c r="W4002" s="794"/>
      <c r="X4002" s="794"/>
    </row>
    <row r="4003" spans="3:24">
      <c r="C4003" s="857" t="s">
        <v>1024</v>
      </c>
      <c r="D4003" s="835">
        <v>43922</v>
      </c>
      <c r="E4003" s="794">
        <f t="shared" si="71"/>
        <v>2020</v>
      </c>
      <c r="F4003" s="794" t="s">
        <v>1019</v>
      </c>
      <c r="G4003" s="823">
        <v>300</v>
      </c>
      <c r="H4003" s="794" t="s">
        <v>1044</v>
      </c>
      <c r="I4003" s="794">
        <v>162</v>
      </c>
      <c r="J4003" s="794">
        <v>138</v>
      </c>
      <c r="K4003" s="794">
        <v>579.6</v>
      </c>
      <c r="L4003" s="835" t="s">
        <v>1023</v>
      </c>
      <c r="M4003" s="794"/>
      <c r="N4003" s="794"/>
      <c r="O4003" s="794"/>
      <c r="P4003" s="794"/>
      <c r="Q4003" s="794"/>
      <c r="R4003" s="794"/>
      <c r="S4003" s="794"/>
      <c r="T4003" s="794"/>
      <c r="U4003" s="794"/>
      <c r="V4003" s="794"/>
      <c r="W4003" s="794"/>
      <c r="X4003" s="794"/>
    </row>
    <row r="4004" spans="3:24">
      <c r="C4004" s="857" t="s">
        <v>1024</v>
      </c>
      <c r="D4004" s="835">
        <v>43922</v>
      </c>
      <c r="E4004" s="794">
        <f t="shared" si="71"/>
        <v>2020</v>
      </c>
      <c r="F4004" s="794" t="s">
        <v>1019</v>
      </c>
      <c r="G4004" s="823">
        <v>300</v>
      </c>
      <c r="H4004" s="794" t="s">
        <v>1043</v>
      </c>
      <c r="I4004" s="794">
        <v>134</v>
      </c>
      <c r="J4004" s="794">
        <v>166</v>
      </c>
      <c r="K4004" s="794">
        <v>697.2</v>
      </c>
      <c r="L4004" s="835" t="s">
        <v>1023</v>
      </c>
      <c r="M4004" s="794"/>
      <c r="N4004" s="794"/>
      <c r="O4004" s="794"/>
      <c r="P4004" s="794"/>
      <c r="Q4004" s="794"/>
      <c r="R4004" s="794"/>
      <c r="S4004" s="794"/>
      <c r="T4004" s="794"/>
      <c r="U4004" s="794"/>
      <c r="V4004" s="794"/>
      <c r="W4004" s="794"/>
      <c r="X4004" s="794"/>
    </row>
    <row r="4005" spans="3:24">
      <c r="C4005" s="857" t="s">
        <v>1024</v>
      </c>
      <c r="D4005" s="835">
        <v>43922</v>
      </c>
      <c r="E4005" s="794">
        <f t="shared" si="71"/>
        <v>2020</v>
      </c>
      <c r="F4005" s="794" t="s">
        <v>1019</v>
      </c>
      <c r="G4005" s="823">
        <v>300</v>
      </c>
      <c r="H4005" s="794" t="s">
        <v>1043</v>
      </c>
      <c r="I4005" s="794">
        <v>134</v>
      </c>
      <c r="J4005" s="794">
        <v>166</v>
      </c>
      <c r="K4005" s="794">
        <v>697.2</v>
      </c>
      <c r="L4005" s="835" t="s">
        <v>1023</v>
      </c>
      <c r="M4005" s="794"/>
      <c r="N4005" s="794"/>
      <c r="O4005" s="794"/>
      <c r="P4005" s="794"/>
      <c r="Q4005" s="794"/>
      <c r="R4005" s="794"/>
      <c r="S4005" s="794"/>
      <c r="T4005" s="794"/>
      <c r="U4005" s="794"/>
      <c r="V4005" s="794"/>
      <c r="W4005" s="794"/>
      <c r="X4005" s="794"/>
    </row>
    <row r="4006" spans="3:24">
      <c r="C4006" s="857" t="s">
        <v>1024</v>
      </c>
      <c r="D4006" s="835">
        <v>43922</v>
      </c>
      <c r="E4006" s="794">
        <f t="shared" si="71"/>
        <v>2020</v>
      </c>
      <c r="F4006" s="794" t="s">
        <v>1019</v>
      </c>
      <c r="G4006" s="823">
        <v>300</v>
      </c>
      <c r="H4006" s="794" t="s">
        <v>1044</v>
      </c>
      <c r="I4006" s="794">
        <v>162</v>
      </c>
      <c r="J4006" s="794">
        <v>138</v>
      </c>
      <c r="K4006" s="794">
        <v>579.6</v>
      </c>
      <c r="L4006" s="835" t="s">
        <v>1023</v>
      </c>
      <c r="M4006" s="794"/>
      <c r="N4006" s="794"/>
      <c r="O4006" s="794"/>
      <c r="P4006" s="794"/>
      <c r="Q4006" s="794"/>
      <c r="R4006" s="794"/>
      <c r="S4006" s="794"/>
      <c r="T4006" s="794"/>
      <c r="U4006" s="794"/>
      <c r="V4006" s="794"/>
      <c r="W4006" s="794"/>
      <c r="X4006" s="794"/>
    </row>
    <row r="4007" spans="3:24">
      <c r="C4007" s="857" t="s">
        <v>1018</v>
      </c>
      <c r="D4007" s="835">
        <v>43922</v>
      </c>
      <c r="E4007" s="794">
        <f t="shared" si="71"/>
        <v>2020</v>
      </c>
      <c r="F4007" s="794" t="s">
        <v>1019</v>
      </c>
      <c r="G4007" s="823">
        <v>300</v>
      </c>
      <c r="H4007" s="794" t="s">
        <v>1044</v>
      </c>
      <c r="I4007" s="794">
        <v>162</v>
      </c>
      <c r="J4007" s="794">
        <v>138</v>
      </c>
      <c r="K4007" s="794">
        <v>579.6</v>
      </c>
      <c r="L4007" s="835" t="s">
        <v>1023</v>
      </c>
      <c r="M4007" s="794"/>
      <c r="N4007" s="794"/>
      <c r="O4007" s="794"/>
      <c r="P4007" s="794"/>
      <c r="Q4007" s="794"/>
      <c r="R4007" s="794"/>
      <c r="S4007" s="794"/>
      <c r="T4007" s="794"/>
      <c r="U4007" s="794"/>
      <c r="V4007" s="794"/>
      <c r="W4007" s="794"/>
      <c r="X4007" s="794"/>
    </row>
    <row r="4008" spans="3:24">
      <c r="C4008" s="857" t="s">
        <v>1024</v>
      </c>
      <c r="D4008" s="835">
        <v>43922</v>
      </c>
      <c r="E4008" s="794">
        <f t="shared" si="71"/>
        <v>2020</v>
      </c>
      <c r="F4008" s="794" t="s">
        <v>1019</v>
      </c>
      <c r="G4008" s="823">
        <v>300</v>
      </c>
      <c r="H4008" s="794" t="s">
        <v>1044</v>
      </c>
      <c r="I4008" s="794">
        <v>162</v>
      </c>
      <c r="J4008" s="794">
        <v>138</v>
      </c>
      <c r="K4008" s="794">
        <v>579.6</v>
      </c>
      <c r="L4008" s="835" t="s">
        <v>1023</v>
      </c>
      <c r="M4008" s="794"/>
      <c r="N4008" s="794"/>
      <c r="O4008" s="794"/>
      <c r="P4008" s="794"/>
      <c r="Q4008" s="794"/>
      <c r="R4008" s="794"/>
      <c r="S4008" s="794"/>
      <c r="T4008" s="794"/>
      <c r="U4008" s="794"/>
      <c r="V4008" s="794"/>
      <c r="W4008" s="794"/>
      <c r="X4008" s="794"/>
    </row>
    <row r="4009" spans="3:24">
      <c r="C4009" s="857" t="s">
        <v>1024</v>
      </c>
      <c r="D4009" s="835">
        <v>43922</v>
      </c>
      <c r="E4009" s="794">
        <f t="shared" si="71"/>
        <v>2020</v>
      </c>
      <c r="F4009" s="794" t="s">
        <v>1019</v>
      </c>
      <c r="G4009" s="823">
        <v>300</v>
      </c>
      <c r="H4009" s="794" t="s">
        <v>1043</v>
      </c>
      <c r="I4009" s="794">
        <v>134</v>
      </c>
      <c r="J4009" s="794">
        <v>166</v>
      </c>
      <c r="K4009" s="794">
        <v>697.2</v>
      </c>
      <c r="L4009" s="835" t="s">
        <v>1023</v>
      </c>
      <c r="M4009" s="794"/>
      <c r="N4009" s="794"/>
      <c r="O4009" s="794"/>
      <c r="P4009" s="794"/>
      <c r="Q4009" s="794"/>
      <c r="R4009" s="794"/>
      <c r="S4009" s="794"/>
      <c r="T4009" s="794"/>
      <c r="U4009" s="794"/>
      <c r="V4009" s="794"/>
      <c r="W4009" s="794"/>
      <c r="X4009" s="794"/>
    </row>
    <row r="4010" spans="3:24">
      <c r="C4010" s="857" t="s">
        <v>1024</v>
      </c>
      <c r="D4010" s="835">
        <v>43922</v>
      </c>
      <c r="E4010" s="794">
        <f t="shared" ref="E4010:E4073" si="72">YEAR(D4010)</f>
        <v>2020</v>
      </c>
      <c r="F4010" s="794" t="s">
        <v>1019</v>
      </c>
      <c r="G4010" s="823">
        <v>300</v>
      </c>
      <c r="H4010" s="794" t="s">
        <v>1043</v>
      </c>
      <c r="I4010" s="794">
        <v>134</v>
      </c>
      <c r="J4010" s="794">
        <v>166</v>
      </c>
      <c r="K4010" s="794">
        <v>697.2</v>
      </c>
      <c r="L4010" s="835" t="s">
        <v>1023</v>
      </c>
      <c r="M4010" s="794"/>
      <c r="N4010" s="794"/>
      <c r="O4010" s="794"/>
      <c r="P4010" s="794"/>
      <c r="Q4010" s="794"/>
      <c r="R4010" s="794"/>
      <c r="S4010" s="794"/>
      <c r="T4010" s="794"/>
      <c r="U4010" s="794"/>
      <c r="V4010" s="794"/>
      <c r="W4010" s="794"/>
      <c r="X4010" s="794"/>
    </row>
    <row r="4011" spans="3:24">
      <c r="C4011" s="857" t="s">
        <v>1024</v>
      </c>
      <c r="D4011" s="835">
        <v>43922</v>
      </c>
      <c r="E4011" s="794">
        <f t="shared" si="72"/>
        <v>2020</v>
      </c>
      <c r="F4011" s="794" t="s">
        <v>1019</v>
      </c>
      <c r="G4011" s="823">
        <v>300</v>
      </c>
      <c r="H4011" s="794" t="s">
        <v>1044</v>
      </c>
      <c r="I4011" s="794">
        <v>162</v>
      </c>
      <c r="J4011" s="794">
        <v>138</v>
      </c>
      <c r="K4011" s="794">
        <v>579.6</v>
      </c>
      <c r="L4011" s="835" t="s">
        <v>1023</v>
      </c>
      <c r="M4011" s="794"/>
      <c r="N4011" s="794"/>
      <c r="O4011" s="794"/>
      <c r="P4011" s="794"/>
      <c r="Q4011" s="794"/>
      <c r="R4011" s="794"/>
      <c r="S4011" s="794"/>
      <c r="T4011" s="794"/>
      <c r="U4011" s="794"/>
      <c r="V4011" s="794"/>
      <c r="W4011" s="794"/>
      <c r="X4011" s="794"/>
    </row>
    <row r="4012" spans="3:24">
      <c r="C4012" s="857" t="s">
        <v>1024</v>
      </c>
      <c r="D4012" s="835">
        <v>43922</v>
      </c>
      <c r="E4012" s="794">
        <f t="shared" si="72"/>
        <v>2020</v>
      </c>
      <c r="F4012" s="794" t="s">
        <v>1019</v>
      </c>
      <c r="G4012" s="823">
        <v>300</v>
      </c>
      <c r="H4012" s="794" t="s">
        <v>1044</v>
      </c>
      <c r="I4012" s="794">
        <v>162</v>
      </c>
      <c r="J4012" s="794">
        <v>138</v>
      </c>
      <c r="K4012" s="794">
        <v>579.6</v>
      </c>
      <c r="L4012" s="835" t="s">
        <v>1023</v>
      </c>
      <c r="M4012" s="794"/>
      <c r="N4012" s="794"/>
      <c r="O4012" s="794"/>
      <c r="P4012" s="794"/>
      <c r="Q4012" s="794"/>
      <c r="R4012" s="794"/>
      <c r="S4012" s="794"/>
      <c r="T4012" s="794"/>
      <c r="U4012" s="794"/>
      <c r="V4012" s="794"/>
      <c r="W4012" s="794"/>
      <c r="X4012" s="794"/>
    </row>
    <row r="4013" spans="3:24">
      <c r="C4013" s="857" t="s">
        <v>1024</v>
      </c>
      <c r="D4013" s="835">
        <v>43922</v>
      </c>
      <c r="E4013" s="794">
        <f t="shared" si="72"/>
        <v>2020</v>
      </c>
      <c r="F4013" s="794" t="s">
        <v>1019</v>
      </c>
      <c r="G4013" s="823">
        <v>300</v>
      </c>
      <c r="H4013" s="794" t="s">
        <v>1044</v>
      </c>
      <c r="I4013" s="794">
        <v>162</v>
      </c>
      <c r="J4013" s="794">
        <v>138</v>
      </c>
      <c r="K4013" s="794">
        <v>579.6</v>
      </c>
      <c r="L4013" s="835" t="s">
        <v>1023</v>
      </c>
      <c r="M4013" s="794"/>
      <c r="N4013" s="794"/>
      <c r="O4013" s="794"/>
      <c r="P4013" s="794"/>
      <c r="Q4013" s="794"/>
      <c r="R4013" s="794"/>
      <c r="S4013" s="794"/>
      <c r="T4013" s="794"/>
      <c r="U4013" s="794"/>
      <c r="V4013" s="794"/>
      <c r="W4013" s="794"/>
      <c r="X4013" s="794"/>
    </row>
    <row r="4014" spans="3:24">
      <c r="C4014" s="857" t="s">
        <v>1024</v>
      </c>
      <c r="D4014" s="835">
        <v>43922</v>
      </c>
      <c r="E4014" s="794">
        <f t="shared" si="72"/>
        <v>2020</v>
      </c>
      <c r="F4014" s="794" t="s">
        <v>1019</v>
      </c>
      <c r="G4014" s="823">
        <v>300</v>
      </c>
      <c r="H4014" s="794" t="s">
        <v>1043</v>
      </c>
      <c r="I4014" s="794">
        <v>134</v>
      </c>
      <c r="J4014" s="794">
        <v>166</v>
      </c>
      <c r="K4014" s="794">
        <v>697.2</v>
      </c>
      <c r="L4014" s="835" t="s">
        <v>1023</v>
      </c>
      <c r="M4014" s="794"/>
      <c r="N4014" s="794"/>
      <c r="O4014" s="794"/>
      <c r="P4014" s="794"/>
      <c r="Q4014" s="794"/>
      <c r="R4014" s="794"/>
      <c r="S4014" s="794"/>
      <c r="T4014" s="794"/>
      <c r="U4014" s="794"/>
      <c r="V4014" s="794"/>
      <c r="W4014" s="794"/>
      <c r="X4014" s="794"/>
    </row>
    <row r="4015" spans="3:24">
      <c r="C4015" s="857" t="s">
        <v>1024</v>
      </c>
      <c r="D4015" s="835">
        <v>43922</v>
      </c>
      <c r="E4015" s="794">
        <f t="shared" si="72"/>
        <v>2020</v>
      </c>
      <c r="F4015" s="794" t="s">
        <v>1019</v>
      </c>
      <c r="G4015" s="823">
        <v>300</v>
      </c>
      <c r="H4015" s="794" t="s">
        <v>1043</v>
      </c>
      <c r="I4015" s="794">
        <v>134</v>
      </c>
      <c r="J4015" s="794">
        <v>166</v>
      </c>
      <c r="K4015" s="794">
        <v>697.2</v>
      </c>
      <c r="L4015" s="835" t="s">
        <v>1023</v>
      </c>
      <c r="M4015" s="794"/>
      <c r="N4015" s="794"/>
      <c r="O4015" s="794"/>
      <c r="P4015" s="794"/>
      <c r="Q4015" s="794"/>
      <c r="R4015" s="794"/>
      <c r="S4015" s="794"/>
      <c r="T4015" s="794"/>
      <c r="U4015" s="794"/>
      <c r="V4015" s="794"/>
      <c r="W4015" s="794"/>
      <c r="X4015" s="794"/>
    </row>
    <row r="4016" spans="3:24">
      <c r="C4016" s="857" t="s">
        <v>1018</v>
      </c>
      <c r="D4016" s="835">
        <v>43922</v>
      </c>
      <c r="E4016" s="794">
        <f t="shared" si="72"/>
        <v>2020</v>
      </c>
      <c r="F4016" s="794" t="s">
        <v>1019</v>
      </c>
      <c r="G4016" s="823">
        <v>300</v>
      </c>
      <c r="H4016" s="794" t="s">
        <v>1044</v>
      </c>
      <c r="I4016" s="794">
        <v>162</v>
      </c>
      <c r="J4016" s="794">
        <v>138</v>
      </c>
      <c r="K4016" s="794">
        <v>579.6</v>
      </c>
      <c r="L4016" s="835" t="s">
        <v>1023</v>
      </c>
      <c r="M4016" s="794"/>
      <c r="N4016" s="794"/>
      <c r="O4016" s="794"/>
      <c r="P4016" s="794"/>
      <c r="Q4016" s="794"/>
      <c r="R4016" s="794"/>
      <c r="S4016" s="794"/>
      <c r="T4016" s="794"/>
      <c r="U4016" s="794"/>
      <c r="V4016" s="794"/>
      <c r="W4016" s="794"/>
      <c r="X4016" s="794"/>
    </row>
    <row r="4017" spans="3:24">
      <c r="C4017" s="857" t="s">
        <v>1024</v>
      </c>
      <c r="D4017" s="835">
        <v>43922</v>
      </c>
      <c r="E4017" s="794">
        <f t="shared" si="72"/>
        <v>2020</v>
      </c>
      <c r="F4017" s="794" t="s">
        <v>1019</v>
      </c>
      <c r="G4017" s="823">
        <v>300</v>
      </c>
      <c r="H4017" s="794" t="s">
        <v>1044</v>
      </c>
      <c r="I4017" s="794">
        <v>162</v>
      </c>
      <c r="J4017" s="794">
        <v>138</v>
      </c>
      <c r="K4017" s="794">
        <v>579.6</v>
      </c>
      <c r="L4017" s="835" t="s">
        <v>1023</v>
      </c>
      <c r="M4017" s="794"/>
      <c r="N4017" s="794"/>
      <c r="O4017" s="794"/>
      <c r="P4017" s="794"/>
      <c r="Q4017" s="794"/>
      <c r="R4017" s="794"/>
      <c r="S4017" s="794"/>
      <c r="T4017" s="794"/>
      <c r="U4017" s="794"/>
      <c r="V4017" s="794"/>
      <c r="W4017" s="794"/>
      <c r="X4017" s="794"/>
    </row>
    <row r="4018" spans="3:24">
      <c r="C4018" s="857" t="s">
        <v>1024</v>
      </c>
      <c r="D4018" s="835">
        <v>43922</v>
      </c>
      <c r="E4018" s="794">
        <f t="shared" si="72"/>
        <v>2020</v>
      </c>
      <c r="F4018" s="794" t="s">
        <v>1019</v>
      </c>
      <c r="G4018" s="823">
        <v>300</v>
      </c>
      <c r="H4018" s="794" t="s">
        <v>1044</v>
      </c>
      <c r="I4018" s="794">
        <v>162</v>
      </c>
      <c r="J4018" s="794">
        <v>138</v>
      </c>
      <c r="K4018" s="794">
        <v>579.6</v>
      </c>
      <c r="L4018" s="835" t="s">
        <v>1023</v>
      </c>
      <c r="M4018" s="794"/>
      <c r="N4018" s="794"/>
      <c r="O4018" s="794"/>
      <c r="P4018" s="794"/>
      <c r="Q4018" s="794"/>
      <c r="R4018" s="794"/>
      <c r="S4018" s="794"/>
      <c r="T4018" s="794"/>
      <c r="U4018" s="794"/>
      <c r="V4018" s="794"/>
      <c r="W4018" s="794"/>
      <c r="X4018" s="794"/>
    </row>
    <row r="4019" spans="3:24">
      <c r="C4019" s="857" t="s">
        <v>1024</v>
      </c>
      <c r="D4019" s="835">
        <v>43922</v>
      </c>
      <c r="E4019" s="794">
        <f t="shared" si="72"/>
        <v>2020</v>
      </c>
      <c r="F4019" s="794" t="s">
        <v>1019</v>
      </c>
      <c r="G4019" s="823">
        <v>300</v>
      </c>
      <c r="H4019" s="794" t="s">
        <v>1044</v>
      </c>
      <c r="I4019" s="794">
        <v>162</v>
      </c>
      <c r="J4019" s="794">
        <v>138</v>
      </c>
      <c r="K4019" s="794">
        <v>579.6</v>
      </c>
      <c r="L4019" s="835" t="s">
        <v>1023</v>
      </c>
      <c r="M4019" s="794"/>
      <c r="N4019" s="794"/>
      <c r="O4019" s="794"/>
      <c r="P4019" s="794"/>
      <c r="Q4019" s="794"/>
      <c r="R4019" s="794"/>
      <c r="S4019" s="794"/>
      <c r="T4019" s="794"/>
      <c r="U4019" s="794"/>
      <c r="V4019" s="794"/>
      <c r="W4019" s="794"/>
      <c r="X4019" s="794"/>
    </row>
    <row r="4020" spans="3:24">
      <c r="C4020" s="857" t="s">
        <v>1024</v>
      </c>
      <c r="D4020" s="835">
        <v>43922</v>
      </c>
      <c r="E4020" s="794">
        <f t="shared" si="72"/>
        <v>2020</v>
      </c>
      <c r="F4020" s="794" t="s">
        <v>1019</v>
      </c>
      <c r="G4020" s="823">
        <v>300</v>
      </c>
      <c r="H4020" s="794" t="s">
        <v>1044</v>
      </c>
      <c r="I4020" s="794">
        <v>162</v>
      </c>
      <c r="J4020" s="794">
        <v>138</v>
      </c>
      <c r="K4020" s="794">
        <v>579.6</v>
      </c>
      <c r="L4020" s="835" t="s">
        <v>1023</v>
      </c>
      <c r="M4020" s="794"/>
      <c r="N4020" s="794"/>
      <c r="O4020" s="794"/>
      <c r="P4020" s="794"/>
      <c r="Q4020" s="794"/>
      <c r="R4020" s="794"/>
      <c r="S4020" s="794"/>
      <c r="T4020" s="794"/>
      <c r="U4020" s="794"/>
      <c r="V4020" s="794"/>
      <c r="W4020" s="794"/>
      <c r="X4020" s="794"/>
    </row>
    <row r="4021" spans="3:24">
      <c r="C4021" s="857" t="s">
        <v>1024</v>
      </c>
      <c r="D4021" s="835">
        <v>43922</v>
      </c>
      <c r="E4021" s="794">
        <f t="shared" si="72"/>
        <v>2020</v>
      </c>
      <c r="F4021" s="794" t="s">
        <v>1019</v>
      </c>
      <c r="G4021" s="823">
        <v>300</v>
      </c>
      <c r="H4021" s="794" t="s">
        <v>1044</v>
      </c>
      <c r="I4021" s="794">
        <v>162</v>
      </c>
      <c r="J4021" s="794">
        <v>138</v>
      </c>
      <c r="K4021" s="794">
        <v>579.6</v>
      </c>
      <c r="L4021" s="835">
        <v>44136</v>
      </c>
      <c r="M4021" s="794"/>
      <c r="N4021" s="794"/>
      <c r="O4021" s="794"/>
      <c r="P4021" s="794"/>
      <c r="Q4021" s="794"/>
      <c r="R4021" s="794"/>
      <c r="S4021" s="794"/>
      <c r="T4021" s="794"/>
      <c r="U4021" s="794"/>
      <c r="V4021" s="794"/>
      <c r="W4021" s="794"/>
      <c r="X4021" s="794"/>
    </row>
    <row r="4022" spans="3:24">
      <c r="C4022" s="857" t="s">
        <v>1024</v>
      </c>
      <c r="D4022" s="835">
        <v>43922</v>
      </c>
      <c r="E4022" s="794">
        <f t="shared" si="72"/>
        <v>2020</v>
      </c>
      <c r="F4022" s="794" t="s">
        <v>1019</v>
      </c>
      <c r="G4022" s="823">
        <v>300</v>
      </c>
      <c r="H4022" s="794" t="s">
        <v>1044</v>
      </c>
      <c r="I4022" s="794">
        <v>162</v>
      </c>
      <c r="J4022" s="794">
        <v>138</v>
      </c>
      <c r="K4022" s="794">
        <v>579.6</v>
      </c>
      <c r="L4022" s="835">
        <v>44136</v>
      </c>
      <c r="M4022" s="794"/>
      <c r="N4022" s="794"/>
      <c r="O4022" s="794"/>
      <c r="P4022" s="794"/>
      <c r="Q4022" s="794"/>
      <c r="R4022" s="794"/>
      <c r="S4022" s="794"/>
      <c r="T4022" s="794"/>
      <c r="U4022" s="794"/>
      <c r="V4022" s="794"/>
      <c r="W4022" s="794"/>
      <c r="X4022" s="794"/>
    </row>
    <row r="4023" spans="3:24">
      <c r="C4023" s="857" t="s">
        <v>1018</v>
      </c>
      <c r="D4023" s="835">
        <v>43922</v>
      </c>
      <c r="E4023" s="794">
        <f t="shared" si="72"/>
        <v>2020</v>
      </c>
      <c r="F4023" s="794" t="s">
        <v>1019</v>
      </c>
      <c r="G4023" s="823">
        <v>300</v>
      </c>
      <c r="H4023" s="794" t="s">
        <v>1044</v>
      </c>
      <c r="I4023" s="794">
        <v>162</v>
      </c>
      <c r="J4023" s="794">
        <v>138</v>
      </c>
      <c r="K4023" s="794">
        <v>579.6</v>
      </c>
      <c r="L4023" s="835" t="s">
        <v>1023</v>
      </c>
      <c r="M4023" s="794"/>
      <c r="N4023" s="794"/>
      <c r="O4023" s="794"/>
      <c r="P4023" s="794"/>
      <c r="Q4023" s="794"/>
      <c r="R4023" s="794"/>
      <c r="S4023" s="794"/>
      <c r="T4023" s="794"/>
      <c r="U4023" s="794"/>
      <c r="V4023" s="794"/>
      <c r="W4023" s="794"/>
      <c r="X4023" s="794"/>
    </row>
    <row r="4024" spans="3:24">
      <c r="C4024" s="857" t="s">
        <v>1018</v>
      </c>
      <c r="D4024" s="835">
        <v>43922</v>
      </c>
      <c r="E4024" s="794">
        <f t="shared" si="72"/>
        <v>2020</v>
      </c>
      <c r="F4024" s="794" t="s">
        <v>1019</v>
      </c>
      <c r="G4024" s="823">
        <v>300</v>
      </c>
      <c r="H4024" s="794" t="s">
        <v>1029</v>
      </c>
      <c r="I4024" s="794">
        <v>86</v>
      </c>
      <c r="J4024" s="794">
        <v>214</v>
      </c>
      <c r="K4024" s="794">
        <v>898.80000000000007</v>
      </c>
      <c r="L4024" s="835" t="s">
        <v>1023</v>
      </c>
      <c r="M4024" s="794"/>
      <c r="N4024" s="794"/>
      <c r="O4024" s="794"/>
      <c r="P4024" s="794"/>
      <c r="Q4024" s="794"/>
      <c r="R4024" s="794"/>
      <c r="S4024" s="794"/>
      <c r="T4024" s="794"/>
      <c r="U4024" s="794"/>
      <c r="V4024" s="794"/>
      <c r="W4024" s="794"/>
      <c r="X4024" s="794"/>
    </row>
    <row r="4025" spans="3:24">
      <c r="C4025" s="857" t="s">
        <v>1024</v>
      </c>
      <c r="D4025" s="835">
        <v>43922</v>
      </c>
      <c r="E4025" s="794">
        <f t="shared" si="72"/>
        <v>2020</v>
      </c>
      <c r="F4025" s="794" t="s">
        <v>1019</v>
      </c>
      <c r="G4025" s="823">
        <v>300</v>
      </c>
      <c r="H4025" s="794" t="s">
        <v>1029</v>
      </c>
      <c r="I4025" s="794">
        <v>86</v>
      </c>
      <c r="J4025" s="794">
        <v>214</v>
      </c>
      <c r="K4025" s="794">
        <v>898.80000000000007</v>
      </c>
      <c r="L4025" s="835" t="s">
        <v>1023</v>
      </c>
      <c r="M4025" s="794"/>
      <c r="N4025" s="794"/>
      <c r="O4025" s="794"/>
      <c r="P4025" s="794"/>
      <c r="Q4025" s="794"/>
      <c r="R4025" s="794"/>
      <c r="S4025" s="794"/>
      <c r="T4025" s="794"/>
      <c r="U4025" s="794"/>
      <c r="V4025" s="794"/>
      <c r="W4025" s="794"/>
      <c r="X4025" s="794"/>
    </row>
    <row r="4026" spans="3:24">
      <c r="C4026" s="857" t="s">
        <v>1018</v>
      </c>
      <c r="D4026" s="835">
        <v>43922</v>
      </c>
      <c r="E4026" s="794">
        <f t="shared" si="72"/>
        <v>2020</v>
      </c>
      <c r="F4026" s="794" t="s">
        <v>1019</v>
      </c>
      <c r="G4026" s="823">
        <v>300</v>
      </c>
      <c r="H4026" s="794" t="s">
        <v>1029</v>
      </c>
      <c r="I4026" s="794">
        <v>86</v>
      </c>
      <c r="J4026" s="794">
        <v>214</v>
      </c>
      <c r="K4026" s="794">
        <v>898.80000000000007</v>
      </c>
      <c r="L4026" s="835" t="s">
        <v>1023</v>
      </c>
      <c r="M4026" s="794"/>
      <c r="N4026" s="794"/>
      <c r="O4026" s="794"/>
      <c r="P4026" s="794"/>
      <c r="Q4026" s="794"/>
      <c r="R4026" s="794"/>
      <c r="S4026" s="794"/>
      <c r="T4026" s="794"/>
      <c r="U4026" s="794"/>
      <c r="V4026" s="794"/>
      <c r="W4026" s="794"/>
      <c r="X4026" s="794"/>
    </row>
    <row r="4027" spans="3:24">
      <c r="C4027" s="857" t="s">
        <v>1018</v>
      </c>
      <c r="D4027" s="835">
        <v>43922</v>
      </c>
      <c r="E4027" s="794">
        <f t="shared" si="72"/>
        <v>2020</v>
      </c>
      <c r="F4027" s="794" t="s">
        <v>1032</v>
      </c>
      <c r="G4027" s="823">
        <v>135</v>
      </c>
      <c r="H4027" s="794" t="s">
        <v>1029</v>
      </c>
      <c r="I4027" s="794">
        <v>86</v>
      </c>
      <c r="J4027" s="794">
        <v>49</v>
      </c>
      <c r="K4027" s="794">
        <v>205.8</v>
      </c>
      <c r="L4027" s="835" t="s">
        <v>1023</v>
      </c>
      <c r="M4027" s="794"/>
      <c r="N4027" s="794"/>
      <c r="O4027" s="794"/>
      <c r="P4027" s="794"/>
      <c r="Q4027" s="794"/>
      <c r="R4027" s="794"/>
      <c r="S4027" s="794"/>
      <c r="T4027" s="794"/>
      <c r="U4027" s="794"/>
      <c r="V4027" s="794"/>
      <c r="W4027" s="794"/>
      <c r="X4027" s="794"/>
    </row>
    <row r="4028" spans="3:24">
      <c r="C4028" s="857" t="s">
        <v>1018</v>
      </c>
      <c r="D4028" s="835">
        <v>43922</v>
      </c>
      <c r="E4028" s="794">
        <f t="shared" si="72"/>
        <v>2020</v>
      </c>
      <c r="F4028" s="794" t="s">
        <v>1032</v>
      </c>
      <c r="G4028" s="823">
        <v>135</v>
      </c>
      <c r="H4028" s="794" t="s">
        <v>1029</v>
      </c>
      <c r="I4028" s="794">
        <v>86</v>
      </c>
      <c r="J4028" s="794">
        <v>49</v>
      </c>
      <c r="K4028" s="794">
        <v>205.8</v>
      </c>
      <c r="L4028" s="835" t="s">
        <v>1023</v>
      </c>
      <c r="M4028" s="794"/>
      <c r="N4028" s="794"/>
      <c r="O4028" s="794"/>
      <c r="P4028" s="794"/>
      <c r="Q4028" s="794"/>
      <c r="R4028" s="794"/>
      <c r="S4028" s="794"/>
      <c r="T4028" s="794"/>
      <c r="U4028" s="794"/>
      <c r="V4028" s="794"/>
      <c r="W4028" s="794"/>
      <c r="X4028" s="794"/>
    </row>
    <row r="4029" spans="3:24">
      <c r="C4029" s="857" t="s">
        <v>1018</v>
      </c>
      <c r="D4029" s="835">
        <v>43922</v>
      </c>
      <c r="E4029" s="794">
        <f t="shared" si="72"/>
        <v>2020</v>
      </c>
      <c r="F4029" s="794" t="s">
        <v>1032</v>
      </c>
      <c r="G4029" s="823">
        <v>135</v>
      </c>
      <c r="H4029" s="794" t="s">
        <v>1029</v>
      </c>
      <c r="I4029" s="794">
        <v>86</v>
      </c>
      <c r="J4029" s="794">
        <v>49</v>
      </c>
      <c r="K4029" s="794">
        <v>205.8</v>
      </c>
      <c r="L4029" s="835" t="s">
        <v>1023</v>
      </c>
      <c r="M4029" s="794"/>
      <c r="N4029" s="794"/>
      <c r="O4029" s="794"/>
      <c r="P4029" s="794"/>
      <c r="Q4029" s="794"/>
      <c r="R4029" s="794"/>
      <c r="S4029" s="794"/>
      <c r="T4029" s="794"/>
      <c r="U4029" s="794"/>
      <c r="V4029" s="794"/>
      <c r="W4029" s="794"/>
      <c r="X4029" s="794"/>
    </row>
    <row r="4030" spans="3:24">
      <c r="C4030" s="857" t="s">
        <v>1018</v>
      </c>
      <c r="D4030" s="835">
        <v>43922</v>
      </c>
      <c r="E4030" s="794">
        <f t="shared" si="72"/>
        <v>2020</v>
      </c>
      <c r="F4030" s="794" t="s">
        <v>1032</v>
      </c>
      <c r="G4030" s="823">
        <v>135</v>
      </c>
      <c r="H4030" s="794" t="s">
        <v>1029</v>
      </c>
      <c r="I4030" s="794">
        <v>86</v>
      </c>
      <c r="J4030" s="794">
        <v>49</v>
      </c>
      <c r="K4030" s="794">
        <v>205.8</v>
      </c>
      <c r="L4030" s="835" t="s">
        <v>1023</v>
      </c>
      <c r="M4030" s="794"/>
      <c r="N4030" s="794"/>
      <c r="O4030" s="794"/>
      <c r="P4030" s="794"/>
      <c r="Q4030" s="794"/>
      <c r="R4030" s="794"/>
      <c r="S4030" s="794"/>
      <c r="T4030" s="794"/>
      <c r="U4030" s="794"/>
      <c r="V4030" s="794"/>
      <c r="W4030" s="794"/>
      <c r="X4030" s="794"/>
    </row>
    <row r="4031" spans="3:24">
      <c r="C4031" s="857" t="s">
        <v>1018</v>
      </c>
      <c r="D4031" s="835">
        <v>43922</v>
      </c>
      <c r="E4031" s="794">
        <f t="shared" si="72"/>
        <v>2020</v>
      </c>
      <c r="F4031" s="794" t="s">
        <v>1032</v>
      </c>
      <c r="G4031" s="823">
        <v>135</v>
      </c>
      <c r="H4031" s="794" t="s">
        <v>1029</v>
      </c>
      <c r="I4031" s="794">
        <v>86</v>
      </c>
      <c r="J4031" s="794">
        <v>49</v>
      </c>
      <c r="K4031" s="794">
        <v>205.8</v>
      </c>
      <c r="L4031" s="835" t="s">
        <v>1023</v>
      </c>
      <c r="M4031" s="794"/>
      <c r="N4031" s="794"/>
      <c r="O4031" s="794"/>
      <c r="P4031" s="794"/>
      <c r="Q4031" s="794"/>
      <c r="R4031" s="794"/>
      <c r="S4031" s="794"/>
      <c r="T4031" s="794"/>
      <c r="U4031" s="794"/>
      <c r="V4031" s="794"/>
      <c r="W4031" s="794"/>
      <c r="X4031" s="794"/>
    </row>
    <row r="4032" spans="3:24">
      <c r="C4032" s="857" t="s">
        <v>1018</v>
      </c>
      <c r="D4032" s="835">
        <v>43922</v>
      </c>
      <c r="E4032" s="794">
        <f t="shared" si="72"/>
        <v>2020</v>
      </c>
      <c r="F4032" s="794" t="s">
        <v>1032</v>
      </c>
      <c r="G4032" s="823">
        <v>135</v>
      </c>
      <c r="H4032" s="794" t="s">
        <v>1029</v>
      </c>
      <c r="I4032" s="794">
        <v>86</v>
      </c>
      <c r="J4032" s="794">
        <v>49</v>
      </c>
      <c r="K4032" s="794">
        <v>205.8</v>
      </c>
      <c r="L4032" s="835">
        <v>44228</v>
      </c>
      <c r="M4032" s="794"/>
      <c r="N4032" s="794"/>
      <c r="O4032" s="794"/>
      <c r="P4032" s="794"/>
      <c r="Q4032" s="794"/>
      <c r="R4032" s="794"/>
      <c r="S4032" s="794"/>
      <c r="T4032" s="794"/>
      <c r="U4032" s="794"/>
      <c r="V4032" s="794"/>
      <c r="W4032" s="794"/>
      <c r="X4032" s="794"/>
    </row>
    <row r="4033" spans="3:24">
      <c r="C4033" s="857" t="s">
        <v>1018</v>
      </c>
      <c r="D4033" s="835">
        <v>43922</v>
      </c>
      <c r="E4033" s="794">
        <f t="shared" si="72"/>
        <v>2020</v>
      </c>
      <c r="F4033" s="794" t="s">
        <v>1032</v>
      </c>
      <c r="G4033" s="823">
        <v>135</v>
      </c>
      <c r="H4033" s="794" t="s">
        <v>1029</v>
      </c>
      <c r="I4033" s="794">
        <v>86</v>
      </c>
      <c r="J4033" s="794">
        <v>49</v>
      </c>
      <c r="K4033" s="794">
        <v>205.8</v>
      </c>
      <c r="L4033" s="835" t="s">
        <v>1023</v>
      </c>
      <c r="M4033" s="794"/>
      <c r="N4033" s="794"/>
      <c r="O4033" s="794"/>
      <c r="P4033" s="794"/>
      <c r="Q4033" s="794"/>
      <c r="R4033" s="794"/>
      <c r="S4033" s="794"/>
      <c r="T4033" s="794"/>
      <c r="U4033" s="794"/>
      <c r="V4033" s="794"/>
      <c r="W4033" s="794"/>
      <c r="X4033" s="794"/>
    </row>
    <row r="4034" spans="3:24">
      <c r="C4034" s="857" t="s">
        <v>1018</v>
      </c>
      <c r="D4034" s="835">
        <v>43922</v>
      </c>
      <c r="E4034" s="794">
        <f t="shared" si="72"/>
        <v>2020</v>
      </c>
      <c r="F4034" s="794" t="s">
        <v>1032</v>
      </c>
      <c r="G4034" s="823">
        <v>135</v>
      </c>
      <c r="H4034" s="794" t="s">
        <v>1029</v>
      </c>
      <c r="I4034" s="794">
        <v>86</v>
      </c>
      <c r="J4034" s="794">
        <v>49</v>
      </c>
      <c r="K4034" s="794">
        <v>205.8</v>
      </c>
      <c r="L4034" s="835" t="s">
        <v>1023</v>
      </c>
      <c r="M4034" s="794"/>
      <c r="N4034" s="794"/>
      <c r="O4034" s="794"/>
      <c r="P4034" s="794"/>
      <c r="Q4034" s="794"/>
      <c r="R4034" s="794"/>
      <c r="S4034" s="794"/>
      <c r="T4034" s="794"/>
      <c r="U4034" s="794"/>
      <c r="V4034" s="794"/>
      <c r="W4034" s="794"/>
      <c r="X4034" s="794"/>
    </row>
    <row r="4035" spans="3:24">
      <c r="C4035" s="857" t="s">
        <v>1018</v>
      </c>
      <c r="D4035" s="835">
        <v>43922</v>
      </c>
      <c r="E4035" s="794">
        <f t="shared" si="72"/>
        <v>2020</v>
      </c>
      <c r="F4035" s="794" t="s">
        <v>1032</v>
      </c>
      <c r="G4035" s="823">
        <v>135</v>
      </c>
      <c r="H4035" s="794" t="s">
        <v>1029</v>
      </c>
      <c r="I4035" s="794">
        <v>86</v>
      </c>
      <c r="J4035" s="794">
        <v>49</v>
      </c>
      <c r="K4035" s="794">
        <v>205.8</v>
      </c>
      <c r="L4035" s="835" t="s">
        <v>1023</v>
      </c>
      <c r="M4035" s="794"/>
      <c r="N4035" s="794"/>
      <c r="O4035" s="794"/>
      <c r="P4035" s="794"/>
      <c r="Q4035" s="794"/>
      <c r="R4035" s="794"/>
      <c r="S4035" s="794"/>
      <c r="T4035" s="794"/>
      <c r="U4035" s="794"/>
      <c r="V4035" s="794"/>
      <c r="W4035" s="794"/>
      <c r="X4035" s="794"/>
    </row>
    <row r="4036" spans="3:24">
      <c r="C4036" s="857" t="s">
        <v>1018</v>
      </c>
      <c r="D4036" s="835">
        <v>43922</v>
      </c>
      <c r="E4036" s="794">
        <f t="shared" si="72"/>
        <v>2020</v>
      </c>
      <c r="F4036" s="794" t="s">
        <v>1032</v>
      </c>
      <c r="G4036" s="823">
        <v>135</v>
      </c>
      <c r="H4036" s="794" t="s">
        <v>1029</v>
      </c>
      <c r="I4036" s="794">
        <v>86</v>
      </c>
      <c r="J4036" s="794">
        <v>49</v>
      </c>
      <c r="K4036" s="794">
        <v>205.8</v>
      </c>
      <c r="L4036" s="835" t="s">
        <v>1023</v>
      </c>
      <c r="M4036" s="794"/>
      <c r="N4036" s="794"/>
      <c r="O4036" s="794"/>
      <c r="P4036" s="794"/>
      <c r="Q4036" s="794"/>
      <c r="R4036" s="794"/>
      <c r="S4036" s="794"/>
      <c r="T4036" s="794"/>
      <c r="U4036" s="794"/>
      <c r="V4036" s="794"/>
      <c r="W4036" s="794"/>
      <c r="X4036" s="794"/>
    </row>
    <row r="4037" spans="3:24">
      <c r="C4037" s="857" t="s">
        <v>1018</v>
      </c>
      <c r="D4037" s="835">
        <v>43922</v>
      </c>
      <c r="E4037" s="794">
        <f t="shared" si="72"/>
        <v>2020</v>
      </c>
      <c r="F4037" s="794" t="s">
        <v>1032</v>
      </c>
      <c r="G4037" s="823">
        <v>135</v>
      </c>
      <c r="H4037" s="794" t="s">
        <v>1029</v>
      </c>
      <c r="I4037" s="794">
        <v>86</v>
      </c>
      <c r="J4037" s="794">
        <v>49</v>
      </c>
      <c r="K4037" s="794">
        <v>205.8</v>
      </c>
      <c r="L4037" s="835" t="s">
        <v>1023</v>
      </c>
      <c r="M4037" s="794"/>
      <c r="N4037" s="794"/>
      <c r="O4037" s="794"/>
      <c r="P4037" s="794"/>
      <c r="Q4037" s="794"/>
      <c r="R4037" s="794"/>
      <c r="S4037" s="794"/>
      <c r="T4037" s="794"/>
      <c r="U4037" s="794"/>
      <c r="V4037" s="794"/>
      <c r="W4037" s="794"/>
      <c r="X4037" s="794"/>
    </row>
    <row r="4038" spans="3:24">
      <c r="C4038" s="857" t="s">
        <v>1018</v>
      </c>
      <c r="D4038" s="835">
        <v>43922</v>
      </c>
      <c r="E4038" s="794">
        <f t="shared" si="72"/>
        <v>2020</v>
      </c>
      <c r="F4038" s="794" t="s">
        <v>1032</v>
      </c>
      <c r="G4038" s="823">
        <v>135</v>
      </c>
      <c r="H4038" s="794" t="s">
        <v>1029</v>
      </c>
      <c r="I4038" s="794">
        <v>86</v>
      </c>
      <c r="J4038" s="794">
        <v>49</v>
      </c>
      <c r="K4038" s="794">
        <v>205.8</v>
      </c>
      <c r="L4038" s="835" t="s">
        <v>1023</v>
      </c>
      <c r="M4038" s="794"/>
      <c r="N4038" s="794"/>
      <c r="O4038" s="794"/>
      <c r="P4038" s="794"/>
      <c r="Q4038" s="794"/>
      <c r="R4038" s="794"/>
      <c r="S4038" s="794"/>
      <c r="T4038" s="794"/>
      <c r="U4038" s="794"/>
      <c r="V4038" s="794"/>
      <c r="W4038" s="794"/>
      <c r="X4038" s="794"/>
    </row>
    <row r="4039" spans="3:24">
      <c r="C4039" s="857" t="s">
        <v>1018</v>
      </c>
      <c r="D4039" s="835">
        <v>43922</v>
      </c>
      <c r="E4039" s="794">
        <f t="shared" si="72"/>
        <v>2020</v>
      </c>
      <c r="F4039" s="794" t="s">
        <v>1032</v>
      </c>
      <c r="G4039" s="823">
        <v>135</v>
      </c>
      <c r="H4039" s="794" t="s">
        <v>1029</v>
      </c>
      <c r="I4039" s="794">
        <v>86</v>
      </c>
      <c r="J4039" s="794">
        <v>49</v>
      </c>
      <c r="K4039" s="794">
        <v>205.8</v>
      </c>
      <c r="L4039" s="835" t="s">
        <v>1023</v>
      </c>
      <c r="M4039" s="794"/>
      <c r="N4039" s="794"/>
      <c r="O4039" s="794"/>
      <c r="P4039" s="794"/>
      <c r="Q4039" s="794"/>
      <c r="R4039" s="794"/>
      <c r="S4039" s="794"/>
      <c r="T4039" s="794"/>
      <c r="U4039" s="794"/>
      <c r="V4039" s="794"/>
      <c r="W4039" s="794"/>
      <c r="X4039" s="794"/>
    </row>
    <row r="4040" spans="3:24">
      <c r="C4040" s="857" t="s">
        <v>1018</v>
      </c>
      <c r="D4040" s="835">
        <v>43922</v>
      </c>
      <c r="E4040" s="794">
        <f t="shared" si="72"/>
        <v>2020</v>
      </c>
      <c r="F4040" s="794" t="s">
        <v>1032</v>
      </c>
      <c r="G4040" s="823">
        <v>135</v>
      </c>
      <c r="H4040" s="794" t="s">
        <v>1029</v>
      </c>
      <c r="I4040" s="794">
        <v>86</v>
      </c>
      <c r="J4040" s="794">
        <v>49</v>
      </c>
      <c r="K4040" s="794">
        <v>205.8</v>
      </c>
      <c r="L4040" s="835" t="s">
        <v>1023</v>
      </c>
      <c r="M4040" s="794"/>
      <c r="N4040" s="794"/>
      <c r="O4040" s="794"/>
      <c r="P4040" s="794"/>
      <c r="Q4040" s="794"/>
      <c r="R4040" s="794"/>
      <c r="S4040" s="794"/>
      <c r="T4040" s="794"/>
      <c r="U4040" s="794"/>
      <c r="V4040" s="794"/>
      <c r="W4040" s="794"/>
      <c r="X4040" s="794"/>
    </row>
    <row r="4041" spans="3:24">
      <c r="C4041" s="857" t="s">
        <v>1018</v>
      </c>
      <c r="D4041" s="835">
        <v>43922</v>
      </c>
      <c r="E4041" s="794">
        <f t="shared" si="72"/>
        <v>2020</v>
      </c>
      <c r="F4041" s="794" t="s">
        <v>1032</v>
      </c>
      <c r="G4041" s="823">
        <v>135</v>
      </c>
      <c r="H4041" s="794" t="s">
        <v>1029</v>
      </c>
      <c r="I4041" s="794">
        <v>86</v>
      </c>
      <c r="J4041" s="794">
        <v>49</v>
      </c>
      <c r="K4041" s="794">
        <v>205.8</v>
      </c>
      <c r="L4041" s="835" t="s">
        <v>1023</v>
      </c>
      <c r="M4041" s="794"/>
      <c r="N4041" s="794"/>
      <c r="O4041" s="794"/>
      <c r="P4041" s="794"/>
      <c r="Q4041" s="794"/>
      <c r="R4041" s="794"/>
      <c r="S4041" s="794"/>
      <c r="T4041" s="794"/>
      <c r="U4041" s="794"/>
      <c r="V4041" s="794"/>
      <c r="W4041" s="794"/>
      <c r="X4041" s="794"/>
    </row>
    <row r="4042" spans="3:24">
      <c r="C4042" s="857" t="s">
        <v>1018</v>
      </c>
      <c r="D4042" s="835">
        <v>43922</v>
      </c>
      <c r="E4042" s="794">
        <f t="shared" si="72"/>
        <v>2020</v>
      </c>
      <c r="F4042" s="794" t="s">
        <v>1032</v>
      </c>
      <c r="G4042" s="823">
        <v>135</v>
      </c>
      <c r="H4042" s="794" t="s">
        <v>1029</v>
      </c>
      <c r="I4042" s="794">
        <v>86</v>
      </c>
      <c r="J4042" s="794">
        <v>49</v>
      </c>
      <c r="K4042" s="794">
        <v>205.8</v>
      </c>
      <c r="L4042" s="835" t="s">
        <v>1023</v>
      </c>
      <c r="M4042" s="794"/>
      <c r="N4042" s="794"/>
      <c r="O4042" s="794"/>
      <c r="P4042" s="794"/>
      <c r="Q4042" s="794"/>
      <c r="R4042" s="794"/>
      <c r="S4042" s="794"/>
      <c r="T4042" s="794"/>
      <c r="U4042" s="794"/>
      <c r="V4042" s="794"/>
      <c r="W4042" s="794"/>
      <c r="X4042" s="794"/>
    </row>
    <row r="4043" spans="3:24">
      <c r="C4043" s="857" t="s">
        <v>1018</v>
      </c>
      <c r="D4043" s="835">
        <v>43922</v>
      </c>
      <c r="E4043" s="794">
        <f t="shared" si="72"/>
        <v>2020</v>
      </c>
      <c r="F4043" s="794" t="s">
        <v>1032</v>
      </c>
      <c r="G4043" s="823">
        <v>135</v>
      </c>
      <c r="H4043" s="794" t="s">
        <v>1029</v>
      </c>
      <c r="I4043" s="794">
        <v>86</v>
      </c>
      <c r="J4043" s="794">
        <v>49</v>
      </c>
      <c r="K4043" s="794">
        <v>205.8</v>
      </c>
      <c r="L4043" s="835" t="s">
        <v>1023</v>
      </c>
      <c r="M4043" s="794"/>
      <c r="N4043" s="794"/>
      <c r="O4043" s="794"/>
      <c r="P4043" s="794"/>
      <c r="Q4043" s="794"/>
      <c r="R4043" s="794"/>
      <c r="S4043" s="794"/>
      <c r="T4043" s="794"/>
      <c r="U4043" s="794"/>
      <c r="V4043" s="794"/>
      <c r="W4043" s="794"/>
      <c r="X4043" s="794"/>
    </row>
    <row r="4044" spans="3:24">
      <c r="C4044" s="857" t="s">
        <v>1018</v>
      </c>
      <c r="D4044" s="835">
        <v>43922</v>
      </c>
      <c r="E4044" s="794">
        <f t="shared" si="72"/>
        <v>2020</v>
      </c>
      <c r="F4044" s="794" t="s">
        <v>1032</v>
      </c>
      <c r="G4044" s="823">
        <v>135</v>
      </c>
      <c r="H4044" s="794" t="s">
        <v>1029</v>
      </c>
      <c r="I4044" s="794">
        <v>86</v>
      </c>
      <c r="J4044" s="794">
        <v>49</v>
      </c>
      <c r="K4044" s="794">
        <v>205.8</v>
      </c>
      <c r="L4044" s="835" t="s">
        <v>1023</v>
      </c>
      <c r="M4044" s="794"/>
      <c r="N4044" s="794"/>
      <c r="O4044" s="794"/>
      <c r="P4044" s="794"/>
      <c r="Q4044" s="794"/>
      <c r="R4044" s="794"/>
      <c r="S4044" s="794"/>
      <c r="T4044" s="794"/>
      <c r="U4044" s="794"/>
      <c r="V4044" s="794"/>
      <c r="W4044" s="794"/>
      <c r="X4044" s="794"/>
    </row>
    <row r="4045" spans="3:24">
      <c r="C4045" s="857" t="s">
        <v>1018</v>
      </c>
      <c r="D4045" s="835">
        <v>43922</v>
      </c>
      <c r="E4045" s="794">
        <f t="shared" si="72"/>
        <v>2020</v>
      </c>
      <c r="F4045" s="794" t="s">
        <v>1032</v>
      </c>
      <c r="G4045" s="823">
        <v>135</v>
      </c>
      <c r="H4045" s="794" t="s">
        <v>1029</v>
      </c>
      <c r="I4045" s="794">
        <v>86</v>
      </c>
      <c r="J4045" s="794">
        <v>49</v>
      </c>
      <c r="K4045" s="794">
        <v>205.8</v>
      </c>
      <c r="L4045" s="835" t="s">
        <v>1023</v>
      </c>
      <c r="M4045" s="794"/>
      <c r="N4045" s="794"/>
      <c r="O4045" s="794"/>
      <c r="P4045" s="794"/>
      <c r="Q4045" s="794"/>
      <c r="R4045" s="794"/>
      <c r="S4045" s="794"/>
      <c r="T4045" s="794"/>
      <c r="U4045" s="794"/>
      <c r="V4045" s="794"/>
      <c r="W4045" s="794"/>
      <c r="X4045" s="794"/>
    </row>
    <row r="4046" spans="3:24">
      <c r="C4046" s="857" t="s">
        <v>1018</v>
      </c>
      <c r="D4046" s="835">
        <v>43922</v>
      </c>
      <c r="E4046" s="794">
        <f t="shared" si="72"/>
        <v>2020</v>
      </c>
      <c r="F4046" s="794" t="s">
        <v>1032</v>
      </c>
      <c r="G4046" s="823">
        <v>135</v>
      </c>
      <c r="H4046" s="794" t="s">
        <v>1029</v>
      </c>
      <c r="I4046" s="794">
        <v>86</v>
      </c>
      <c r="J4046" s="794">
        <v>49</v>
      </c>
      <c r="K4046" s="794">
        <v>205.8</v>
      </c>
      <c r="L4046" s="835" t="s">
        <v>1023</v>
      </c>
      <c r="M4046" s="794"/>
      <c r="N4046" s="794"/>
      <c r="O4046" s="794"/>
      <c r="P4046" s="794"/>
      <c r="Q4046" s="794"/>
      <c r="R4046" s="794"/>
      <c r="S4046" s="794"/>
      <c r="T4046" s="794"/>
      <c r="U4046" s="794"/>
      <c r="V4046" s="794"/>
      <c r="W4046" s="794"/>
      <c r="X4046" s="794"/>
    </row>
    <row r="4047" spans="3:24">
      <c r="C4047" s="857" t="s">
        <v>1018</v>
      </c>
      <c r="D4047" s="835">
        <v>43922</v>
      </c>
      <c r="E4047" s="794">
        <f t="shared" si="72"/>
        <v>2020</v>
      </c>
      <c r="F4047" s="794" t="s">
        <v>1032</v>
      </c>
      <c r="G4047" s="823">
        <v>135</v>
      </c>
      <c r="H4047" s="794" t="s">
        <v>1029</v>
      </c>
      <c r="I4047" s="794">
        <v>86</v>
      </c>
      <c r="J4047" s="794">
        <v>49</v>
      </c>
      <c r="K4047" s="794">
        <v>205.8</v>
      </c>
      <c r="L4047" s="835" t="s">
        <v>1023</v>
      </c>
      <c r="M4047" s="794"/>
      <c r="N4047" s="794"/>
      <c r="O4047" s="794"/>
      <c r="P4047" s="794"/>
      <c r="Q4047" s="794"/>
      <c r="R4047" s="794"/>
      <c r="S4047" s="794"/>
      <c r="T4047" s="794"/>
      <c r="U4047" s="794"/>
      <c r="V4047" s="794"/>
      <c r="W4047" s="794"/>
      <c r="X4047" s="794"/>
    </row>
    <row r="4048" spans="3:24">
      <c r="C4048" s="857" t="s">
        <v>1018</v>
      </c>
      <c r="D4048" s="835">
        <v>43922</v>
      </c>
      <c r="E4048" s="794">
        <f t="shared" si="72"/>
        <v>2020</v>
      </c>
      <c r="F4048" s="794" t="s">
        <v>1032</v>
      </c>
      <c r="G4048" s="823">
        <v>135</v>
      </c>
      <c r="H4048" s="794" t="s">
        <v>1029</v>
      </c>
      <c r="I4048" s="794">
        <v>86</v>
      </c>
      <c r="J4048" s="794">
        <v>49</v>
      </c>
      <c r="K4048" s="794">
        <v>205.8</v>
      </c>
      <c r="L4048" s="835" t="s">
        <v>1023</v>
      </c>
      <c r="M4048" s="794"/>
      <c r="N4048" s="794"/>
      <c r="O4048" s="794"/>
      <c r="P4048" s="794"/>
      <c r="Q4048" s="794"/>
      <c r="R4048" s="794"/>
      <c r="S4048" s="794"/>
      <c r="T4048" s="794"/>
      <c r="U4048" s="794"/>
      <c r="V4048" s="794"/>
      <c r="W4048" s="794"/>
      <c r="X4048" s="794"/>
    </row>
    <row r="4049" spans="3:24">
      <c r="C4049" s="857" t="s">
        <v>1018</v>
      </c>
      <c r="D4049" s="835">
        <v>43922</v>
      </c>
      <c r="E4049" s="794">
        <f t="shared" si="72"/>
        <v>2020</v>
      </c>
      <c r="F4049" s="794" t="s">
        <v>1032</v>
      </c>
      <c r="G4049" s="823">
        <v>135</v>
      </c>
      <c r="H4049" s="794" t="s">
        <v>1029</v>
      </c>
      <c r="I4049" s="794">
        <v>86</v>
      </c>
      <c r="J4049" s="794">
        <v>49</v>
      </c>
      <c r="K4049" s="794">
        <v>205.8</v>
      </c>
      <c r="L4049" s="835" t="s">
        <v>1023</v>
      </c>
      <c r="M4049" s="794"/>
      <c r="N4049" s="794"/>
      <c r="O4049" s="794"/>
      <c r="P4049" s="794"/>
      <c r="Q4049" s="794"/>
      <c r="R4049" s="794"/>
      <c r="S4049" s="794"/>
      <c r="T4049" s="794"/>
      <c r="U4049" s="794"/>
      <c r="V4049" s="794"/>
      <c r="W4049" s="794"/>
      <c r="X4049" s="794"/>
    </row>
    <row r="4050" spans="3:24">
      <c r="C4050" s="857" t="s">
        <v>1018</v>
      </c>
      <c r="D4050" s="835">
        <v>43922</v>
      </c>
      <c r="E4050" s="794">
        <f t="shared" si="72"/>
        <v>2020</v>
      </c>
      <c r="F4050" s="794" t="s">
        <v>1032</v>
      </c>
      <c r="G4050" s="823">
        <v>135</v>
      </c>
      <c r="H4050" s="794" t="s">
        <v>1029</v>
      </c>
      <c r="I4050" s="794">
        <v>86</v>
      </c>
      <c r="J4050" s="794">
        <v>49</v>
      </c>
      <c r="K4050" s="794">
        <v>205.8</v>
      </c>
      <c r="L4050" s="835" t="s">
        <v>1023</v>
      </c>
      <c r="M4050" s="794"/>
      <c r="N4050" s="794"/>
      <c r="O4050" s="794"/>
      <c r="P4050" s="794"/>
      <c r="Q4050" s="794"/>
      <c r="R4050" s="794"/>
      <c r="S4050" s="794"/>
      <c r="T4050" s="794"/>
      <c r="U4050" s="794"/>
      <c r="V4050" s="794"/>
      <c r="W4050" s="794"/>
      <c r="X4050" s="794"/>
    </row>
    <row r="4051" spans="3:24">
      <c r="C4051" s="857" t="s">
        <v>1024</v>
      </c>
      <c r="D4051" s="835">
        <v>43922</v>
      </c>
      <c r="E4051" s="794">
        <f t="shared" si="72"/>
        <v>2020</v>
      </c>
      <c r="F4051" s="794" t="s">
        <v>1019</v>
      </c>
      <c r="G4051" s="823">
        <v>300</v>
      </c>
      <c r="H4051" s="794" t="s">
        <v>1062</v>
      </c>
      <c r="I4051" s="794">
        <v>230</v>
      </c>
      <c r="J4051" s="794">
        <v>70</v>
      </c>
      <c r="K4051" s="794">
        <v>294</v>
      </c>
      <c r="L4051" s="835">
        <v>44166</v>
      </c>
      <c r="M4051" s="794"/>
      <c r="N4051" s="794"/>
      <c r="O4051" s="794"/>
      <c r="P4051" s="794"/>
      <c r="Q4051" s="794"/>
      <c r="R4051" s="794"/>
      <c r="S4051" s="794"/>
      <c r="T4051" s="794"/>
      <c r="U4051" s="794"/>
      <c r="V4051" s="794"/>
      <c r="W4051" s="794"/>
      <c r="X4051" s="794"/>
    </row>
    <row r="4052" spans="3:24">
      <c r="C4052" s="857" t="s">
        <v>1024</v>
      </c>
      <c r="D4052" s="835">
        <v>43922</v>
      </c>
      <c r="E4052" s="794">
        <f t="shared" si="72"/>
        <v>2020</v>
      </c>
      <c r="F4052" s="794" t="s">
        <v>1019</v>
      </c>
      <c r="G4052" s="823">
        <v>300</v>
      </c>
      <c r="H4052" s="794" t="s">
        <v>1062</v>
      </c>
      <c r="I4052" s="794">
        <v>230</v>
      </c>
      <c r="J4052" s="794">
        <v>70</v>
      </c>
      <c r="K4052" s="794">
        <v>294</v>
      </c>
      <c r="L4052" s="835">
        <v>44166</v>
      </c>
      <c r="M4052" s="794"/>
      <c r="N4052" s="794"/>
      <c r="O4052" s="794"/>
      <c r="P4052" s="794"/>
      <c r="Q4052" s="794"/>
      <c r="R4052" s="794"/>
      <c r="S4052" s="794"/>
      <c r="T4052" s="794"/>
      <c r="U4052" s="794"/>
      <c r="V4052" s="794"/>
      <c r="W4052" s="794"/>
      <c r="X4052" s="794"/>
    </row>
    <row r="4053" spans="3:24">
      <c r="C4053" s="857" t="s">
        <v>1024</v>
      </c>
      <c r="D4053" s="835">
        <v>43922</v>
      </c>
      <c r="E4053" s="794">
        <f t="shared" si="72"/>
        <v>2020</v>
      </c>
      <c r="F4053" s="794" t="s">
        <v>1019</v>
      </c>
      <c r="G4053" s="823">
        <v>300</v>
      </c>
      <c r="H4053" s="794" t="s">
        <v>1062</v>
      </c>
      <c r="I4053" s="794">
        <v>230</v>
      </c>
      <c r="J4053" s="794">
        <v>70</v>
      </c>
      <c r="K4053" s="794">
        <v>294</v>
      </c>
      <c r="L4053" s="835" t="s">
        <v>1023</v>
      </c>
      <c r="M4053" s="794"/>
      <c r="N4053" s="794"/>
      <c r="O4053" s="794"/>
      <c r="P4053" s="794"/>
      <c r="Q4053" s="794"/>
      <c r="R4053" s="794"/>
      <c r="S4053" s="794"/>
      <c r="T4053" s="794"/>
      <c r="U4053" s="794"/>
      <c r="V4053" s="794"/>
      <c r="W4053" s="794"/>
      <c r="X4053" s="794"/>
    </row>
    <row r="4054" spans="3:24">
      <c r="C4054" s="857" t="s">
        <v>1024</v>
      </c>
      <c r="D4054" s="835">
        <v>43922</v>
      </c>
      <c r="E4054" s="794">
        <f t="shared" si="72"/>
        <v>2020</v>
      </c>
      <c r="F4054" s="794" t="s">
        <v>1019</v>
      </c>
      <c r="G4054" s="823">
        <v>300</v>
      </c>
      <c r="H4054" s="794" t="s">
        <v>1062</v>
      </c>
      <c r="I4054" s="794">
        <v>230</v>
      </c>
      <c r="J4054" s="794">
        <v>70</v>
      </c>
      <c r="K4054" s="794">
        <v>294</v>
      </c>
      <c r="L4054" s="835" t="s">
        <v>1023</v>
      </c>
      <c r="M4054" s="794"/>
      <c r="N4054" s="794"/>
      <c r="O4054" s="794"/>
      <c r="P4054" s="794"/>
      <c r="Q4054" s="794"/>
      <c r="R4054" s="794"/>
      <c r="S4054" s="794"/>
      <c r="T4054" s="794"/>
      <c r="U4054" s="794"/>
      <c r="V4054" s="794"/>
      <c r="W4054" s="794"/>
      <c r="X4054" s="794"/>
    </row>
    <row r="4055" spans="3:24">
      <c r="C4055" s="857" t="s">
        <v>1018</v>
      </c>
      <c r="D4055" s="835">
        <v>43922</v>
      </c>
      <c r="E4055" s="794">
        <f t="shared" si="72"/>
        <v>2020</v>
      </c>
      <c r="F4055" s="794" t="s">
        <v>1019</v>
      </c>
      <c r="G4055" s="823">
        <v>300</v>
      </c>
      <c r="H4055" s="794" t="s">
        <v>1062</v>
      </c>
      <c r="I4055" s="794">
        <v>230</v>
      </c>
      <c r="J4055" s="794">
        <v>70</v>
      </c>
      <c r="K4055" s="794">
        <v>294</v>
      </c>
      <c r="L4055" s="835" t="s">
        <v>1023</v>
      </c>
      <c r="M4055" s="794"/>
      <c r="N4055" s="794"/>
      <c r="O4055" s="794"/>
      <c r="P4055" s="794"/>
      <c r="Q4055" s="794"/>
      <c r="R4055" s="794"/>
      <c r="S4055" s="794"/>
      <c r="T4055" s="794"/>
      <c r="U4055" s="794"/>
      <c r="V4055" s="794"/>
      <c r="W4055" s="794"/>
      <c r="X4055" s="794"/>
    </row>
    <row r="4056" spans="3:24">
      <c r="C4056" s="857" t="s">
        <v>1018</v>
      </c>
      <c r="D4056" s="835">
        <v>43922</v>
      </c>
      <c r="E4056" s="794">
        <f t="shared" si="72"/>
        <v>2020</v>
      </c>
      <c r="F4056" s="794" t="s">
        <v>1019</v>
      </c>
      <c r="G4056" s="823">
        <v>300</v>
      </c>
      <c r="H4056" s="794" t="s">
        <v>1062</v>
      </c>
      <c r="I4056" s="794">
        <v>230</v>
      </c>
      <c r="J4056" s="794">
        <v>70</v>
      </c>
      <c r="K4056" s="794">
        <v>294</v>
      </c>
      <c r="L4056" s="835" t="s">
        <v>1023</v>
      </c>
      <c r="M4056" s="794"/>
      <c r="N4056" s="794"/>
      <c r="O4056" s="794"/>
      <c r="P4056" s="794"/>
      <c r="Q4056" s="794"/>
      <c r="R4056" s="794"/>
      <c r="S4056" s="794"/>
      <c r="T4056" s="794"/>
      <c r="U4056" s="794"/>
      <c r="V4056" s="794"/>
      <c r="W4056" s="794"/>
      <c r="X4056" s="794"/>
    </row>
    <row r="4057" spans="3:24">
      <c r="C4057" s="857" t="s">
        <v>1024</v>
      </c>
      <c r="D4057" s="835">
        <v>43922</v>
      </c>
      <c r="E4057" s="794">
        <f t="shared" si="72"/>
        <v>2020</v>
      </c>
      <c r="F4057" s="794" t="s">
        <v>1032</v>
      </c>
      <c r="G4057" s="823">
        <v>135</v>
      </c>
      <c r="H4057" s="794" t="s">
        <v>1029</v>
      </c>
      <c r="I4057" s="794">
        <v>86</v>
      </c>
      <c r="J4057" s="794">
        <v>49</v>
      </c>
      <c r="K4057" s="794">
        <v>205.8</v>
      </c>
      <c r="L4057" s="835" t="s">
        <v>1023</v>
      </c>
      <c r="M4057" s="794"/>
      <c r="N4057" s="794"/>
      <c r="O4057" s="794"/>
      <c r="P4057" s="794"/>
      <c r="Q4057" s="794"/>
      <c r="R4057" s="794"/>
      <c r="S4057" s="794"/>
      <c r="T4057" s="794"/>
      <c r="U4057" s="794"/>
      <c r="V4057" s="794"/>
      <c r="W4057" s="794"/>
      <c r="X4057" s="794"/>
    </row>
    <row r="4058" spans="3:24">
      <c r="C4058" s="857" t="s">
        <v>1018</v>
      </c>
      <c r="D4058" s="835">
        <v>43922</v>
      </c>
      <c r="E4058" s="794">
        <f t="shared" si="72"/>
        <v>2020</v>
      </c>
      <c r="F4058" s="794" t="s">
        <v>1019</v>
      </c>
      <c r="G4058" s="823">
        <v>300</v>
      </c>
      <c r="H4058" s="794" t="s">
        <v>1029</v>
      </c>
      <c r="I4058" s="794">
        <v>86</v>
      </c>
      <c r="J4058" s="794">
        <v>214</v>
      </c>
      <c r="K4058" s="794">
        <v>898.80000000000007</v>
      </c>
      <c r="L4058" s="835" t="s">
        <v>1023</v>
      </c>
      <c r="M4058" s="794"/>
      <c r="N4058" s="794"/>
      <c r="O4058" s="794"/>
      <c r="P4058" s="794"/>
      <c r="Q4058" s="794"/>
      <c r="R4058" s="794"/>
      <c r="S4058" s="794"/>
      <c r="T4058" s="794"/>
      <c r="U4058" s="794"/>
      <c r="V4058" s="794"/>
      <c r="W4058" s="794"/>
      <c r="X4058" s="794"/>
    </row>
    <row r="4059" spans="3:24">
      <c r="C4059" s="857" t="s">
        <v>1018</v>
      </c>
      <c r="D4059" s="835">
        <v>43922</v>
      </c>
      <c r="E4059" s="794">
        <f t="shared" si="72"/>
        <v>2020</v>
      </c>
      <c r="F4059" s="794" t="s">
        <v>1019</v>
      </c>
      <c r="G4059" s="823">
        <v>300</v>
      </c>
      <c r="H4059" s="794" t="s">
        <v>1029</v>
      </c>
      <c r="I4059" s="794">
        <v>86</v>
      </c>
      <c r="J4059" s="794">
        <v>214</v>
      </c>
      <c r="K4059" s="794">
        <v>898.80000000000007</v>
      </c>
      <c r="L4059" s="835" t="s">
        <v>1023</v>
      </c>
      <c r="M4059" s="794"/>
      <c r="N4059" s="794"/>
      <c r="O4059" s="794"/>
      <c r="P4059" s="794"/>
      <c r="Q4059" s="794"/>
      <c r="R4059" s="794"/>
      <c r="S4059" s="794"/>
      <c r="T4059" s="794"/>
      <c r="U4059" s="794"/>
      <c r="V4059" s="794"/>
      <c r="W4059" s="794"/>
      <c r="X4059" s="794"/>
    </row>
    <row r="4060" spans="3:24">
      <c r="C4060" s="857" t="s">
        <v>1018</v>
      </c>
      <c r="D4060" s="835">
        <v>43922</v>
      </c>
      <c r="E4060" s="794">
        <f t="shared" si="72"/>
        <v>2020</v>
      </c>
      <c r="F4060" s="794" t="s">
        <v>1019</v>
      </c>
      <c r="G4060" s="823">
        <v>300</v>
      </c>
      <c r="H4060" s="794" t="s">
        <v>1029</v>
      </c>
      <c r="I4060" s="794">
        <v>86</v>
      </c>
      <c r="J4060" s="794">
        <v>214</v>
      </c>
      <c r="K4060" s="794">
        <v>898.80000000000007</v>
      </c>
      <c r="L4060" s="835" t="s">
        <v>1023</v>
      </c>
      <c r="M4060" s="794"/>
      <c r="N4060" s="794"/>
      <c r="O4060" s="794"/>
      <c r="P4060" s="794"/>
      <c r="Q4060" s="794"/>
      <c r="R4060" s="794"/>
      <c r="S4060" s="794"/>
      <c r="T4060" s="794"/>
      <c r="U4060" s="794"/>
      <c r="V4060" s="794"/>
      <c r="W4060" s="794"/>
      <c r="X4060" s="794"/>
    </row>
    <row r="4061" spans="3:24">
      <c r="C4061" s="857" t="s">
        <v>1018</v>
      </c>
      <c r="D4061" s="835">
        <v>43922</v>
      </c>
      <c r="E4061" s="794">
        <f t="shared" si="72"/>
        <v>2020</v>
      </c>
      <c r="F4061" s="794" t="s">
        <v>1019</v>
      </c>
      <c r="G4061" s="823">
        <v>300</v>
      </c>
      <c r="H4061" s="794" t="s">
        <v>1029</v>
      </c>
      <c r="I4061" s="794">
        <v>86</v>
      </c>
      <c r="J4061" s="794">
        <v>214</v>
      </c>
      <c r="K4061" s="794">
        <v>898.80000000000007</v>
      </c>
      <c r="L4061" s="835" t="s">
        <v>1023</v>
      </c>
      <c r="M4061" s="794"/>
      <c r="N4061" s="794"/>
      <c r="O4061" s="794"/>
      <c r="P4061" s="794"/>
      <c r="Q4061" s="794"/>
      <c r="R4061" s="794"/>
      <c r="S4061" s="794"/>
      <c r="T4061" s="794"/>
      <c r="U4061" s="794"/>
      <c r="V4061" s="794"/>
      <c r="W4061" s="794"/>
      <c r="X4061" s="794"/>
    </row>
    <row r="4062" spans="3:24">
      <c r="C4062" s="857" t="s">
        <v>1018</v>
      </c>
      <c r="D4062" s="835">
        <v>43922</v>
      </c>
      <c r="E4062" s="794">
        <f t="shared" si="72"/>
        <v>2020</v>
      </c>
      <c r="F4062" s="794" t="s">
        <v>1019</v>
      </c>
      <c r="G4062" s="823">
        <v>300</v>
      </c>
      <c r="H4062" s="794" t="s">
        <v>1029</v>
      </c>
      <c r="I4062" s="794">
        <v>86</v>
      </c>
      <c r="J4062" s="794">
        <v>214</v>
      </c>
      <c r="K4062" s="794">
        <v>898.80000000000007</v>
      </c>
      <c r="L4062" s="835" t="s">
        <v>1023</v>
      </c>
      <c r="M4062" s="794"/>
      <c r="N4062" s="794"/>
      <c r="O4062" s="794"/>
      <c r="P4062" s="794"/>
      <c r="Q4062" s="794"/>
      <c r="R4062" s="794"/>
      <c r="S4062" s="794"/>
      <c r="T4062" s="794"/>
      <c r="U4062" s="794"/>
      <c r="V4062" s="794"/>
      <c r="W4062" s="794"/>
      <c r="X4062" s="794"/>
    </row>
    <row r="4063" spans="3:24">
      <c r="C4063" s="857" t="s">
        <v>1018</v>
      </c>
      <c r="D4063" s="835">
        <v>43922</v>
      </c>
      <c r="E4063" s="794">
        <f t="shared" si="72"/>
        <v>2020</v>
      </c>
      <c r="F4063" s="794" t="s">
        <v>1032</v>
      </c>
      <c r="G4063" s="823">
        <v>135</v>
      </c>
      <c r="H4063" s="794" t="s">
        <v>1029</v>
      </c>
      <c r="I4063" s="794">
        <v>86</v>
      </c>
      <c r="J4063" s="794">
        <v>49</v>
      </c>
      <c r="K4063" s="794">
        <v>205.8</v>
      </c>
      <c r="L4063" s="835" t="s">
        <v>1023</v>
      </c>
      <c r="M4063" s="794"/>
      <c r="N4063" s="794"/>
      <c r="O4063" s="794"/>
      <c r="P4063" s="794"/>
      <c r="Q4063" s="794"/>
      <c r="R4063" s="794"/>
      <c r="S4063" s="794"/>
      <c r="T4063" s="794"/>
      <c r="U4063" s="794"/>
      <c r="V4063" s="794"/>
      <c r="W4063" s="794"/>
      <c r="X4063" s="794"/>
    </row>
    <row r="4064" spans="3:24">
      <c r="C4064" s="857" t="s">
        <v>1018</v>
      </c>
      <c r="D4064" s="835">
        <v>43922</v>
      </c>
      <c r="E4064" s="794">
        <f t="shared" si="72"/>
        <v>2020</v>
      </c>
      <c r="F4064" s="794" t="s">
        <v>1032</v>
      </c>
      <c r="G4064" s="823">
        <v>135</v>
      </c>
      <c r="H4064" s="794" t="s">
        <v>1029</v>
      </c>
      <c r="I4064" s="794">
        <v>86</v>
      </c>
      <c r="J4064" s="794">
        <v>49</v>
      </c>
      <c r="K4064" s="794">
        <v>205.8</v>
      </c>
      <c r="L4064" s="835" t="s">
        <v>1023</v>
      </c>
      <c r="M4064" s="794"/>
      <c r="N4064" s="794"/>
      <c r="O4064" s="794"/>
      <c r="P4064" s="794"/>
      <c r="Q4064" s="794"/>
      <c r="R4064" s="794"/>
      <c r="S4064" s="794"/>
      <c r="T4064" s="794"/>
      <c r="U4064" s="794"/>
      <c r="V4064" s="794"/>
      <c r="W4064" s="794"/>
      <c r="X4064" s="794"/>
    </row>
    <row r="4065" spans="3:24">
      <c r="C4065" s="857" t="s">
        <v>1018</v>
      </c>
      <c r="D4065" s="835">
        <v>43922</v>
      </c>
      <c r="E4065" s="794">
        <f t="shared" si="72"/>
        <v>2020</v>
      </c>
      <c r="F4065" s="794" t="s">
        <v>1032</v>
      </c>
      <c r="G4065" s="823">
        <v>135</v>
      </c>
      <c r="H4065" s="794" t="s">
        <v>1029</v>
      </c>
      <c r="I4065" s="794">
        <v>86</v>
      </c>
      <c r="J4065" s="794">
        <v>49</v>
      </c>
      <c r="K4065" s="794">
        <v>205.8</v>
      </c>
      <c r="L4065" s="835" t="s">
        <v>1023</v>
      </c>
      <c r="M4065" s="794"/>
      <c r="N4065" s="794"/>
      <c r="O4065" s="794"/>
      <c r="P4065" s="794"/>
      <c r="Q4065" s="794"/>
      <c r="R4065" s="794"/>
      <c r="S4065" s="794"/>
      <c r="T4065" s="794"/>
      <c r="U4065" s="794"/>
      <c r="V4065" s="794"/>
      <c r="W4065" s="794"/>
      <c r="X4065" s="794"/>
    </row>
    <row r="4066" spans="3:24">
      <c r="C4066" s="857" t="s">
        <v>1018</v>
      </c>
      <c r="D4066" s="835">
        <v>43922</v>
      </c>
      <c r="E4066" s="794">
        <f t="shared" si="72"/>
        <v>2020</v>
      </c>
      <c r="F4066" s="794" t="s">
        <v>1032</v>
      </c>
      <c r="G4066" s="823">
        <v>135</v>
      </c>
      <c r="H4066" s="794" t="s">
        <v>1029</v>
      </c>
      <c r="I4066" s="794">
        <v>86</v>
      </c>
      <c r="J4066" s="794">
        <v>49</v>
      </c>
      <c r="K4066" s="794">
        <v>205.8</v>
      </c>
      <c r="L4066" s="835" t="s">
        <v>1023</v>
      </c>
      <c r="M4066" s="794"/>
      <c r="N4066" s="794"/>
      <c r="O4066" s="794"/>
      <c r="P4066" s="794"/>
      <c r="Q4066" s="794"/>
      <c r="R4066" s="794"/>
      <c r="S4066" s="794"/>
      <c r="T4066" s="794"/>
      <c r="U4066" s="794"/>
      <c r="V4066" s="794"/>
      <c r="W4066" s="794"/>
      <c r="X4066" s="794"/>
    </row>
    <row r="4067" spans="3:24">
      <c r="C4067" s="857" t="s">
        <v>1018</v>
      </c>
      <c r="D4067" s="835">
        <v>43922</v>
      </c>
      <c r="E4067" s="794">
        <f t="shared" si="72"/>
        <v>2020</v>
      </c>
      <c r="F4067" s="794" t="s">
        <v>1032</v>
      </c>
      <c r="G4067" s="823">
        <v>135</v>
      </c>
      <c r="H4067" s="794" t="s">
        <v>1029</v>
      </c>
      <c r="I4067" s="794">
        <v>86</v>
      </c>
      <c r="J4067" s="794">
        <v>49</v>
      </c>
      <c r="K4067" s="794">
        <v>205.8</v>
      </c>
      <c r="L4067" s="835" t="s">
        <v>1023</v>
      </c>
      <c r="M4067" s="794"/>
      <c r="N4067" s="794"/>
      <c r="O4067" s="794"/>
      <c r="P4067" s="794"/>
      <c r="Q4067" s="794"/>
      <c r="R4067" s="794"/>
      <c r="S4067" s="794"/>
      <c r="T4067" s="794"/>
      <c r="U4067" s="794"/>
      <c r="V4067" s="794"/>
      <c r="W4067" s="794"/>
      <c r="X4067" s="794"/>
    </row>
    <row r="4068" spans="3:24">
      <c r="C4068" s="857" t="s">
        <v>1018</v>
      </c>
      <c r="D4068" s="835">
        <v>43922</v>
      </c>
      <c r="E4068" s="794">
        <f t="shared" si="72"/>
        <v>2020</v>
      </c>
      <c r="F4068" s="794" t="s">
        <v>1032</v>
      </c>
      <c r="G4068" s="823">
        <v>135</v>
      </c>
      <c r="H4068" s="794" t="s">
        <v>1029</v>
      </c>
      <c r="I4068" s="794">
        <v>86</v>
      </c>
      <c r="J4068" s="794">
        <v>49</v>
      </c>
      <c r="K4068" s="794">
        <v>205.8</v>
      </c>
      <c r="L4068" s="835" t="s">
        <v>1023</v>
      </c>
      <c r="M4068" s="794"/>
      <c r="N4068" s="794"/>
      <c r="O4068" s="794"/>
      <c r="P4068" s="794"/>
      <c r="Q4068" s="794"/>
      <c r="R4068" s="794"/>
      <c r="S4068" s="794"/>
      <c r="T4068" s="794"/>
      <c r="U4068" s="794"/>
      <c r="V4068" s="794"/>
      <c r="W4068" s="794"/>
      <c r="X4068" s="794"/>
    </row>
    <row r="4069" spans="3:24">
      <c r="C4069" s="857" t="s">
        <v>1018</v>
      </c>
      <c r="D4069" s="835">
        <v>43922</v>
      </c>
      <c r="E4069" s="794">
        <f t="shared" si="72"/>
        <v>2020</v>
      </c>
      <c r="F4069" s="794" t="s">
        <v>1032</v>
      </c>
      <c r="G4069" s="823">
        <v>135</v>
      </c>
      <c r="H4069" s="794" t="s">
        <v>1029</v>
      </c>
      <c r="I4069" s="794">
        <v>86</v>
      </c>
      <c r="J4069" s="794">
        <v>49</v>
      </c>
      <c r="K4069" s="794">
        <v>205.8</v>
      </c>
      <c r="L4069" s="835" t="s">
        <v>1023</v>
      </c>
      <c r="M4069" s="794"/>
      <c r="N4069" s="794"/>
      <c r="O4069" s="794"/>
      <c r="P4069" s="794"/>
      <c r="Q4069" s="794"/>
      <c r="R4069" s="794"/>
      <c r="S4069" s="794"/>
      <c r="T4069" s="794"/>
      <c r="U4069" s="794"/>
      <c r="V4069" s="794"/>
      <c r="W4069" s="794"/>
      <c r="X4069" s="794"/>
    </row>
    <row r="4070" spans="3:24">
      <c r="C4070" s="857" t="s">
        <v>1018</v>
      </c>
      <c r="D4070" s="835">
        <v>43922</v>
      </c>
      <c r="E4070" s="794">
        <f t="shared" si="72"/>
        <v>2020</v>
      </c>
      <c r="F4070" s="794" t="s">
        <v>1032</v>
      </c>
      <c r="G4070" s="823">
        <v>135</v>
      </c>
      <c r="H4070" s="794" t="s">
        <v>1029</v>
      </c>
      <c r="I4070" s="794">
        <v>86</v>
      </c>
      <c r="J4070" s="794">
        <v>49</v>
      </c>
      <c r="K4070" s="794">
        <v>205.8</v>
      </c>
      <c r="L4070" s="835" t="s">
        <v>1023</v>
      </c>
      <c r="M4070" s="794"/>
      <c r="N4070" s="794"/>
      <c r="O4070" s="794"/>
      <c r="P4070" s="794"/>
      <c r="Q4070" s="794"/>
      <c r="R4070" s="794"/>
      <c r="S4070" s="794"/>
      <c r="T4070" s="794"/>
      <c r="U4070" s="794"/>
      <c r="V4070" s="794"/>
      <c r="W4070" s="794"/>
      <c r="X4070" s="794"/>
    </row>
    <row r="4071" spans="3:24">
      <c r="C4071" s="857" t="s">
        <v>1018</v>
      </c>
      <c r="D4071" s="835">
        <v>43922</v>
      </c>
      <c r="E4071" s="794">
        <f t="shared" si="72"/>
        <v>2020</v>
      </c>
      <c r="F4071" s="794" t="s">
        <v>1032</v>
      </c>
      <c r="G4071" s="823">
        <v>135</v>
      </c>
      <c r="H4071" s="794" t="s">
        <v>1029</v>
      </c>
      <c r="I4071" s="794">
        <v>86</v>
      </c>
      <c r="J4071" s="794">
        <v>49</v>
      </c>
      <c r="K4071" s="794">
        <v>205.8</v>
      </c>
      <c r="L4071" s="835" t="s">
        <v>1023</v>
      </c>
      <c r="M4071" s="794"/>
      <c r="N4071" s="794"/>
      <c r="O4071" s="794"/>
      <c r="P4071" s="794"/>
      <c r="Q4071" s="794"/>
      <c r="R4071" s="794"/>
      <c r="S4071" s="794"/>
      <c r="T4071" s="794"/>
      <c r="U4071" s="794"/>
      <c r="V4071" s="794"/>
      <c r="W4071" s="794"/>
      <c r="X4071" s="794"/>
    </row>
    <row r="4072" spans="3:24">
      <c r="C4072" s="857" t="s">
        <v>1018</v>
      </c>
      <c r="D4072" s="835">
        <v>43922</v>
      </c>
      <c r="E4072" s="794">
        <f t="shared" si="72"/>
        <v>2020</v>
      </c>
      <c r="F4072" s="794" t="s">
        <v>1032</v>
      </c>
      <c r="G4072" s="823">
        <v>135</v>
      </c>
      <c r="H4072" s="794" t="s">
        <v>1029</v>
      </c>
      <c r="I4072" s="794">
        <v>86</v>
      </c>
      <c r="J4072" s="794">
        <v>49</v>
      </c>
      <c r="K4072" s="794">
        <v>205.8</v>
      </c>
      <c r="L4072" s="835" t="s">
        <v>1023</v>
      </c>
      <c r="M4072" s="794"/>
      <c r="N4072" s="794"/>
      <c r="O4072" s="794"/>
      <c r="P4072" s="794"/>
      <c r="Q4072" s="794"/>
      <c r="R4072" s="794"/>
      <c r="S4072" s="794"/>
      <c r="T4072" s="794"/>
      <c r="U4072" s="794"/>
      <c r="V4072" s="794"/>
      <c r="W4072" s="794"/>
      <c r="X4072" s="794"/>
    </row>
    <row r="4073" spans="3:24">
      <c r="C4073" s="857" t="s">
        <v>1018</v>
      </c>
      <c r="D4073" s="835">
        <v>43922</v>
      </c>
      <c r="E4073" s="794">
        <f t="shared" si="72"/>
        <v>2020</v>
      </c>
      <c r="F4073" s="794" t="s">
        <v>1032</v>
      </c>
      <c r="G4073" s="823">
        <v>135</v>
      </c>
      <c r="H4073" s="794" t="s">
        <v>1029</v>
      </c>
      <c r="I4073" s="794">
        <v>86</v>
      </c>
      <c r="J4073" s="794">
        <v>49</v>
      </c>
      <c r="K4073" s="794">
        <v>205.8</v>
      </c>
      <c r="L4073" s="835" t="s">
        <v>1023</v>
      </c>
      <c r="M4073" s="794"/>
      <c r="N4073" s="794"/>
      <c r="O4073" s="794"/>
      <c r="P4073" s="794"/>
      <c r="Q4073" s="794"/>
      <c r="R4073" s="794"/>
      <c r="S4073" s="794"/>
      <c r="T4073" s="794"/>
      <c r="U4073" s="794"/>
      <c r="V4073" s="794"/>
      <c r="W4073" s="794"/>
      <c r="X4073" s="794"/>
    </row>
    <row r="4074" spans="3:24">
      <c r="C4074" s="857" t="s">
        <v>1018</v>
      </c>
      <c r="D4074" s="835">
        <v>43922</v>
      </c>
      <c r="E4074" s="794">
        <f t="shared" ref="E4074:E4137" si="73">YEAR(D4074)</f>
        <v>2020</v>
      </c>
      <c r="F4074" s="794" t="s">
        <v>1019</v>
      </c>
      <c r="G4074" s="823">
        <v>300</v>
      </c>
      <c r="H4074" s="794" t="s">
        <v>1029</v>
      </c>
      <c r="I4074" s="794">
        <v>86</v>
      </c>
      <c r="J4074" s="794">
        <v>214</v>
      </c>
      <c r="K4074" s="794">
        <v>898.80000000000007</v>
      </c>
      <c r="L4074" s="835" t="s">
        <v>1023</v>
      </c>
      <c r="M4074" s="794"/>
      <c r="N4074" s="794"/>
      <c r="O4074" s="794"/>
      <c r="P4074" s="794"/>
      <c r="Q4074" s="794"/>
      <c r="R4074" s="794"/>
      <c r="S4074" s="794"/>
      <c r="T4074" s="794"/>
      <c r="U4074" s="794"/>
      <c r="V4074" s="794"/>
      <c r="W4074" s="794"/>
      <c r="X4074" s="794"/>
    </row>
    <row r="4075" spans="3:24">
      <c r="C4075" s="857" t="s">
        <v>1018</v>
      </c>
      <c r="D4075" s="835">
        <v>43922</v>
      </c>
      <c r="E4075" s="794">
        <f t="shared" si="73"/>
        <v>2020</v>
      </c>
      <c r="F4075" s="794" t="s">
        <v>1019</v>
      </c>
      <c r="G4075" s="823">
        <v>300</v>
      </c>
      <c r="H4075" s="794" t="s">
        <v>1029</v>
      </c>
      <c r="I4075" s="794">
        <v>86</v>
      </c>
      <c r="J4075" s="794">
        <v>214</v>
      </c>
      <c r="K4075" s="794">
        <v>898.80000000000007</v>
      </c>
      <c r="L4075" s="835" t="s">
        <v>1023</v>
      </c>
      <c r="M4075" s="794"/>
      <c r="N4075" s="794"/>
      <c r="O4075" s="794"/>
      <c r="P4075" s="794"/>
      <c r="Q4075" s="794"/>
      <c r="R4075" s="794"/>
      <c r="S4075" s="794"/>
      <c r="T4075" s="794"/>
      <c r="U4075" s="794"/>
      <c r="V4075" s="794"/>
      <c r="W4075" s="794"/>
      <c r="X4075" s="794"/>
    </row>
    <row r="4076" spans="3:24">
      <c r="C4076" s="857" t="s">
        <v>1018</v>
      </c>
      <c r="D4076" s="835">
        <v>43922</v>
      </c>
      <c r="E4076" s="794">
        <f t="shared" si="73"/>
        <v>2020</v>
      </c>
      <c r="F4076" s="794" t="s">
        <v>1028</v>
      </c>
      <c r="G4076" s="823">
        <v>195</v>
      </c>
      <c r="H4076" s="794" t="s">
        <v>1029</v>
      </c>
      <c r="I4076" s="794">
        <v>86</v>
      </c>
      <c r="J4076" s="794">
        <v>109</v>
      </c>
      <c r="K4076" s="794">
        <v>457.8</v>
      </c>
      <c r="L4076" s="835" t="s">
        <v>1023</v>
      </c>
      <c r="M4076" s="794"/>
      <c r="N4076" s="794"/>
      <c r="O4076" s="794"/>
      <c r="P4076" s="794"/>
      <c r="Q4076" s="794"/>
      <c r="R4076" s="794"/>
      <c r="S4076" s="794"/>
      <c r="T4076" s="794"/>
      <c r="U4076" s="794"/>
      <c r="V4076" s="794"/>
      <c r="W4076" s="794"/>
      <c r="X4076" s="794"/>
    </row>
    <row r="4077" spans="3:24">
      <c r="C4077" s="857" t="s">
        <v>1018</v>
      </c>
      <c r="D4077" s="835">
        <v>43922</v>
      </c>
      <c r="E4077" s="794">
        <f t="shared" si="73"/>
        <v>2020</v>
      </c>
      <c r="F4077" s="794" t="s">
        <v>1019</v>
      </c>
      <c r="G4077" s="823">
        <v>300</v>
      </c>
      <c r="H4077" s="794" t="s">
        <v>1029</v>
      </c>
      <c r="I4077" s="794">
        <v>86</v>
      </c>
      <c r="J4077" s="794">
        <v>214</v>
      </c>
      <c r="K4077" s="794">
        <v>898.80000000000007</v>
      </c>
      <c r="L4077" s="835" t="s">
        <v>1023</v>
      </c>
      <c r="M4077" s="794"/>
      <c r="N4077" s="794"/>
      <c r="O4077" s="794"/>
      <c r="P4077" s="794"/>
      <c r="Q4077" s="794"/>
      <c r="R4077" s="794"/>
      <c r="S4077" s="794"/>
      <c r="T4077" s="794"/>
      <c r="U4077" s="794"/>
      <c r="V4077" s="794"/>
      <c r="W4077" s="794"/>
      <c r="X4077" s="794"/>
    </row>
    <row r="4078" spans="3:24">
      <c r="C4078" s="857" t="s">
        <v>1018</v>
      </c>
      <c r="D4078" s="835">
        <v>43922</v>
      </c>
      <c r="E4078" s="794">
        <f t="shared" si="73"/>
        <v>2020</v>
      </c>
      <c r="F4078" s="794" t="s">
        <v>1019</v>
      </c>
      <c r="G4078" s="823">
        <v>300</v>
      </c>
      <c r="H4078" s="794" t="s">
        <v>1029</v>
      </c>
      <c r="I4078" s="794">
        <v>86</v>
      </c>
      <c r="J4078" s="794">
        <v>214</v>
      </c>
      <c r="K4078" s="794">
        <v>898.80000000000007</v>
      </c>
      <c r="L4078" s="835" t="s">
        <v>1023</v>
      </c>
      <c r="M4078" s="794"/>
      <c r="N4078" s="794"/>
      <c r="O4078" s="794"/>
      <c r="P4078" s="794"/>
      <c r="Q4078" s="794"/>
      <c r="R4078" s="794"/>
      <c r="S4078" s="794"/>
      <c r="T4078" s="794"/>
      <c r="U4078" s="794"/>
      <c r="V4078" s="794"/>
      <c r="W4078" s="794"/>
      <c r="X4078" s="794"/>
    </row>
    <row r="4079" spans="3:24">
      <c r="C4079" s="857" t="s">
        <v>1024</v>
      </c>
      <c r="D4079" s="835">
        <v>43922</v>
      </c>
      <c r="E4079" s="794">
        <f t="shared" si="73"/>
        <v>2020</v>
      </c>
      <c r="F4079" s="794" t="s">
        <v>1028</v>
      </c>
      <c r="G4079" s="823">
        <v>195</v>
      </c>
      <c r="H4079" s="794" t="s">
        <v>1029</v>
      </c>
      <c r="I4079" s="794">
        <v>86</v>
      </c>
      <c r="J4079" s="794">
        <v>109</v>
      </c>
      <c r="K4079" s="794">
        <v>457.8</v>
      </c>
      <c r="L4079" s="835" t="s">
        <v>1023</v>
      </c>
      <c r="M4079" s="794"/>
      <c r="N4079" s="794"/>
      <c r="O4079" s="794"/>
      <c r="P4079" s="794"/>
      <c r="Q4079" s="794"/>
      <c r="R4079" s="794"/>
      <c r="S4079" s="794"/>
      <c r="T4079" s="794"/>
      <c r="U4079" s="794"/>
      <c r="V4079" s="794"/>
      <c r="W4079" s="794"/>
      <c r="X4079" s="794"/>
    </row>
    <row r="4080" spans="3:24">
      <c r="C4080" s="857" t="s">
        <v>1024</v>
      </c>
      <c r="D4080" s="835">
        <v>43922</v>
      </c>
      <c r="E4080" s="794">
        <f t="shared" si="73"/>
        <v>2020</v>
      </c>
      <c r="F4080" s="794" t="s">
        <v>1028</v>
      </c>
      <c r="G4080" s="823">
        <v>195</v>
      </c>
      <c r="H4080" s="794" t="s">
        <v>1029</v>
      </c>
      <c r="I4080" s="794">
        <v>86</v>
      </c>
      <c r="J4080" s="794">
        <v>109</v>
      </c>
      <c r="K4080" s="794">
        <v>457.8</v>
      </c>
      <c r="L4080" s="835" t="s">
        <v>1023</v>
      </c>
      <c r="M4080" s="794"/>
      <c r="N4080" s="794"/>
      <c r="O4080" s="794"/>
      <c r="P4080" s="794"/>
      <c r="Q4080" s="794"/>
      <c r="R4080" s="794"/>
      <c r="S4080" s="794"/>
      <c r="T4080" s="794"/>
      <c r="U4080" s="794"/>
      <c r="V4080" s="794"/>
      <c r="W4080" s="794"/>
      <c r="X4080" s="794"/>
    </row>
    <row r="4081" spans="3:24">
      <c r="C4081" s="857" t="s">
        <v>1024</v>
      </c>
      <c r="D4081" s="835">
        <v>43922</v>
      </c>
      <c r="E4081" s="794">
        <f t="shared" si="73"/>
        <v>2020</v>
      </c>
      <c r="F4081" s="794" t="s">
        <v>1028</v>
      </c>
      <c r="G4081" s="823">
        <v>195</v>
      </c>
      <c r="H4081" s="794" t="s">
        <v>1029</v>
      </c>
      <c r="I4081" s="794">
        <v>86</v>
      </c>
      <c r="J4081" s="794">
        <v>109</v>
      </c>
      <c r="K4081" s="794">
        <v>457.8</v>
      </c>
      <c r="L4081" s="835" t="s">
        <v>1023</v>
      </c>
      <c r="M4081" s="794"/>
      <c r="N4081" s="794"/>
      <c r="O4081" s="794"/>
      <c r="P4081" s="794"/>
      <c r="Q4081" s="794"/>
      <c r="R4081" s="794"/>
      <c r="S4081" s="794"/>
      <c r="T4081" s="794"/>
      <c r="U4081" s="794"/>
      <c r="V4081" s="794"/>
      <c r="W4081" s="794"/>
      <c r="X4081" s="794"/>
    </row>
    <row r="4082" spans="3:24">
      <c r="C4082" s="857" t="s">
        <v>1024</v>
      </c>
      <c r="D4082" s="835">
        <v>43922</v>
      </c>
      <c r="E4082" s="794">
        <f t="shared" si="73"/>
        <v>2020</v>
      </c>
      <c r="F4082" s="794" t="s">
        <v>1019</v>
      </c>
      <c r="G4082" s="823">
        <v>300</v>
      </c>
      <c r="H4082" s="794" t="s">
        <v>1029</v>
      </c>
      <c r="I4082" s="794">
        <v>86</v>
      </c>
      <c r="J4082" s="794">
        <v>214</v>
      </c>
      <c r="K4082" s="794">
        <v>898.80000000000007</v>
      </c>
      <c r="L4082" s="835">
        <v>44228</v>
      </c>
      <c r="M4082" s="794"/>
      <c r="N4082" s="794"/>
      <c r="O4082" s="794"/>
      <c r="P4082" s="794"/>
      <c r="Q4082" s="794"/>
      <c r="R4082" s="794"/>
      <c r="S4082" s="794"/>
      <c r="T4082" s="794"/>
      <c r="U4082" s="794"/>
      <c r="V4082" s="794"/>
      <c r="W4082" s="794"/>
      <c r="X4082" s="794"/>
    </row>
    <row r="4083" spans="3:24">
      <c r="C4083" s="857" t="s">
        <v>1024</v>
      </c>
      <c r="D4083" s="835">
        <v>43922</v>
      </c>
      <c r="E4083" s="794">
        <f t="shared" si="73"/>
        <v>2020</v>
      </c>
      <c r="F4083" s="794" t="s">
        <v>1019</v>
      </c>
      <c r="G4083" s="823">
        <v>300</v>
      </c>
      <c r="H4083" s="794" t="s">
        <v>1029</v>
      </c>
      <c r="I4083" s="794">
        <v>86</v>
      </c>
      <c r="J4083" s="794">
        <v>214</v>
      </c>
      <c r="K4083" s="794">
        <v>898.80000000000007</v>
      </c>
      <c r="L4083" s="835">
        <v>44228</v>
      </c>
      <c r="M4083" s="794"/>
      <c r="N4083" s="794"/>
      <c r="O4083" s="794"/>
      <c r="P4083" s="794"/>
      <c r="Q4083" s="794"/>
      <c r="R4083" s="794"/>
      <c r="S4083" s="794"/>
      <c r="T4083" s="794"/>
      <c r="U4083" s="794"/>
      <c r="V4083" s="794"/>
      <c r="W4083" s="794"/>
      <c r="X4083" s="794"/>
    </row>
    <row r="4084" spans="3:24">
      <c r="C4084" s="857" t="s">
        <v>1024</v>
      </c>
      <c r="D4084" s="835">
        <v>43922</v>
      </c>
      <c r="E4084" s="794">
        <f t="shared" si="73"/>
        <v>2020</v>
      </c>
      <c r="F4084" s="794" t="s">
        <v>1019</v>
      </c>
      <c r="G4084" s="823">
        <v>300</v>
      </c>
      <c r="H4084" s="794" t="s">
        <v>1029</v>
      </c>
      <c r="I4084" s="794">
        <v>86</v>
      </c>
      <c r="J4084" s="794">
        <v>214</v>
      </c>
      <c r="K4084" s="794">
        <v>898.80000000000007</v>
      </c>
      <c r="L4084" s="835">
        <v>44228</v>
      </c>
      <c r="M4084" s="794"/>
      <c r="N4084" s="794"/>
      <c r="O4084" s="794"/>
      <c r="P4084" s="794"/>
      <c r="Q4084" s="794"/>
      <c r="R4084" s="794"/>
      <c r="S4084" s="794"/>
      <c r="T4084" s="794"/>
      <c r="U4084" s="794"/>
      <c r="V4084" s="794"/>
      <c r="W4084" s="794"/>
      <c r="X4084" s="794"/>
    </row>
    <row r="4085" spans="3:24">
      <c r="C4085" s="857" t="s">
        <v>1024</v>
      </c>
      <c r="D4085" s="835">
        <v>43922</v>
      </c>
      <c r="E4085" s="794">
        <f t="shared" si="73"/>
        <v>2020</v>
      </c>
      <c r="F4085" s="794" t="s">
        <v>1028</v>
      </c>
      <c r="G4085" s="823">
        <v>195</v>
      </c>
      <c r="H4085" s="794" t="s">
        <v>1029</v>
      </c>
      <c r="I4085" s="794">
        <v>86</v>
      </c>
      <c r="J4085" s="794">
        <v>109</v>
      </c>
      <c r="K4085" s="794">
        <v>457.8</v>
      </c>
      <c r="L4085" s="835">
        <v>44228</v>
      </c>
      <c r="M4085" s="794"/>
      <c r="N4085" s="794"/>
      <c r="O4085" s="794"/>
      <c r="P4085" s="794"/>
      <c r="Q4085" s="794"/>
      <c r="R4085" s="794"/>
      <c r="S4085" s="794"/>
      <c r="T4085" s="794"/>
      <c r="U4085" s="794"/>
      <c r="V4085" s="794"/>
      <c r="W4085" s="794"/>
      <c r="X4085" s="794"/>
    </row>
    <row r="4086" spans="3:24">
      <c r="C4086" s="857" t="s">
        <v>1024</v>
      </c>
      <c r="D4086" s="835">
        <v>43922</v>
      </c>
      <c r="E4086" s="794">
        <f t="shared" si="73"/>
        <v>2020</v>
      </c>
      <c r="F4086" s="794" t="s">
        <v>1028</v>
      </c>
      <c r="G4086" s="823">
        <v>195</v>
      </c>
      <c r="H4086" s="794" t="s">
        <v>1029</v>
      </c>
      <c r="I4086" s="794">
        <v>86</v>
      </c>
      <c r="J4086" s="794">
        <v>109</v>
      </c>
      <c r="K4086" s="794">
        <v>457.8</v>
      </c>
      <c r="L4086" s="835">
        <v>44228</v>
      </c>
      <c r="M4086" s="794"/>
      <c r="N4086" s="794"/>
      <c r="O4086" s="794"/>
      <c r="P4086" s="794"/>
      <c r="Q4086" s="794"/>
      <c r="R4086" s="794"/>
      <c r="S4086" s="794"/>
      <c r="T4086" s="794"/>
      <c r="U4086" s="794"/>
      <c r="V4086" s="794"/>
      <c r="W4086" s="794"/>
      <c r="X4086" s="794"/>
    </row>
    <row r="4087" spans="3:24">
      <c r="C4087" s="857" t="s">
        <v>1024</v>
      </c>
      <c r="D4087" s="835">
        <v>43922</v>
      </c>
      <c r="E4087" s="794">
        <f t="shared" si="73"/>
        <v>2020</v>
      </c>
      <c r="F4087" s="794" t="s">
        <v>1028</v>
      </c>
      <c r="G4087" s="823">
        <v>195</v>
      </c>
      <c r="H4087" s="794" t="s">
        <v>1029</v>
      </c>
      <c r="I4087" s="794">
        <v>86</v>
      </c>
      <c r="J4087" s="794">
        <v>109</v>
      </c>
      <c r="K4087" s="794">
        <v>457.8</v>
      </c>
      <c r="L4087" s="835" t="s">
        <v>1023</v>
      </c>
      <c r="M4087" s="794"/>
      <c r="N4087" s="794"/>
      <c r="O4087" s="794"/>
      <c r="P4087" s="794"/>
      <c r="Q4087" s="794"/>
      <c r="R4087" s="794"/>
      <c r="S4087" s="794"/>
      <c r="T4087" s="794"/>
      <c r="U4087" s="794"/>
      <c r="V4087" s="794"/>
      <c r="W4087" s="794"/>
      <c r="X4087" s="794"/>
    </row>
    <row r="4088" spans="3:24">
      <c r="C4088" s="857" t="s">
        <v>1024</v>
      </c>
      <c r="D4088" s="835">
        <v>43922</v>
      </c>
      <c r="E4088" s="794">
        <f t="shared" si="73"/>
        <v>2020</v>
      </c>
      <c r="F4088" s="794" t="s">
        <v>1028</v>
      </c>
      <c r="G4088" s="823">
        <v>195</v>
      </c>
      <c r="H4088" s="794" t="s">
        <v>1029</v>
      </c>
      <c r="I4088" s="794">
        <v>86</v>
      </c>
      <c r="J4088" s="794">
        <v>109</v>
      </c>
      <c r="K4088" s="794">
        <v>457.8</v>
      </c>
      <c r="L4088" s="835" t="s">
        <v>1023</v>
      </c>
      <c r="M4088" s="794"/>
      <c r="N4088" s="794"/>
      <c r="O4088" s="794"/>
      <c r="P4088" s="794"/>
      <c r="Q4088" s="794"/>
      <c r="R4088" s="794"/>
      <c r="S4088" s="794"/>
      <c r="T4088" s="794"/>
      <c r="U4088" s="794"/>
      <c r="V4088" s="794"/>
      <c r="W4088" s="794"/>
      <c r="X4088" s="794"/>
    </row>
    <row r="4089" spans="3:24">
      <c r="C4089" s="857" t="s">
        <v>1024</v>
      </c>
      <c r="D4089" s="835">
        <v>43922</v>
      </c>
      <c r="E4089" s="794">
        <f t="shared" si="73"/>
        <v>2020</v>
      </c>
      <c r="F4089" s="794" t="s">
        <v>1028</v>
      </c>
      <c r="G4089" s="823">
        <v>195</v>
      </c>
      <c r="H4089" s="794" t="s">
        <v>1029</v>
      </c>
      <c r="I4089" s="794">
        <v>86</v>
      </c>
      <c r="J4089" s="794">
        <v>109</v>
      </c>
      <c r="K4089" s="794">
        <v>457.8</v>
      </c>
      <c r="L4089" s="835" t="s">
        <v>1023</v>
      </c>
      <c r="M4089" s="794"/>
      <c r="N4089" s="794"/>
      <c r="O4089" s="794"/>
      <c r="P4089" s="794"/>
      <c r="Q4089" s="794"/>
      <c r="R4089" s="794"/>
      <c r="S4089" s="794"/>
      <c r="T4089" s="794"/>
      <c r="U4089" s="794"/>
      <c r="V4089" s="794"/>
      <c r="W4089" s="794"/>
      <c r="X4089" s="794"/>
    </row>
    <row r="4090" spans="3:24">
      <c r="C4090" s="857" t="s">
        <v>1024</v>
      </c>
      <c r="D4090" s="835">
        <v>43922</v>
      </c>
      <c r="E4090" s="794">
        <f t="shared" si="73"/>
        <v>2020</v>
      </c>
      <c r="F4090" s="794" t="s">
        <v>1028</v>
      </c>
      <c r="G4090" s="823">
        <v>195</v>
      </c>
      <c r="H4090" s="794" t="s">
        <v>1029</v>
      </c>
      <c r="I4090" s="794">
        <v>86</v>
      </c>
      <c r="J4090" s="794">
        <v>109</v>
      </c>
      <c r="K4090" s="794">
        <v>457.8</v>
      </c>
      <c r="L4090" s="835" t="s">
        <v>1023</v>
      </c>
      <c r="M4090" s="794"/>
      <c r="N4090" s="794"/>
      <c r="O4090" s="794"/>
      <c r="P4090" s="794"/>
      <c r="Q4090" s="794"/>
      <c r="R4090" s="794"/>
      <c r="S4090" s="794"/>
      <c r="T4090" s="794"/>
      <c r="U4090" s="794"/>
      <c r="V4090" s="794"/>
      <c r="W4090" s="794"/>
      <c r="X4090" s="794"/>
    </row>
    <row r="4091" spans="3:24">
      <c r="C4091" s="857" t="s">
        <v>1024</v>
      </c>
      <c r="D4091" s="835">
        <v>43922</v>
      </c>
      <c r="E4091" s="794">
        <f t="shared" si="73"/>
        <v>2020</v>
      </c>
      <c r="F4091" s="794" t="s">
        <v>1028</v>
      </c>
      <c r="G4091" s="823">
        <v>195</v>
      </c>
      <c r="H4091" s="794" t="s">
        <v>1029</v>
      </c>
      <c r="I4091" s="794">
        <v>86</v>
      </c>
      <c r="J4091" s="794">
        <v>109</v>
      </c>
      <c r="K4091" s="794">
        <v>457.8</v>
      </c>
      <c r="L4091" s="835" t="s">
        <v>1023</v>
      </c>
      <c r="M4091" s="794"/>
      <c r="N4091" s="794"/>
      <c r="O4091" s="794"/>
      <c r="P4091" s="794"/>
      <c r="Q4091" s="794"/>
      <c r="R4091" s="794"/>
      <c r="S4091" s="794"/>
      <c r="T4091" s="794"/>
      <c r="U4091" s="794"/>
      <c r="V4091" s="794"/>
      <c r="W4091" s="794"/>
      <c r="X4091" s="794"/>
    </row>
    <row r="4092" spans="3:24">
      <c r="C4092" s="857" t="s">
        <v>1024</v>
      </c>
      <c r="D4092" s="835">
        <v>43922</v>
      </c>
      <c r="E4092" s="794">
        <f t="shared" si="73"/>
        <v>2020</v>
      </c>
      <c r="F4092" s="794" t="s">
        <v>1028</v>
      </c>
      <c r="G4092" s="823">
        <v>195</v>
      </c>
      <c r="H4092" s="794" t="s">
        <v>1029</v>
      </c>
      <c r="I4092" s="794">
        <v>86</v>
      </c>
      <c r="J4092" s="794">
        <v>109</v>
      </c>
      <c r="K4092" s="794">
        <v>457.8</v>
      </c>
      <c r="L4092" s="835" t="s">
        <v>1023</v>
      </c>
      <c r="M4092" s="794"/>
      <c r="N4092" s="794"/>
      <c r="O4092" s="794"/>
      <c r="P4092" s="794"/>
      <c r="Q4092" s="794"/>
      <c r="R4092" s="794"/>
      <c r="S4092" s="794"/>
      <c r="T4092" s="794"/>
      <c r="U4092" s="794"/>
      <c r="V4092" s="794"/>
      <c r="W4092" s="794"/>
      <c r="X4092" s="794"/>
    </row>
    <row r="4093" spans="3:24">
      <c r="C4093" s="857" t="s">
        <v>1024</v>
      </c>
      <c r="D4093" s="835">
        <v>43922</v>
      </c>
      <c r="E4093" s="794">
        <f t="shared" si="73"/>
        <v>2020</v>
      </c>
      <c r="F4093" s="794" t="s">
        <v>1028</v>
      </c>
      <c r="G4093" s="823">
        <v>195</v>
      </c>
      <c r="H4093" s="794" t="s">
        <v>1029</v>
      </c>
      <c r="I4093" s="794">
        <v>86</v>
      </c>
      <c r="J4093" s="794">
        <v>109</v>
      </c>
      <c r="K4093" s="794">
        <v>457.8</v>
      </c>
      <c r="L4093" s="835">
        <v>44228</v>
      </c>
      <c r="M4093" s="794"/>
      <c r="N4093" s="794"/>
      <c r="O4093" s="794"/>
      <c r="P4093" s="794"/>
      <c r="Q4093" s="794"/>
      <c r="R4093" s="794"/>
      <c r="S4093" s="794"/>
      <c r="T4093" s="794"/>
      <c r="U4093" s="794"/>
      <c r="V4093" s="794"/>
      <c r="W4093" s="794"/>
      <c r="X4093" s="794"/>
    </row>
    <row r="4094" spans="3:24">
      <c r="C4094" s="857" t="s">
        <v>1024</v>
      </c>
      <c r="D4094" s="835">
        <v>43922</v>
      </c>
      <c r="E4094" s="794">
        <f t="shared" si="73"/>
        <v>2020</v>
      </c>
      <c r="F4094" s="794" t="s">
        <v>1028</v>
      </c>
      <c r="G4094" s="823">
        <v>195</v>
      </c>
      <c r="H4094" s="794" t="s">
        <v>1029</v>
      </c>
      <c r="I4094" s="794">
        <v>86</v>
      </c>
      <c r="J4094" s="794">
        <v>109</v>
      </c>
      <c r="K4094" s="794">
        <v>457.8</v>
      </c>
      <c r="L4094" s="835">
        <v>44228</v>
      </c>
      <c r="M4094" s="794"/>
      <c r="N4094" s="794"/>
      <c r="O4094" s="794"/>
      <c r="P4094" s="794"/>
      <c r="Q4094" s="794"/>
      <c r="R4094" s="794"/>
      <c r="S4094" s="794"/>
      <c r="T4094" s="794"/>
      <c r="U4094" s="794"/>
      <c r="V4094" s="794"/>
      <c r="W4094" s="794"/>
      <c r="X4094" s="794"/>
    </row>
    <row r="4095" spans="3:24">
      <c r="C4095" s="857" t="s">
        <v>1024</v>
      </c>
      <c r="D4095" s="835">
        <v>43922</v>
      </c>
      <c r="E4095" s="794">
        <f t="shared" si="73"/>
        <v>2020</v>
      </c>
      <c r="F4095" s="794" t="s">
        <v>1019</v>
      </c>
      <c r="G4095" s="823">
        <v>300</v>
      </c>
      <c r="H4095" s="794" t="s">
        <v>1029</v>
      </c>
      <c r="I4095" s="794">
        <v>86</v>
      </c>
      <c r="J4095" s="794">
        <v>214</v>
      </c>
      <c r="K4095" s="794">
        <v>898.80000000000007</v>
      </c>
      <c r="L4095" s="835" t="s">
        <v>1023</v>
      </c>
      <c r="M4095" s="794"/>
      <c r="N4095" s="794"/>
      <c r="O4095" s="794"/>
      <c r="P4095" s="794"/>
      <c r="Q4095" s="794"/>
      <c r="R4095" s="794"/>
      <c r="S4095" s="794"/>
      <c r="T4095" s="794"/>
      <c r="U4095" s="794"/>
      <c r="V4095" s="794"/>
      <c r="W4095" s="794"/>
      <c r="X4095" s="794"/>
    </row>
    <row r="4096" spans="3:24">
      <c r="C4096" s="857" t="s">
        <v>1018</v>
      </c>
      <c r="D4096" s="835">
        <v>43922</v>
      </c>
      <c r="E4096" s="794">
        <f t="shared" si="73"/>
        <v>2020</v>
      </c>
      <c r="F4096" s="794" t="s">
        <v>1019</v>
      </c>
      <c r="G4096" s="823">
        <v>300</v>
      </c>
      <c r="H4096" s="794" t="s">
        <v>1029</v>
      </c>
      <c r="I4096" s="794">
        <v>86</v>
      </c>
      <c r="J4096" s="794">
        <v>214</v>
      </c>
      <c r="K4096" s="794">
        <v>898.80000000000007</v>
      </c>
      <c r="L4096" s="835" t="s">
        <v>1023</v>
      </c>
      <c r="M4096" s="794"/>
      <c r="N4096" s="794"/>
      <c r="O4096" s="794"/>
      <c r="P4096" s="794"/>
      <c r="Q4096" s="794"/>
      <c r="R4096" s="794"/>
      <c r="S4096" s="794"/>
      <c r="T4096" s="794"/>
      <c r="U4096" s="794"/>
      <c r="V4096" s="794"/>
      <c r="W4096" s="794"/>
      <c r="X4096" s="794"/>
    </row>
    <row r="4097" spans="3:24">
      <c r="C4097" s="857" t="s">
        <v>1024</v>
      </c>
      <c r="D4097" s="835">
        <v>43922</v>
      </c>
      <c r="E4097" s="794">
        <f t="shared" si="73"/>
        <v>2020</v>
      </c>
      <c r="F4097" s="794" t="s">
        <v>1019</v>
      </c>
      <c r="G4097" s="823">
        <v>300</v>
      </c>
      <c r="H4097" s="794" t="s">
        <v>1029</v>
      </c>
      <c r="I4097" s="794">
        <v>86</v>
      </c>
      <c r="J4097" s="794">
        <v>214</v>
      </c>
      <c r="K4097" s="794">
        <v>898.80000000000007</v>
      </c>
      <c r="L4097" s="835" t="s">
        <v>1023</v>
      </c>
      <c r="M4097" s="794"/>
      <c r="N4097" s="794"/>
      <c r="O4097" s="794"/>
      <c r="P4097" s="794"/>
      <c r="Q4097" s="794"/>
      <c r="R4097" s="794"/>
      <c r="S4097" s="794"/>
      <c r="T4097" s="794"/>
      <c r="U4097" s="794"/>
      <c r="V4097" s="794"/>
      <c r="W4097" s="794"/>
      <c r="X4097" s="794"/>
    </row>
    <row r="4098" spans="3:24">
      <c r="C4098" s="857" t="s">
        <v>1024</v>
      </c>
      <c r="D4098" s="835">
        <v>43922</v>
      </c>
      <c r="E4098" s="794">
        <f t="shared" si="73"/>
        <v>2020</v>
      </c>
      <c r="F4098" s="794" t="s">
        <v>1019</v>
      </c>
      <c r="G4098" s="823">
        <v>300</v>
      </c>
      <c r="H4098" s="794" t="s">
        <v>1029</v>
      </c>
      <c r="I4098" s="794">
        <v>86</v>
      </c>
      <c r="J4098" s="794">
        <v>214</v>
      </c>
      <c r="K4098" s="794">
        <v>898.80000000000007</v>
      </c>
      <c r="L4098" s="835" t="s">
        <v>1023</v>
      </c>
      <c r="M4098" s="794"/>
      <c r="N4098" s="794"/>
      <c r="O4098" s="794"/>
      <c r="P4098" s="794"/>
      <c r="Q4098" s="794"/>
      <c r="R4098" s="794"/>
      <c r="S4098" s="794"/>
      <c r="T4098" s="794"/>
      <c r="U4098" s="794"/>
      <c r="V4098" s="794"/>
      <c r="W4098" s="794"/>
      <c r="X4098" s="794"/>
    </row>
    <row r="4099" spans="3:24">
      <c r="C4099" s="857" t="s">
        <v>1018</v>
      </c>
      <c r="D4099" s="835">
        <v>43922</v>
      </c>
      <c r="E4099" s="794">
        <f t="shared" si="73"/>
        <v>2020</v>
      </c>
      <c r="F4099" s="794" t="s">
        <v>1019</v>
      </c>
      <c r="G4099" s="823">
        <v>300</v>
      </c>
      <c r="H4099" s="794" t="s">
        <v>1029</v>
      </c>
      <c r="I4099" s="794">
        <v>86</v>
      </c>
      <c r="J4099" s="794">
        <v>214</v>
      </c>
      <c r="K4099" s="794">
        <v>898.80000000000007</v>
      </c>
      <c r="L4099" s="835" t="s">
        <v>1023</v>
      </c>
      <c r="M4099" s="794"/>
      <c r="N4099" s="794"/>
      <c r="O4099" s="794"/>
      <c r="P4099" s="794"/>
      <c r="Q4099" s="794"/>
      <c r="R4099" s="794"/>
      <c r="S4099" s="794"/>
      <c r="T4099" s="794"/>
      <c r="U4099" s="794"/>
      <c r="V4099" s="794"/>
      <c r="W4099" s="794"/>
      <c r="X4099" s="794"/>
    </row>
    <row r="4100" spans="3:24">
      <c r="C4100" s="857" t="s">
        <v>1024</v>
      </c>
      <c r="D4100" s="835">
        <v>43922</v>
      </c>
      <c r="E4100" s="794">
        <f t="shared" si="73"/>
        <v>2020</v>
      </c>
      <c r="F4100" s="794" t="s">
        <v>1019</v>
      </c>
      <c r="G4100" s="823">
        <v>300</v>
      </c>
      <c r="H4100" s="794" t="s">
        <v>1044</v>
      </c>
      <c r="I4100" s="794">
        <v>162</v>
      </c>
      <c r="J4100" s="794">
        <v>138</v>
      </c>
      <c r="K4100" s="794">
        <v>579.6</v>
      </c>
      <c r="L4100" s="835" t="s">
        <v>1023</v>
      </c>
      <c r="M4100" s="794"/>
      <c r="N4100" s="794"/>
      <c r="O4100" s="794"/>
      <c r="P4100" s="794"/>
      <c r="Q4100" s="794"/>
      <c r="R4100" s="794"/>
      <c r="S4100" s="794"/>
      <c r="T4100" s="794"/>
      <c r="U4100" s="794"/>
      <c r="V4100" s="794"/>
      <c r="W4100" s="794"/>
      <c r="X4100" s="794"/>
    </row>
    <row r="4101" spans="3:24">
      <c r="C4101" s="857" t="s">
        <v>1024</v>
      </c>
      <c r="D4101" s="835">
        <v>43922</v>
      </c>
      <c r="E4101" s="794">
        <f t="shared" si="73"/>
        <v>2020</v>
      </c>
      <c r="F4101" s="794" t="s">
        <v>1019</v>
      </c>
      <c r="G4101" s="823">
        <v>300</v>
      </c>
      <c r="H4101" s="794" t="s">
        <v>1044</v>
      </c>
      <c r="I4101" s="794">
        <v>162</v>
      </c>
      <c r="J4101" s="794">
        <v>138</v>
      </c>
      <c r="K4101" s="794">
        <v>579.6</v>
      </c>
      <c r="L4101" s="835" t="s">
        <v>1023</v>
      </c>
      <c r="M4101" s="794"/>
      <c r="N4101" s="794"/>
      <c r="O4101" s="794"/>
      <c r="P4101" s="794"/>
      <c r="Q4101" s="794"/>
      <c r="R4101" s="794"/>
      <c r="S4101" s="794"/>
      <c r="T4101" s="794"/>
      <c r="U4101" s="794"/>
      <c r="V4101" s="794"/>
      <c r="W4101" s="794"/>
      <c r="X4101" s="794"/>
    </row>
    <row r="4102" spans="3:24">
      <c r="C4102" s="857" t="s">
        <v>1024</v>
      </c>
      <c r="D4102" s="835">
        <v>43922</v>
      </c>
      <c r="E4102" s="794">
        <f t="shared" si="73"/>
        <v>2020</v>
      </c>
      <c r="F4102" s="794" t="s">
        <v>1019</v>
      </c>
      <c r="G4102" s="823">
        <v>300</v>
      </c>
      <c r="H4102" s="794" t="s">
        <v>1044</v>
      </c>
      <c r="I4102" s="794">
        <v>162</v>
      </c>
      <c r="J4102" s="794">
        <v>138</v>
      </c>
      <c r="K4102" s="794">
        <v>579.6</v>
      </c>
      <c r="L4102" s="835" t="s">
        <v>1023</v>
      </c>
      <c r="M4102" s="794"/>
      <c r="N4102" s="794"/>
      <c r="O4102" s="794"/>
      <c r="P4102" s="794"/>
      <c r="Q4102" s="794"/>
      <c r="R4102" s="794"/>
      <c r="S4102" s="794"/>
      <c r="T4102" s="794"/>
      <c r="U4102" s="794"/>
      <c r="V4102" s="794"/>
      <c r="W4102" s="794"/>
      <c r="X4102" s="794"/>
    </row>
    <row r="4103" spans="3:24">
      <c r="C4103" s="857" t="s">
        <v>1024</v>
      </c>
      <c r="D4103" s="835">
        <v>43922</v>
      </c>
      <c r="E4103" s="794">
        <f t="shared" si="73"/>
        <v>2020</v>
      </c>
      <c r="F4103" s="794" t="s">
        <v>1019</v>
      </c>
      <c r="G4103" s="823">
        <v>300</v>
      </c>
      <c r="H4103" s="794" t="s">
        <v>1044</v>
      </c>
      <c r="I4103" s="794">
        <v>162</v>
      </c>
      <c r="J4103" s="794">
        <v>138</v>
      </c>
      <c r="K4103" s="794">
        <v>579.6</v>
      </c>
      <c r="L4103" s="835" t="s">
        <v>1023</v>
      </c>
      <c r="M4103" s="794"/>
      <c r="N4103" s="794"/>
      <c r="O4103" s="794"/>
      <c r="P4103" s="794"/>
      <c r="Q4103" s="794"/>
      <c r="R4103" s="794"/>
      <c r="S4103" s="794"/>
      <c r="T4103" s="794"/>
      <c r="U4103" s="794"/>
      <c r="V4103" s="794"/>
      <c r="W4103" s="794"/>
      <c r="X4103" s="794"/>
    </row>
    <row r="4104" spans="3:24">
      <c r="C4104" s="857" t="s">
        <v>1024</v>
      </c>
      <c r="D4104" s="835">
        <v>43922</v>
      </c>
      <c r="E4104" s="794">
        <f t="shared" si="73"/>
        <v>2020</v>
      </c>
      <c r="F4104" s="794" t="s">
        <v>1019</v>
      </c>
      <c r="G4104" s="823">
        <v>300</v>
      </c>
      <c r="H4104" s="794" t="s">
        <v>1044</v>
      </c>
      <c r="I4104" s="794">
        <v>162</v>
      </c>
      <c r="J4104" s="794">
        <v>138</v>
      </c>
      <c r="K4104" s="794">
        <v>579.6</v>
      </c>
      <c r="L4104" s="835" t="s">
        <v>1023</v>
      </c>
      <c r="M4104" s="794"/>
      <c r="N4104" s="794"/>
      <c r="O4104" s="794"/>
      <c r="P4104" s="794"/>
      <c r="Q4104" s="794"/>
      <c r="R4104" s="794"/>
      <c r="S4104" s="794"/>
      <c r="T4104" s="794"/>
      <c r="U4104" s="794"/>
      <c r="V4104" s="794"/>
      <c r="W4104" s="794"/>
      <c r="X4104" s="794"/>
    </row>
    <row r="4105" spans="3:24">
      <c r="C4105" s="857" t="s">
        <v>1024</v>
      </c>
      <c r="D4105" s="835">
        <v>43922</v>
      </c>
      <c r="E4105" s="794">
        <f t="shared" si="73"/>
        <v>2020</v>
      </c>
      <c r="F4105" s="794" t="s">
        <v>1019</v>
      </c>
      <c r="G4105" s="823">
        <v>300</v>
      </c>
      <c r="H4105" s="794" t="s">
        <v>1044</v>
      </c>
      <c r="I4105" s="794">
        <v>162</v>
      </c>
      <c r="J4105" s="794">
        <v>138</v>
      </c>
      <c r="K4105" s="794">
        <v>579.6</v>
      </c>
      <c r="L4105" s="835" t="s">
        <v>1023</v>
      </c>
      <c r="M4105" s="794"/>
      <c r="N4105" s="794"/>
      <c r="O4105" s="794"/>
      <c r="P4105" s="794"/>
      <c r="Q4105" s="794"/>
      <c r="R4105" s="794"/>
      <c r="S4105" s="794"/>
      <c r="T4105" s="794"/>
      <c r="U4105" s="794"/>
      <c r="V4105" s="794"/>
      <c r="W4105" s="794"/>
      <c r="X4105" s="794"/>
    </row>
    <row r="4106" spans="3:24">
      <c r="C4106" s="857" t="s">
        <v>1024</v>
      </c>
      <c r="D4106" s="835">
        <v>43922</v>
      </c>
      <c r="E4106" s="794">
        <f t="shared" si="73"/>
        <v>2020</v>
      </c>
      <c r="F4106" s="794" t="s">
        <v>1019</v>
      </c>
      <c r="G4106" s="823">
        <v>300</v>
      </c>
      <c r="H4106" s="794" t="s">
        <v>1029</v>
      </c>
      <c r="I4106" s="794">
        <v>86</v>
      </c>
      <c r="J4106" s="794">
        <v>214</v>
      </c>
      <c r="K4106" s="794">
        <v>898.80000000000007</v>
      </c>
      <c r="L4106" s="835" t="s">
        <v>1023</v>
      </c>
      <c r="M4106" s="794"/>
      <c r="N4106" s="794"/>
      <c r="O4106" s="794"/>
      <c r="P4106" s="794"/>
      <c r="Q4106" s="794"/>
      <c r="R4106" s="794"/>
      <c r="S4106" s="794"/>
      <c r="T4106" s="794"/>
      <c r="U4106" s="794"/>
      <c r="V4106" s="794"/>
      <c r="W4106" s="794"/>
      <c r="X4106" s="794"/>
    </row>
    <row r="4107" spans="3:24">
      <c r="C4107" s="857" t="s">
        <v>1024</v>
      </c>
      <c r="D4107" s="835">
        <v>43922</v>
      </c>
      <c r="E4107" s="794">
        <f t="shared" si="73"/>
        <v>2020</v>
      </c>
      <c r="F4107" s="794" t="s">
        <v>1019</v>
      </c>
      <c r="G4107" s="823">
        <v>300</v>
      </c>
      <c r="H4107" s="794" t="s">
        <v>1029</v>
      </c>
      <c r="I4107" s="794">
        <v>86</v>
      </c>
      <c r="J4107" s="794">
        <v>214</v>
      </c>
      <c r="K4107" s="794">
        <v>898.80000000000007</v>
      </c>
      <c r="L4107" s="835" t="s">
        <v>1023</v>
      </c>
      <c r="M4107" s="794"/>
      <c r="N4107" s="794"/>
      <c r="O4107" s="794"/>
      <c r="P4107" s="794"/>
      <c r="Q4107" s="794"/>
      <c r="R4107" s="794"/>
      <c r="S4107" s="794"/>
      <c r="T4107" s="794"/>
      <c r="U4107" s="794"/>
      <c r="V4107" s="794"/>
      <c r="W4107" s="794"/>
      <c r="X4107" s="794"/>
    </row>
    <row r="4108" spans="3:24">
      <c r="C4108" s="857" t="s">
        <v>1024</v>
      </c>
      <c r="D4108" s="835">
        <v>43922</v>
      </c>
      <c r="E4108" s="794">
        <f t="shared" si="73"/>
        <v>2020</v>
      </c>
      <c r="F4108" s="794" t="s">
        <v>1019</v>
      </c>
      <c r="G4108" s="823">
        <v>300</v>
      </c>
      <c r="H4108" s="794" t="s">
        <v>1029</v>
      </c>
      <c r="I4108" s="794">
        <v>86</v>
      </c>
      <c r="J4108" s="794">
        <v>214</v>
      </c>
      <c r="K4108" s="794">
        <v>898.80000000000007</v>
      </c>
      <c r="L4108" s="835" t="s">
        <v>1023</v>
      </c>
      <c r="M4108" s="794"/>
      <c r="N4108" s="794"/>
      <c r="O4108" s="794"/>
      <c r="P4108" s="794"/>
      <c r="Q4108" s="794"/>
      <c r="R4108" s="794"/>
      <c r="S4108" s="794"/>
      <c r="T4108" s="794"/>
      <c r="U4108" s="794"/>
      <c r="V4108" s="794"/>
      <c r="W4108" s="794"/>
      <c r="X4108" s="794"/>
    </row>
    <row r="4109" spans="3:24">
      <c r="C4109" s="857" t="s">
        <v>1024</v>
      </c>
      <c r="D4109" s="835">
        <v>43922</v>
      </c>
      <c r="E4109" s="794">
        <f t="shared" si="73"/>
        <v>2020</v>
      </c>
      <c r="F4109" s="794" t="s">
        <v>1019</v>
      </c>
      <c r="G4109" s="823">
        <v>300</v>
      </c>
      <c r="H4109" s="794" t="s">
        <v>1029</v>
      </c>
      <c r="I4109" s="794">
        <v>86</v>
      </c>
      <c r="J4109" s="794">
        <v>214</v>
      </c>
      <c r="K4109" s="794">
        <v>898.80000000000007</v>
      </c>
      <c r="L4109" s="835" t="e">
        <v>#VALUE!</v>
      </c>
      <c r="M4109" s="794"/>
      <c r="N4109" s="794"/>
      <c r="O4109" s="794"/>
      <c r="P4109" s="794"/>
      <c r="Q4109" s="794"/>
      <c r="R4109" s="794"/>
      <c r="S4109" s="794"/>
      <c r="T4109" s="794"/>
      <c r="U4109" s="794"/>
      <c r="V4109" s="794"/>
      <c r="W4109" s="794"/>
      <c r="X4109" s="794"/>
    </row>
    <row r="4110" spans="3:24">
      <c r="C4110" s="857" t="s">
        <v>1024</v>
      </c>
      <c r="D4110" s="835">
        <v>43922</v>
      </c>
      <c r="E4110" s="794">
        <f t="shared" si="73"/>
        <v>2020</v>
      </c>
      <c r="F4110" s="794" t="s">
        <v>1028</v>
      </c>
      <c r="G4110" s="823">
        <v>195</v>
      </c>
      <c r="H4110" s="794" t="s">
        <v>1029</v>
      </c>
      <c r="I4110" s="794">
        <v>86</v>
      </c>
      <c r="J4110" s="794">
        <v>109</v>
      </c>
      <c r="K4110" s="794">
        <v>457.8</v>
      </c>
      <c r="L4110" s="835" t="e">
        <v>#VALUE!</v>
      </c>
      <c r="M4110" s="794"/>
      <c r="N4110" s="794"/>
      <c r="O4110" s="794"/>
      <c r="P4110" s="794"/>
      <c r="Q4110" s="794"/>
      <c r="R4110" s="794"/>
      <c r="S4110" s="794"/>
      <c r="T4110" s="794"/>
      <c r="U4110" s="794"/>
      <c r="V4110" s="794"/>
      <c r="W4110" s="794"/>
      <c r="X4110" s="794"/>
    </row>
    <row r="4111" spans="3:24">
      <c r="C4111" s="857" t="s">
        <v>1024</v>
      </c>
      <c r="D4111" s="835">
        <v>43922</v>
      </c>
      <c r="E4111" s="794">
        <f t="shared" si="73"/>
        <v>2020</v>
      </c>
      <c r="F4111" s="794" t="s">
        <v>1028</v>
      </c>
      <c r="G4111" s="823">
        <v>195</v>
      </c>
      <c r="H4111" s="794" t="s">
        <v>1029</v>
      </c>
      <c r="I4111" s="794">
        <v>86</v>
      </c>
      <c r="J4111" s="794">
        <v>109</v>
      </c>
      <c r="K4111" s="794">
        <v>457.8</v>
      </c>
      <c r="L4111" s="835" t="e">
        <v>#VALUE!</v>
      </c>
      <c r="M4111" s="794"/>
      <c r="N4111" s="794"/>
      <c r="O4111" s="794"/>
      <c r="P4111" s="794"/>
      <c r="Q4111" s="794"/>
      <c r="R4111" s="794"/>
      <c r="S4111" s="794"/>
      <c r="T4111" s="794"/>
      <c r="U4111" s="794"/>
      <c r="V4111" s="794"/>
      <c r="W4111" s="794"/>
      <c r="X4111" s="794"/>
    </row>
    <row r="4112" spans="3:24">
      <c r="C4112" s="857" t="s">
        <v>1024</v>
      </c>
      <c r="D4112" s="835">
        <v>43922</v>
      </c>
      <c r="E4112" s="794">
        <f t="shared" si="73"/>
        <v>2020</v>
      </c>
      <c r="F4112" s="794" t="s">
        <v>1028</v>
      </c>
      <c r="G4112" s="823">
        <v>195</v>
      </c>
      <c r="H4112" s="794" t="s">
        <v>1029</v>
      </c>
      <c r="I4112" s="794">
        <v>86</v>
      </c>
      <c r="J4112" s="794">
        <v>109</v>
      </c>
      <c r="K4112" s="794">
        <v>457.8</v>
      </c>
      <c r="L4112" s="835" t="e">
        <v>#VALUE!</v>
      </c>
      <c r="M4112" s="794"/>
      <c r="N4112" s="794"/>
      <c r="O4112" s="794"/>
      <c r="P4112" s="794"/>
      <c r="Q4112" s="794"/>
      <c r="R4112" s="794"/>
      <c r="S4112" s="794"/>
      <c r="T4112" s="794"/>
      <c r="U4112" s="794"/>
      <c r="V4112" s="794"/>
      <c r="W4112" s="794"/>
      <c r="X4112" s="794"/>
    </row>
    <row r="4113" spans="3:24">
      <c r="C4113" s="857" t="s">
        <v>1024</v>
      </c>
      <c r="D4113" s="835">
        <v>43922</v>
      </c>
      <c r="E4113" s="794">
        <f t="shared" si="73"/>
        <v>2020</v>
      </c>
      <c r="F4113" s="794" t="s">
        <v>1028</v>
      </c>
      <c r="G4113" s="823">
        <v>195</v>
      </c>
      <c r="H4113" s="794" t="s">
        <v>1029</v>
      </c>
      <c r="I4113" s="794">
        <v>86</v>
      </c>
      <c r="J4113" s="794">
        <v>109</v>
      </c>
      <c r="K4113" s="794">
        <v>457.8</v>
      </c>
      <c r="L4113" s="835" t="e">
        <v>#VALUE!</v>
      </c>
      <c r="M4113" s="794"/>
      <c r="N4113" s="794"/>
      <c r="O4113" s="794"/>
      <c r="P4113" s="794"/>
      <c r="Q4113" s="794"/>
      <c r="R4113" s="794"/>
      <c r="S4113" s="794"/>
      <c r="T4113" s="794"/>
      <c r="U4113" s="794"/>
      <c r="V4113" s="794"/>
      <c r="W4113" s="794"/>
      <c r="X4113" s="794"/>
    </row>
    <row r="4114" spans="3:24">
      <c r="C4114" s="857" t="s">
        <v>1024</v>
      </c>
      <c r="D4114" s="835">
        <v>43922</v>
      </c>
      <c r="E4114" s="794">
        <f t="shared" si="73"/>
        <v>2020</v>
      </c>
      <c r="F4114" s="794" t="s">
        <v>1028</v>
      </c>
      <c r="G4114" s="823">
        <v>195</v>
      </c>
      <c r="H4114" s="794" t="s">
        <v>1029</v>
      </c>
      <c r="I4114" s="794">
        <v>86</v>
      </c>
      <c r="J4114" s="794">
        <v>109</v>
      </c>
      <c r="K4114" s="794">
        <v>457.8</v>
      </c>
      <c r="L4114" s="835" t="e">
        <v>#VALUE!</v>
      </c>
      <c r="M4114" s="794"/>
      <c r="N4114" s="794"/>
      <c r="O4114" s="794"/>
      <c r="P4114" s="794"/>
      <c r="Q4114" s="794"/>
      <c r="R4114" s="794"/>
      <c r="S4114" s="794"/>
      <c r="T4114" s="794"/>
      <c r="U4114" s="794"/>
      <c r="V4114" s="794"/>
      <c r="W4114" s="794"/>
      <c r="X4114" s="794"/>
    </row>
    <row r="4115" spans="3:24">
      <c r="C4115" s="857" t="s">
        <v>1024</v>
      </c>
      <c r="D4115" s="835">
        <v>43922</v>
      </c>
      <c r="E4115" s="794">
        <f t="shared" si="73"/>
        <v>2020</v>
      </c>
      <c r="F4115" s="794" t="s">
        <v>1028</v>
      </c>
      <c r="G4115" s="823">
        <v>195</v>
      </c>
      <c r="H4115" s="794" t="s">
        <v>1029</v>
      </c>
      <c r="I4115" s="794">
        <v>86</v>
      </c>
      <c r="J4115" s="794">
        <v>109</v>
      </c>
      <c r="K4115" s="794">
        <v>457.8</v>
      </c>
      <c r="L4115" s="835" t="e">
        <v>#VALUE!</v>
      </c>
      <c r="M4115" s="794"/>
      <c r="N4115" s="794"/>
      <c r="O4115" s="794"/>
      <c r="P4115" s="794"/>
      <c r="Q4115" s="794"/>
      <c r="R4115" s="794"/>
      <c r="S4115" s="794"/>
      <c r="T4115" s="794"/>
      <c r="U4115" s="794"/>
      <c r="V4115" s="794"/>
      <c r="W4115" s="794"/>
      <c r="X4115" s="794"/>
    </row>
    <row r="4116" spans="3:24">
      <c r="C4116" s="857" t="s">
        <v>1018</v>
      </c>
      <c r="D4116" s="835">
        <v>43922</v>
      </c>
      <c r="E4116" s="794">
        <f t="shared" si="73"/>
        <v>2020</v>
      </c>
      <c r="F4116" s="794" t="s">
        <v>1028</v>
      </c>
      <c r="G4116" s="823">
        <v>195</v>
      </c>
      <c r="H4116" s="794" t="s">
        <v>1029</v>
      </c>
      <c r="I4116" s="794">
        <v>86</v>
      </c>
      <c r="J4116" s="794">
        <v>109</v>
      </c>
      <c r="K4116" s="794">
        <v>457.8</v>
      </c>
      <c r="L4116" s="835" t="s">
        <v>1023</v>
      </c>
      <c r="M4116" s="794"/>
      <c r="N4116" s="794"/>
      <c r="O4116" s="794"/>
      <c r="P4116" s="794"/>
      <c r="Q4116" s="794"/>
      <c r="R4116" s="794"/>
      <c r="S4116" s="794"/>
      <c r="T4116" s="794"/>
      <c r="U4116" s="794"/>
      <c r="V4116" s="794"/>
      <c r="W4116" s="794"/>
      <c r="X4116" s="794"/>
    </row>
    <row r="4117" spans="3:24">
      <c r="C4117" s="857" t="s">
        <v>1024</v>
      </c>
      <c r="D4117" s="835">
        <v>43922</v>
      </c>
      <c r="E4117" s="794">
        <f t="shared" si="73"/>
        <v>2020</v>
      </c>
      <c r="F4117" s="794" t="s">
        <v>1028</v>
      </c>
      <c r="G4117" s="823">
        <v>195</v>
      </c>
      <c r="H4117" s="794" t="s">
        <v>1029</v>
      </c>
      <c r="I4117" s="794">
        <v>86</v>
      </c>
      <c r="J4117" s="794">
        <v>109</v>
      </c>
      <c r="K4117" s="794">
        <v>457.8</v>
      </c>
      <c r="L4117" s="835" t="e">
        <v>#VALUE!</v>
      </c>
      <c r="M4117" s="794"/>
      <c r="N4117" s="794"/>
      <c r="O4117" s="794"/>
      <c r="P4117" s="794"/>
      <c r="Q4117" s="794"/>
      <c r="R4117" s="794"/>
      <c r="S4117" s="794"/>
      <c r="T4117" s="794"/>
      <c r="U4117" s="794"/>
      <c r="V4117" s="794"/>
      <c r="W4117" s="794"/>
      <c r="X4117" s="794"/>
    </row>
    <row r="4118" spans="3:24">
      <c r="C4118" s="857" t="s">
        <v>1024</v>
      </c>
      <c r="D4118" s="835">
        <v>43922</v>
      </c>
      <c r="E4118" s="794">
        <f t="shared" si="73"/>
        <v>2020</v>
      </c>
      <c r="F4118" s="794" t="s">
        <v>1028</v>
      </c>
      <c r="G4118" s="823">
        <v>195</v>
      </c>
      <c r="H4118" s="794" t="s">
        <v>1029</v>
      </c>
      <c r="I4118" s="794">
        <v>86</v>
      </c>
      <c r="J4118" s="794">
        <v>109</v>
      </c>
      <c r="K4118" s="794">
        <v>457.8</v>
      </c>
      <c r="L4118" s="835" t="e">
        <v>#VALUE!</v>
      </c>
      <c r="M4118" s="794"/>
      <c r="N4118" s="794"/>
      <c r="O4118" s="794"/>
      <c r="P4118" s="794"/>
      <c r="Q4118" s="794"/>
      <c r="R4118" s="794"/>
      <c r="S4118" s="794"/>
      <c r="T4118" s="794"/>
      <c r="U4118" s="794"/>
      <c r="V4118" s="794"/>
      <c r="W4118" s="794"/>
      <c r="X4118" s="794"/>
    </row>
    <row r="4119" spans="3:24">
      <c r="C4119" s="857" t="s">
        <v>1024</v>
      </c>
      <c r="D4119" s="835">
        <v>43922</v>
      </c>
      <c r="E4119" s="794">
        <f t="shared" si="73"/>
        <v>2020</v>
      </c>
      <c r="F4119" s="794" t="s">
        <v>1028</v>
      </c>
      <c r="G4119" s="823">
        <v>195</v>
      </c>
      <c r="H4119" s="794" t="s">
        <v>1029</v>
      </c>
      <c r="I4119" s="794">
        <v>86</v>
      </c>
      <c r="J4119" s="794">
        <v>109</v>
      </c>
      <c r="K4119" s="794">
        <v>457.8</v>
      </c>
      <c r="L4119" s="835" t="e">
        <v>#VALUE!</v>
      </c>
      <c r="M4119" s="794"/>
      <c r="N4119" s="794"/>
      <c r="O4119" s="794"/>
      <c r="P4119" s="794"/>
      <c r="Q4119" s="794"/>
      <c r="R4119" s="794"/>
      <c r="S4119" s="794"/>
      <c r="T4119" s="794"/>
      <c r="U4119" s="794"/>
      <c r="V4119" s="794"/>
      <c r="W4119" s="794"/>
      <c r="X4119" s="794"/>
    </row>
    <row r="4120" spans="3:24">
      <c r="C4120" s="857" t="s">
        <v>1018</v>
      </c>
      <c r="D4120" s="835">
        <v>43922</v>
      </c>
      <c r="E4120" s="794">
        <f t="shared" si="73"/>
        <v>2020</v>
      </c>
      <c r="F4120" s="794" t="s">
        <v>1032</v>
      </c>
      <c r="G4120" s="823">
        <v>135</v>
      </c>
      <c r="H4120" s="794" t="s">
        <v>1029</v>
      </c>
      <c r="I4120" s="794">
        <v>86</v>
      </c>
      <c r="J4120" s="794">
        <v>49</v>
      </c>
      <c r="K4120" s="794">
        <v>205.8</v>
      </c>
      <c r="L4120" s="835" t="s">
        <v>1023</v>
      </c>
      <c r="M4120" s="794"/>
      <c r="N4120" s="794"/>
      <c r="O4120" s="794"/>
      <c r="P4120" s="794"/>
      <c r="Q4120" s="794"/>
      <c r="R4120" s="794"/>
      <c r="S4120" s="794"/>
      <c r="T4120" s="794"/>
      <c r="U4120" s="794"/>
      <c r="V4120" s="794"/>
      <c r="W4120" s="794"/>
      <c r="X4120" s="794"/>
    </row>
    <row r="4121" spans="3:24">
      <c r="C4121" s="857" t="s">
        <v>1018</v>
      </c>
      <c r="D4121" s="835">
        <v>43922</v>
      </c>
      <c r="E4121" s="794">
        <f t="shared" si="73"/>
        <v>2020</v>
      </c>
      <c r="F4121" s="794" t="s">
        <v>1032</v>
      </c>
      <c r="G4121" s="823">
        <v>135</v>
      </c>
      <c r="H4121" s="794" t="s">
        <v>1029</v>
      </c>
      <c r="I4121" s="794">
        <v>86</v>
      </c>
      <c r="J4121" s="794">
        <v>49</v>
      </c>
      <c r="K4121" s="794">
        <v>205.8</v>
      </c>
      <c r="L4121" s="835" t="s">
        <v>1023</v>
      </c>
      <c r="M4121" s="794"/>
      <c r="N4121" s="794"/>
      <c r="O4121" s="794"/>
      <c r="P4121" s="794"/>
      <c r="Q4121" s="794"/>
      <c r="R4121" s="794"/>
      <c r="S4121" s="794"/>
      <c r="T4121" s="794"/>
      <c r="U4121" s="794"/>
      <c r="V4121" s="794"/>
      <c r="W4121" s="794"/>
      <c r="X4121" s="794"/>
    </row>
    <row r="4122" spans="3:24">
      <c r="C4122" s="857" t="s">
        <v>1018</v>
      </c>
      <c r="D4122" s="835">
        <v>43922</v>
      </c>
      <c r="E4122" s="794">
        <f t="shared" si="73"/>
        <v>2020</v>
      </c>
      <c r="F4122" s="794" t="s">
        <v>1032</v>
      </c>
      <c r="G4122" s="823">
        <v>135</v>
      </c>
      <c r="H4122" s="794" t="s">
        <v>1029</v>
      </c>
      <c r="I4122" s="794">
        <v>86</v>
      </c>
      <c r="J4122" s="794">
        <v>49</v>
      </c>
      <c r="K4122" s="794">
        <v>205.8</v>
      </c>
      <c r="L4122" s="835" t="s">
        <v>1023</v>
      </c>
      <c r="M4122" s="794"/>
      <c r="N4122" s="794"/>
      <c r="O4122" s="794"/>
      <c r="P4122" s="794"/>
      <c r="Q4122" s="794"/>
      <c r="R4122" s="794"/>
      <c r="S4122" s="794"/>
      <c r="T4122" s="794"/>
      <c r="U4122" s="794"/>
      <c r="V4122" s="794"/>
      <c r="W4122" s="794"/>
      <c r="X4122" s="794"/>
    </row>
    <row r="4123" spans="3:24">
      <c r="C4123" s="857" t="s">
        <v>1018</v>
      </c>
      <c r="D4123" s="835">
        <v>43922</v>
      </c>
      <c r="E4123" s="794">
        <f t="shared" si="73"/>
        <v>2020</v>
      </c>
      <c r="F4123" s="794" t="s">
        <v>1032</v>
      </c>
      <c r="G4123" s="823">
        <v>135</v>
      </c>
      <c r="H4123" s="794" t="s">
        <v>1029</v>
      </c>
      <c r="I4123" s="794">
        <v>86</v>
      </c>
      <c r="J4123" s="794">
        <v>49</v>
      </c>
      <c r="K4123" s="794">
        <v>205.8</v>
      </c>
      <c r="L4123" s="835" t="s">
        <v>1023</v>
      </c>
      <c r="M4123" s="794"/>
      <c r="N4123" s="794"/>
      <c r="O4123" s="794"/>
      <c r="P4123" s="794"/>
      <c r="Q4123" s="794"/>
      <c r="R4123" s="794"/>
      <c r="S4123" s="794"/>
      <c r="T4123" s="794"/>
      <c r="U4123" s="794"/>
      <c r="V4123" s="794"/>
      <c r="W4123" s="794"/>
      <c r="X4123" s="794"/>
    </row>
    <row r="4124" spans="3:24">
      <c r="C4124" s="857" t="s">
        <v>1018</v>
      </c>
      <c r="D4124" s="835">
        <v>43922</v>
      </c>
      <c r="E4124" s="794">
        <f t="shared" si="73"/>
        <v>2020</v>
      </c>
      <c r="F4124" s="794" t="s">
        <v>1032</v>
      </c>
      <c r="G4124" s="823">
        <v>135</v>
      </c>
      <c r="H4124" s="794" t="s">
        <v>1029</v>
      </c>
      <c r="I4124" s="794">
        <v>86</v>
      </c>
      <c r="J4124" s="794">
        <v>49</v>
      </c>
      <c r="K4124" s="794">
        <v>205.8</v>
      </c>
      <c r="L4124" s="835" t="s">
        <v>1023</v>
      </c>
      <c r="M4124" s="794"/>
      <c r="N4124" s="794"/>
      <c r="O4124" s="794"/>
      <c r="P4124" s="794"/>
      <c r="Q4124" s="794"/>
      <c r="R4124" s="794"/>
      <c r="S4124" s="794"/>
      <c r="T4124" s="794"/>
      <c r="U4124" s="794"/>
      <c r="V4124" s="794"/>
      <c r="W4124" s="794"/>
      <c r="X4124" s="794"/>
    </row>
    <row r="4125" spans="3:24">
      <c r="C4125" s="857" t="s">
        <v>1018</v>
      </c>
      <c r="D4125" s="835">
        <v>43922</v>
      </c>
      <c r="E4125" s="794">
        <f t="shared" si="73"/>
        <v>2020</v>
      </c>
      <c r="F4125" s="794" t="s">
        <v>1032</v>
      </c>
      <c r="G4125" s="823">
        <v>135</v>
      </c>
      <c r="H4125" s="794" t="s">
        <v>1029</v>
      </c>
      <c r="I4125" s="794">
        <v>86</v>
      </c>
      <c r="J4125" s="794">
        <v>49</v>
      </c>
      <c r="K4125" s="794">
        <v>205.8</v>
      </c>
      <c r="L4125" s="835" t="s">
        <v>1023</v>
      </c>
      <c r="M4125" s="794"/>
      <c r="N4125" s="794"/>
      <c r="O4125" s="794"/>
      <c r="P4125" s="794"/>
      <c r="Q4125" s="794"/>
      <c r="R4125" s="794"/>
      <c r="S4125" s="794"/>
      <c r="T4125" s="794"/>
      <c r="U4125" s="794"/>
      <c r="V4125" s="794"/>
      <c r="W4125" s="794"/>
      <c r="X4125" s="794"/>
    </row>
    <row r="4126" spans="3:24">
      <c r="C4126" s="857" t="s">
        <v>1018</v>
      </c>
      <c r="D4126" s="835">
        <v>43922</v>
      </c>
      <c r="E4126" s="794">
        <f t="shared" si="73"/>
        <v>2020</v>
      </c>
      <c r="F4126" s="794" t="s">
        <v>1032</v>
      </c>
      <c r="G4126" s="823">
        <v>135</v>
      </c>
      <c r="H4126" s="794" t="s">
        <v>1029</v>
      </c>
      <c r="I4126" s="794">
        <v>86</v>
      </c>
      <c r="J4126" s="794">
        <v>49</v>
      </c>
      <c r="K4126" s="794">
        <v>205.8</v>
      </c>
      <c r="L4126" s="835" t="s">
        <v>1023</v>
      </c>
      <c r="M4126" s="794"/>
      <c r="N4126" s="794"/>
      <c r="O4126" s="794"/>
      <c r="P4126" s="794"/>
      <c r="Q4126" s="794"/>
      <c r="R4126" s="794"/>
      <c r="S4126" s="794"/>
      <c r="T4126" s="794"/>
      <c r="U4126" s="794"/>
      <c r="V4126" s="794"/>
      <c r="W4126" s="794"/>
      <c r="X4126" s="794"/>
    </row>
    <row r="4127" spans="3:24">
      <c r="C4127" s="857" t="s">
        <v>1024</v>
      </c>
      <c r="D4127" s="835">
        <v>43922</v>
      </c>
      <c r="E4127" s="794">
        <f t="shared" si="73"/>
        <v>2020</v>
      </c>
      <c r="F4127" s="794" t="s">
        <v>1019</v>
      </c>
      <c r="G4127" s="823">
        <v>300</v>
      </c>
      <c r="H4127" s="794" t="s">
        <v>1029</v>
      </c>
      <c r="I4127" s="794">
        <v>86</v>
      </c>
      <c r="J4127" s="794">
        <v>214</v>
      </c>
      <c r="K4127" s="794">
        <v>898.80000000000007</v>
      </c>
      <c r="L4127" s="835" t="s">
        <v>1023</v>
      </c>
      <c r="M4127" s="794"/>
      <c r="N4127" s="794"/>
      <c r="O4127" s="794"/>
      <c r="P4127" s="794"/>
      <c r="Q4127" s="794"/>
      <c r="R4127" s="794"/>
      <c r="S4127" s="794"/>
      <c r="T4127" s="794"/>
      <c r="U4127" s="794"/>
      <c r="V4127" s="794"/>
      <c r="W4127" s="794"/>
      <c r="X4127" s="794"/>
    </row>
    <row r="4128" spans="3:24">
      <c r="C4128" s="857" t="s">
        <v>1024</v>
      </c>
      <c r="D4128" s="835">
        <v>43922</v>
      </c>
      <c r="E4128" s="794">
        <f t="shared" si="73"/>
        <v>2020</v>
      </c>
      <c r="F4128" s="794" t="s">
        <v>1019</v>
      </c>
      <c r="G4128" s="823">
        <v>300</v>
      </c>
      <c r="H4128" s="794" t="s">
        <v>1029</v>
      </c>
      <c r="I4128" s="794">
        <v>86</v>
      </c>
      <c r="J4128" s="794">
        <v>214</v>
      </c>
      <c r="K4128" s="794">
        <v>898.80000000000007</v>
      </c>
      <c r="L4128" s="835" t="s">
        <v>1023</v>
      </c>
      <c r="M4128" s="794"/>
      <c r="N4128" s="794"/>
      <c r="O4128" s="794"/>
      <c r="P4128" s="794"/>
      <c r="Q4128" s="794"/>
      <c r="R4128" s="794"/>
      <c r="S4128" s="794"/>
      <c r="T4128" s="794"/>
      <c r="U4128" s="794"/>
      <c r="V4128" s="794"/>
      <c r="W4128" s="794"/>
      <c r="X4128" s="794"/>
    </row>
    <row r="4129" spans="3:24">
      <c r="C4129" s="857" t="s">
        <v>1018</v>
      </c>
      <c r="D4129" s="835">
        <v>43922</v>
      </c>
      <c r="E4129" s="794">
        <f t="shared" si="73"/>
        <v>2020</v>
      </c>
      <c r="F4129" s="794" t="s">
        <v>1032</v>
      </c>
      <c r="G4129" s="823">
        <v>135</v>
      </c>
      <c r="H4129" s="794" t="s">
        <v>1029</v>
      </c>
      <c r="I4129" s="794">
        <v>86</v>
      </c>
      <c r="J4129" s="794">
        <v>49</v>
      </c>
      <c r="K4129" s="794">
        <v>205.8</v>
      </c>
      <c r="L4129" s="835" t="s">
        <v>1023</v>
      </c>
      <c r="M4129" s="794"/>
      <c r="N4129" s="794"/>
      <c r="O4129" s="794"/>
      <c r="P4129" s="794"/>
      <c r="Q4129" s="794"/>
      <c r="R4129" s="794"/>
      <c r="S4129" s="794"/>
      <c r="T4129" s="794"/>
      <c r="U4129" s="794"/>
      <c r="V4129" s="794"/>
      <c r="W4129" s="794"/>
      <c r="X4129" s="794"/>
    </row>
    <row r="4130" spans="3:24">
      <c r="C4130" s="857" t="s">
        <v>1018</v>
      </c>
      <c r="D4130" s="835">
        <v>43922</v>
      </c>
      <c r="E4130" s="794">
        <f t="shared" si="73"/>
        <v>2020</v>
      </c>
      <c r="F4130" s="794" t="s">
        <v>1028</v>
      </c>
      <c r="G4130" s="823">
        <v>195</v>
      </c>
      <c r="H4130" s="794" t="s">
        <v>1029</v>
      </c>
      <c r="I4130" s="794">
        <v>86</v>
      </c>
      <c r="J4130" s="794">
        <v>109</v>
      </c>
      <c r="K4130" s="794">
        <v>457.8</v>
      </c>
      <c r="L4130" s="835" t="s">
        <v>1023</v>
      </c>
      <c r="M4130" s="794"/>
      <c r="N4130" s="794"/>
      <c r="O4130" s="794"/>
      <c r="P4130" s="794"/>
      <c r="Q4130" s="794"/>
      <c r="R4130" s="794"/>
      <c r="S4130" s="794"/>
      <c r="T4130" s="794"/>
      <c r="U4130" s="794"/>
      <c r="V4130" s="794"/>
      <c r="W4130" s="794"/>
      <c r="X4130" s="794"/>
    </row>
    <row r="4131" spans="3:24">
      <c r="C4131" s="857" t="s">
        <v>1018</v>
      </c>
      <c r="D4131" s="835">
        <v>43922</v>
      </c>
      <c r="E4131" s="794">
        <f t="shared" si="73"/>
        <v>2020</v>
      </c>
      <c r="F4131" s="794" t="s">
        <v>1019</v>
      </c>
      <c r="G4131" s="823">
        <v>300</v>
      </c>
      <c r="H4131" s="794" t="s">
        <v>1047</v>
      </c>
      <c r="I4131" s="794">
        <v>158</v>
      </c>
      <c r="J4131" s="794">
        <v>142</v>
      </c>
      <c r="K4131" s="794">
        <v>596.4</v>
      </c>
      <c r="L4131" s="835" t="s">
        <v>1023</v>
      </c>
      <c r="M4131" s="794"/>
      <c r="N4131" s="794"/>
      <c r="O4131" s="794"/>
      <c r="P4131" s="794"/>
      <c r="Q4131" s="794"/>
      <c r="R4131" s="794"/>
      <c r="S4131" s="794"/>
      <c r="T4131" s="794"/>
      <c r="U4131" s="794"/>
      <c r="V4131" s="794"/>
      <c r="W4131" s="794"/>
      <c r="X4131" s="794"/>
    </row>
    <row r="4132" spans="3:24">
      <c r="C4132" s="857" t="s">
        <v>1018</v>
      </c>
      <c r="D4132" s="835">
        <v>43922</v>
      </c>
      <c r="E4132" s="794">
        <f t="shared" si="73"/>
        <v>2020</v>
      </c>
      <c r="F4132" s="794" t="s">
        <v>1019</v>
      </c>
      <c r="G4132" s="823">
        <v>300</v>
      </c>
      <c r="H4132" s="794" t="s">
        <v>1047</v>
      </c>
      <c r="I4132" s="794">
        <v>158</v>
      </c>
      <c r="J4132" s="794">
        <v>142</v>
      </c>
      <c r="K4132" s="794">
        <v>596.4</v>
      </c>
      <c r="L4132" s="835" t="s">
        <v>1023</v>
      </c>
      <c r="M4132" s="794"/>
      <c r="N4132" s="794"/>
      <c r="O4132" s="794"/>
      <c r="P4132" s="794"/>
      <c r="Q4132" s="794"/>
      <c r="R4132" s="794"/>
      <c r="S4132" s="794"/>
      <c r="T4132" s="794"/>
      <c r="U4132" s="794"/>
      <c r="V4132" s="794"/>
      <c r="W4132" s="794"/>
      <c r="X4132" s="794"/>
    </row>
    <row r="4133" spans="3:24">
      <c r="C4133" s="857" t="s">
        <v>1018</v>
      </c>
      <c r="D4133" s="835">
        <v>43922</v>
      </c>
      <c r="E4133" s="794">
        <f t="shared" si="73"/>
        <v>2020</v>
      </c>
      <c r="F4133" s="794" t="s">
        <v>1028</v>
      </c>
      <c r="G4133" s="823">
        <v>195</v>
      </c>
      <c r="H4133" s="794" t="s">
        <v>1029</v>
      </c>
      <c r="I4133" s="794">
        <v>86</v>
      </c>
      <c r="J4133" s="794">
        <v>109</v>
      </c>
      <c r="K4133" s="794">
        <v>457.8</v>
      </c>
      <c r="L4133" s="835" t="s">
        <v>1023</v>
      </c>
      <c r="M4133" s="794"/>
      <c r="N4133" s="794"/>
      <c r="O4133" s="794"/>
      <c r="P4133" s="794"/>
      <c r="Q4133" s="794"/>
      <c r="R4133" s="794"/>
      <c r="S4133" s="794"/>
      <c r="T4133" s="794"/>
      <c r="U4133" s="794"/>
      <c r="V4133" s="794"/>
      <c r="W4133" s="794"/>
      <c r="X4133" s="794"/>
    </row>
    <row r="4134" spans="3:24">
      <c r="C4134" s="857" t="s">
        <v>1018</v>
      </c>
      <c r="D4134" s="835">
        <v>43922</v>
      </c>
      <c r="E4134" s="794">
        <f t="shared" si="73"/>
        <v>2020</v>
      </c>
      <c r="F4134" s="794" t="s">
        <v>1028</v>
      </c>
      <c r="G4134" s="823">
        <v>195</v>
      </c>
      <c r="H4134" s="794" t="s">
        <v>1029</v>
      </c>
      <c r="I4134" s="794">
        <v>86</v>
      </c>
      <c r="J4134" s="794">
        <v>109</v>
      </c>
      <c r="K4134" s="794">
        <v>457.8</v>
      </c>
      <c r="L4134" s="835" t="s">
        <v>1023</v>
      </c>
      <c r="M4134" s="794"/>
      <c r="N4134" s="794"/>
      <c r="O4134" s="794"/>
      <c r="P4134" s="794"/>
      <c r="Q4134" s="794"/>
      <c r="R4134" s="794"/>
      <c r="S4134" s="794"/>
      <c r="T4134" s="794"/>
      <c r="U4134" s="794"/>
      <c r="V4134" s="794"/>
      <c r="W4134" s="794"/>
      <c r="X4134" s="794"/>
    </row>
    <row r="4135" spans="3:24">
      <c r="C4135" s="857" t="s">
        <v>1018</v>
      </c>
      <c r="D4135" s="835">
        <v>43922</v>
      </c>
      <c r="E4135" s="794">
        <f t="shared" si="73"/>
        <v>2020</v>
      </c>
      <c r="F4135" s="794" t="s">
        <v>1019</v>
      </c>
      <c r="G4135" s="823">
        <v>300</v>
      </c>
      <c r="H4135" s="794" t="s">
        <v>1029</v>
      </c>
      <c r="I4135" s="794">
        <v>86</v>
      </c>
      <c r="J4135" s="794">
        <v>214</v>
      </c>
      <c r="K4135" s="794">
        <v>898.80000000000007</v>
      </c>
      <c r="L4135" s="835" t="s">
        <v>1023</v>
      </c>
      <c r="M4135" s="794"/>
      <c r="N4135" s="794"/>
      <c r="O4135" s="794"/>
      <c r="P4135" s="794"/>
      <c r="Q4135" s="794"/>
      <c r="R4135" s="794"/>
      <c r="S4135" s="794"/>
      <c r="T4135" s="794"/>
      <c r="U4135" s="794"/>
      <c r="V4135" s="794"/>
      <c r="W4135" s="794"/>
      <c r="X4135" s="794"/>
    </row>
    <row r="4136" spans="3:24">
      <c r="C4136" s="857" t="s">
        <v>1018</v>
      </c>
      <c r="D4136" s="835">
        <v>43922</v>
      </c>
      <c r="E4136" s="794">
        <f t="shared" si="73"/>
        <v>2020</v>
      </c>
      <c r="F4136" s="794" t="s">
        <v>1019</v>
      </c>
      <c r="G4136" s="823">
        <v>300</v>
      </c>
      <c r="H4136" s="794" t="s">
        <v>1029</v>
      </c>
      <c r="I4136" s="794">
        <v>86</v>
      </c>
      <c r="J4136" s="794">
        <v>214</v>
      </c>
      <c r="K4136" s="794">
        <v>898.80000000000007</v>
      </c>
      <c r="L4136" s="835" t="s">
        <v>1023</v>
      </c>
      <c r="M4136" s="794"/>
      <c r="N4136" s="794"/>
      <c r="O4136" s="794"/>
      <c r="P4136" s="794"/>
      <c r="Q4136" s="794"/>
      <c r="R4136" s="794"/>
      <c r="S4136" s="794"/>
      <c r="T4136" s="794"/>
      <c r="U4136" s="794"/>
      <c r="V4136" s="794"/>
      <c r="W4136" s="794"/>
      <c r="X4136" s="794"/>
    </row>
    <row r="4137" spans="3:24">
      <c r="C4137" s="857" t="s">
        <v>1024</v>
      </c>
      <c r="D4137" s="835">
        <v>43922</v>
      </c>
      <c r="E4137" s="794">
        <f t="shared" si="73"/>
        <v>2020</v>
      </c>
      <c r="F4137" s="794" t="s">
        <v>1019</v>
      </c>
      <c r="G4137" s="823">
        <v>300</v>
      </c>
      <c r="H4137" s="794" t="s">
        <v>1047</v>
      </c>
      <c r="I4137" s="794">
        <v>158</v>
      </c>
      <c r="J4137" s="794">
        <v>142</v>
      </c>
      <c r="K4137" s="794">
        <v>596.4</v>
      </c>
      <c r="L4137" s="835">
        <v>44136</v>
      </c>
      <c r="M4137" s="794"/>
      <c r="N4137" s="794"/>
      <c r="O4137" s="794"/>
      <c r="P4137" s="794"/>
      <c r="Q4137" s="794"/>
      <c r="R4137" s="794"/>
      <c r="S4137" s="794"/>
      <c r="T4137" s="794"/>
      <c r="U4137" s="794"/>
      <c r="V4137" s="794"/>
      <c r="W4137" s="794"/>
      <c r="X4137" s="794"/>
    </row>
    <row r="4138" spans="3:24">
      <c r="C4138" s="857" t="s">
        <v>1024</v>
      </c>
      <c r="D4138" s="835">
        <v>43922</v>
      </c>
      <c r="E4138" s="794">
        <f t="shared" ref="E4138:E4201" si="74">YEAR(D4138)</f>
        <v>2020</v>
      </c>
      <c r="F4138" s="794" t="s">
        <v>1019</v>
      </c>
      <c r="G4138" s="823">
        <v>300</v>
      </c>
      <c r="H4138" s="794" t="s">
        <v>1047</v>
      </c>
      <c r="I4138" s="794">
        <v>158</v>
      </c>
      <c r="J4138" s="794">
        <v>142</v>
      </c>
      <c r="K4138" s="794">
        <v>596.4</v>
      </c>
      <c r="L4138" s="835">
        <v>44136</v>
      </c>
      <c r="M4138" s="794"/>
      <c r="N4138" s="794"/>
      <c r="O4138" s="794"/>
      <c r="P4138" s="794"/>
      <c r="Q4138" s="794"/>
      <c r="R4138" s="794"/>
      <c r="S4138" s="794"/>
      <c r="T4138" s="794"/>
      <c r="U4138" s="794"/>
      <c r="V4138" s="794"/>
      <c r="W4138" s="794"/>
      <c r="X4138" s="794"/>
    </row>
    <row r="4139" spans="3:24">
      <c r="C4139" s="857" t="s">
        <v>1024</v>
      </c>
      <c r="D4139" s="835">
        <v>43922</v>
      </c>
      <c r="E4139" s="794">
        <f t="shared" si="74"/>
        <v>2020</v>
      </c>
      <c r="F4139" s="794" t="s">
        <v>1019</v>
      </c>
      <c r="G4139" s="823">
        <v>300</v>
      </c>
      <c r="H4139" s="794" t="s">
        <v>1047</v>
      </c>
      <c r="I4139" s="794">
        <v>158</v>
      </c>
      <c r="J4139" s="794">
        <v>142</v>
      </c>
      <c r="K4139" s="794">
        <v>596.4</v>
      </c>
      <c r="L4139" s="835">
        <v>44136</v>
      </c>
      <c r="M4139" s="794"/>
      <c r="N4139" s="794"/>
      <c r="O4139" s="794"/>
      <c r="P4139" s="794"/>
      <c r="Q4139" s="794"/>
      <c r="R4139" s="794"/>
      <c r="S4139" s="794"/>
      <c r="T4139" s="794"/>
      <c r="U4139" s="794"/>
      <c r="V4139" s="794"/>
      <c r="W4139" s="794"/>
      <c r="X4139" s="794"/>
    </row>
    <row r="4140" spans="3:24">
      <c r="C4140" s="857" t="s">
        <v>1024</v>
      </c>
      <c r="D4140" s="835">
        <v>43922</v>
      </c>
      <c r="E4140" s="794">
        <f t="shared" si="74"/>
        <v>2020</v>
      </c>
      <c r="F4140" s="794" t="s">
        <v>1019</v>
      </c>
      <c r="G4140" s="823">
        <v>300</v>
      </c>
      <c r="H4140" s="794" t="s">
        <v>1047</v>
      </c>
      <c r="I4140" s="794">
        <v>158</v>
      </c>
      <c r="J4140" s="794">
        <v>142</v>
      </c>
      <c r="K4140" s="794">
        <v>596.4</v>
      </c>
      <c r="L4140" s="835">
        <v>44136</v>
      </c>
      <c r="M4140" s="794"/>
      <c r="N4140" s="794"/>
      <c r="O4140" s="794"/>
      <c r="P4140" s="794"/>
      <c r="Q4140" s="794"/>
      <c r="R4140" s="794"/>
      <c r="S4140" s="794"/>
      <c r="T4140" s="794"/>
      <c r="U4140" s="794"/>
      <c r="V4140" s="794"/>
      <c r="W4140" s="794"/>
      <c r="X4140" s="794"/>
    </row>
    <row r="4141" spans="3:24">
      <c r="C4141" s="857" t="s">
        <v>1024</v>
      </c>
      <c r="D4141" s="835">
        <v>43922</v>
      </c>
      <c r="E4141" s="794">
        <f t="shared" si="74"/>
        <v>2020</v>
      </c>
      <c r="F4141" s="794" t="s">
        <v>1019</v>
      </c>
      <c r="G4141" s="823">
        <v>300</v>
      </c>
      <c r="H4141" s="794" t="s">
        <v>1047</v>
      </c>
      <c r="I4141" s="794">
        <v>158</v>
      </c>
      <c r="J4141" s="794">
        <v>142</v>
      </c>
      <c r="K4141" s="794">
        <v>596.4</v>
      </c>
      <c r="L4141" s="835" t="s">
        <v>1023</v>
      </c>
      <c r="M4141" s="794"/>
      <c r="N4141" s="794"/>
      <c r="O4141" s="794"/>
      <c r="P4141" s="794"/>
      <c r="Q4141" s="794"/>
      <c r="R4141" s="794"/>
      <c r="S4141" s="794"/>
      <c r="T4141" s="794"/>
      <c r="U4141" s="794"/>
      <c r="V4141" s="794"/>
      <c r="W4141" s="794"/>
      <c r="X4141" s="794"/>
    </row>
    <row r="4142" spans="3:24">
      <c r="C4142" s="857" t="s">
        <v>1024</v>
      </c>
      <c r="D4142" s="835">
        <v>43922</v>
      </c>
      <c r="E4142" s="794">
        <f t="shared" si="74"/>
        <v>2020</v>
      </c>
      <c r="F4142" s="794" t="s">
        <v>1019</v>
      </c>
      <c r="G4142" s="823">
        <v>300</v>
      </c>
      <c r="H4142" s="794" t="s">
        <v>1047</v>
      </c>
      <c r="I4142" s="794">
        <v>158</v>
      </c>
      <c r="J4142" s="794">
        <v>142</v>
      </c>
      <c r="K4142" s="794">
        <v>596.4</v>
      </c>
      <c r="L4142" s="835">
        <v>44136</v>
      </c>
      <c r="M4142" s="794"/>
      <c r="N4142" s="794"/>
      <c r="O4142" s="794"/>
      <c r="P4142" s="794"/>
      <c r="Q4142" s="794"/>
      <c r="R4142" s="794"/>
      <c r="S4142" s="794"/>
      <c r="T4142" s="794"/>
      <c r="U4142" s="794"/>
      <c r="V4142" s="794"/>
      <c r="W4142" s="794"/>
      <c r="X4142" s="794"/>
    </row>
    <row r="4143" spans="3:24">
      <c r="C4143" s="857" t="s">
        <v>1024</v>
      </c>
      <c r="D4143" s="835">
        <v>43922</v>
      </c>
      <c r="E4143" s="794">
        <f t="shared" si="74"/>
        <v>2020</v>
      </c>
      <c r="F4143" s="794" t="s">
        <v>1019</v>
      </c>
      <c r="G4143" s="823">
        <v>300</v>
      </c>
      <c r="H4143" s="794" t="s">
        <v>1062</v>
      </c>
      <c r="I4143" s="794">
        <v>230</v>
      </c>
      <c r="J4143" s="794">
        <v>70</v>
      </c>
      <c r="K4143" s="794">
        <v>294</v>
      </c>
      <c r="L4143" s="835">
        <v>44166</v>
      </c>
      <c r="M4143" s="794"/>
      <c r="N4143" s="794"/>
      <c r="O4143" s="794"/>
      <c r="P4143" s="794"/>
      <c r="Q4143" s="794"/>
      <c r="R4143" s="794"/>
      <c r="S4143" s="794"/>
      <c r="T4143" s="794"/>
      <c r="U4143" s="794"/>
      <c r="V4143" s="794"/>
      <c r="W4143" s="794"/>
      <c r="X4143" s="794"/>
    </row>
    <row r="4144" spans="3:24">
      <c r="C4144" s="857" t="s">
        <v>1024</v>
      </c>
      <c r="D4144" s="835">
        <v>43922</v>
      </c>
      <c r="E4144" s="794">
        <f t="shared" si="74"/>
        <v>2020</v>
      </c>
      <c r="F4144" s="794" t="s">
        <v>1019</v>
      </c>
      <c r="G4144" s="823">
        <v>300</v>
      </c>
      <c r="H4144" s="794" t="s">
        <v>1062</v>
      </c>
      <c r="I4144" s="794">
        <v>230</v>
      </c>
      <c r="J4144" s="794">
        <v>70</v>
      </c>
      <c r="K4144" s="794">
        <v>294</v>
      </c>
      <c r="L4144" s="835">
        <v>44166</v>
      </c>
      <c r="M4144" s="794"/>
      <c r="N4144" s="794"/>
      <c r="O4144" s="794"/>
      <c r="P4144" s="794"/>
      <c r="Q4144" s="794"/>
      <c r="R4144" s="794"/>
      <c r="S4144" s="794"/>
      <c r="T4144" s="794"/>
      <c r="U4144" s="794"/>
      <c r="V4144" s="794"/>
      <c r="W4144" s="794"/>
      <c r="X4144" s="794"/>
    </row>
    <row r="4145" spans="3:24">
      <c r="C4145" s="857" t="s">
        <v>1024</v>
      </c>
      <c r="D4145" s="835">
        <v>43922</v>
      </c>
      <c r="E4145" s="794">
        <f t="shared" si="74"/>
        <v>2020</v>
      </c>
      <c r="F4145" s="794" t="s">
        <v>1019</v>
      </c>
      <c r="G4145" s="823">
        <v>300</v>
      </c>
      <c r="H4145" s="794" t="s">
        <v>1029</v>
      </c>
      <c r="I4145" s="794">
        <v>86</v>
      </c>
      <c r="J4145" s="794">
        <v>214</v>
      </c>
      <c r="K4145" s="794">
        <v>898.80000000000007</v>
      </c>
      <c r="L4145" s="835" t="s">
        <v>1023</v>
      </c>
      <c r="M4145" s="794"/>
      <c r="N4145" s="794"/>
      <c r="O4145" s="794"/>
      <c r="P4145" s="794"/>
      <c r="Q4145" s="794"/>
      <c r="R4145" s="794"/>
      <c r="S4145" s="794"/>
      <c r="T4145" s="794"/>
      <c r="U4145" s="794"/>
      <c r="V4145" s="794"/>
      <c r="W4145" s="794"/>
      <c r="X4145" s="794"/>
    </row>
    <row r="4146" spans="3:24">
      <c r="C4146" s="857" t="s">
        <v>1024</v>
      </c>
      <c r="D4146" s="835">
        <v>43922</v>
      </c>
      <c r="E4146" s="794">
        <f t="shared" si="74"/>
        <v>2020</v>
      </c>
      <c r="F4146" s="794" t="s">
        <v>1019</v>
      </c>
      <c r="G4146" s="823">
        <v>300</v>
      </c>
      <c r="H4146" s="794" t="s">
        <v>1029</v>
      </c>
      <c r="I4146" s="794">
        <v>86</v>
      </c>
      <c r="J4146" s="794">
        <v>214</v>
      </c>
      <c r="K4146" s="794">
        <v>898.80000000000007</v>
      </c>
      <c r="L4146" s="835" t="s">
        <v>1023</v>
      </c>
      <c r="M4146" s="794"/>
      <c r="N4146" s="794"/>
      <c r="O4146" s="794"/>
      <c r="P4146" s="794"/>
      <c r="Q4146" s="794"/>
      <c r="R4146" s="794"/>
      <c r="S4146" s="794"/>
      <c r="T4146" s="794"/>
      <c r="U4146" s="794"/>
      <c r="V4146" s="794"/>
      <c r="W4146" s="794"/>
      <c r="X4146" s="794"/>
    </row>
    <row r="4147" spans="3:24">
      <c r="C4147" s="857" t="s">
        <v>1024</v>
      </c>
      <c r="D4147" s="835">
        <v>43922</v>
      </c>
      <c r="E4147" s="794">
        <f t="shared" si="74"/>
        <v>2020</v>
      </c>
      <c r="F4147" s="794" t="s">
        <v>1019</v>
      </c>
      <c r="G4147" s="823">
        <v>300</v>
      </c>
      <c r="H4147" s="794" t="s">
        <v>1029</v>
      </c>
      <c r="I4147" s="794">
        <v>86</v>
      </c>
      <c r="J4147" s="794">
        <v>214</v>
      </c>
      <c r="K4147" s="794">
        <v>898.80000000000007</v>
      </c>
      <c r="L4147" s="835" t="s">
        <v>1023</v>
      </c>
      <c r="M4147" s="794"/>
      <c r="N4147" s="794"/>
      <c r="O4147" s="794"/>
      <c r="P4147" s="794"/>
      <c r="Q4147" s="794"/>
      <c r="R4147" s="794"/>
      <c r="S4147" s="794"/>
      <c r="T4147" s="794"/>
      <c r="U4147" s="794"/>
      <c r="V4147" s="794"/>
      <c r="W4147" s="794"/>
      <c r="X4147" s="794"/>
    </row>
    <row r="4148" spans="3:24">
      <c r="C4148" s="857" t="s">
        <v>1024</v>
      </c>
      <c r="D4148" s="835">
        <v>43922</v>
      </c>
      <c r="E4148" s="794">
        <f t="shared" si="74"/>
        <v>2020</v>
      </c>
      <c r="F4148" s="794" t="s">
        <v>1019</v>
      </c>
      <c r="G4148" s="823">
        <v>300</v>
      </c>
      <c r="H4148" s="794" t="s">
        <v>1029</v>
      </c>
      <c r="I4148" s="794">
        <v>86</v>
      </c>
      <c r="J4148" s="794">
        <v>214</v>
      </c>
      <c r="K4148" s="794">
        <v>898.80000000000007</v>
      </c>
      <c r="L4148" s="835" t="s">
        <v>1023</v>
      </c>
      <c r="M4148" s="794"/>
      <c r="N4148" s="794"/>
      <c r="O4148" s="794"/>
      <c r="P4148" s="794"/>
      <c r="Q4148" s="794"/>
      <c r="R4148" s="794"/>
      <c r="S4148" s="794"/>
      <c r="T4148" s="794"/>
      <c r="U4148" s="794"/>
      <c r="V4148" s="794"/>
      <c r="W4148" s="794"/>
      <c r="X4148" s="794"/>
    </row>
    <row r="4149" spans="3:24">
      <c r="C4149" s="857" t="s">
        <v>1018</v>
      </c>
      <c r="D4149" s="835">
        <v>43922</v>
      </c>
      <c r="E4149" s="794">
        <f t="shared" si="74"/>
        <v>2020</v>
      </c>
      <c r="F4149" s="794" t="s">
        <v>1019</v>
      </c>
      <c r="G4149" s="823">
        <v>300</v>
      </c>
      <c r="H4149" s="794" t="s">
        <v>1029</v>
      </c>
      <c r="I4149" s="794">
        <v>86</v>
      </c>
      <c r="J4149" s="794">
        <v>214</v>
      </c>
      <c r="K4149" s="794">
        <v>898.80000000000007</v>
      </c>
      <c r="L4149" s="835" t="s">
        <v>1023</v>
      </c>
      <c r="M4149" s="794"/>
      <c r="N4149" s="794"/>
      <c r="O4149" s="794"/>
      <c r="P4149" s="794"/>
      <c r="Q4149" s="794"/>
      <c r="R4149" s="794"/>
      <c r="S4149" s="794"/>
      <c r="T4149" s="794"/>
      <c r="U4149" s="794"/>
      <c r="V4149" s="794"/>
      <c r="W4149" s="794"/>
      <c r="X4149" s="794"/>
    </row>
    <row r="4150" spans="3:24">
      <c r="C4150" s="857" t="s">
        <v>1024</v>
      </c>
      <c r="D4150" s="835">
        <v>43922</v>
      </c>
      <c r="E4150" s="794">
        <f t="shared" si="74"/>
        <v>2020</v>
      </c>
      <c r="F4150" s="794" t="s">
        <v>1019</v>
      </c>
      <c r="G4150" s="823">
        <v>300</v>
      </c>
      <c r="H4150" s="794" t="s">
        <v>1029</v>
      </c>
      <c r="I4150" s="794">
        <v>86</v>
      </c>
      <c r="J4150" s="794">
        <v>214</v>
      </c>
      <c r="K4150" s="794">
        <v>898.80000000000007</v>
      </c>
      <c r="L4150" s="835" t="s">
        <v>1023</v>
      </c>
      <c r="M4150" s="794"/>
      <c r="N4150" s="794"/>
      <c r="O4150" s="794"/>
      <c r="P4150" s="794"/>
      <c r="Q4150" s="794"/>
      <c r="R4150" s="794"/>
      <c r="S4150" s="794"/>
      <c r="T4150" s="794"/>
      <c r="U4150" s="794"/>
      <c r="V4150" s="794"/>
      <c r="W4150" s="794"/>
      <c r="X4150" s="794"/>
    </row>
    <row r="4151" spans="3:24">
      <c r="C4151" s="857" t="s">
        <v>1024</v>
      </c>
      <c r="D4151" s="835">
        <v>43922</v>
      </c>
      <c r="E4151" s="794">
        <f t="shared" si="74"/>
        <v>2020</v>
      </c>
      <c r="F4151" s="794" t="s">
        <v>1019</v>
      </c>
      <c r="G4151" s="823">
        <v>300</v>
      </c>
      <c r="H4151" s="794" t="s">
        <v>1029</v>
      </c>
      <c r="I4151" s="794">
        <v>86</v>
      </c>
      <c r="J4151" s="794">
        <v>214</v>
      </c>
      <c r="K4151" s="794">
        <v>898.80000000000007</v>
      </c>
      <c r="L4151" s="835" t="s">
        <v>1023</v>
      </c>
      <c r="M4151" s="794"/>
      <c r="N4151" s="794"/>
      <c r="O4151" s="794"/>
      <c r="P4151" s="794"/>
      <c r="Q4151" s="794"/>
      <c r="R4151" s="794"/>
      <c r="S4151" s="794"/>
      <c r="T4151" s="794"/>
      <c r="U4151" s="794"/>
      <c r="V4151" s="794"/>
      <c r="W4151" s="794"/>
      <c r="X4151" s="794"/>
    </row>
    <row r="4152" spans="3:24">
      <c r="C4152" s="857" t="s">
        <v>1024</v>
      </c>
      <c r="D4152" s="835">
        <v>43922</v>
      </c>
      <c r="E4152" s="794">
        <f t="shared" si="74"/>
        <v>2020</v>
      </c>
      <c r="F4152" s="794" t="s">
        <v>1030</v>
      </c>
      <c r="G4152" s="823">
        <v>100</v>
      </c>
      <c r="H4152" s="794" t="s">
        <v>1031</v>
      </c>
      <c r="I4152" s="794">
        <v>86</v>
      </c>
      <c r="J4152" s="794">
        <v>14</v>
      </c>
      <c r="K4152" s="794">
        <v>58.800000000000004</v>
      </c>
      <c r="L4152" s="835" t="s">
        <v>1023</v>
      </c>
      <c r="M4152" s="794"/>
      <c r="N4152" s="794"/>
      <c r="O4152" s="794"/>
      <c r="P4152" s="794"/>
      <c r="Q4152" s="794"/>
      <c r="R4152" s="794"/>
      <c r="S4152" s="794"/>
      <c r="T4152" s="794"/>
      <c r="U4152" s="794"/>
      <c r="V4152" s="794"/>
      <c r="W4152" s="794"/>
      <c r="X4152" s="794"/>
    </row>
    <row r="4153" spans="3:24">
      <c r="C4153" s="857" t="s">
        <v>1024</v>
      </c>
      <c r="D4153" s="835">
        <v>43922</v>
      </c>
      <c r="E4153" s="794">
        <f t="shared" si="74"/>
        <v>2020</v>
      </c>
      <c r="F4153" s="794" t="s">
        <v>1030</v>
      </c>
      <c r="G4153" s="823">
        <v>100</v>
      </c>
      <c r="H4153" s="794" t="s">
        <v>1029</v>
      </c>
      <c r="I4153" s="794">
        <v>86</v>
      </c>
      <c r="J4153" s="794">
        <v>14</v>
      </c>
      <c r="K4153" s="794">
        <v>58.800000000000004</v>
      </c>
      <c r="L4153" s="835" t="s">
        <v>1023</v>
      </c>
      <c r="M4153" s="794"/>
      <c r="N4153" s="794"/>
      <c r="O4153" s="794"/>
      <c r="P4153" s="794"/>
      <c r="Q4153" s="794"/>
      <c r="R4153" s="794"/>
      <c r="S4153" s="794"/>
      <c r="T4153" s="794"/>
      <c r="U4153" s="794"/>
      <c r="V4153" s="794"/>
      <c r="W4153" s="794"/>
      <c r="X4153" s="794"/>
    </row>
    <row r="4154" spans="3:24">
      <c r="C4154" s="857" t="s">
        <v>1024</v>
      </c>
      <c r="D4154" s="835">
        <v>43922</v>
      </c>
      <c r="E4154" s="794">
        <f t="shared" si="74"/>
        <v>2020</v>
      </c>
      <c r="F4154" s="794" t="s">
        <v>1030</v>
      </c>
      <c r="G4154" s="823">
        <v>100</v>
      </c>
      <c r="H4154" s="794" t="s">
        <v>1029</v>
      </c>
      <c r="I4154" s="794">
        <v>86</v>
      </c>
      <c r="J4154" s="794">
        <v>14</v>
      </c>
      <c r="K4154" s="794">
        <v>58.800000000000004</v>
      </c>
      <c r="L4154" s="835" t="s">
        <v>1023</v>
      </c>
      <c r="M4154" s="794"/>
      <c r="N4154" s="794"/>
      <c r="O4154" s="794"/>
      <c r="P4154" s="794"/>
      <c r="Q4154" s="794"/>
      <c r="R4154" s="794"/>
      <c r="S4154" s="794"/>
      <c r="T4154" s="794"/>
      <c r="U4154" s="794"/>
      <c r="V4154" s="794"/>
      <c r="W4154" s="794"/>
      <c r="X4154" s="794"/>
    </row>
    <row r="4155" spans="3:24">
      <c r="C4155" s="857" t="s">
        <v>1024</v>
      </c>
      <c r="D4155" s="835">
        <v>43922</v>
      </c>
      <c r="E4155" s="794">
        <f t="shared" si="74"/>
        <v>2020</v>
      </c>
      <c r="F4155" s="794" t="s">
        <v>1030</v>
      </c>
      <c r="G4155" s="823">
        <v>100</v>
      </c>
      <c r="H4155" s="794" t="s">
        <v>1029</v>
      </c>
      <c r="I4155" s="794">
        <v>86</v>
      </c>
      <c r="J4155" s="794">
        <v>14</v>
      </c>
      <c r="K4155" s="794">
        <v>58.800000000000004</v>
      </c>
      <c r="L4155" s="835" t="s">
        <v>1023</v>
      </c>
      <c r="M4155" s="794"/>
      <c r="N4155" s="794"/>
      <c r="O4155" s="794"/>
      <c r="P4155" s="794"/>
      <c r="Q4155" s="794"/>
      <c r="R4155" s="794"/>
      <c r="S4155" s="794"/>
      <c r="T4155" s="794"/>
      <c r="U4155" s="794"/>
      <c r="V4155" s="794"/>
      <c r="W4155" s="794"/>
      <c r="X4155" s="794"/>
    </row>
    <row r="4156" spans="3:24">
      <c r="C4156" s="857" t="s">
        <v>1024</v>
      </c>
      <c r="D4156" s="835">
        <v>43922</v>
      </c>
      <c r="E4156" s="794">
        <f t="shared" si="74"/>
        <v>2020</v>
      </c>
      <c r="F4156" s="794" t="s">
        <v>1019</v>
      </c>
      <c r="G4156" s="823">
        <v>300</v>
      </c>
      <c r="H4156" s="794" t="s">
        <v>1029</v>
      </c>
      <c r="I4156" s="794">
        <v>86</v>
      </c>
      <c r="J4156" s="794">
        <v>214</v>
      </c>
      <c r="K4156" s="794">
        <v>898.80000000000007</v>
      </c>
      <c r="L4156" s="835" t="s">
        <v>1023</v>
      </c>
      <c r="M4156" s="794"/>
      <c r="N4156" s="794"/>
      <c r="O4156" s="794"/>
      <c r="P4156" s="794"/>
      <c r="Q4156" s="794"/>
      <c r="R4156" s="794"/>
      <c r="S4156" s="794"/>
      <c r="T4156" s="794"/>
      <c r="U4156" s="794"/>
      <c r="V4156" s="794"/>
      <c r="W4156" s="794"/>
      <c r="X4156" s="794"/>
    </row>
    <row r="4157" spans="3:24">
      <c r="C4157" s="857" t="s">
        <v>1024</v>
      </c>
      <c r="D4157" s="835">
        <v>43922</v>
      </c>
      <c r="E4157" s="794">
        <f t="shared" si="74"/>
        <v>2020</v>
      </c>
      <c r="F4157" s="794" t="s">
        <v>1019</v>
      </c>
      <c r="G4157" s="823">
        <v>300</v>
      </c>
      <c r="H4157" s="794" t="s">
        <v>1029</v>
      </c>
      <c r="I4157" s="794">
        <v>86</v>
      </c>
      <c r="J4157" s="794">
        <v>214</v>
      </c>
      <c r="K4157" s="794">
        <v>898.80000000000007</v>
      </c>
      <c r="L4157" s="835" t="s">
        <v>1023</v>
      </c>
      <c r="M4157" s="794"/>
      <c r="N4157" s="794"/>
      <c r="O4157" s="794"/>
      <c r="P4157" s="794"/>
      <c r="Q4157" s="794"/>
      <c r="R4157" s="794"/>
      <c r="S4157" s="794"/>
      <c r="T4157" s="794"/>
      <c r="U4157" s="794"/>
      <c r="V4157" s="794"/>
      <c r="W4157" s="794"/>
      <c r="X4157" s="794"/>
    </row>
    <row r="4158" spans="3:24">
      <c r="C4158" s="857" t="s">
        <v>1024</v>
      </c>
      <c r="D4158" s="835">
        <v>43922</v>
      </c>
      <c r="E4158" s="794">
        <f t="shared" si="74"/>
        <v>2020</v>
      </c>
      <c r="F4158" s="794" t="s">
        <v>1019</v>
      </c>
      <c r="G4158" s="823">
        <v>300</v>
      </c>
      <c r="H4158" s="794" t="s">
        <v>1029</v>
      </c>
      <c r="I4158" s="794">
        <v>86</v>
      </c>
      <c r="J4158" s="794">
        <v>214</v>
      </c>
      <c r="K4158" s="794">
        <v>898.80000000000007</v>
      </c>
      <c r="L4158" s="835" t="s">
        <v>1023</v>
      </c>
      <c r="M4158" s="794"/>
      <c r="N4158" s="794"/>
      <c r="O4158" s="794"/>
      <c r="P4158" s="794"/>
      <c r="Q4158" s="794"/>
      <c r="R4158" s="794"/>
      <c r="S4158" s="794"/>
      <c r="T4158" s="794"/>
      <c r="U4158" s="794"/>
      <c r="V4158" s="794"/>
      <c r="W4158" s="794"/>
      <c r="X4158" s="794"/>
    </row>
    <row r="4159" spans="3:24">
      <c r="C4159" s="857" t="s">
        <v>1018</v>
      </c>
      <c r="D4159" s="835">
        <v>43922</v>
      </c>
      <c r="E4159" s="794">
        <f t="shared" si="74"/>
        <v>2020</v>
      </c>
      <c r="F4159" s="794" t="s">
        <v>1032</v>
      </c>
      <c r="G4159" s="823">
        <v>135</v>
      </c>
      <c r="H4159" s="794" t="s">
        <v>1029</v>
      </c>
      <c r="I4159" s="794">
        <v>86</v>
      </c>
      <c r="J4159" s="794">
        <v>49</v>
      </c>
      <c r="K4159" s="794">
        <v>205.8</v>
      </c>
      <c r="L4159" s="835" t="s">
        <v>1023</v>
      </c>
      <c r="M4159" s="794"/>
      <c r="N4159" s="794"/>
      <c r="O4159" s="794"/>
      <c r="P4159" s="794"/>
      <c r="Q4159" s="794"/>
      <c r="R4159" s="794"/>
      <c r="S4159" s="794"/>
      <c r="T4159" s="794"/>
      <c r="U4159" s="794"/>
      <c r="V4159" s="794"/>
      <c r="W4159" s="794"/>
      <c r="X4159" s="794"/>
    </row>
    <row r="4160" spans="3:24">
      <c r="C4160" s="857" t="s">
        <v>1018</v>
      </c>
      <c r="D4160" s="835">
        <v>43922</v>
      </c>
      <c r="E4160" s="794">
        <f t="shared" si="74"/>
        <v>2020</v>
      </c>
      <c r="F4160" s="794" t="s">
        <v>1032</v>
      </c>
      <c r="G4160" s="823">
        <v>135</v>
      </c>
      <c r="H4160" s="794" t="s">
        <v>1029</v>
      </c>
      <c r="I4160" s="794">
        <v>86</v>
      </c>
      <c r="J4160" s="794">
        <v>49</v>
      </c>
      <c r="K4160" s="794">
        <v>205.8</v>
      </c>
      <c r="L4160" s="835" t="s">
        <v>1023</v>
      </c>
      <c r="M4160" s="794"/>
      <c r="N4160" s="794"/>
      <c r="O4160" s="794"/>
      <c r="P4160" s="794"/>
      <c r="Q4160" s="794"/>
      <c r="R4160" s="794"/>
      <c r="S4160" s="794"/>
      <c r="T4160" s="794"/>
      <c r="U4160" s="794"/>
      <c r="V4160" s="794"/>
      <c r="W4160" s="794"/>
      <c r="X4160" s="794"/>
    </row>
    <row r="4161" spans="3:24">
      <c r="C4161" s="857" t="s">
        <v>1018</v>
      </c>
      <c r="D4161" s="835">
        <v>43922</v>
      </c>
      <c r="E4161" s="794">
        <f t="shared" si="74"/>
        <v>2020</v>
      </c>
      <c r="F4161" s="794" t="s">
        <v>1032</v>
      </c>
      <c r="G4161" s="823">
        <v>135</v>
      </c>
      <c r="H4161" s="794" t="s">
        <v>1029</v>
      </c>
      <c r="I4161" s="794">
        <v>86</v>
      </c>
      <c r="J4161" s="794">
        <v>49</v>
      </c>
      <c r="K4161" s="794">
        <v>205.8</v>
      </c>
      <c r="L4161" s="835" t="s">
        <v>1023</v>
      </c>
      <c r="M4161" s="794"/>
      <c r="N4161" s="794"/>
      <c r="O4161" s="794"/>
      <c r="P4161" s="794"/>
      <c r="Q4161" s="794"/>
      <c r="R4161" s="794"/>
      <c r="S4161" s="794"/>
      <c r="T4161" s="794"/>
      <c r="U4161" s="794"/>
      <c r="V4161" s="794"/>
      <c r="W4161" s="794"/>
      <c r="X4161" s="794"/>
    </row>
    <row r="4162" spans="3:24">
      <c r="C4162" s="857" t="s">
        <v>1018</v>
      </c>
      <c r="D4162" s="835">
        <v>43922</v>
      </c>
      <c r="E4162" s="794">
        <f t="shared" si="74"/>
        <v>2020</v>
      </c>
      <c r="F4162" s="794" t="s">
        <v>1028</v>
      </c>
      <c r="G4162" s="823">
        <v>195</v>
      </c>
      <c r="H4162" s="794" t="s">
        <v>1029</v>
      </c>
      <c r="I4162" s="794">
        <v>86</v>
      </c>
      <c r="J4162" s="794">
        <v>109</v>
      </c>
      <c r="K4162" s="794">
        <v>457.8</v>
      </c>
      <c r="L4162" s="835" t="s">
        <v>1023</v>
      </c>
      <c r="M4162" s="794"/>
      <c r="N4162" s="794"/>
      <c r="O4162" s="794"/>
      <c r="P4162" s="794"/>
      <c r="Q4162" s="794"/>
      <c r="R4162" s="794"/>
      <c r="S4162" s="794"/>
      <c r="T4162" s="794"/>
      <c r="U4162" s="794"/>
      <c r="V4162" s="794"/>
      <c r="W4162" s="794"/>
      <c r="X4162" s="794"/>
    </row>
    <row r="4163" spans="3:24">
      <c r="C4163" s="857" t="s">
        <v>1018</v>
      </c>
      <c r="D4163" s="835">
        <v>43922</v>
      </c>
      <c r="E4163" s="794">
        <f t="shared" si="74"/>
        <v>2020</v>
      </c>
      <c r="F4163" s="794" t="s">
        <v>1027</v>
      </c>
      <c r="G4163" s="823">
        <v>470</v>
      </c>
      <c r="H4163" s="794" t="s">
        <v>1029</v>
      </c>
      <c r="I4163" s="794">
        <v>86</v>
      </c>
      <c r="J4163" s="794">
        <v>384</v>
      </c>
      <c r="K4163" s="794">
        <v>1612.8000000000002</v>
      </c>
      <c r="L4163" s="835" t="s">
        <v>1023</v>
      </c>
      <c r="M4163" s="794"/>
      <c r="N4163" s="794"/>
      <c r="O4163" s="794"/>
      <c r="P4163" s="794"/>
      <c r="Q4163" s="794"/>
      <c r="R4163" s="794"/>
      <c r="S4163" s="794"/>
      <c r="T4163" s="794"/>
      <c r="U4163" s="794"/>
      <c r="V4163" s="794"/>
      <c r="W4163" s="794"/>
      <c r="X4163" s="794"/>
    </row>
    <row r="4164" spans="3:24">
      <c r="C4164" s="857" t="s">
        <v>1018</v>
      </c>
      <c r="D4164" s="835">
        <v>43922</v>
      </c>
      <c r="E4164" s="794">
        <f t="shared" si="74"/>
        <v>2020</v>
      </c>
      <c r="F4164" s="794" t="s">
        <v>1019</v>
      </c>
      <c r="G4164" s="823">
        <v>300</v>
      </c>
      <c r="H4164" s="794" t="s">
        <v>1029</v>
      </c>
      <c r="I4164" s="794">
        <v>86</v>
      </c>
      <c r="J4164" s="794">
        <v>214</v>
      </c>
      <c r="K4164" s="794">
        <v>898.80000000000007</v>
      </c>
      <c r="L4164" s="835" t="s">
        <v>1023</v>
      </c>
      <c r="M4164" s="794"/>
      <c r="N4164" s="794"/>
      <c r="O4164" s="794"/>
      <c r="P4164" s="794"/>
      <c r="Q4164" s="794"/>
      <c r="R4164" s="794"/>
      <c r="S4164" s="794"/>
      <c r="T4164" s="794"/>
      <c r="U4164" s="794"/>
      <c r="V4164" s="794"/>
      <c r="W4164" s="794"/>
      <c r="X4164" s="794"/>
    </row>
    <row r="4165" spans="3:24">
      <c r="C4165" s="857" t="s">
        <v>1018</v>
      </c>
      <c r="D4165" s="835">
        <v>43922</v>
      </c>
      <c r="E4165" s="794">
        <f t="shared" si="74"/>
        <v>2020</v>
      </c>
      <c r="F4165" s="794" t="s">
        <v>1019</v>
      </c>
      <c r="G4165" s="823">
        <v>300</v>
      </c>
      <c r="H4165" s="794" t="s">
        <v>1029</v>
      </c>
      <c r="I4165" s="794">
        <v>86</v>
      </c>
      <c r="J4165" s="794">
        <v>214</v>
      </c>
      <c r="K4165" s="794">
        <v>898.80000000000007</v>
      </c>
      <c r="L4165" s="835" t="s">
        <v>1023</v>
      </c>
      <c r="M4165" s="794"/>
      <c r="N4165" s="794"/>
      <c r="O4165" s="794"/>
      <c r="P4165" s="794"/>
      <c r="Q4165" s="794"/>
      <c r="R4165" s="794"/>
      <c r="S4165" s="794"/>
      <c r="T4165" s="794"/>
      <c r="U4165" s="794"/>
      <c r="V4165" s="794"/>
      <c r="W4165" s="794"/>
      <c r="X4165" s="794"/>
    </row>
    <row r="4166" spans="3:24">
      <c r="C4166" s="857" t="s">
        <v>1018</v>
      </c>
      <c r="D4166" s="835">
        <v>43922</v>
      </c>
      <c r="E4166" s="794">
        <f t="shared" si="74"/>
        <v>2020</v>
      </c>
      <c r="F4166" s="794" t="s">
        <v>1019</v>
      </c>
      <c r="G4166" s="823">
        <v>300</v>
      </c>
      <c r="H4166" s="794" t="s">
        <v>1029</v>
      </c>
      <c r="I4166" s="794">
        <v>86</v>
      </c>
      <c r="J4166" s="794">
        <v>214</v>
      </c>
      <c r="K4166" s="794">
        <v>898.80000000000007</v>
      </c>
      <c r="L4166" s="835" t="s">
        <v>1023</v>
      </c>
      <c r="M4166" s="794"/>
      <c r="N4166" s="794"/>
      <c r="O4166" s="794"/>
      <c r="P4166" s="794"/>
      <c r="Q4166" s="794"/>
      <c r="R4166" s="794"/>
      <c r="S4166" s="794"/>
      <c r="T4166" s="794"/>
      <c r="U4166" s="794"/>
      <c r="V4166" s="794"/>
      <c r="W4166" s="794"/>
      <c r="X4166" s="794"/>
    </row>
    <row r="4167" spans="3:24">
      <c r="C4167" s="857" t="s">
        <v>1018</v>
      </c>
      <c r="D4167" s="835">
        <v>43922</v>
      </c>
      <c r="E4167" s="794">
        <f t="shared" si="74"/>
        <v>2020</v>
      </c>
      <c r="F4167" s="794" t="s">
        <v>1019</v>
      </c>
      <c r="G4167" s="823">
        <v>300</v>
      </c>
      <c r="H4167" s="794" t="s">
        <v>1029</v>
      </c>
      <c r="I4167" s="794">
        <v>86</v>
      </c>
      <c r="J4167" s="794">
        <v>214</v>
      </c>
      <c r="K4167" s="794">
        <v>898.80000000000007</v>
      </c>
      <c r="L4167" s="835" t="s">
        <v>1023</v>
      </c>
      <c r="M4167" s="794"/>
      <c r="N4167" s="794"/>
      <c r="O4167" s="794"/>
      <c r="P4167" s="794"/>
      <c r="Q4167" s="794"/>
      <c r="R4167" s="794"/>
      <c r="S4167" s="794"/>
      <c r="T4167" s="794"/>
      <c r="U4167" s="794"/>
      <c r="V4167" s="794"/>
      <c r="W4167" s="794"/>
      <c r="X4167" s="794"/>
    </row>
    <row r="4168" spans="3:24">
      <c r="C4168" s="857" t="s">
        <v>1024</v>
      </c>
      <c r="D4168" s="835">
        <v>43922</v>
      </c>
      <c r="E4168" s="794">
        <f t="shared" si="74"/>
        <v>2020</v>
      </c>
      <c r="F4168" s="794" t="s">
        <v>1028</v>
      </c>
      <c r="G4168" s="823">
        <v>195</v>
      </c>
      <c r="H4168" s="794" t="s">
        <v>1029</v>
      </c>
      <c r="I4168" s="794">
        <v>86</v>
      </c>
      <c r="J4168" s="794">
        <v>109</v>
      </c>
      <c r="K4168" s="794">
        <v>457.8</v>
      </c>
      <c r="L4168" s="835" t="s">
        <v>1023</v>
      </c>
      <c r="M4168" s="794"/>
      <c r="N4168" s="794"/>
      <c r="O4168" s="794"/>
      <c r="P4168" s="794"/>
      <c r="Q4168" s="794"/>
      <c r="R4168" s="794"/>
      <c r="S4168" s="794"/>
      <c r="T4168" s="794"/>
      <c r="U4168" s="794"/>
      <c r="V4168" s="794"/>
      <c r="W4168" s="794"/>
      <c r="X4168" s="794"/>
    </row>
    <row r="4169" spans="3:24">
      <c r="C4169" s="857" t="s">
        <v>1018</v>
      </c>
      <c r="D4169" s="835">
        <v>43922</v>
      </c>
      <c r="E4169" s="794">
        <f t="shared" si="74"/>
        <v>2020</v>
      </c>
      <c r="F4169" s="794" t="s">
        <v>1032</v>
      </c>
      <c r="G4169" s="823">
        <v>135</v>
      </c>
      <c r="H4169" s="794" t="s">
        <v>1034</v>
      </c>
      <c r="I4169" s="794">
        <v>58</v>
      </c>
      <c r="J4169" s="794">
        <v>77</v>
      </c>
      <c r="K4169" s="794">
        <v>323.40000000000003</v>
      </c>
      <c r="L4169" s="835" t="s">
        <v>1023</v>
      </c>
      <c r="M4169" s="794"/>
      <c r="N4169" s="794"/>
      <c r="O4169" s="794"/>
      <c r="P4169" s="794"/>
      <c r="Q4169" s="794"/>
      <c r="R4169" s="794"/>
      <c r="S4169" s="794"/>
      <c r="T4169" s="794"/>
      <c r="U4169" s="794"/>
      <c r="V4169" s="794"/>
      <c r="W4169" s="794"/>
      <c r="X4169" s="794"/>
    </row>
    <row r="4170" spans="3:24">
      <c r="C4170" s="857" t="s">
        <v>1018</v>
      </c>
      <c r="D4170" s="835">
        <v>43922</v>
      </c>
      <c r="E4170" s="794">
        <f t="shared" si="74"/>
        <v>2020</v>
      </c>
      <c r="F4170" s="794" t="s">
        <v>1032</v>
      </c>
      <c r="G4170" s="823">
        <v>135</v>
      </c>
      <c r="H4170" s="794" t="s">
        <v>1034</v>
      </c>
      <c r="I4170" s="794">
        <v>58</v>
      </c>
      <c r="J4170" s="794">
        <v>77</v>
      </c>
      <c r="K4170" s="794">
        <v>323.40000000000003</v>
      </c>
      <c r="L4170" s="835" t="s">
        <v>1023</v>
      </c>
      <c r="M4170" s="794"/>
      <c r="N4170" s="794"/>
      <c r="O4170" s="794"/>
      <c r="P4170" s="794"/>
      <c r="Q4170" s="794"/>
      <c r="R4170" s="794"/>
      <c r="S4170" s="794"/>
      <c r="T4170" s="794"/>
      <c r="U4170" s="794"/>
      <c r="V4170" s="794"/>
      <c r="W4170" s="794"/>
      <c r="X4170" s="794"/>
    </row>
    <row r="4171" spans="3:24">
      <c r="C4171" s="857" t="s">
        <v>1018</v>
      </c>
      <c r="D4171" s="835">
        <v>43922</v>
      </c>
      <c r="E4171" s="794">
        <f t="shared" si="74"/>
        <v>2020</v>
      </c>
      <c r="F4171" s="794" t="s">
        <v>1032</v>
      </c>
      <c r="G4171" s="823">
        <v>135</v>
      </c>
      <c r="H4171" s="794" t="s">
        <v>1034</v>
      </c>
      <c r="I4171" s="794">
        <v>58</v>
      </c>
      <c r="J4171" s="794">
        <v>77</v>
      </c>
      <c r="K4171" s="794">
        <v>323.40000000000003</v>
      </c>
      <c r="L4171" s="835" t="s">
        <v>1023</v>
      </c>
      <c r="M4171" s="794"/>
      <c r="N4171" s="794"/>
      <c r="O4171" s="794"/>
      <c r="P4171" s="794"/>
      <c r="Q4171" s="794"/>
      <c r="R4171" s="794"/>
      <c r="S4171" s="794"/>
      <c r="T4171" s="794"/>
      <c r="U4171" s="794"/>
      <c r="V4171" s="794"/>
      <c r="W4171" s="794"/>
      <c r="X4171" s="794"/>
    </row>
    <row r="4172" spans="3:24">
      <c r="C4172" s="857" t="s">
        <v>1018</v>
      </c>
      <c r="D4172" s="835">
        <v>43922</v>
      </c>
      <c r="E4172" s="794">
        <f t="shared" si="74"/>
        <v>2020</v>
      </c>
      <c r="F4172" s="794" t="s">
        <v>1032</v>
      </c>
      <c r="G4172" s="823">
        <v>135</v>
      </c>
      <c r="H4172" s="794" t="s">
        <v>1034</v>
      </c>
      <c r="I4172" s="794">
        <v>58</v>
      </c>
      <c r="J4172" s="794">
        <v>77</v>
      </c>
      <c r="K4172" s="794">
        <v>323.40000000000003</v>
      </c>
      <c r="L4172" s="835" t="s">
        <v>1023</v>
      </c>
      <c r="M4172" s="794"/>
      <c r="N4172" s="794"/>
      <c r="O4172" s="794"/>
      <c r="P4172" s="794"/>
      <c r="Q4172" s="794"/>
      <c r="R4172" s="794"/>
      <c r="S4172" s="794"/>
      <c r="T4172" s="794"/>
      <c r="U4172" s="794"/>
      <c r="V4172" s="794"/>
      <c r="W4172" s="794"/>
      <c r="X4172" s="794"/>
    </row>
    <row r="4173" spans="3:24">
      <c r="C4173" s="857" t="s">
        <v>1018</v>
      </c>
      <c r="D4173" s="835">
        <v>43922</v>
      </c>
      <c r="E4173" s="794">
        <f t="shared" si="74"/>
        <v>2020</v>
      </c>
      <c r="F4173" s="794" t="s">
        <v>1032</v>
      </c>
      <c r="G4173" s="823">
        <v>135</v>
      </c>
      <c r="H4173" s="794" t="s">
        <v>1034</v>
      </c>
      <c r="I4173" s="794">
        <v>58</v>
      </c>
      <c r="J4173" s="794">
        <v>77</v>
      </c>
      <c r="K4173" s="794">
        <v>323.40000000000003</v>
      </c>
      <c r="L4173" s="835" t="s">
        <v>1023</v>
      </c>
      <c r="M4173" s="794"/>
      <c r="N4173" s="794"/>
      <c r="O4173" s="794"/>
      <c r="P4173" s="794"/>
      <c r="Q4173" s="794"/>
      <c r="R4173" s="794"/>
      <c r="S4173" s="794"/>
      <c r="T4173" s="794"/>
      <c r="U4173" s="794"/>
      <c r="V4173" s="794"/>
      <c r="W4173" s="794"/>
      <c r="X4173" s="794"/>
    </row>
    <row r="4174" spans="3:24">
      <c r="C4174" s="857" t="s">
        <v>1024</v>
      </c>
      <c r="D4174" s="835">
        <v>43922</v>
      </c>
      <c r="E4174" s="794">
        <f t="shared" si="74"/>
        <v>2020</v>
      </c>
      <c r="F4174" s="794" t="s">
        <v>1019</v>
      </c>
      <c r="G4174" s="823">
        <v>300</v>
      </c>
      <c r="H4174" s="794" t="s">
        <v>1029</v>
      </c>
      <c r="I4174" s="794">
        <v>86</v>
      </c>
      <c r="J4174" s="794">
        <v>214</v>
      </c>
      <c r="K4174" s="794">
        <v>898.80000000000007</v>
      </c>
      <c r="L4174" s="835" t="s">
        <v>1023</v>
      </c>
      <c r="M4174" s="794"/>
      <c r="N4174" s="794"/>
      <c r="O4174" s="794"/>
      <c r="P4174" s="794"/>
      <c r="Q4174" s="794"/>
      <c r="R4174" s="794"/>
      <c r="S4174" s="794"/>
      <c r="T4174" s="794"/>
      <c r="U4174" s="794"/>
      <c r="V4174" s="794"/>
      <c r="W4174" s="794"/>
      <c r="X4174" s="794"/>
    </row>
    <row r="4175" spans="3:24">
      <c r="C4175" s="857" t="s">
        <v>1024</v>
      </c>
      <c r="D4175" s="835">
        <v>43922</v>
      </c>
      <c r="E4175" s="794">
        <f t="shared" si="74"/>
        <v>2020</v>
      </c>
      <c r="F4175" s="794" t="s">
        <v>1019</v>
      </c>
      <c r="G4175" s="823">
        <v>300</v>
      </c>
      <c r="H4175" s="794" t="s">
        <v>1029</v>
      </c>
      <c r="I4175" s="794">
        <v>86</v>
      </c>
      <c r="J4175" s="794">
        <v>214</v>
      </c>
      <c r="K4175" s="794">
        <v>898.80000000000007</v>
      </c>
      <c r="L4175" s="835" t="s">
        <v>1023</v>
      </c>
      <c r="M4175" s="794"/>
      <c r="N4175" s="794"/>
      <c r="O4175" s="794"/>
      <c r="P4175" s="794"/>
      <c r="Q4175" s="794"/>
      <c r="R4175" s="794"/>
      <c r="S4175" s="794"/>
      <c r="T4175" s="794"/>
      <c r="U4175" s="794"/>
      <c r="V4175" s="794"/>
      <c r="W4175" s="794"/>
      <c r="X4175" s="794"/>
    </row>
    <row r="4176" spans="3:24">
      <c r="C4176" s="857" t="s">
        <v>1024</v>
      </c>
      <c r="D4176" s="835">
        <v>43922</v>
      </c>
      <c r="E4176" s="794">
        <f t="shared" si="74"/>
        <v>2020</v>
      </c>
      <c r="F4176" s="794" t="s">
        <v>1019</v>
      </c>
      <c r="G4176" s="823">
        <v>300</v>
      </c>
      <c r="H4176" s="794" t="s">
        <v>1029</v>
      </c>
      <c r="I4176" s="794">
        <v>86</v>
      </c>
      <c r="J4176" s="794">
        <v>214</v>
      </c>
      <c r="K4176" s="794">
        <v>898.80000000000007</v>
      </c>
      <c r="L4176" s="835" t="s">
        <v>1023</v>
      </c>
      <c r="M4176" s="794"/>
      <c r="N4176" s="794"/>
      <c r="O4176" s="794"/>
      <c r="P4176" s="794"/>
      <c r="Q4176" s="794"/>
      <c r="R4176" s="794"/>
      <c r="S4176" s="794"/>
      <c r="T4176" s="794"/>
      <c r="U4176" s="794"/>
      <c r="V4176" s="794"/>
      <c r="W4176" s="794"/>
      <c r="X4176" s="794"/>
    </row>
    <row r="4177" spans="3:24">
      <c r="C4177" s="857" t="s">
        <v>1018</v>
      </c>
      <c r="D4177" s="835">
        <v>43922</v>
      </c>
      <c r="E4177" s="794">
        <f t="shared" si="74"/>
        <v>2020</v>
      </c>
      <c r="F4177" s="794" t="s">
        <v>1019</v>
      </c>
      <c r="G4177" s="823">
        <v>300</v>
      </c>
      <c r="H4177" s="794" t="s">
        <v>1029</v>
      </c>
      <c r="I4177" s="794">
        <v>86</v>
      </c>
      <c r="J4177" s="794">
        <v>214</v>
      </c>
      <c r="K4177" s="794">
        <v>898.80000000000007</v>
      </c>
      <c r="L4177" s="835" t="s">
        <v>1023</v>
      </c>
      <c r="M4177" s="794"/>
      <c r="N4177" s="794"/>
      <c r="O4177" s="794"/>
      <c r="P4177" s="794"/>
      <c r="Q4177" s="794"/>
      <c r="R4177" s="794"/>
      <c r="S4177" s="794"/>
      <c r="T4177" s="794"/>
      <c r="U4177" s="794"/>
      <c r="V4177" s="794"/>
      <c r="W4177" s="794"/>
      <c r="X4177" s="794"/>
    </row>
    <row r="4178" spans="3:24">
      <c r="C4178" s="857" t="s">
        <v>1024</v>
      </c>
      <c r="D4178" s="835">
        <v>43922</v>
      </c>
      <c r="E4178" s="794">
        <f t="shared" si="74"/>
        <v>2020</v>
      </c>
      <c r="F4178" s="794" t="s">
        <v>1019</v>
      </c>
      <c r="G4178" s="823">
        <v>300</v>
      </c>
      <c r="H4178" s="794" t="s">
        <v>1029</v>
      </c>
      <c r="I4178" s="794">
        <v>86</v>
      </c>
      <c r="J4178" s="794">
        <v>214</v>
      </c>
      <c r="K4178" s="794">
        <v>898.80000000000007</v>
      </c>
      <c r="L4178" s="835" t="s">
        <v>1023</v>
      </c>
      <c r="M4178" s="794"/>
      <c r="N4178" s="794"/>
      <c r="O4178" s="794"/>
      <c r="P4178" s="794"/>
      <c r="Q4178" s="794"/>
      <c r="R4178" s="794"/>
      <c r="S4178" s="794"/>
      <c r="T4178" s="794"/>
      <c r="U4178" s="794"/>
      <c r="V4178" s="794"/>
      <c r="W4178" s="794"/>
      <c r="X4178" s="794"/>
    </row>
    <row r="4179" spans="3:24">
      <c r="C4179" s="857" t="s">
        <v>1018</v>
      </c>
      <c r="D4179" s="835">
        <v>43922</v>
      </c>
      <c r="E4179" s="794">
        <f t="shared" si="74"/>
        <v>2020</v>
      </c>
      <c r="F4179" s="794" t="s">
        <v>1030</v>
      </c>
      <c r="G4179" s="823">
        <v>100</v>
      </c>
      <c r="H4179" s="794" t="s">
        <v>1029</v>
      </c>
      <c r="I4179" s="794">
        <v>86</v>
      </c>
      <c r="J4179" s="794">
        <v>14</v>
      </c>
      <c r="K4179" s="794">
        <v>58.800000000000004</v>
      </c>
      <c r="L4179" s="835" t="s">
        <v>1023</v>
      </c>
      <c r="M4179" s="794"/>
      <c r="N4179" s="794"/>
      <c r="O4179" s="794"/>
      <c r="P4179" s="794"/>
      <c r="Q4179" s="794"/>
      <c r="R4179" s="794"/>
      <c r="S4179" s="794"/>
      <c r="T4179" s="794"/>
      <c r="U4179" s="794"/>
      <c r="V4179" s="794"/>
      <c r="W4179" s="794"/>
      <c r="X4179" s="794"/>
    </row>
    <row r="4180" spans="3:24">
      <c r="C4180" s="857" t="s">
        <v>1018</v>
      </c>
      <c r="D4180" s="835">
        <v>43922</v>
      </c>
      <c r="E4180" s="794">
        <f t="shared" si="74"/>
        <v>2020</v>
      </c>
      <c r="F4180" s="794" t="s">
        <v>1030</v>
      </c>
      <c r="G4180" s="823">
        <v>100</v>
      </c>
      <c r="H4180" s="794" t="s">
        <v>1029</v>
      </c>
      <c r="I4180" s="794">
        <v>86</v>
      </c>
      <c r="J4180" s="794">
        <v>14</v>
      </c>
      <c r="K4180" s="794">
        <v>58.800000000000004</v>
      </c>
      <c r="L4180" s="835" t="s">
        <v>1023</v>
      </c>
      <c r="M4180" s="794"/>
      <c r="N4180" s="794"/>
      <c r="O4180" s="794"/>
      <c r="P4180" s="794"/>
      <c r="Q4180" s="794"/>
      <c r="R4180" s="794"/>
      <c r="S4180" s="794"/>
      <c r="T4180" s="794"/>
      <c r="U4180" s="794"/>
      <c r="V4180" s="794"/>
      <c r="W4180" s="794"/>
      <c r="X4180" s="794"/>
    </row>
    <row r="4181" spans="3:24">
      <c r="C4181" s="857" t="s">
        <v>1018</v>
      </c>
      <c r="D4181" s="835">
        <v>43922</v>
      </c>
      <c r="E4181" s="794">
        <f t="shared" si="74"/>
        <v>2020</v>
      </c>
      <c r="F4181" s="794" t="s">
        <v>1030</v>
      </c>
      <c r="G4181" s="823">
        <v>100</v>
      </c>
      <c r="H4181" s="794" t="s">
        <v>1029</v>
      </c>
      <c r="I4181" s="794">
        <v>86</v>
      </c>
      <c r="J4181" s="794">
        <v>14</v>
      </c>
      <c r="K4181" s="794">
        <v>58.800000000000004</v>
      </c>
      <c r="L4181" s="835" t="s">
        <v>1023</v>
      </c>
      <c r="M4181" s="794"/>
      <c r="N4181" s="794"/>
      <c r="O4181" s="794"/>
      <c r="P4181" s="794"/>
      <c r="Q4181" s="794"/>
      <c r="R4181" s="794"/>
      <c r="S4181" s="794"/>
      <c r="T4181" s="794"/>
      <c r="U4181" s="794"/>
      <c r="V4181" s="794"/>
      <c r="W4181" s="794"/>
      <c r="X4181" s="794"/>
    </row>
    <row r="4182" spans="3:24">
      <c r="C4182" s="857" t="s">
        <v>1018</v>
      </c>
      <c r="D4182" s="835">
        <v>43922</v>
      </c>
      <c r="E4182" s="794">
        <f t="shared" si="74"/>
        <v>2020</v>
      </c>
      <c r="F4182" s="794" t="s">
        <v>1030</v>
      </c>
      <c r="G4182" s="823">
        <v>100</v>
      </c>
      <c r="H4182" s="794" t="s">
        <v>1029</v>
      </c>
      <c r="I4182" s="794">
        <v>86</v>
      </c>
      <c r="J4182" s="794">
        <v>14</v>
      </c>
      <c r="K4182" s="794">
        <v>58.800000000000004</v>
      </c>
      <c r="L4182" s="835" t="s">
        <v>1023</v>
      </c>
      <c r="M4182" s="794"/>
      <c r="N4182" s="794"/>
      <c r="O4182" s="794"/>
      <c r="P4182" s="794"/>
      <c r="Q4182" s="794"/>
      <c r="R4182" s="794"/>
      <c r="S4182" s="794"/>
      <c r="T4182" s="794"/>
      <c r="U4182" s="794"/>
      <c r="V4182" s="794"/>
      <c r="W4182" s="794"/>
      <c r="X4182" s="794"/>
    </row>
    <row r="4183" spans="3:24">
      <c r="C4183" s="857" t="s">
        <v>1018</v>
      </c>
      <c r="D4183" s="835">
        <v>43922</v>
      </c>
      <c r="E4183" s="794">
        <f t="shared" si="74"/>
        <v>2020</v>
      </c>
      <c r="F4183" s="794" t="s">
        <v>1030</v>
      </c>
      <c r="G4183" s="823">
        <v>100</v>
      </c>
      <c r="H4183" s="794" t="s">
        <v>1029</v>
      </c>
      <c r="I4183" s="794">
        <v>86</v>
      </c>
      <c r="J4183" s="794">
        <v>14</v>
      </c>
      <c r="K4183" s="794">
        <v>58.800000000000004</v>
      </c>
      <c r="L4183" s="835" t="s">
        <v>1023</v>
      </c>
      <c r="M4183" s="794"/>
      <c r="N4183" s="794"/>
      <c r="O4183" s="794"/>
      <c r="P4183" s="794"/>
      <c r="Q4183" s="794"/>
      <c r="R4183" s="794"/>
      <c r="S4183" s="794"/>
      <c r="T4183" s="794"/>
      <c r="U4183" s="794"/>
      <c r="V4183" s="794"/>
      <c r="W4183" s="794"/>
      <c r="X4183" s="794"/>
    </row>
    <row r="4184" spans="3:24">
      <c r="C4184" s="857" t="s">
        <v>1018</v>
      </c>
      <c r="D4184" s="835">
        <v>43922</v>
      </c>
      <c r="E4184" s="794">
        <f t="shared" si="74"/>
        <v>2020</v>
      </c>
      <c r="F4184" s="794" t="s">
        <v>1032</v>
      </c>
      <c r="G4184" s="823">
        <v>135</v>
      </c>
      <c r="H4184" s="794" t="s">
        <v>1029</v>
      </c>
      <c r="I4184" s="794">
        <v>86</v>
      </c>
      <c r="J4184" s="794">
        <v>49</v>
      </c>
      <c r="K4184" s="794">
        <v>205.8</v>
      </c>
      <c r="L4184" s="835" t="s">
        <v>1023</v>
      </c>
      <c r="M4184" s="794"/>
      <c r="N4184" s="794"/>
      <c r="O4184" s="794"/>
      <c r="P4184" s="794"/>
      <c r="Q4184" s="794"/>
      <c r="R4184" s="794"/>
      <c r="S4184" s="794"/>
      <c r="T4184" s="794"/>
      <c r="U4184" s="794"/>
      <c r="V4184" s="794"/>
      <c r="W4184" s="794"/>
      <c r="X4184" s="794"/>
    </row>
    <row r="4185" spans="3:24">
      <c r="C4185" s="857" t="s">
        <v>1018</v>
      </c>
      <c r="D4185" s="835">
        <v>43922</v>
      </c>
      <c r="E4185" s="794">
        <f t="shared" si="74"/>
        <v>2020</v>
      </c>
      <c r="F4185" s="794" t="s">
        <v>1019</v>
      </c>
      <c r="G4185" s="823">
        <v>300</v>
      </c>
      <c r="H4185" s="794" t="s">
        <v>1029</v>
      </c>
      <c r="I4185" s="794">
        <v>86</v>
      </c>
      <c r="J4185" s="794">
        <v>214</v>
      </c>
      <c r="K4185" s="794">
        <v>898.80000000000007</v>
      </c>
      <c r="L4185" s="835" t="s">
        <v>1023</v>
      </c>
      <c r="M4185" s="794"/>
      <c r="N4185" s="794"/>
      <c r="O4185" s="794"/>
      <c r="P4185" s="794"/>
      <c r="Q4185" s="794"/>
      <c r="R4185" s="794"/>
      <c r="S4185" s="794"/>
      <c r="T4185" s="794"/>
      <c r="U4185" s="794"/>
      <c r="V4185" s="794"/>
      <c r="W4185" s="794"/>
      <c r="X4185" s="794"/>
    </row>
    <row r="4186" spans="3:24">
      <c r="C4186" s="857" t="s">
        <v>1018</v>
      </c>
      <c r="D4186" s="835">
        <v>43922</v>
      </c>
      <c r="E4186" s="794">
        <f t="shared" si="74"/>
        <v>2020</v>
      </c>
      <c r="F4186" s="794" t="s">
        <v>1019</v>
      </c>
      <c r="G4186" s="823">
        <v>300</v>
      </c>
      <c r="H4186" s="794" t="s">
        <v>1029</v>
      </c>
      <c r="I4186" s="794">
        <v>86</v>
      </c>
      <c r="J4186" s="794">
        <v>214</v>
      </c>
      <c r="K4186" s="794">
        <v>898.80000000000007</v>
      </c>
      <c r="L4186" s="835" t="s">
        <v>1023</v>
      </c>
      <c r="M4186" s="794"/>
      <c r="N4186" s="794"/>
      <c r="O4186" s="794"/>
      <c r="P4186" s="794"/>
      <c r="Q4186" s="794"/>
      <c r="R4186" s="794"/>
      <c r="S4186" s="794"/>
      <c r="T4186" s="794"/>
      <c r="U4186" s="794"/>
      <c r="V4186" s="794"/>
      <c r="W4186" s="794"/>
      <c r="X4186" s="794"/>
    </row>
    <row r="4187" spans="3:24">
      <c r="C4187" s="857" t="s">
        <v>1018</v>
      </c>
      <c r="D4187" s="835">
        <v>43922</v>
      </c>
      <c r="E4187" s="794">
        <f t="shared" si="74"/>
        <v>2020</v>
      </c>
      <c r="F4187" s="794" t="s">
        <v>1019</v>
      </c>
      <c r="G4187" s="823">
        <v>300</v>
      </c>
      <c r="H4187" s="794" t="s">
        <v>1029</v>
      </c>
      <c r="I4187" s="794">
        <v>86</v>
      </c>
      <c r="J4187" s="794">
        <v>214</v>
      </c>
      <c r="K4187" s="794">
        <v>898.80000000000007</v>
      </c>
      <c r="L4187" s="835" t="s">
        <v>1023</v>
      </c>
      <c r="M4187" s="794"/>
      <c r="N4187" s="794"/>
      <c r="O4187" s="794"/>
      <c r="P4187" s="794"/>
      <c r="Q4187" s="794"/>
      <c r="R4187" s="794"/>
      <c r="S4187" s="794"/>
      <c r="T4187" s="794"/>
      <c r="U4187" s="794"/>
      <c r="V4187" s="794"/>
      <c r="W4187" s="794"/>
      <c r="X4187" s="794"/>
    </row>
    <row r="4188" spans="3:24">
      <c r="C4188" s="857" t="s">
        <v>1018</v>
      </c>
      <c r="D4188" s="835">
        <v>43922</v>
      </c>
      <c r="E4188" s="794">
        <f t="shared" si="74"/>
        <v>2020</v>
      </c>
      <c r="F4188" s="794" t="s">
        <v>1030</v>
      </c>
      <c r="G4188" s="823">
        <v>100</v>
      </c>
      <c r="H4188" s="794" t="s">
        <v>1029</v>
      </c>
      <c r="I4188" s="794">
        <v>86</v>
      </c>
      <c r="J4188" s="794">
        <v>14</v>
      </c>
      <c r="K4188" s="794">
        <v>58.800000000000004</v>
      </c>
      <c r="L4188" s="835" t="s">
        <v>1023</v>
      </c>
      <c r="M4188" s="794"/>
      <c r="N4188" s="794"/>
      <c r="O4188" s="794"/>
      <c r="P4188" s="794"/>
      <c r="Q4188" s="794"/>
      <c r="R4188" s="794"/>
      <c r="S4188" s="794"/>
      <c r="T4188" s="794"/>
      <c r="U4188" s="794"/>
      <c r="V4188" s="794"/>
      <c r="W4188" s="794"/>
      <c r="X4188" s="794"/>
    </row>
    <row r="4189" spans="3:24">
      <c r="C4189" s="857" t="s">
        <v>1024</v>
      </c>
      <c r="D4189" s="835">
        <v>43922</v>
      </c>
      <c r="E4189" s="794">
        <f t="shared" si="74"/>
        <v>2020</v>
      </c>
      <c r="F4189" s="794" t="s">
        <v>1019</v>
      </c>
      <c r="G4189" s="823">
        <v>300</v>
      </c>
      <c r="H4189" s="794" t="s">
        <v>1029</v>
      </c>
      <c r="I4189" s="794">
        <v>86</v>
      </c>
      <c r="J4189" s="794">
        <v>214</v>
      </c>
      <c r="K4189" s="794">
        <v>898.80000000000007</v>
      </c>
      <c r="L4189" s="835" t="s">
        <v>1023</v>
      </c>
      <c r="M4189" s="794"/>
      <c r="N4189" s="794"/>
      <c r="O4189" s="794"/>
      <c r="P4189" s="794"/>
      <c r="Q4189" s="794"/>
      <c r="R4189" s="794"/>
      <c r="S4189" s="794"/>
      <c r="T4189" s="794"/>
      <c r="U4189" s="794"/>
      <c r="V4189" s="794"/>
      <c r="W4189" s="794"/>
      <c r="X4189" s="794"/>
    </row>
    <row r="4190" spans="3:24">
      <c r="C4190" s="857" t="s">
        <v>1024</v>
      </c>
      <c r="D4190" s="835">
        <v>43922</v>
      </c>
      <c r="E4190" s="794">
        <f t="shared" si="74"/>
        <v>2020</v>
      </c>
      <c r="F4190" s="794" t="s">
        <v>1028</v>
      </c>
      <c r="G4190" s="823">
        <v>195</v>
      </c>
      <c r="H4190" s="794" t="s">
        <v>1029</v>
      </c>
      <c r="I4190" s="794">
        <v>86</v>
      </c>
      <c r="J4190" s="794">
        <v>109</v>
      </c>
      <c r="K4190" s="794">
        <v>457.8</v>
      </c>
      <c r="L4190" s="835" t="s">
        <v>1023</v>
      </c>
      <c r="M4190" s="794"/>
      <c r="N4190" s="794"/>
      <c r="O4190" s="794"/>
      <c r="P4190" s="794"/>
      <c r="Q4190" s="794"/>
      <c r="R4190" s="794"/>
      <c r="S4190" s="794"/>
      <c r="T4190" s="794"/>
      <c r="U4190" s="794"/>
      <c r="V4190" s="794"/>
      <c r="W4190" s="794"/>
      <c r="X4190" s="794"/>
    </row>
    <row r="4191" spans="3:24">
      <c r="C4191" s="857" t="s">
        <v>1024</v>
      </c>
      <c r="D4191" s="835">
        <v>43922</v>
      </c>
      <c r="E4191" s="794">
        <f t="shared" si="74"/>
        <v>2020</v>
      </c>
      <c r="F4191" s="794" t="s">
        <v>1028</v>
      </c>
      <c r="G4191" s="823">
        <v>195</v>
      </c>
      <c r="H4191" s="794" t="s">
        <v>1029</v>
      </c>
      <c r="I4191" s="794">
        <v>86</v>
      </c>
      <c r="J4191" s="794">
        <v>109</v>
      </c>
      <c r="K4191" s="794">
        <v>457.8</v>
      </c>
      <c r="L4191" s="835" t="s">
        <v>1023</v>
      </c>
      <c r="M4191" s="794"/>
      <c r="N4191" s="794"/>
      <c r="O4191" s="794"/>
      <c r="P4191" s="794"/>
      <c r="Q4191" s="794"/>
      <c r="R4191" s="794"/>
      <c r="S4191" s="794"/>
      <c r="T4191" s="794"/>
      <c r="U4191" s="794"/>
      <c r="V4191" s="794"/>
      <c r="W4191" s="794"/>
      <c r="X4191" s="794"/>
    </row>
    <row r="4192" spans="3:24">
      <c r="C4192" s="857" t="s">
        <v>1024</v>
      </c>
      <c r="D4192" s="835">
        <v>43922</v>
      </c>
      <c r="E4192" s="794">
        <f t="shared" si="74"/>
        <v>2020</v>
      </c>
      <c r="F4192" s="794" t="s">
        <v>1028</v>
      </c>
      <c r="G4192" s="823">
        <v>195</v>
      </c>
      <c r="H4192" s="794" t="s">
        <v>1029</v>
      </c>
      <c r="I4192" s="794">
        <v>86</v>
      </c>
      <c r="J4192" s="794">
        <v>109</v>
      </c>
      <c r="K4192" s="794">
        <v>457.8</v>
      </c>
      <c r="L4192" s="835" t="s">
        <v>1023</v>
      </c>
      <c r="M4192" s="794"/>
      <c r="N4192" s="794"/>
      <c r="O4192" s="794"/>
      <c r="P4192" s="794"/>
      <c r="Q4192" s="794"/>
      <c r="R4192" s="794"/>
      <c r="S4192" s="794"/>
      <c r="T4192" s="794"/>
      <c r="U4192" s="794"/>
      <c r="V4192" s="794"/>
      <c r="W4192" s="794"/>
      <c r="X4192" s="794"/>
    </row>
    <row r="4193" spans="3:24">
      <c r="C4193" s="857" t="s">
        <v>1024</v>
      </c>
      <c r="D4193" s="835">
        <v>43922</v>
      </c>
      <c r="E4193" s="794">
        <f t="shared" si="74"/>
        <v>2020</v>
      </c>
      <c r="F4193" s="794" t="s">
        <v>1028</v>
      </c>
      <c r="G4193" s="823">
        <v>195</v>
      </c>
      <c r="H4193" s="794" t="s">
        <v>1029</v>
      </c>
      <c r="I4193" s="794">
        <v>86</v>
      </c>
      <c r="J4193" s="794">
        <v>109</v>
      </c>
      <c r="K4193" s="794">
        <v>457.8</v>
      </c>
      <c r="L4193" s="835" t="s">
        <v>1023</v>
      </c>
      <c r="M4193" s="794"/>
      <c r="N4193" s="794"/>
      <c r="O4193" s="794"/>
      <c r="P4193" s="794"/>
      <c r="Q4193" s="794"/>
      <c r="R4193" s="794"/>
      <c r="S4193" s="794"/>
      <c r="T4193" s="794"/>
      <c r="U4193" s="794"/>
      <c r="V4193" s="794"/>
      <c r="W4193" s="794"/>
      <c r="X4193" s="794"/>
    </row>
    <row r="4194" spans="3:24">
      <c r="C4194" s="857" t="s">
        <v>1018</v>
      </c>
      <c r="D4194" s="835">
        <v>43922</v>
      </c>
      <c r="E4194" s="794">
        <f t="shared" si="74"/>
        <v>2020</v>
      </c>
      <c r="F4194" s="794" t="s">
        <v>1019</v>
      </c>
      <c r="G4194" s="823">
        <v>300</v>
      </c>
      <c r="H4194" s="794" t="s">
        <v>1029</v>
      </c>
      <c r="I4194" s="794">
        <v>86</v>
      </c>
      <c r="J4194" s="794">
        <v>214</v>
      </c>
      <c r="K4194" s="794">
        <v>898.80000000000007</v>
      </c>
      <c r="L4194" s="835" t="s">
        <v>1023</v>
      </c>
      <c r="M4194" s="794"/>
      <c r="N4194" s="794"/>
      <c r="O4194" s="794"/>
      <c r="P4194" s="794"/>
      <c r="Q4194" s="794"/>
      <c r="R4194" s="794"/>
      <c r="S4194" s="794"/>
      <c r="T4194" s="794"/>
      <c r="U4194" s="794"/>
      <c r="V4194" s="794"/>
      <c r="W4194" s="794"/>
      <c r="X4194" s="794"/>
    </row>
    <row r="4195" spans="3:24">
      <c r="C4195" s="857" t="s">
        <v>1018</v>
      </c>
      <c r="D4195" s="835">
        <v>43922</v>
      </c>
      <c r="E4195" s="794">
        <f t="shared" si="74"/>
        <v>2020</v>
      </c>
      <c r="F4195" s="794" t="s">
        <v>1019</v>
      </c>
      <c r="G4195" s="823">
        <v>300</v>
      </c>
      <c r="H4195" s="794" t="s">
        <v>1029</v>
      </c>
      <c r="I4195" s="794">
        <v>86</v>
      </c>
      <c r="J4195" s="794">
        <v>214</v>
      </c>
      <c r="K4195" s="794">
        <v>898.80000000000007</v>
      </c>
      <c r="L4195" s="835" t="s">
        <v>1023</v>
      </c>
      <c r="M4195" s="794"/>
      <c r="N4195" s="794"/>
      <c r="O4195" s="794"/>
      <c r="P4195" s="794"/>
      <c r="Q4195" s="794"/>
      <c r="R4195" s="794"/>
      <c r="S4195" s="794"/>
      <c r="T4195" s="794"/>
      <c r="U4195" s="794"/>
      <c r="V4195" s="794"/>
      <c r="W4195" s="794"/>
      <c r="X4195" s="794"/>
    </row>
    <row r="4196" spans="3:24">
      <c r="C4196" s="857" t="s">
        <v>1018</v>
      </c>
      <c r="D4196" s="835">
        <v>43922</v>
      </c>
      <c r="E4196" s="794">
        <f t="shared" si="74"/>
        <v>2020</v>
      </c>
      <c r="F4196" s="794" t="s">
        <v>1019</v>
      </c>
      <c r="G4196" s="823">
        <v>300</v>
      </c>
      <c r="H4196" s="794" t="s">
        <v>1029</v>
      </c>
      <c r="I4196" s="794">
        <v>86</v>
      </c>
      <c r="J4196" s="794">
        <v>214</v>
      </c>
      <c r="K4196" s="794">
        <v>898.80000000000007</v>
      </c>
      <c r="L4196" s="835" t="s">
        <v>1023</v>
      </c>
      <c r="M4196" s="794"/>
      <c r="N4196" s="794"/>
      <c r="O4196" s="794"/>
      <c r="P4196" s="794"/>
      <c r="Q4196" s="794"/>
      <c r="R4196" s="794"/>
      <c r="S4196" s="794"/>
      <c r="T4196" s="794"/>
      <c r="U4196" s="794"/>
      <c r="V4196" s="794"/>
      <c r="W4196" s="794"/>
      <c r="X4196" s="794"/>
    </row>
    <row r="4197" spans="3:24">
      <c r="C4197" s="857" t="s">
        <v>1018</v>
      </c>
      <c r="D4197" s="835">
        <v>43922</v>
      </c>
      <c r="E4197" s="794">
        <f t="shared" si="74"/>
        <v>2020</v>
      </c>
      <c r="F4197" s="794" t="s">
        <v>1019</v>
      </c>
      <c r="G4197" s="823">
        <v>300</v>
      </c>
      <c r="H4197" s="794" t="s">
        <v>1029</v>
      </c>
      <c r="I4197" s="794">
        <v>86</v>
      </c>
      <c r="J4197" s="794">
        <v>214</v>
      </c>
      <c r="K4197" s="794">
        <v>898.80000000000007</v>
      </c>
      <c r="L4197" s="835" t="s">
        <v>1023</v>
      </c>
      <c r="M4197" s="794"/>
      <c r="N4197" s="794"/>
      <c r="O4197" s="794"/>
      <c r="P4197" s="794"/>
      <c r="Q4197" s="794"/>
      <c r="R4197" s="794"/>
      <c r="S4197" s="794"/>
      <c r="T4197" s="794"/>
      <c r="U4197" s="794"/>
      <c r="V4197" s="794"/>
      <c r="W4197" s="794"/>
      <c r="X4197" s="794"/>
    </row>
    <row r="4198" spans="3:24">
      <c r="C4198" s="857" t="s">
        <v>1018</v>
      </c>
      <c r="D4198" s="835">
        <v>43922</v>
      </c>
      <c r="E4198" s="794">
        <f t="shared" si="74"/>
        <v>2020</v>
      </c>
      <c r="F4198" s="794" t="s">
        <v>1019</v>
      </c>
      <c r="G4198" s="823">
        <v>300</v>
      </c>
      <c r="H4198" s="794" t="s">
        <v>1029</v>
      </c>
      <c r="I4198" s="794">
        <v>86</v>
      </c>
      <c r="J4198" s="794">
        <v>214</v>
      </c>
      <c r="K4198" s="794">
        <v>898.80000000000007</v>
      </c>
      <c r="L4198" s="835" t="s">
        <v>1023</v>
      </c>
      <c r="M4198" s="794"/>
      <c r="N4198" s="794"/>
      <c r="O4198" s="794"/>
      <c r="P4198" s="794"/>
      <c r="Q4198" s="794"/>
      <c r="R4198" s="794"/>
      <c r="S4198" s="794"/>
      <c r="T4198" s="794"/>
      <c r="U4198" s="794"/>
      <c r="V4198" s="794"/>
      <c r="W4198" s="794"/>
      <c r="X4198" s="794"/>
    </row>
    <row r="4199" spans="3:24">
      <c r="C4199" s="857" t="s">
        <v>1018</v>
      </c>
      <c r="D4199" s="835">
        <v>43922</v>
      </c>
      <c r="E4199" s="794">
        <f t="shared" si="74"/>
        <v>2020</v>
      </c>
      <c r="F4199" s="794" t="s">
        <v>1019</v>
      </c>
      <c r="G4199" s="823">
        <v>300</v>
      </c>
      <c r="H4199" s="794" t="s">
        <v>1029</v>
      </c>
      <c r="I4199" s="794">
        <v>86</v>
      </c>
      <c r="J4199" s="794">
        <v>214</v>
      </c>
      <c r="K4199" s="794">
        <v>898.80000000000007</v>
      </c>
      <c r="L4199" s="835" t="s">
        <v>1023</v>
      </c>
      <c r="M4199" s="794"/>
      <c r="N4199" s="794"/>
      <c r="O4199" s="794"/>
      <c r="P4199" s="794"/>
      <c r="Q4199" s="794"/>
      <c r="R4199" s="794"/>
      <c r="S4199" s="794"/>
      <c r="T4199" s="794"/>
      <c r="U4199" s="794"/>
      <c r="V4199" s="794"/>
      <c r="W4199" s="794"/>
      <c r="X4199" s="794"/>
    </row>
    <row r="4200" spans="3:24">
      <c r="C4200" s="857" t="s">
        <v>1018</v>
      </c>
      <c r="D4200" s="835">
        <v>43922</v>
      </c>
      <c r="E4200" s="794">
        <f t="shared" si="74"/>
        <v>2020</v>
      </c>
      <c r="F4200" s="794" t="s">
        <v>1019</v>
      </c>
      <c r="G4200" s="823">
        <v>300</v>
      </c>
      <c r="H4200" s="794" t="s">
        <v>1029</v>
      </c>
      <c r="I4200" s="794">
        <v>86</v>
      </c>
      <c r="J4200" s="794">
        <v>214</v>
      </c>
      <c r="K4200" s="794">
        <v>898.80000000000007</v>
      </c>
      <c r="L4200" s="835" t="s">
        <v>1023</v>
      </c>
      <c r="M4200" s="794"/>
      <c r="N4200" s="794"/>
      <c r="O4200" s="794"/>
      <c r="P4200" s="794"/>
      <c r="Q4200" s="794"/>
      <c r="R4200" s="794"/>
      <c r="S4200" s="794"/>
      <c r="T4200" s="794"/>
      <c r="U4200" s="794"/>
      <c r="V4200" s="794"/>
      <c r="W4200" s="794"/>
      <c r="X4200" s="794"/>
    </row>
    <row r="4201" spans="3:24">
      <c r="C4201" s="857" t="s">
        <v>1018</v>
      </c>
      <c r="D4201" s="835">
        <v>43922</v>
      </c>
      <c r="E4201" s="794">
        <f t="shared" si="74"/>
        <v>2020</v>
      </c>
      <c r="F4201" s="794" t="s">
        <v>1019</v>
      </c>
      <c r="G4201" s="823">
        <v>300</v>
      </c>
      <c r="H4201" s="794" t="s">
        <v>1029</v>
      </c>
      <c r="I4201" s="794">
        <v>86</v>
      </c>
      <c r="J4201" s="794">
        <v>214</v>
      </c>
      <c r="K4201" s="794">
        <v>898.80000000000007</v>
      </c>
      <c r="L4201" s="835" t="s">
        <v>1023</v>
      </c>
      <c r="M4201" s="794"/>
      <c r="N4201" s="794"/>
      <c r="O4201" s="794"/>
      <c r="P4201" s="794"/>
      <c r="Q4201" s="794"/>
      <c r="R4201" s="794"/>
      <c r="S4201" s="794"/>
      <c r="T4201" s="794"/>
      <c r="U4201" s="794"/>
      <c r="V4201" s="794"/>
      <c r="W4201" s="794"/>
      <c r="X4201" s="794"/>
    </row>
    <row r="4202" spans="3:24">
      <c r="C4202" s="857" t="s">
        <v>1024</v>
      </c>
      <c r="D4202" s="835">
        <v>43922</v>
      </c>
      <c r="E4202" s="794">
        <f t="shared" ref="E4202:E4265" si="75">YEAR(D4202)</f>
        <v>2020</v>
      </c>
      <c r="F4202" s="794" t="s">
        <v>1019</v>
      </c>
      <c r="G4202" s="823">
        <v>300</v>
      </c>
      <c r="H4202" s="794" t="s">
        <v>1053</v>
      </c>
      <c r="I4202" s="794">
        <v>180</v>
      </c>
      <c r="J4202" s="794">
        <v>120</v>
      </c>
      <c r="K4202" s="794">
        <v>504</v>
      </c>
      <c r="L4202" s="835">
        <v>44166</v>
      </c>
      <c r="M4202" s="794"/>
      <c r="N4202" s="794"/>
      <c r="O4202" s="794"/>
      <c r="P4202" s="794"/>
      <c r="Q4202" s="794"/>
      <c r="R4202" s="794"/>
      <c r="S4202" s="794"/>
      <c r="T4202" s="794"/>
      <c r="U4202" s="794"/>
      <c r="V4202" s="794"/>
      <c r="W4202" s="794"/>
      <c r="X4202" s="794"/>
    </row>
    <row r="4203" spans="3:24">
      <c r="C4203" s="857" t="s">
        <v>1024</v>
      </c>
      <c r="D4203" s="835">
        <v>43922</v>
      </c>
      <c r="E4203" s="794">
        <f t="shared" si="75"/>
        <v>2020</v>
      </c>
      <c r="F4203" s="794" t="s">
        <v>1019</v>
      </c>
      <c r="G4203" s="823">
        <v>300</v>
      </c>
      <c r="H4203" s="794" t="s">
        <v>1053</v>
      </c>
      <c r="I4203" s="794">
        <v>180</v>
      </c>
      <c r="J4203" s="794">
        <v>120</v>
      </c>
      <c r="K4203" s="794">
        <v>504</v>
      </c>
      <c r="L4203" s="835">
        <v>44166</v>
      </c>
      <c r="M4203" s="794"/>
      <c r="N4203" s="794"/>
      <c r="O4203" s="794"/>
      <c r="P4203" s="794"/>
      <c r="Q4203" s="794"/>
      <c r="R4203" s="794"/>
      <c r="S4203" s="794"/>
      <c r="T4203" s="794"/>
      <c r="U4203" s="794"/>
      <c r="V4203" s="794"/>
      <c r="W4203" s="794"/>
      <c r="X4203" s="794"/>
    </row>
    <row r="4204" spans="3:24">
      <c r="C4204" s="857" t="s">
        <v>1024</v>
      </c>
      <c r="D4204" s="835">
        <v>43922</v>
      </c>
      <c r="E4204" s="794">
        <f t="shared" si="75"/>
        <v>2020</v>
      </c>
      <c r="F4204" s="794" t="s">
        <v>1019</v>
      </c>
      <c r="G4204" s="823">
        <v>300</v>
      </c>
      <c r="H4204" s="794" t="s">
        <v>1053</v>
      </c>
      <c r="I4204" s="794">
        <v>180</v>
      </c>
      <c r="J4204" s="794">
        <v>120</v>
      </c>
      <c r="K4204" s="794">
        <v>504</v>
      </c>
      <c r="L4204" s="835">
        <v>44166</v>
      </c>
      <c r="M4204" s="794"/>
      <c r="N4204" s="794"/>
      <c r="O4204" s="794"/>
      <c r="P4204" s="794"/>
      <c r="Q4204" s="794"/>
      <c r="R4204" s="794"/>
      <c r="S4204" s="794"/>
      <c r="T4204" s="794"/>
      <c r="U4204" s="794"/>
      <c r="V4204" s="794"/>
      <c r="W4204" s="794"/>
      <c r="X4204" s="794"/>
    </row>
    <row r="4205" spans="3:24">
      <c r="C4205" s="857" t="s">
        <v>1024</v>
      </c>
      <c r="D4205" s="835">
        <v>43922</v>
      </c>
      <c r="E4205" s="794">
        <f t="shared" si="75"/>
        <v>2020</v>
      </c>
      <c r="F4205" s="794" t="s">
        <v>1019</v>
      </c>
      <c r="G4205" s="823">
        <v>300</v>
      </c>
      <c r="H4205" s="794" t="s">
        <v>1053</v>
      </c>
      <c r="I4205" s="794">
        <v>180</v>
      </c>
      <c r="J4205" s="794">
        <v>120</v>
      </c>
      <c r="K4205" s="794">
        <v>504</v>
      </c>
      <c r="L4205" s="835">
        <v>44136</v>
      </c>
      <c r="M4205" s="794"/>
      <c r="N4205" s="794"/>
      <c r="O4205" s="794"/>
      <c r="P4205" s="794"/>
      <c r="Q4205" s="794"/>
      <c r="R4205" s="794"/>
      <c r="S4205" s="794"/>
      <c r="T4205" s="794"/>
      <c r="U4205" s="794"/>
      <c r="V4205" s="794"/>
      <c r="W4205" s="794"/>
      <c r="X4205" s="794"/>
    </row>
    <row r="4206" spans="3:24">
      <c r="C4206" s="857" t="s">
        <v>1024</v>
      </c>
      <c r="D4206" s="835">
        <v>43922</v>
      </c>
      <c r="E4206" s="794">
        <f t="shared" si="75"/>
        <v>2020</v>
      </c>
      <c r="F4206" s="794" t="s">
        <v>1019</v>
      </c>
      <c r="G4206" s="823">
        <v>300</v>
      </c>
      <c r="H4206" s="794" t="s">
        <v>1053</v>
      </c>
      <c r="I4206" s="794">
        <v>180</v>
      </c>
      <c r="J4206" s="794">
        <v>120</v>
      </c>
      <c r="K4206" s="794">
        <v>504</v>
      </c>
      <c r="L4206" s="835">
        <v>44136</v>
      </c>
      <c r="M4206" s="794"/>
      <c r="N4206" s="794"/>
      <c r="O4206" s="794"/>
      <c r="P4206" s="794"/>
      <c r="Q4206" s="794"/>
      <c r="R4206" s="794"/>
      <c r="S4206" s="794"/>
      <c r="T4206" s="794"/>
      <c r="U4206" s="794"/>
      <c r="V4206" s="794"/>
      <c r="W4206" s="794"/>
      <c r="X4206" s="794"/>
    </row>
    <row r="4207" spans="3:24">
      <c r="C4207" s="857" t="s">
        <v>1024</v>
      </c>
      <c r="D4207" s="835">
        <v>43922</v>
      </c>
      <c r="E4207" s="794">
        <f t="shared" si="75"/>
        <v>2020</v>
      </c>
      <c r="F4207" s="794" t="s">
        <v>1019</v>
      </c>
      <c r="G4207" s="823">
        <v>300</v>
      </c>
      <c r="H4207" s="794" t="s">
        <v>1053</v>
      </c>
      <c r="I4207" s="794">
        <v>180</v>
      </c>
      <c r="J4207" s="794">
        <v>120</v>
      </c>
      <c r="K4207" s="794">
        <v>504</v>
      </c>
      <c r="L4207" s="835">
        <v>44136</v>
      </c>
      <c r="M4207" s="794"/>
      <c r="N4207" s="794"/>
      <c r="O4207" s="794"/>
      <c r="P4207" s="794"/>
      <c r="Q4207" s="794"/>
      <c r="R4207" s="794"/>
      <c r="S4207" s="794"/>
      <c r="T4207" s="794"/>
      <c r="U4207" s="794"/>
      <c r="V4207" s="794"/>
      <c r="W4207" s="794"/>
      <c r="X4207" s="794"/>
    </row>
    <row r="4208" spans="3:24">
      <c r="C4208" s="857" t="s">
        <v>1024</v>
      </c>
      <c r="D4208" s="835">
        <v>43922</v>
      </c>
      <c r="E4208" s="794">
        <f t="shared" si="75"/>
        <v>2020</v>
      </c>
      <c r="F4208" s="794" t="s">
        <v>1019</v>
      </c>
      <c r="G4208" s="823">
        <v>300</v>
      </c>
      <c r="H4208" s="794" t="s">
        <v>1053</v>
      </c>
      <c r="I4208" s="794">
        <v>180</v>
      </c>
      <c r="J4208" s="794">
        <v>120</v>
      </c>
      <c r="K4208" s="794">
        <v>504</v>
      </c>
      <c r="L4208" s="835">
        <v>44136</v>
      </c>
      <c r="M4208" s="794"/>
      <c r="N4208" s="794"/>
      <c r="O4208" s="794"/>
      <c r="P4208" s="794"/>
      <c r="Q4208" s="794"/>
      <c r="R4208" s="794"/>
      <c r="S4208" s="794"/>
      <c r="T4208" s="794"/>
      <c r="U4208" s="794"/>
      <c r="V4208" s="794"/>
      <c r="W4208" s="794"/>
      <c r="X4208" s="794"/>
    </row>
    <row r="4209" spans="3:24">
      <c r="C4209" s="857" t="s">
        <v>1024</v>
      </c>
      <c r="D4209" s="835">
        <v>43922</v>
      </c>
      <c r="E4209" s="794">
        <f t="shared" si="75"/>
        <v>2020</v>
      </c>
      <c r="F4209" s="794" t="s">
        <v>1019</v>
      </c>
      <c r="G4209" s="823">
        <v>300</v>
      </c>
      <c r="H4209" s="794" t="s">
        <v>1053</v>
      </c>
      <c r="I4209" s="794">
        <v>180</v>
      </c>
      <c r="J4209" s="794">
        <v>120</v>
      </c>
      <c r="K4209" s="794">
        <v>504</v>
      </c>
      <c r="L4209" s="835">
        <v>44136</v>
      </c>
      <c r="M4209" s="794"/>
      <c r="N4209" s="794"/>
      <c r="O4209" s="794"/>
      <c r="P4209" s="794"/>
      <c r="Q4209" s="794"/>
      <c r="R4209" s="794"/>
      <c r="S4209" s="794"/>
      <c r="T4209" s="794"/>
      <c r="U4209" s="794"/>
      <c r="V4209" s="794"/>
      <c r="W4209" s="794"/>
      <c r="X4209" s="794"/>
    </row>
    <row r="4210" spans="3:24">
      <c r="C4210" s="857" t="s">
        <v>1024</v>
      </c>
      <c r="D4210" s="835">
        <v>43922</v>
      </c>
      <c r="E4210" s="794">
        <f t="shared" si="75"/>
        <v>2020</v>
      </c>
      <c r="F4210" s="794" t="s">
        <v>1019</v>
      </c>
      <c r="G4210" s="823">
        <v>300</v>
      </c>
      <c r="H4210" s="794" t="s">
        <v>1053</v>
      </c>
      <c r="I4210" s="794">
        <v>180</v>
      </c>
      <c r="J4210" s="794">
        <v>120</v>
      </c>
      <c r="K4210" s="794">
        <v>504</v>
      </c>
      <c r="L4210" s="835">
        <v>44136</v>
      </c>
      <c r="M4210" s="794"/>
      <c r="N4210" s="794"/>
      <c r="O4210" s="794"/>
      <c r="P4210" s="794"/>
      <c r="Q4210" s="794"/>
      <c r="R4210" s="794"/>
      <c r="S4210" s="794"/>
      <c r="T4210" s="794"/>
      <c r="U4210" s="794"/>
      <c r="V4210" s="794"/>
      <c r="W4210" s="794"/>
      <c r="X4210" s="794"/>
    </row>
    <row r="4211" spans="3:24">
      <c r="C4211" s="857" t="s">
        <v>1024</v>
      </c>
      <c r="D4211" s="835">
        <v>43922</v>
      </c>
      <c r="E4211" s="794">
        <f t="shared" si="75"/>
        <v>2020</v>
      </c>
      <c r="F4211" s="794" t="s">
        <v>1019</v>
      </c>
      <c r="G4211" s="823">
        <v>300</v>
      </c>
      <c r="H4211" s="794" t="s">
        <v>1053</v>
      </c>
      <c r="I4211" s="794">
        <v>180</v>
      </c>
      <c r="J4211" s="794">
        <v>120</v>
      </c>
      <c r="K4211" s="794">
        <v>504</v>
      </c>
      <c r="L4211" s="835">
        <v>44166</v>
      </c>
      <c r="M4211" s="794"/>
      <c r="N4211" s="794"/>
      <c r="O4211" s="794"/>
      <c r="P4211" s="794"/>
      <c r="Q4211" s="794"/>
      <c r="R4211" s="794"/>
      <c r="S4211" s="794"/>
      <c r="T4211" s="794"/>
      <c r="U4211" s="794"/>
      <c r="V4211" s="794"/>
      <c r="W4211" s="794"/>
      <c r="X4211" s="794"/>
    </row>
    <row r="4212" spans="3:24">
      <c r="C4212" s="857" t="s">
        <v>1024</v>
      </c>
      <c r="D4212" s="835">
        <v>43922</v>
      </c>
      <c r="E4212" s="794">
        <f t="shared" si="75"/>
        <v>2020</v>
      </c>
      <c r="F4212" s="794" t="s">
        <v>1019</v>
      </c>
      <c r="G4212" s="823">
        <v>300</v>
      </c>
      <c r="H4212" s="794" t="s">
        <v>1053</v>
      </c>
      <c r="I4212" s="794">
        <v>180</v>
      </c>
      <c r="J4212" s="794">
        <v>120</v>
      </c>
      <c r="K4212" s="794">
        <v>504</v>
      </c>
      <c r="L4212" s="835">
        <v>44166</v>
      </c>
      <c r="M4212" s="794"/>
      <c r="N4212" s="794"/>
      <c r="O4212" s="794"/>
      <c r="P4212" s="794"/>
      <c r="Q4212" s="794"/>
      <c r="R4212" s="794"/>
      <c r="S4212" s="794"/>
      <c r="T4212" s="794"/>
      <c r="U4212" s="794"/>
      <c r="V4212" s="794"/>
      <c r="W4212" s="794"/>
      <c r="X4212" s="794"/>
    </row>
    <row r="4213" spans="3:24">
      <c r="C4213" s="857" t="s">
        <v>1018</v>
      </c>
      <c r="D4213" s="835">
        <v>43922</v>
      </c>
      <c r="E4213" s="794">
        <f t="shared" si="75"/>
        <v>2020</v>
      </c>
      <c r="F4213" s="794" t="s">
        <v>1032</v>
      </c>
      <c r="G4213" s="823">
        <v>135</v>
      </c>
      <c r="H4213" s="794" t="s">
        <v>1029</v>
      </c>
      <c r="I4213" s="794">
        <v>86</v>
      </c>
      <c r="J4213" s="794">
        <v>49</v>
      </c>
      <c r="K4213" s="794">
        <v>205.8</v>
      </c>
      <c r="L4213" s="835" t="s">
        <v>1023</v>
      </c>
      <c r="M4213" s="794"/>
      <c r="N4213" s="794"/>
      <c r="O4213" s="794"/>
      <c r="P4213" s="794"/>
      <c r="Q4213" s="794"/>
      <c r="R4213" s="794"/>
      <c r="S4213" s="794"/>
      <c r="T4213" s="794"/>
      <c r="U4213" s="794"/>
      <c r="V4213" s="794"/>
      <c r="W4213" s="794"/>
      <c r="X4213" s="794"/>
    </row>
    <row r="4214" spans="3:24">
      <c r="C4214" s="857" t="s">
        <v>1024</v>
      </c>
      <c r="D4214" s="835">
        <v>43922</v>
      </c>
      <c r="E4214" s="794">
        <f t="shared" si="75"/>
        <v>2020</v>
      </c>
      <c r="F4214" s="794" t="s">
        <v>1019</v>
      </c>
      <c r="G4214" s="823">
        <v>300</v>
      </c>
      <c r="H4214" s="794" t="s">
        <v>1029</v>
      </c>
      <c r="I4214" s="794">
        <v>86</v>
      </c>
      <c r="J4214" s="794">
        <v>214</v>
      </c>
      <c r="K4214" s="794">
        <v>898.80000000000007</v>
      </c>
      <c r="L4214" s="835" t="s">
        <v>1023</v>
      </c>
      <c r="M4214" s="794"/>
      <c r="N4214" s="794"/>
      <c r="O4214" s="794"/>
      <c r="P4214" s="794"/>
      <c r="Q4214" s="794"/>
      <c r="R4214" s="794"/>
      <c r="S4214" s="794"/>
      <c r="T4214" s="794"/>
      <c r="U4214" s="794"/>
      <c r="V4214" s="794"/>
      <c r="W4214" s="794"/>
      <c r="X4214" s="794"/>
    </row>
    <row r="4215" spans="3:24">
      <c r="C4215" s="857" t="s">
        <v>1024</v>
      </c>
      <c r="D4215" s="835">
        <v>43922</v>
      </c>
      <c r="E4215" s="794">
        <f t="shared" si="75"/>
        <v>2020</v>
      </c>
      <c r="F4215" s="794" t="s">
        <v>1019</v>
      </c>
      <c r="G4215" s="823">
        <v>300</v>
      </c>
      <c r="H4215" s="794" t="s">
        <v>1029</v>
      </c>
      <c r="I4215" s="794">
        <v>86</v>
      </c>
      <c r="J4215" s="794">
        <v>214</v>
      </c>
      <c r="K4215" s="794">
        <v>898.80000000000007</v>
      </c>
      <c r="L4215" s="835" t="s">
        <v>1023</v>
      </c>
      <c r="M4215" s="794"/>
      <c r="N4215" s="794"/>
      <c r="O4215" s="794"/>
      <c r="P4215" s="794"/>
      <c r="Q4215" s="794"/>
      <c r="R4215" s="794"/>
      <c r="S4215" s="794"/>
      <c r="T4215" s="794"/>
      <c r="U4215" s="794"/>
      <c r="V4215" s="794"/>
      <c r="W4215" s="794"/>
      <c r="X4215" s="794"/>
    </row>
    <row r="4216" spans="3:24">
      <c r="C4216" s="857" t="s">
        <v>1024</v>
      </c>
      <c r="D4216" s="835">
        <v>43922</v>
      </c>
      <c r="E4216" s="794">
        <f t="shared" si="75"/>
        <v>2020</v>
      </c>
      <c r="F4216" s="794" t="s">
        <v>1019</v>
      </c>
      <c r="G4216" s="823">
        <v>300</v>
      </c>
      <c r="H4216" s="794" t="s">
        <v>1029</v>
      </c>
      <c r="I4216" s="794">
        <v>86</v>
      </c>
      <c r="J4216" s="794">
        <v>214</v>
      </c>
      <c r="K4216" s="794">
        <v>898.80000000000007</v>
      </c>
      <c r="L4216" s="835" t="s">
        <v>1023</v>
      </c>
      <c r="M4216" s="794"/>
      <c r="N4216" s="794"/>
      <c r="O4216" s="794"/>
      <c r="P4216" s="794"/>
      <c r="Q4216" s="794"/>
      <c r="R4216" s="794"/>
      <c r="S4216" s="794"/>
      <c r="T4216" s="794"/>
      <c r="U4216" s="794"/>
      <c r="V4216" s="794"/>
      <c r="W4216" s="794"/>
      <c r="X4216" s="794"/>
    </row>
    <row r="4217" spans="3:24">
      <c r="C4217" s="857" t="s">
        <v>1024</v>
      </c>
      <c r="D4217" s="835">
        <v>43922</v>
      </c>
      <c r="E4217" s="794">
        <f t="shared" si="75"/>
        <v>2020</v>
      </c>
      <c r="F4217" s="794" t="s">
        <v>1019</v>
      </c>
      <c r="G4217" s="823">
        <v>300</v>
      </c>
      <c r="H4217" s="794" t="s">
        <v>1029</v>
      </c>
      <c r="I4217" s="794">
        <v>86</v>
      </c>
      <c r="J4217" s="794">
        <v>214</v>
      </c>
      <c r="K4217" s="794">
        <v>898.80000000000007</v>
      </c>
      <c r="L4217" s="835" t="s">
        <v>1023</v>
      </c>
      <c r="M4217" s="794"/>
      <c r="N4217" s="794"/>
      <c r="O4217" s="794"/>
      <c r="P4217" s="794"/>
      <c r="Q4217" s="794"/>
      <c r="R4217" s="794"/>
      <c r="S4217" s="794"/>
      <c r="T4217" s="794"/>
      <c r="U4217" s="794"/>
      <c r="V4217" s="794"/>
      <c r="W4217" s="794"/>
      <c r="X4217" s="794"/>
    </row>
    <row r="4218" spans="3:24">
      <c r="C4218" s="857" t="s">
        <v>1024</v>
      </c>
      <c r="D4218" s="835">
        <v>43922</v>
      </c>
      <c r="E4218" s="794">
        <f t="shared" si="75"/>
        <v>2020</v>
      </c>
      <c r="F4218" s="794" t="s">
        <v>1019</v>
      </c>
      <c r="G4218" s="823">
        <v>300</v>
      </c>
      <c r="H4218" s="794" t="s">
        <v>1029</v>
      </c>
      <c r="I4218" s="794">
        <v>86</v>
      </c>
      <c r="J4218" s="794">
        <v>214</v>
      </c>
      <c r="K4218" s="794">
        <v>898.80000000000007</v>
      </c>
      <c r="L4218" s="835" t="s">
        <v>1023</v>
      </c>
      <c r="M4218" s="794"/>
      <c r="N4218" s="794"/>
      <c r="O4218" s="794"/>
      <c r="P4218" s="794"/>
      <c r="Q4218" s="794"/>
      <c r="R4218" s="794"/>
      <c r="S4218" s="794"/>
      <c r="T4218" s="794"/>
      <c r="U4218" s="794"/>
      <c r="V4218" s="794"/>
      <c r="W4218" s="794"/>
      <c r="X4218" s="794"/>
    </row>
    <row r="4219" spans="3:24">
      <c r="C4219" s="857" t="s">
        <v>1024</v>
      </c>
      <c r="D4219" s="835">
        <v>43922</v>
      </c>
      <c r="E4219" s="794">
        <f t="shared" si="75"/>
        <v>2020</v>
      </c>
      <c r="F4219" s="794" t="s">
        <v>1028</v>
      </c>
      <c r="G4219" s="823">
        <v>195</v>
      </c>
      <c r="H4219" s="794" t="s">
        <v>1029</v>
      </c>
      <c r="I4219" s="794">
        <v>86</v>
      </c>
      <c r="J4219" s="794">
        <v>109</v>
      </c>
      <c r="K4219" s="794">
        <v>457.8</v>
      </c>
      <c r="L4219" s="835" t="s">
        <v>1023</v>
      </c>
      <c r="M4219" s="794"/>
      <c r="N4219" s="794"/>
      <c r="O4219" s="794"/>
      <c r="P4219" s="794"/>
      <c r="Q4219" s="794"/>
      <c r="R4219" s="794"/>
      <c r="S4219" s="794"/>
      <c r="T4219" s="794"/>
      <c r="U4219" s="794"/>
      <c r="V4219" s="794"/>
      <c r="W4219" s="794"/>
      <c r="X4219" s="794"/>
    </row>
    <row r="4220" spans="3:24">
      <c r="C4220" s="857" t="s">
        <v>1024</v>
      </c>
      <c r="D4220" s="835">
        <v>43922</v>
      </c>
      <c r="E4220" s="794">
        <f t="shared" si="75"/>
        <v>2020</v>
      </c>
      <c r="F4220" s="794" t="s">
        <v>1028</v>
      </c>
      <c r="G4220" s="823">
        <v>195</v>
      </c>
      <c r="H4220" s="794" t="s">
        <v>1029</v>
      </c>
      <c r="I4220" s="794">
        <v>86</v>
      </c>
      <c r="J4220" s="794">
        <v>109</v>
      </c>
      <c r="K4220" s="794">
        <v>457.8</v>
      </c>
      <c r="L4220" s="835" t="s">
        <v>1023</v>
      </c>
      <c r="M4220" s="794"/>
      <c r="N4220" s="794"/>
      <c r="O4220" s="794"/>
      <c r="P4220" s="794"/>
      <c r="Q4220" s="794"/>
      <c r="R4220" s="794"/>
      <c r="S4220" s="794"/>
      <c r="T4220" s="794"/>
      <c r="U4220" s="794"/>
      <c r="V4220" s="794"/>
      <c r="W4220" s="794"/>
      <c r="X4220" s="794"/>
    </row>
    <row r="4221" spans="3:24">
      <c r="C4221" s="857" t="s">
        <v>1024</v>
      </c>
      <c r="D4221" s="835">
        <v>43922</v>
      </c>
      <c r="E4221" s="794">
        <f t="shared" si="75"/>
        <v>2020</v>
      </c>
      <c r="F4221" s="794" t="s">
        <v>1028</v>
      </c>
      <c r="G4221" s="823">
        <v>195</v>
      </c>
      <c r="H4221" s="794" t="s">
        <v>1029</v>
      </c>
      <c r="I4221" s="794">
        <v>86</v>
      </c>
      <c r="J4221" s="794">
        <v>109</v>
      </c>
      <c r="K4221" s="794">
        <v>457.8</v>
      </c>
      <c r="L4221" s="835" t="s">
        <v>1023</v>
      </c>
      <c r="M4221" s="794"/>
      <c r="N4221" s="794"/>
      <c r="O4221" s="794"/>
      <c r="P4221" s="794"/>
      <c r="Q4221" s="794"/>
      <c r="R4221" s="794"/>
      <c r="S4221" s="794"/>
      <c r="T4221" s="794"/>
      <c r="U4221" s="794"/>
      <c r="V4221" s="794"/>
      <c r="W4221" s="794"/>
      <c r="X4221" s="794"/>
    </row>
    <row r="4222" spans="3:24">
      <c r="C4222" s="857" t="s">
        <v>1024</v>
      </c>
      <c r="D4222" s="835">
        <v>43922</v>
      </c>
      <c r="E4222" s="794">
        <f t="shared" si="75"/>
        <v>2020</v>
      </c>
      <c r="F4222" s="794" t="s">
        <v>1028</v>
      </c>
      <c r="G4222" s="823">
        <v>195</v>
      </c>
      <c r="H4222" s="794" t="s">
        <v>1029</v>
      </c>
      <c r="I4222" s="794">
        <v>86</v>
      </c>
      <c r="J4222" s="794">
        <v>109</v>
      </c>
      <c r="K4222" s="794">
        <v>457.8</v>
      </c>
      <c r="L4222" s="835" t="s">
        <v>1023</v>
      </c>
      <c r="M4222" s="794"/>
      <c r="N4222" s="794"/>
      <c r="O4222" s="794"/>
      <c r="P4222" s="794"/>
      <c r="Q4222" s="794"/>
      <c r="R4222" s="794"/>
      <c r="S4222" s="794"/>
      <c r="T4222" s="794"/>
      <c r="U4222" s="794"/>
      <c r="V4222" s="794"/>
      <c r="W4222" s="794"/>
      <c r="X4222" s="794"/>
    </row>
    <row r="4223" spans="3:24">
      <c r="C4223" s="857" t="s">
        <v>1024</v>
      </c>
      <c r="D4223" s="835">
        <v>43922</v>
      </c>
      <c r="E4223" s="794">
        <f t="shared" si="75"/>
        <v>2020</v>
      </c>
      <c r="F4223" s="794" t="s">
        <v>1028</v>
      </c>
      <c r="G4223" s="823">
        <v>195</v>
      </c>
      <c r="H4223" s="794" t="s">
        <v>1029</v>
      </c>
      <c r="I4223" s="794">
        <v>86</v>
      </c>
      <c r="J4223" s="794">
        <v>109</v>
      </c>
      <c r="K4223" s="794">
        <v>457.8</v>
      </c>
      <c r="L4223" s="835" t="s">
        <v>1023</v>
      </c>
      <c r="M4223" s="794"/>
      <c r="N4223" s="794"/>
      <c r="O4223" s="794"/>
      <c r="P4223" s="794"/>
      <c r="Q4223" s="794"/>
      <c r="R4223" s="794"/>
      <c r="S4223" s="794"/>
      <c r="T4223" s="794"/>
      <c r="U4223" s="794"/>
      <c r="V4223" s="794"/>
      <c r="W4223" s="794"/>
      <c r="X4223" s="794"/>
    </row>
    <row r="4224" spans="3:24">
      <c r="C4224" s="857" t="s">
        <v>1024</v>
      </c>
      <c r="D4224" s="835">
        <v>43922</v>
      </c>
      <c r="E4224" s="794">
        <f t="shared" si="75"/>
        <v>2020</v>
      </c>
      <c r="F4224" s="794" t="s">
        <v>1028</v>
      </c>
      <c r="G4224" s="823">
        <v>195</v>
      </c>
      <c r="H4224" s="794" t="s">
        <v>1029</v>
      </c>
      <c r="I4224" s="794">
        <v>86</v>
      </c>
      <c r="J4224" s="794">
        <v>109</v>
      </c>
      <c r="K4224" s="794">
        <v>457.8</v>
      </c>
      <c r="L4224" s="835" t="s">
        <v>1023</v>
      </c>
      <c r="M4224" s="794"/>
      <c r="N4224" s="794"/>
      <c r="O4224" s="794"/>
      <c r="P4224" s="794"/>
      <c r="Q4224" s="794"/>
      <c r="R4224" s="794"/>
      <c r="S4224" s="794"/>
      <c r="T4224" s="794"/>
      <c r="U4224" s="794"/>
      <c r="V4224" s="794"/>
      <c r="W4224" s="794"/>
      <c r="X4224" s="794"/>
    </row>
    <row r="4225" spans="3:24">
      <c r="C4225" s="857" t="s">
        <v>1024</v>
      </c>
      <c r="D4225" s="835">
        <v>43922</v>
      </c>
      <c r="E4225" s="794">
        <f t="shared" si="75"/>
        <v>2020</v>
      </c>
      <c r="F4225" s="794" t="s">
        <v>1028</v>
      </c>
      <c r="G4225" s="823">
        <v>195</v>
      </c>
      <c r="H4225" s="794" t="s">
        <v>1029</v>
      </c>
      <c r="I4225" s="794">
        <v>86</v>
      </c>
      <c r="J4225" s="794">
        <v>109</v>
      </c>
      <c r="K4225" s="794">
        <v>457.8</v>
      </c>
      <c r="L4225" s="835" t="s">
        <v>1023</v>
      </c>
      <c r="M4225" s="794"/>
      <c r="N4225" s="794"/>
      <c r="O4225" s="794"/>
      <c r="P4225" s="794"/>
      <c r="Q4225" s="794"/>
      <c r="R4225" s="794"/>
      <c r="S4225" s="794"/>
      <c r="T4225" s="794"/>
      <c r="U4225" s="794"/>
      <c r="V4225" s="794"/>
      <c r="W4225" s="794"/>
      <c r="X4225" s="794"/>
    </row>
    <row r="4226" spans="3:24">
      <c r="C4226" s="857" t="s">
        <v>1024</v>
      </c>
      <c r="D4226" s="835">
        <v>43922</v>
      </c>
      <c r="E4226" s="794">
        <f t="shared" si="75"/>
        <v>2020</v>
      </c>
      <c r="F4226" s="794" t="s">
        <v>1028</v>
      </c>
      <c r="G4226" s="823">
        <v>195</v>
      </c>
      <c r="H4226" s="794" t="s">
        <v>1029</v>
      </c>
      <c r="I4226" s="794">
        <v>86</v>
      </c>
      <c r="J4226" s="794">
        <v>109</v>
      </c>
      <c r="K4226" s="794">
        <v>457.8</v>
      </c>
      <c r="L4226" s="835" t="s">
        <v>1023</v>
      </c>
      <c r="M4226" s="794"/>
      <c r="N4226" s="794"/>
      <c r="O4226" s="794"/>
      <c r="P4226" s="794"/>
      <c r="Q4226" s="794"/>
      <c r="R4226" s="794"/>
      <c r="S4226" s="794"/>
      <c r="T4226" s="794"/>
      <c r="U4226" s="794"/>
      <c r="V4226" s="794"/>
      <c r="W4226" s="794"/>
      <c r="X4226" s="794"/>
    </row>
    <row r="4227" spans="3:24">
      <c r="C4227" s="857" t="s">
        <v>1024</v>
      </c>
      <c r="D4227" s="835">
        <v>43922</v>
      </c>
      <c r="E4227" s="794">
        <f t="shared" si="75"/>
        <v>2020</v>
      </c>
      <c r="F4227" s="794" t="s">
        <v>1028</v>
      </c>
      <c r="G4227" s="823">
        <v>195</v>
      </c>
      <c r="H4227" s="794" t="s">
        <v>1029</v>
      </c>
      <c r="I4227" s="794">
        <v>86</v>
      </c>
      <c r="J4227" s="794">
        <v>109</v>
      </c>
      <c r="K4227" s="794">
        <v>457.8</v>
      </c>
      <c r="L4227" s="835" t="s">
        <v>1023</v>
      </c>
      <c r="M4227" s="794"/>
      <c r="N4227" s="794"/>
      <c r="O4227" s="794"/>
      <c r="P4227" s="794"/>
      <c r="Q4227" s="794"/>
      <c r="R4227" s="794"/>
      <c r="S4227" s="794"/>
      <c r="T4227" s="794"/>
      <c r="U4227" s="794"/>
      <c r="V4227" s="794"/>
      <c r="W4227" s="794"/>
      <c r="X4227" s="794"/>
    </row>
    <row r="4228" spans="3:24">
      <c r="C4228" s="857" t="s">
        <v>1024</v>
      </c>
      <c r="D4228" s="835">
        <v>43922</v>
      </c>
      <c r="E4228" s="794">
        <f t="shared" si="75"/>
        <v>2020</v>
      </c>
      <c r="F4228" s="794" t="s">
        <v>1028</v>
      </c>
      <c r="G4228" s="823">
        <v>195</v>
      </c>
      <c r="H4228" s="794" t="s">
        <v>1029</v>
      </c>
      <c r="I4228" s="794">
        <v>86</v>
      </c>
      <c r="J4228" s="794">
        <v>109</v>
      </c>
      <c r="K4228" s="794">
        <v>457.8</v>
      </c>
      <c r="L4228" s="835" t="s">
        <v>1023</v>
      </c>
      <c r="M4228" s="794"/>
      <c r="N4228" s="794"/>
      <c r="O4228" s="794"/>
      <c r="P4228" s="794"/>
      <c r="Q4228" s="794"/>
      <c r="R4228" s="794"/>
      <c r="S4228" s="794"/>
      <c r="T4228" s="794"/>
      <c r="U4228" s="794"/>
      <c r="V4228" s="794"/>
      <c r="W4228" s="794"/>
      <c r="X4228" s="794"/>
    </row>
    <row r="4229" spans="3:24">
      <c r="C4229" s="857" t="s">
        <v>1024</v>
      </c>
      <c r="D4229" s="835">
        <v>43922</v>
      </c>
      <c r="E4229" s="794">
        <f t="shared" si="75"/>
        <v>2020</v>
      </c>
      <c r="F4229" s="794" t="s">
        <v>1028</v>
      </c>
      <c r="G4229" s="823">
        <v>195</v>
      </c>
      <c r="H4229" s="794" t="s">
        <v>1029</v>
      </c>
      <c r="I4229" s="794">
        <v>86</v>
      </c>
      <c r="J4229" s="794">
        <v>109</v>
      </c>
      <c r="K4229" s="794">
        <v>457.8</v>
      </c>
      <c r="L4229" s="835" t="s">
        <v>1023</v>
      </c>
      <c r="M4229" s="794"/>
      <c r="N4229" s="794"/>
      <c r="O4229" s="794"/>
      <c r="P4229" s="794"/>
      <c r="Q4229" s="794"/>
      <c r="R4229" s="794"/>
      <c r="S4229" s="794"/>
      <c r="T4229" s="794"/>
      <c r="U4229" s="794"/>
      <c r="V4229" s="794"/>
      <c r="W4229" s="794"/>
      <c r="X4229" s="794"/>
    </row>
    <row r="4230" spans="3:24">
      <c r="C4230" s="857" t="s">
        <v>1024</v>
      </c>
      <c r="D4230" s="835">
        <v>43922</v>
      </c>
      <c r="E4230" s="794">
        <f t="shared" si="75"/>
        <v>2020</v>
      </c>
      <c r="F4230" s="794" t="s">
        <v>1028</v>
      </c>
      <c r="G4230" s="823">
        <v>195</v>
      </c>
      <c r="H4230" s="794" t="s">
        <v>1029</v>
      </c>
      <c r="I4230" s="794">
        <v>86</v>
      </c>
      <c r="J4230" s="794">
        <v>109</v>
      </c>
      <c r="K4230" s="794">
        <v>457.8</v>
      </c>
      <c r="L4230" s="835" t="s">
        <v>1023</v>
      </c>
      <c r="M4230" s="794"/>
      <c r="N4230" s="794"/>
      <c r="O4230" s="794"/>
      <c r="P4230" s="794"/>
      <c r="Q4230" s="794"/>
      <c r="R4230" s="794"/>
      <c r="S4230" s="794"/>
      <c r="T4230" s="794"/>
      <c r="U4230" s="794"/>
      <c r="V4230" s="794"/>
      <c r="W4230" s="794"/>
      <c r="X4230" s="794"/>
    </row>
    <row r="4231" spans="3:24">
      <c r="C4231" s="857" t="s">
        <v>1024</v>
      </c>
      <c r="D4231" s="835">
        <v>43922</v>
      </c>
      <c r="E4231" s="794">
        <f t="shared" si="75"/>
        <v>2020</v>
      </c>
      <c r="F4231" s="794" t="s">
        <v>1028</v>
      </c>
      <c r="G4231" s="823">
        <v>195</v>
      </c>
      <c r="H4231" s="794" t="s">
        <v>1029</v>
      </c>
      <c r="I4231" s="794">
        <v>86</v>
      </c>
      <c r="J4231" s="794">
        <v>109</v>
      </c>
      <c r="K4231" s="794">
        <v>457.8</v>
      </c>
      <c r="L4231" s="835" t="s">
        <v>1023</v>
      </c>
      <c r="M4231" s="794"/>
      <c r="N4231" s="794"/>
      <c r="O4231" s="794"/>
      <c r="P4231" s="794"/>
      <c r="Q4231" s="794"/>
      <c r="R4231" s="794"/>
      <c r="S4231" s="794"/>
      <c r="T4231" s="794"/>
      <c r="U4231" s="794"/>
      <c r="V4231" s="794"/>
      <c r="W4231" s="794"/>
      <c r="X4231" s="794"/>
    </row>
    <row r="4232" spans="3:24">
      <c r="C4232" s="857" t="s">
        <v>1024</v>
      </c>
      <c r="D4232" s="835">
        <v>43922</v>
      </c>
      <c r="E4232" s="794">
        <f t="shared" si="75"/>
        <v>2020</v>
      </c>
      <c r="F4232" s="794" t="s">
        <v>1028</v>
      </c>
      <c r="G4232" s="823">
        <v>195</v>
      </c>
      <c r="H4232" s="794" t="s">
        <v>1029</v>
      </c>
      <c r="I4232" s="794">
        <v>86</v>
      </c>
      <c r="J4232" s="794">
        <v>109</v>
      </c>
      <c r="K4232" s="794">
        <v>457.8</v>
      </c>
      <c r="L4232" s="835" t="s">
        <v>1023</v>
      </c>
      <c r="M4232" s="794"/>
      <c r="N4232" s="794"/>
      <c r="O4232" s="794"/>
      <c r="P4232" s="794"/>
      <c r="Q4232" s="794"/>
      <c r="R4232" s="794"/>
      <c r="S4232" s="794"/>
      <c r="T4232" s="794"/>
      <c r="U4232" s="794"/>
      <c r="V4232" s="794"/>
      <c r="W4232" s="794"/>
      <c r="X4232" s="794"/>
    </row>
    <row r="4233" spans="3:24">
      <c r="C4233" s="857" t="s">
        <v>1024</v>
      </c>
      <c r="D4233" s="835">
        <v>43922</v>
      </c>
      <c r="E4233" s="794">
        <f t="shared" si="75"/>
        <v>2020</v>
      </c>
      <c r="F4233" s="794" t="s">
        <v>1028</v>
      </c>
      <c r="G4233" s="823">
        <v>195</v>
      </c>
      <c r="H4233" s="794" t="s">
        <v>1029</v>
      </c>
      <c r="I4233" s="794">
        <v>86</v>
      </c>
      <c r="J4233" s="794">
        <v>109</v>
      </c>
      <c r="K4233" s="794">
        <v>457.8</v>
      </c>
      <c r="L4233" s="835" t="s">
        <v>1023</v>
      </c>
      <c r="M4233" s="794"/>
      <c r="N4233" s="794"/>
      <c r="O4233" s="794"/>
      <c r="P4233" s="794"/>
      <c r="Q4233" s="794"/>
      <c r="R4233" s="794"/>
      <c r="S4233" s="794"/>
      <c r="T4233" s="794"/>
      <c r="U4233" s="794"/>
      <c r="V4233" s="794"/>
      <c r="W4233" s="794"/>
      <c r="X4233" s="794"/>
    </row>
    <row r="4234" spans="3:24">
      <c r="C4234" s="857" t="s">
        <v>1024</v>
      </c>
      <c r="D4234" s="835">
        <v>43922</v>
      </c>
      <c r="E4234" s="794">
        <f t="shared" si="75"/>
        <v>2020</v>
      </c>
      <c r="F4234" s="794" t="s">
        <v>1030</v>
      </c>
      <c r="G4234" s="823">
        <v>100</v>
      </c>
      <c r="H4234" s="794" t="s">
        <v>1029</v>
      </c>
      <c r="I4234" s="794">
        <v>86</v>
      </c>
      <c r="J4234" s="794">
        <v>14</v>
      </c>
      <c r="K4234" s="794">
        <v>58.800000000000004</v>
      </c>
      <c r="L4234" s="835" t="s">
        <v>1023</v>
      </c>
      <c r="M4234" s="794"/>
      <c r="N4234" s="794"/>
      <c r="O4234" s="794"/>
      <c r="P4234" s="794"/>
      <c r="Q4234" s="794"/>
      <c r="R4234" s="794"/>
      <c r="S4234" s="794"/>
      <c r="T4234" s="794"/>
      <c r="U4234" s="794"/>
      <c r="V4234" s="794"/>
      <c r="W4234" s="794"/>
      <c r="X4234" s="794"/>
    </row>
    <row r="4235" spans="3:24">
      <c r="C4235" s="857" t="s">
        <v>1024</v>
      </c>
      <c r="D4235" s="835">
        <v>43922</v>
      </c>
      <c r="E4235" s="794">
        <f t="shared" si="75"/>
        <v>2020</v>
      </c>
      <c r="F4235" s="794" t="s">
        <v>1030</v>
      </c>
      <c r="G4235" s="823">
        <v>100</v>
      </c>
      <c r="H4235" s="794" t="s">
        <v>1029</v>
      </c>
      <c r="I4235" s="794">
        <v>86</v>
      </c>
      <c r="J4235" s="794">
        <v>14</v>
      </c>
      <c r="K4235" s="794">
        <v>58.800000000000004</v>
      </c>
      <c r="L4235" s="835" t="s">
        <v>1023</v>
      </c>
      <c r="M4235" s="794"/>
      <c r="N4235" s="794"/>
      <c r="O4235" s="794"/>
      <c r="P4235" s="794"/>
      <c r="Q4235" s="794"/>
      <c r="R4235" s="794"/>
      <c r="S4235" s="794"/>
      <c r="T4235" s="794"/>
      <c r="U4235" s="794"/>
      <c r="V4235" s="794"/>
      <c r="W4235" s="794"/>
      <c r="X4235" s="794"/>
    </row>
    <row r="4236" spans="3:24">
      <c r="C4236" s="857" t="s">
        <v>1024</v>
      </c>
      <c r="D4236" s="835">
        <v>43922</v>
      </c>
      <c r="E4236" s="794">
        <f t="shared" si="75"/>
        <v>2020</v>
      </c>
      <c r="F4236" s="794" t="s">
        <v>1030</v>
      </c>
      <c r="G4236" s="823">
        <v>100</v>
      </c>
      <c r="H4236" s="794" t="s">
        <v>1029</v>
      </c>
      <c r="I4236" s="794">
        <v>86</v>
      </c>
      <c r="J4236" s="794">
        <v>14</v>
      </c>
      <c r="K4236" s="794">
        <v>58.800000000000004</v>
      </c>
      <c r="L4236" s="835" t="s">
        <v>1023</v>
      </c>
      <c r="M4236" s="794"/>
      <c r="N4236" s="794"/>
      <c r="O4236" s="794"/>
      <c r="P4236" s="794"/>
      <c r="Q4236" s="794"/>
      <c r="R4236" s="794"/>
      <c r="S4236" s="794"/>
      <c r="T4236" s="794"/>
      <c r="U4236" s="794"/>
      <c r="V4236" s="794"/>
      <c r="W4236" s="794"/>
      <c r="X4236" s="794"/>
    </row>
    <row r="4237" spans="3:24">
      <c r="C4237" s="857" t="s">
        <v>1024</v>
      </c>
      <c r="D4237" s="835">
        <v>43922</v>
      </c>
      <c r="E4237" s="794">
        <f t="shared" si="75"/>
        <v>2020</v>
      </c>
      <c r="F4237" s="794" t="s">
        <v>1030</v>
      </c>
      <c r="G4237" s="823">
        <v>100</v>
      </c>
      <c r="H4237" s="794" t="s">
        <v>1029</v>
      </c>
      <c r="I4237" s="794">
        <v>86</v>
      </c>
      <c r="J4237" s="794">
        <v>14</v>
      </c>
      <c r="K4237" s="794">
        <v>58.800000000000004</v>
      </c>
      <c r="L4237" s="835" t="s">
        <v>1023</v>
      </c>
      <c r="M4237" s="794"/>
      <c r="N4237" s="794"/>
      <c r="O4237" s="794"/>
      <c r="P4237" s="794"/>
      <c r="Q4237" s="794"/>
      <c r="R4237" s="794"/>
      <c r="S4237" s="794"/>
      <c r="T4237" s="794"/>
      <c r="U4237" s="794"/>
      <c r="V4237" s="794"/>
      <c r="W4237" s="794"/>
      <c r="X4237" s="794"/>
    </row>
    <row r="4238" spans="3:24">
      <c r="C4238" s="857" t="s">
        <v>1024</v>
      </c>
      <c r="D4238" s="835">
        <v>43922</v>
      </c>
      <c r="E4238" s="794">
        <f t="shared" si="75"/>
        <v>2020</v>
      </c>
      <c r="F4238" s="794" t="s">
        <v>1030</v>
      </c>
      <c r="G4238" s="823">
        <v>100</v>
      </c>
      <c r="H4238" s="794" t="s">
        <v>1029</v>
      </c>
      <c r="I4238" s="794">
        <v>86</v>
      </c>
      <c r="J4238" s="794">
        <v>14</v>
      </c>
      <c r="K4238" s="794">
        <v>58.800000000000004</v>
      </c>
      <c r="L4238" s="835" t="s">
        <v>1023</v>
      </c>
      <c r="M4238" s="794"/>
      <c r="N4238" s="794"/>
      <c r="O4238" s="794"/>
      <c r="P4238" s="794"/>
      <c r="Q4238" s="794"/>
      <c r="R4238" s="794"/>
      <c r="S4238" s="794"/>
      <c r="T4238" s="794"/>
      <c r="U4238" s="794"/>
      <c r="V4238" s="794"/>
      <c r="W4238" s="794"/>
      <c r="X4238" s="794"/>
    </row>
    <row r="4239" spans="3:24">
      <c r="C4239" s="857" t="s">
        <v>1024</v>
      </c>
      <c r="D4239" s="835">
        <v>43922</v>
      </c>
      <c r="E4239" s="794">
        <f t="shared" si="75"/>
        <v>2020</v>
      </c>
      <c r="F4239" s="794" t="s">
        <v>1030</v>
      </c>
      <c r="G4239" s="823">
        <v>100</v>
      </c>
      <c r="H4239" s="794" t="s">
        <v>1029</v>
      </c>
      <c r="I4239" s="794">
        <v>86</v>
      </c>
      <c r="J4239" s="794">
        <v>14</v>
      </c>
      <c r="K4239" s="794">
        <v>58.800000000000004</v>
      </c>
      <c r="L4239" s="835" t="s">
        <v>1023</v>
      </c>
      <c r="M4239" s="794"/>
      <c r="N4239" s="794"/>
      <c r="O4239" s="794"/>
      <c r="P4239" s="794"/>
      <c r="Q4239" s="794"/>
      <c r="R4239" s="794"/>
      <c r="S4239" s="794"/>
      <c r="T4239" s="794"/>
      <c r="U4239" s="794"/>
      <c r="V4239" s="794"/>
      <c r="W4239" s="794"/>
      <c r="X4239" s="794"/>
    </row>
    <row r="4240" spans="3:24">
      <c r="C4240" s="857" t="s">
        <v>1024</v>
      </c>
      <c r="D4240" s="835">
        <v>43922</v>
      </c>
      <c r="E4240" s="794">
        <f t="shared" si="75"/>
        <v>2020</v>
      </c>
      <c r="F4240" s="794" t="s">
        <v>1030</v>
      </c>
      <c r="G4240" s="823">
        <v>100</v>
      </c>
      <c r="H4240" s="794" t="s">
        <v>1029</v>
      </c>
      <c r="I4240" s="794">
        <v>86</v>
      </c>
      <c r="J4240" s="794">
        <v>14</v>
      </c>
      <c r="K4240" s="794">
        <v>58.800000000000004</v>
      </c>
      <c r="L4240" s="835" t="s">
        <v>1023</v>
      </c>
      <c r="M4240" s="794"/>
      <c r="N4240" s="794"/>
      <c r="O4240" s="794"/>
      <c r="P4240" s="794"/>
      <c r="Q4240" s="794"/>
      <c r="R4240" s="794"/>
      <c r="S4240" s="794"/>
      <c r="T4240" s="794"/>
      <c r="U4240" s="794"/>
      <c r="V4240" s="794"/>
      <c r="W4240" s="794"/>
      <c r="X4240" s="794"/>
    </row>
    <row r="4241" spans="3:24">
      <c r="C4241" s="857" t="s">
        <v>1024</v>
      </c>
      <c r="D4241" s="835">
        <v>43922</v>
      </c>
      <c r="E4241" s="794">
        <f t="shared" si="75"/>
        <v>2020</v>
      </c>
      <c r="F4241" s="794" t="s">
        <v>1030</v>
      </c>
      <c r="G4241" s="823">
        <v>100</v>
      </c>
      <c r="H4241" s="794" t="s">
        <v>1029</v>
      </c>
      <c r="I4241" s="794">
        <v>86</v>
      </c>
      <c r="J4241" s="794">
        <v>14</v>
      </c>
      <c r="K4241" s="794">
        <v>58.800000000000004</v>
      </c>
      <c r="L4241" s="835" t="s">
        <v>1023</v>
      </c>
      <c r="M4241" s="794"/>
      <c r="N4241" s="794"/>
      <c r="O4241" s="794"/>
      <c r="P4241" s="794"/>
      <c r="Q4241" s="794"/>
      <c r="R4241" s="794"/>
      <c r="S4241" s="794"/>
      <c r="T4241" s="794"/>
      <c r="U4241" s="794"/>
      <c r="V4241" s="794"/>
      <c r="W4241" s="794"/>
      <c r="X4241" s="794"/>
    </row>
    <row r="4242" spans="3:24">
      <c r="C4242" s="857" t="s">
        <v>1024</v>
      </c>
      <c r="D4242" s="835">
        <v>43922</v>
      </c>
      <c r="E4242" s="794">
        <f t="shared" si="75"/>
        <v>2020</v>
      </c>
      <c r="F4242" s="794" t="s">
        <v>1030</v>
      </c>
      <c r="G4242" s="823">
        <v>100</v>
      </c>
      <c r="H4242" s="794" t="s">
        <v>1029</v>
      </c>
      <c r="I4242" s="794">
        <v>86</v>
      </c>
      <c r="J4242" s="794">
        <v>14</v>
      </c>
      <c r="K4242" s="794">
        <v>58.800000000000004</v>
      </c>
      <c r="L4242" s="835" t="s">
        <v>1023</v>
      </c>
      <c r="M4242" s="794"/>
      <c r="N4242" s="794"/>
      <c r="O4242" s="794"/>
      <c r="P4242" s="794"/>
      <c r="Q4242" s="794"/>
      <c r="R4242" s="794"/>
      <c r="S4242" s="794"/>
      <c r="T4242" s="794"/>
      <c r="U4242" s="794"/>
      <c r="V4242" s="794"/>
      <c r="W4242" s="794"/>
      <c r="X4242" s="794"/>
    </row>
    <row r="4243" spans="3:24">
      <c r="C4243" s="857" t="s">
        <v>1024</v>
      </c>
      <c r="D4243" s="835">
        <v>43922</v>
      </c>
      <c r="E4243" s="794">
        <f t="shared" si="75"/>
        <v>2020</v>
      </c>
      <c r="F4243" s="794" t="s">
        <v>1030</v>
      </c>
      <c r="G4243" s="823">
        <v>100</v>
      </c>
      <c r="H4243" s="794" t="s">
        <v>1029</v>
      </c>
      <c r="I4243" s="794">
        <v>86</v>
      </c>
      <c r="J4243" s="794">
        <v>14</v>
      </c>
      <c r="K4243" s="794">
        <v>58.800000000000004</v>
      </c>
      <c r="L4243" s="835" t="s">
        <v>1023</v>
      </c>
      <c r="M4243" s="794"/>
      <c r="N4243" s="794"/>
      <c r="O4243" s="794"/>
      <c r="P4243" s="794"/>
      <c r="Q4243" s="794"/>
      <c r="R4243" s="794"/>
      <c r="S4243" s="794"/>
      <c r="T4243" s="794"/>
      <c r="U4243" s="794"/>
      <c r="V4243" s="794"/>
      <c r="W4243" s="794"/>
      <c r="X4243" s="794"/>
    </row>
    <row r="4244" spans="3:24">
      <c r="C4244" s="857" t="s">
        <v>1024</v>
      </c>
      <c r="D4244" s="835">
        <v>43922</v>
      </c>
      <c r="E4244" s="794">
        <f t="shared" si="75"/>
        <v>2020</v>
      </c>
      <c r="F4244" s="794" t="s">
        <v>1030</v>
      </c>
      <c r="G4244" s="823">
        <v>100</v>
      </c>
      <c r="H4244" s="794" t="s">
        <v>1029</v>
      </c>
      <c r="I4244" s="794">
        <v>86</v>
      </c>
      <c r="J4244" s="794">
        <v>14</v>
      </c>
      <c r="K4244" s="794">
        <v>58.800000000000004</v>
      </c>
      <c r="L4244" s="835" t="s">
        <v>1023</v>
      </c>
      <c r="M4244" s="794"/>
      <c r="N4244" s="794"/>
      <c r="O4244" s="794"/>
      <c r="P4244" s="794"/>
      <c r="Q4244" s="794"/>
      <c r="R4244" s="794"/>
      <c r="S4244" s="794"/>
      <c r="T4244" s="794"/>
      <c r="U4244" s="794"/>
      <c r="V4244" s="794"/>
      <c r="W4244" s="794"/>
      <c r="X4244" s="794"/>
    </row>
    <row r="4245" spans="3:24">
      <c r="C4245" s="857" t="s">
        <v>1024</v>
      </c>
      <c r="D4245" s="835">
        <v>43922</v>
      </c>
      <c r="E4245" s="794">
        <f t="shared" si="75"/>
        <v>2020</v>
      </c>
      <c r="F4245" s="794" t="s">
        <v>1030</v>
      </c>
      <c r="G4245" s="823">
        <v>100</v>
      </c>
      <c r="H4245" s="794" t="s">
        <v>1029</v>
      </c>
      <c r="I4245" s="794">
        <v>86</v>
      </c>
      <c r="J4245" s="794">
        <v>14</v>
      </c>
      <c r="K4245" s="794">
        <v>58.800000000000004</v>
      </c>
      <c r="L4245" s="835" t="s">
        <v>1023</v>
      </c>
      <c r="M4245" s="794"/>
      <c r="N4245" s="794"/>
      <c r="O4245" s="794"/>
      <c r="P4245" s="794"/>
      <c r="Q4245" s="794"/>
      <c r="R4245" s="794"/>
      <c r="S4245" s="794"/>
      <c r="T4245" s="794"/>
      <c r="U4245" s="794"/>
      <c r="V4245" s="794"/>
      <c r="W4245" s="794"/>
      <c r="X4245" s="794"/>
    </row>
    <row r="4246" spans="3:24">
      <c r="C4246" s="857" t="s">
        <v>1024</v>
      </c>
      <c r="D4246" s="835">
        <v>43952</v>
      </c>
      <c r="E4246" s="794">
        <f t="shared" si="75"/>
        <v>2020</v>
      </c>
      <c r="F4246" s="794" t="s">
        <v>1019</v>
      </c>
      <c r="G4246" s="823">
        <v>300</v>
      </c>
      <c r="H4246" s="794" t="s">
        <v>1029</v>
      </c>
      <c r="I4246" s="794">
        <v>86</v>
      </c>
      <c r="J4246" s="794">
        <v>214</v>
      </c>
      <c r="K4246" s="794">
        <v>898.80000000000007</v>
      </c>
      <c r="L4246" s="835" t="s">
        <v>1023</v>
      </c>
      <c r="M4246" s="794"/>
      <c r="N4246" s="794"/>
      <c r="O4246" s="794"/>
      <c r="P4246" s="794"/>
      <c r="Q4246" s="794"/>
      <c r="R4246" s="794"/>
      <c r="S4246" s="794"/>
      <c r="T4246" s="794"/>
      <c r="U4246" s="794"/>
      <c r="V4246" s="794"/>
      <c r="W4246" s="794"/>
      <c r="X4246" s="794"/>
    </row>
    <row r="4247" spans="3:24">
      <c r="C4247" s="857" t="s">
        <v>1024</v>
      </c>
      <c r="D4247" s="835">
        <v>43952</v>
      </c>
      <c r="E4247" s="794">
        <f t="shared" si="75"/>
        <v>2020</v>
      </c>
      <c r="F4247" s="794" t="s">
        <v>1019</v>
      </c>
      <c r="G4247" s="823">
        <v>300</v>
      </c>
      <c r="H4247" s="794" t="s">
        <v>1053</v>
      </c>
      <c r="I4247" s="794">
        <v>180</v>
      </c>
      <c r="J4247" s="794">
        <v>120</v>
      </c>
      <c r="K4247" s="794">
        <v>504</v>
      </c>
      <c r="L4247" s="835" t="s">
        <v>1023</v>
      </c>
      <c r="M4247" s="794"/>
      <c r="N4247" s="794"/>
      <c r="O4247" s="794"/>
      <c r="P4247" s="794"/>
      <c r="Q4247" s="794"/>
      <c r="R4247" s="794"/>
      <c r="S4247" s="794"/>
      <c r="T4247" s="794"/>
      <c r="U4247" s="794"/>
      <c r="V4247" s="794"/>
      <c r="W4247" s="794"/>
      <c r="X4247" s="794"/>
    </row>
    <row r="4248" spans="3:24">
      <c r="C4248" s="857" t="s">
        <v>1024</v>
      </c>
      <c r="D4248" s="835">
        <v>43952</v>
      </c>
      <c r="E4248" s="794">
        <f t="shared" si="75"/>
        <v>2020</v>
      </c>
      <c r="F4248" s="794" t="s">
        <v>1019</v>
      </c>
      <c r="G4248" s="823">
        <v>300</v>
      </c>
      <c r="H4248" s="794" t="s">
        <v>1053</v>
      </c>
      <c r="I4248" s="794">
        <v>180</v>
      </c>
      <c r="J4248" s="794">
        <v>120</v>
      </c>
      <c r="K4248" s="794">
        <v>504</v>
      </c>
      <c r="L4248" s="835" t="s">
        <v>1023</v>
      </c>
      <c r="M4248" s="794"/>
      <c r="N4248" s="794"/>
      <c r="O4248" s="794"/>
      <c r="P4248" s="794"/>
      <c r="Q4248" s="794"/>
      <c r="R4248" s="794"/>
      <c r="S4248" s="794"/>
      <c r="T4248" s="794"/>
      <c r="U4248" s="794"/>
      <c r="V4248" s="794"/>
      <c r="W4248" s="794"/>
      <c r="X4248" s="794"/>
    </row>
    <row r="4249" spans="3:24">
      <c r="C4249" s="857" t="s">
        <v>1024</v>
      </c>
      <c r="D4249" s="835">
        <v>43952</v>
      </c>
      <c r="E4249" s="794">
        <f t="shared" si="75"/>
        <v>2020</v>
      </c>
      <c r="F4249" s="794" t="s">
        <v>1019</v>
      </c>
      <c r="G4249" s="823">
        <v>300</v>
      </c>
      <c r="H4249" s="794" t="s">
        <v>1053</v>
      </c>
      <c r="I4249" s="794">
        <v>180</v>
      </c>
      <c r="J4249" s="794">
        <v>120</v>
      </c>
      <c r="K4249" s="794">
        <v>504</v>
      </c>
      <c r="L4249" s="835" t="s">
        <v>1023</v>
      </c>
      <c r="M4249" s="794"/>
      <c r="N4249" s="794"/>
      <c r="O4249" s="794"/>
      <c r="P4249" s="794"/>
      <c r="Q4249" s="794"/>
      <c r="R4249" s="794"/>
      <c r="S4249" s="794"/>
      <c r="T4249" s="794"/>
      <c r="U4249" s="794"/>
      <c r="V4249" s="794"/>
      <c r="W4249" s="794"/>
      <c r="X4249" s="794"/>
    </row>
    <row r="4250" spans="3:24">
      <c r="C4250" s="857" t="s">
        <v>1024</v>
      </c>
      <c r="D4250" s="835">
        <v>43952</v>
      </c>
      <c r="E4250" s="794">
        <f t="shared" si="75"/>
        <v>2020</v>
      </c>
      <c r="F4250" s="794" t="s">
        <v>1019</v>
      </c>
      <c r="G4250" s="823">
        <v>300</v>
      </c>
      <c r="H4250" s="794" t="s">
        <v>1029</v>
      </c>
      <c r="I4250" s="794">
        <v>86</v>
      </c>
      <c r="J4250" s="794">
        <v>214</v>
      </c>
      <c r="K4250" s="794">
        <v>898.80000000000007</v>
      </c>
      <c r="L4250" s="835" t="s">
        <v>1023</v>
      </c>
      <c r="M4250" s="794"/>
      <c r="N4250" s="794"/>
      <c r="O4250" s="794"/>
      <c r="P4250" s="794"/>
      <c r="Q4250" s="794"/>
      <c r="R4250" s="794"/>
      <c r="S4250" s="794"/>
      <c r="T4250" s="794"/>
      <c r="U4250" s="794"/>
      <c r="V4250" s="794"/>
      <c r="W4250" s="794"/>
      <c r="X4250" s="794"/>
    </row>
    <row r="4251" spans="3:24">
      <c r="C4251" s="857" t="s">
        <v>1024</v>
      </c>
      <c r="D4251" s="835">
        <v>43952</v>
      </c>
      <c r="E4251" s="794">
        <f t="shared" si="75"/>
        <v>2020</v>
      </c>
      <c r="F4251" s="794" t="s">
        <v>1019</v>
      </c>
      <c r="G4251" s="823">
        <v>300</v>
      </c>
      <c r="H4251" s="794" t="s">
        <v>1029</v>
      </c>
      <c r="I4251" s="794">
        <v>86</v>
      </c>
      <c r="J4251" s="794">
        <v>214</v>
      </c>
      <c r="K4251" s="794">
        <v>898.80000000000007</v>
      </c>
      <c r="L4251" s="835" t="s">
        <v>1023</v>
      </c>
      <c r="M4251" s="794"/>
      <c r="N4251" s="794"/>
      <c r="O4251" s="794"/>
      <c r="P4251" s="794"/>
      <c r="Q4251" s="794"/>
      <c r="R4251" s="794"/>
      <c r="S4251" s="794"/>
      <c r="T4251" s="794"/>
      <c r="U4251" s="794"/>
      <c r="V4251" s="794"/>
      <c r="W4251" s="794"/>
      <c r="X4251" s="794"/>
    </row>
    <row r="4252" spans="3:24">
      <c r="C4252" s="857" t="s">
        <v>1024</v>
      </c>
      <c r="D4252" s="835">
        <v>43952</v>
      </c>
      <c r="E4252" s="794">
        <f t="shared" si="75"/>
        <v>2020</v>
      </c>
      <c r="F4252" s="794" t="s">
        <v>1019</v>
      </c>
      <c r="G4252" s="823">
        <v>300</v>
      </c>
      <c r="H4252" s="794" t="s">
        <v>1029</v>
      </c>
      <c r="I4252" s="794">
        <v>86</v>
      </c>
      <c r="J4252" s="794">
        <v>214</v>
      </c>
      <c r="K4252" s="794">
        <v>898.80000000000007</v>
      </c>
      <c r="L4252" s="835">
        <v>44228</v>
      </c>
      <c r="M4252" s="794"/>
      <c r="N4252" s="794"/>
      <c r="O4252" s="794"/>
      <c r="P4252" s="794"/>
      <c r="Q4252" s="794"/>
      <c r="R4252" s="794"/>
      <c r="S4252" s="794"/>
      <c r="T4252" s="794"/>
      <c r="U4252" s="794"/>
      <c r="V4252" s="794"/>
      <c r="W4252" s="794"/>
      <c r="X4252" s="794"/>
    </row>
    <row r="4253" spans="3:24">
      <c r="C4253" s="857" t="s">
        <v>1024</v>
      </c>
      <c r="D4253" s="835">
        <v>43952</v>
      </c>
      <c r="E4253" s="794">
        <f t="shared" si="75"/>
        <v>2020</v>
      </c>
      <c r="F4253" s="794" t="s">
        <v>1019</v>
      </c>
      <c r="G4253" s="823">
        <v>300</v>
      </c>
      <c r="H4253" s="794" t="s">
        <v>1029</v>
      </c>
      <c r="I4253" s="794">
        <v>86</v>
      </c>
      <c r="J4253" s="794">
        <v>214</v>
      </c>
      <c r="K4253" s="794">
        <v>898.80000000000007</v>
      </c>
      <c r="L4253" s="835">
        <v>44228</v>
      </c>
      <c r="M4253" s="794"/>
      <c r="N4253" s="794"/>
      <c r="O4253" s="794"/>
      <c r="P4253" s="794"/>
      <c r="Q4253" s="794"/>
      <c r="R4253" s="794"/>
      <c r="S4253" s="794"/>
      <c r="T4253" s="794"/>
      <c r="U4253" s="794"/>
      <c r="V4253" s="794"/>
      <c r="W4253" s="794"/>
      <c r="X4253" s="794"/>
    </row>
    <row r="4254" spans="3:24">
      <c r="C4254" s="857" t="s">
        <v>1024</v>
      </c>
      <c r="D4254" s="835">
        <v>43952</v>
      </c>
      <c r="E4254" s="794">
        <f t="shared" si="75"/>
        <v>2020</v>
      </c>
      <c r="F4254" s="794" t="s">
        <v>1019</v>
      </c>
      <c r="G4254" s="823">
        <v>300</v>
      </c>
      <c r="H4254" s="794" t="s">
        <v>1029</v>
      </c>
      <c r="I4254" s="794">
        <v>86</v>
      </c>
      <c r="J4254" s="794">
        <v>214</v>
      </c>
      <c r="K4254" s="794">
        <v>898.80000000000007</v>
      </c>
      <c r="L4254" s="835">
        <v>44228</v>
      </c>
      <c r="M4254" s="794"/>
      <c r="N4254" s="794"/>
      <c r="O4254" s="794"/>
      <c r="P4254" s="794"/>
      <c r="Q4254" s="794"/>
      <c r="R4254" s="794"/>
      <c r="S4254" s="794"/>
      <c r="T4254" s="794"/>
      <c r="U4254" s="794"/>
      <c r="V4254" s="794"/>
      <c r="W4254" s="794"/>
      <c r="X4254" s="794"/>
    </row>
    <row r="4255" spans="3:24">
      <c r="C4255" s="857" t="s">
        <v>1024</v>
      </c>
      <c r="D4255" s="835">
        <v>43952</v>
      </c>
      <c r="E4255" s="794">
        <f t="shared" si="75"/>
        <v>2020</v>
      </c>
      <c r="F4255" s="794" t="s">
        <v>1019</v>
      </c>
      <c r="G4255" s="823">
        <v>300</v>
      </c>
      <c r="H4255" s="794" t="s">
        <v>1029</v>
      </c>
      <c r="I4255" s="794">
        <v>86</v>
      </c>
      <c r="J4255" s="794">
        <v>214</v>
      </c>
      <c r="K4255" s="794">
        <v>898.80000000000007</v>
      </c>
      <c r="L4255" s="835">
        <v>44228</v>
      </c>
      <c r="M4255" s="794"/>
      <c r="N4255" s="794"/>
      <c r="O4255" s="794"/>
      <c r="P4255" s="794"/>
      <c r="Q4255" s="794"/>
      <c r="R4255" s="794"/>
      <c r="S4255" s="794"/>
      <c r="T4255" s="794"/>
      <c r="U4255" s="794"/>
      <c r="V4255" s="794"/>
      <c r="W4255" s="794"/>
      <c r="X4255" s="794"/>
    </row>
    <row r="4256" spans="3:24">
      <c r="C4256" s="857" t="s">
        <v>1024</v>
      </c>
      <c r="D4256" s="835">
        <v>43952</v>
      </c>
      <c r="E4256" s="794">
        <f t="shared" si="75"/>
        <v>2020</v>
      </c>
      <c r="F4256" s="794" t="s">
        <v>1019</v>
      </c>
      <c r="G4256" s="823">
        <v>300</v>
      </c>
      <c r="H4256" s="794" t="s">
        <v>1029</v>
      </c>
      <c r="I4256" s="794">
        <v>86</v>
      </c>
      <c r="J4256" s="794">
        <v>214</v>
      </c>
      <c r="K4256" s="794">
        <v>898.80000000000007</v>
      </c>
      <c r="L4256" s="835">
        <v>44228</v>
      </c>
      <c r="M4256" s="794"/>
      <c r="N4256" s="794"/>
      <c r="O4256" s="794"/>
      <c r="P4256" s="794"/>
      <c r="Q4256" s="794"/>
      <c r="R4256" s="794"/>
      <c r="S4256" s="794"/>
      <c r="T4256" s="794"/>
      <c r="U4256" s="794"/>
      <c r="V4256" s="794"/>
      <c r="W4256" s="794"/>
      <c r="X4256" s="794"/>
    </row>
    <row r="4257" spans="3:24">
      <c r="C4257" s="857" t="s">
        <v>1024</v>
      </c>
      <c r="D4257" s="835">
        <v>43952</v>
      </c>
      <c r="E4257" s="794">
        <f t="shared" si="75"/>
        <v>2020</v>
      </c>
      <c r="F4257" s="794" t="s">
        <v>1019</v>
      </c>
      <c r="G4257" s="823">
        <v>300</v>
      </c>
      <c r="H4257" s="794" t="s">
        <v>1029</v>
      </c>
      <c r="I4257" s="794">
        <v>86</v>
      </c>
      <c r="J4257" s="794">
        <v>214</v>
      </c>
      <c r="K4257" s="794">
        <v>898.80000000000007</v>
      </c>
      <c r="L4257" s="835">
        <v>44228</v>
      </c>
      <c r="M4257" s="794"/>
      <c r="N4257" s="794"/>
      <c r="O4257" s="794"/>
      <c r="P4257" s="794"/>
      <c r="Q4257" s="794"/>
      <c r="R4257" s="794"/>
      <c r="S4257" s="794"/>
      <c r="T4257" s="794"/>
      <c r="U4257" s="794"/>
      <c r="V4257" s="794"/>
      <c r="W4257" s="794"/>
      <c r="X4257" s="794"/>
    </row>
    <row r="4258" spans="3:24">
      <c r="C4258" s="857" t="s">
        <v>1024</v>
      </c>
      <c r="D4258" s="835">
        <v>43952</v>
      </c>
      <c r="E4258" s="794">
        <f t="shared" si="75"/>
        <v>2020</v>
      </c>
      <c r="F4258" s="794" t="s">
        <v>1019</v>
      </c>
      <c r="G4258" s="823">
        <v>300</v>
      </c>
      <c r="H4258" s="794" t="s">
        <v>1029</v>
      </c>
      <c r="I4258" s="794">
        <v>86</v>
      </c>
      <c r="J4258" s="794">
        <v>214</v>
      </c>
      <c r="K4258" s="794">
        <v>898.80000000000007</v>
      </c>
      <c r="L4258" s="835">
        <v>44228</v>
      </c>
      <c r="M4258" s="794"/>
      <c r="N4258" s="794"/>
      <c r="O4258" s="794"/>
      <c r="P4258" s="794"/>
      <c r="Q4258" s="794"/>
      <c r="R4258" s="794"/>
      <c r="S4258" s="794"/>
      <c r="T4258" s="794"/>
      <c r="U4258" s="794"/>
      <c r="V4258" s="794"/>
      <c r="W4258" s="794"/>
      <c r="X4258" s="794"/>
    </row>
    <row r="4259" spans="3:24">
      <c r="C4259" s="857" t="s">
        <v>1024</v>
      </c>
      <c r="D4259" s="835">
        <v>43952</v>
      </c>
      <c r="E4259" s="794">
        <f t="shared" si="75"/>
        <v>2020</v>
      </c>
      <c r="F4259" s="794" t="s">
        <v>1019</v>
      </c>
      <c r="G4259" s="823">
        <v>300</v>
      </c>
      <c r="H4259" s="794" t="s">
        <v>1029</v>
      </c>
      <c r="I4259" s="794">
        <v>86</v>
      </c>
      <c r="J4259" s="794">
        <v>214</v>
      </c>
      <c r="K4259" s="794">
        <v>898.80000000000007</v>
      </c>
      <c r="L4259" s="835">
        <v>44228</v>
      </c>
      <c r="M4259" s="794"/>
      <c r="N4259" s="794"/>
      <c r="O4259" s="794"/>
      <c r="P4259" s="794"/>
      <c r="Q4259" s="794"/>
      <c r="R4259" s="794"/>
      <c r="S4259" s="794"/>
      <c r="T4259" s="794"/>
      <c r="U4259" s="794"/>
      <c r="V4259" s="794"/>
      <c r="W4259" s="794"/>
      <c r="X4259" s="794"/>
    </row>
    <row r="4260" spans="3:24">
      <c r="C4260" s="857" t="s">
        <v>1024</v>
      </c>
      <c r="D4260" s="835">
        <v>43952</v>
      </c>
      <c r="E4260" s="794">
        <f t="shared" si="75"/>
        <v>2020</v>
      </c>
      <c r="F4260" s="794" t="s">
        <v>1019</v>
      </c>
      <c r="G4260" s="823">
        <v>300</v>
      </c>
      <c r="H4260" s="794" t="s">
        <v>1029</v>
      </c>
      <c r="I4260" s="794">
        <v>86</v>
      </c>
      <c r="J4260" s="794">
        <v>214</v>
      </c>
      <c r="K4260" s="794">
        <v>898.80000000000007</v>
      </c>
      <c r="L4260" s="835">
        <v>44228</v>
      </c>
      <c r="M4260" s="794"/>
      <c r="N4260" s="794"/>
      <c r="O4260" s="794"/>
      <c r="P4260" s="794"/>
      <c r="Q4260" s="794"/>
      <c r="R4260" s="794"/>
      <c r="S4260" s="794"/>
      <c r="T4260" s="794"/>
      <c r="U4260" s="794"/>
      <c r="V4260" s="794"/>
      <c r="W4260" s="794"/>
      <c r="X4260" s="794"/>
    </row>
    <row r="4261" spans="3:24">
      <c r="C4261" s="857" t="s">
        <v>1024</v>
      </c>
      <c r="D4261" s="835">
        <v>43952</v>
      </c>
      <c r="E4261" s="794">
        <f t="shared" si="75"/>
        <v>2020</v>
      </c>
      <c r="F4261" s="794" t="s">
        <v>1019</v>
      </c>
      <c r="G4261" s="823">
        <v>300</v>
      </c>
      <c r="H4261" s="794" t="s">
        <v>1029</v>
      </c>
      <c r="I4261" s="794">
        <v>86</v>
      </c>
      <c r="J4261" s="794">
        <v>214</v>
      </c>
      <c r="K4261" s="794">
        <v>898.80000000000007</v>
      </c>
      <c r="L4261" s="835">
        <v>44228</v>
      </c>
      <c r="M4261" s="794"/>
      <c r="N4261" s="794"/>
      <c r="O4261" s="794"/>
      <c r="P4261" s="794"/>
      <c r="Q4261" s="794"/>
      <c r="R4261" s="794"/>
      <c r="S4261" s="794"/>
      <c r="T4261" s="794"/>
      <c r="U4261" s="794"/>
      <c r="V4261" s="794"/>
      <c r="W4261" s="794"/>
      <c r="X4261" s="794"/>
    </row>
    <row r="4262" spans="3:24">
      <c r="C4262" s="857" t="s">
        <v>1024</v>
      </c>
      <c r="D4262" s="835">
        <v>43952</v>
      </c>
      <c r="E4262" s="794">
        <f t="shared" si="75"/>
        <v>2020</v>
      </c>
      <c r="F4262" s="794" t="s">
        <v>1019</v>
      </c>
      <c r="G4262" s="823">
        <v>300</v>
      </c>
      <c r="H4262" s="794" t="s">
        <v>1029</v>
      </c>
      <c r="I4262" s="794">
        <v>86</v>
      </c>
      <c r="J4262" s="794">
        <v>214</v>
      </c>
      <c r="K4262" s="794">
        <v>898.80000000000007</v>
      </c>
      <c r="L4262" s="835">
        <v>44228</v>
      </c>
      <c r="M4262" s="794"/>
      <c r="N4262" s="794"/>
      <c r="O4262" s="794"/>
      <c r="P4262" s="794"/>
      <c r="Q4262" s="794"/>
      <c r="R4262" s="794"/>
      <c r="S4262" s="794"/>
      <c r="T4262" s="794"/>
      <c r="U4262" s="794"/>
      <c r="V4262" s="794"/>
      <c r="W4262" s="794"/>
      <c r="X4262" s="794"/>
    </row>
    <row r="4263" spans="3:24">
      <c r="C4263" s="857" t="s">
        <v>1024</v>
      </c>
      <c r="D4263" s="835">
        <v>43952</v>
      </c>
      <c r="E4263" s="794">
        <f t="shared" si="75"/>
        <v>2020</v>
      </c>
      <c r="F4263" s="794" t="s">
        <v>1019</v>
      </c>
      <c r="G4263" s="823">
        <v>300</v>
      </c>
      <c r="H4263" s="794" t="s">
        <v>1029</v>
      </c>
      <c r="I4263" s="794">
        <v>86</v>
      </c>
      <c r="J4263" s="794">
        <v>214</v>
      </c>
      <c r="K4263" s="794">
        <v>898.80000000000007</v>
      </c>
      <c r="L4263" s="835">
        <v>44228</v>
      </c>
      <c r="M4263" s="794"/>
      <c r="N4263" s="794"/>
      <c r="O4263" s="794"/>
      <c r="P4263" s="794"/>
      <c r="Q4263" s="794"/>
      <c r="R4263" s="794"/>
      <c r="S4263" s="794"/>
      <c r="T4263" s="794"/>
      <c r="U4263" s="794"/>
      <c r="V4263" s="794"/>
      <c r="W4263" s="794"/>
      <c r="X4263" s="794"/>
    </row>
    <row r="4264" spans="3:24">
      <c r="C4264" s="857" t="s">
        <v>1024</v>
      </c>
      <c r="D4264" s="835">
        <v>43952</v>
      </c>
      <c r="E4264" s="794">
        <f t="shared" si="75"/>
        <v>2020</v>
      </c>
      <c r="F4264" s="794" t="s">
        <v>1019</v>
      </c>
      <c r="G4264" s="823">
        <v>300</v>
      </c>
      <c r="H4264" s="794" t="s">
        <v>1029</v>
      </c>
      <c r="I4264" s="794">
        <v>86</v>
      </c>
      <c r="J4264" s="794">
        <v>214</v>
      </c>
      <c r="K4264" s="794">
        <v>898.80000000000007</v>
      </c>
      <c r="L4264" s="835">
        <v>44228</v>
      </c>
      <c r="M4264" s="794"/>
      <c r="N4264" s="794"/>
      <c r="O4264" s="794"/>
      <c r="P4264" s="794"/>
      <c r="Q4264" s="794"/>
      <c r="R4264" s="794"/>
      <c r="S4264" s="794"/>
      <c r="T4264" s="794"/>
      <c r="U4264" s="794"/>
      <c r="V4264" s="794"/>
      <c r="W4264" s="794"/>
      <c r="X4264" s="794"/>
    </row>
    <row r="4265" spans="3:24">
      <c r="C4265" s="857" t="s">
        <v>1024</v>
      </c>
      <c r="D4265" s="835">
        <v>43952</v>
      </c>
      <c r="E4265" s="794">
        <f t="shared" si="75"/>
        <v>2020</v>
      </c>
      <c r="F4265" s="794" t="s">
        <v>1019</v>
      </c>
      <c r="G4265" s="823">
        <v>300</v>
      </c>
      <c r="H4265" s="794" t="s">
        <v>1029</v>
      </c>
      <c r="I4265" s="794">
        <v>86</v>
      </c>
      <c r="J4265" s="794">
        <v>214</v>
      </c>
      <c r="K4265" s="794">
        <v>898.80000000000007</v>
      </c>
      <c r="L4265" s="835">
        <v>44228</v>
      </c>
      <c r="M4265" s="794"/>
      <c r="N4265" s="794"/>
      <c r="O4265" s="794"/>
      <c r="P4265" s="794"/>
      <c r="Q4265" s="794"/>
      <c r="R4265" s="794"/>
      <c r="S4265" s="794"/>
      <c r="T4265" s="794"/>
      <c r="U4265" s="794"/>
      <c r="V4265" s="794"/>
      <c r="W4265" s="794"/>
      <c r="X4265" s="794"/>
    </row>
    <row r="4266" spans="3:24">
      <c r="C4266" s="857" t="s">
        <v>1024</v>
      </c>
      <c r="D4266" s="835">
        <v>43952</v>
      </c>
      <c r="E4266" s="794">
        <f t="shared" ref="E4266:E4329" si="76">YEAR(D4266)</f>
        <v>2020</v>
      </c>
      <c r="F4266" s="794" t="s">
        <v>1019</v>
      </c>
      <c r="G4266" s="823">
        <v>300</v>
      </c>
      <c r="H4266" s="794" t="s">
        <v>1029</v>
      </c>
      <c r="I4266" s="794">
        <v>86</v>
      </c>
      <c r="J4266" s="794">
        <v>214</v>
      </c>
      <c r="K4266" s="794">
        <v>898.80000000000007</v>
      </c>
      <c r="L4266" s="835">
        <v>44228</v>
      </c>
      <c r="M4266" s="794"/>
      <c r="N4266" s="794"/>
      <c r="O4266" s="794"/>
      <c r="P4266" s="794"/>
      <c r="Q4266" s="794"/>
      <c r="R4266" s="794"/>
      <c r="S4266" s="794"/>
      <c r="T4266" s="794"/>
      <c r="U4266" s="794"/>
      <c r="V4266" s="794"/>
      <c r="W4266" s="794"/>
      <c r="X4266" s="794"/>
    </row>
    <row r="4267" spans="3:24">
      <c r="C4267" s="857" t="s">
        <v>1024</v>
      </c>
      <c r="D4267" s="835">
        <v>43952</v>
      </c>
      <c r="E4267" s="794">
        <f t="shared" si="76"/>
        <v>2020</v>
      </c>
      <c r="F4267" s="794" t="s">
        <v>1019</v>
      </c>
      <c r="G4267" s="823">
        <v>300</v>
      </c>
      <c r="H4267" s="794" t="s">
        <v>1029</v>
      </c>
      <c r="I4267" s="794">
        <v>86</v>
      </c>
      <c r="J4267" s="794">
        <v>214</v>
      </c>
      <c r="K4267" s="794">
        <v>898.80000000000007</v>
      </c>
      <c r="L4267" s="835">
        <v>44228</v>
      </c>
      <c r="M4267" s="794"/>
      <c r="N4267" s="794"/>
      <c r="O4267" s="794"/>
      <c r="P4267" s="794"/>
      <c r="Q4267" s="794"/>
      <c r="R4267" s="794"/>
      <c r="S4267" s="794"/>
      <c r="T4267" s="794"/>
      <c r="U4267" s="794"/>
      <c r="V4267" s="794"/>
      <c r="W4267" s="794"/>
      <c r="X4267" s="794"/>
    </row>
    <row r="4268" spans="3:24">
      <c r="C4268" s="857" t="s">
        <v>1024</v>
      </c>
      <c r="D4268" s="835">
        <v>43952</v>
      </c>
      <c r="E4268" s="794">
        <f t="shared" si="76"/>
        <v>2020</v>
      </c>
      <c r="F4268" s="794" t="s">
        <v>1019</v>
      </c>
      <c r="G4268" s="823">
        <v>300</v>
      </c>
      <c r="H4268" s="794" t="s">
        <v>1029</v>
      </c>
      <c r="I4268" s="794">
        <v>86</v>
      </c>
      <c r="J4268" s="794">
        <v>214</v>
      </c>
      <c r="K4268" s="794">
        <v>898.80000000000007</v>
      </c>
      <c r="L4268" s="835">
        <v>44228</v>
      </c>
      <c r="M4268" s="794"/>
      <c r="N4268" s="794"/>
      <c r="O4268" s="794"/>
      <c r="P4268" s="794"/>
      <c r="Q4268" s="794"/>
      <c r="R4268" s="794"/>
      <c r="S4268" s="794"/>
      <c r="T4268" s="794"/>
      <c r="U4268" s="794"/>
      <c r="V4268" s="794"/>
      <c r="W4268" s="794"/>
      <c r="X4268" s="794"/>
    </row>
    <row r="4269" spans="3:24">
      <c r="C4269" s="857" t="s">
        <v>1024</v>
      </c>
      <c r="D4269" s="835">
        <v>43952</v>
      </c>
      <c r="E4269" s="794">
        <f t="shared" si="76"/>
        <v>2020</v>
      </c>
      <c r="F4269" s="794" t="s">
        <v>1019</v>
      </c>
      <c r="G4269" s="823">
        <v>300</v>
      </c>
      <c r="H4269" s="794" t="s">
        <v>1029</v>
      </c>
      <c r="I4269" s="794">
        <v>86</v>
      </c>
      <c r="J4269" s="794">
        <v>214</v>
      </c>
      <c r="K4269" s="794">
        <v>898.80000000000007</v>
      </c>
      <c r="L4269" s="835">
        <v>44228</v>
      </c>
      <c r="M4269" s="794"/>
      <c r="N4269" s="794"/>
      <c r="O4269" s="794"/>
      <c r="P4269" s="794"/>
      <c r="Q4269" s="794"/>
      <c r="R4269" s="794"/>
      <c r="S4269" s="794"/>
      <c r="T4269" s="794"/>
      <c r="U4269" s="794"/>
      <c r="V4269" s="794"/>
      <c r="W4269" s="794"/>
      <c r="X4269" s="794"/>
    </row>
    <row r="4270" spans="3:24">
      <c r="C4270" s="857" t="s">
        <v>1024</v>
      </c>
      <c r="D4270" s="835">
        <v>43952</v>
      </c>
      <c r="E4270" s="794">
        <f t="shared" si="76"/>
        <v>2020</v>
      </c>
      <c r="F4270" s="794" t="s">
        <v>1019</v>
      </c>
      <c r="G4270" s="823">
        <v>300</v>
      </c>
      <c r="H4270" s="794" t="s">
        <v>1029</v>
      </c>
      <c r="I4270" s="794">
        <v>86</v>
      </c>
      <c r="J4270" s="794">
        <v>214</v>
      </c>
      <c r="K4270" s="794">
        <v>898.80000000000007</v>
      </c>
      <c r="L4270" s="835">
        <v>44228</v>
      </c>
      <c r="M4270" s="794"/>
      <c r="N4270" s="794"/>
      <c r="O4270" s="794"/>
      <c r="P4270" s="794"/>
      <c r="Q4270" s="794"/>
      <c r="R4270" s="794"/>
      <c r="S4270" s="794"/>
      <c r="T4270" s="794"/>
      <c r="U4270" s="794"/>
      <c r="V4270" s="794"/>
      <c r="W4270" s="794"/>
      <c r="X4270" s="794"/>
    </row>
    <row r="4271" spans="3:24">
      <c r="C4271" s="857" t="s">
        <v>1024</v>
      </c>
      <c r="D4271" s="835">
        <v>43952</v>
      </c>
      <c r="E4271" s="794">
        <f t="shared" si="76"/>
        <v>2020</v>
      </c>
      <c r="F4271" s="794" t="s">
        <v>1028</v>
      </c>
      <c r="G4271" s="823">
        <v>195</v>
      </c>
      <c r="H4271" s="794" t="s">
        <v>1029</v>
      </c>
      <c r="I4271" s="794">
        <v>86</v>
      </c>
      <c r="J4271" s="794">
        <v>109</v>
      </c>
      <c r="K4271" s="794">
        <v>457.8</v>
      </c>
      <c r="L4271" s="835" t="s">
        <v>1023</v>
      </c>
      <c r="M4271" s="794"/>
      <c r="N4271" s="794"/>
      <c r="O4271" s="794"/>
      <c r="P4271" s="794"/>
      <c r="Q4271" s="794"/>
      <c r="R4271" s="794"/>
      <c r="S4271" s="794"/>
      <c r="T4271" s="794"/>
      <c r="U4271" s="794"/>
      <c r="V4271" s="794"/>
      <c r="W4271" s="794"/>
      <c r="X4271" s="794"/>
    </row>
    <row r="4272" spans="3:24">
      <c r="C4272" s="857" t="s">
        <v>1024</v>
      </c>
      <c r="D4272" s="835">
        <v>43952</v>
      </c>
      <c r="E4272" s="794">
        <f t="shared" si="76"/>
        <v>2020</v>
      </c>
      <c r="F4272" s="794" t="s">
        <v>1019</v>
      </c>
      <c r="G4272" s="823">
        <v>300</v>
      </c>
      <c r="H4272" s="794" t="s">
        <v>1029</v>
      </c>
      <c r="I4272" s="794">
        <v>86</v>
      </c>
      <c r="J4272" s="794">
        <v>214</v>
      </c>
      <c r="K4272" s="794">
        <v>898.80000000000007</v>
      </c>
      <c r="L4272" s="835" t="s">
        <v>1023</v>
      </c>
      <c r="M4272" s="794"/>
      <c r="N4272" s="794"/>
      <c r="O4272" s="794"/>
      <c r="P4272" s="794"/>
      <c r="Q4272" s="794"/>
      <c r="R4272" s="794"/>
      <c r="S4272" s="794"/>
      <c r="T4272" s="794"/>
      <c r="U4272" s="794"/>
      <c r="V4272" s="794"/>
      <c r="W4272" s="794"/>
      <c r="X4272" s="794"/>
    </row>
    <row r="4273" spans="3:24">
      <c r="C4273" s="857" t="s">
        <v>1024</v>
      </c>
      <c r="D4273" s="835">
        <v>43952</v>
      </c>
      <c r="E4273" s="794">
        <f t="shared" si="76"/>
        <v>2020</v>
      </c>
      <c r="F4273" s="794" t="s">
        <v>1019</v>
      </c>
      <c r="G4273" s="823">
        <v>300</v>
      </c>
      <c r="H4273" s="794" t="s">
        <v>1029</v>
      </c>
      <c r="I4273" s="794">
        <v>86</v>
      </c>
      <c r="J4273" s="794">
        <v>214</v>
      </c>
      <c r="K4273" s="794">
        <v>898.80000000000007</v>
      </c>
      <c r="L4273" s="835" t="s">
        <v>1023</v>
      </c>
      <c r="M4273" s="794"/>
      <c r="N4273" s="794"/>
      <c r="O4273" s="794"/>
      <c r="P4273" s="794"/>
      <c r="Q4273" s="794"/>
      <c r="R4273" s="794"/>
      <c r="S4273" s="794"/>
      <c r="T4273" s="794"/>
      <c r="U4273" s="794"/>
      <c r="V4273" s="794"/>
      <c r="W4273" s="794"/>
      <c r="X4273" s="794"/>
    </row>
    <row r="4274" spans="3:24">
      <c r="C4274" s="857" t="s">
        <v>1024</v>
      </c>
      <c r="D4274" s="835">
        <v>43952</v>
      </c>
      <c r="E4274" s="794">
        <f t="shared" si="76"/>
        <v>2020</v>
      </c>
      <c r="F4274" s="794" t="s">
        <v>1019</v>
      </c>
      <c r="G4274" s="823">
        <v>300</v>
      </c>
      <c r="H4274" s="794" t="s">
        <v>1029</v>
      </c>
      <c r="I4274" s="794">
        <v>86</v>
      </c>
      <c r="J4274" s="794">
        <v>214</v>
      </c>
      <c r="K4274" s="794">
        <v>898.80000000000007</v>
      </c>
      <c r="L4274" s="835" t="s">
        <v>1023</v>
      </c>
      <c r="M4274" s="794"/>
      <c r="N4274" s="794"/>
      <c r="O4274" s="794"/>
      <c r="P4274" s="794"/>
      <c r="Q4274" s="794"/>
      <c r="R4274" s="794"/>
      <c r="S4274" s="794"/>
      <c r="T4274" s="794"/>
      <c r="U4274" s="794"/>
      <c r="V4274" s="794"/>
      <c r="W4274" s="794"/>
      <c r="X4274" s="794"/>
    </row>
    <row r="4275" spans="3:24">
      <c r="C4275" s="857" t="s">
        <v>1024</v>
      </c>
      <c r="D4275" s="835">
        <v>43952</v>
      </c>
      <c r="E4275" s="794">
        <f t="shared" si="76"/>
        <v>2020</v>
      </c>
      <c r="F4275" s="794" t="s">
        <v>1019</v>
      </c>
      <c r="G4275" s="823">
        <v>300</v>
      </c>
      <c r="H4275" s="794" t="s">
        <v>1029</v>
      </c>
      <c r="I4275" s="794">
        <v>86</v>
      </c>
      <c r="J4275" s="794">
        <v>214</v>
      </c>
      <c r="K4275" s="794">
        <v>898.80000000000007</v>
      </c>
      <c r="L4275" s="835" t="s">
        <v>1023</v>
      </c>
      <c r="M4275" s="794"/>
      <c r="N4275" s="794"/>
      <c r="O4275" s="794"/>
      <c r="P4275" s="794"/>
      <c r="Q4275" s="794"/>
      <c r="R4275" s="794"/>
      <c r="S4275" s="794"/>
      <c r="T4275" s="794"/>
      <c r="U4275" s="794"/>
      <c r="V4275" s="794"/>
      <c r="W4275" s="794"/>
      <c r="X4275" s="794"/>
    </row>
    <row r="4276" spans="3:24">
      <c r="C4276" s="857" t="s">
        <v>1024</v>
      </c>
      <c r="D4276" s="835">
        <v>43952</v>
      </c>
      <c r="E4276" s="794">
        <f t="shared" si="76"/>
        <v>2020</v>
      </c>
      <c r="F4276" s="794" t="s">
        <v>1028</v>
      </c>
      <c r="G4276" s="823">
        <v>195</v>
      </c>
      <c r="H4276" s="794" t="s">
        <v>1029</v>
      </c>
      <c r="I4276" s="794">
        <v>86</v>
      </c>
      <c r="J4276" s="794">
        <v>109</v>
      </c>
      <c r="K4276" s="794">
        <v>457.8</v>
      </c>
      <c r="L4276" s="835" t="s">
        <v>1023</v>
      </c>
      <c r="M4276" s="794"/>
      <c r="N4276" s="794"/>
      <c r="O4276" s="794"/>
      <c r="P4276" s="794"/>
      <c r="Q4276" s="794"/>
      <c r="R4276" s="794"/>
      <c r="S4276" s="794"/>
      <c r="T4276" s="794"/>
      <c r="U4276" s="794"/>
      <c r="V4276" s="794"/>
      <c r="W4276" s="794"/>
      <c r="X4276" s="794"/>
    </row>
    <row r="4277" spans="3:24">
      <c r="C4277" s="857" t="s">
        <v>1024</v>
      </c>
      <c r="D4277" s="835">
        <v>43952</v>
      </c>
      <c r="E4277" s="794">
        <f t="shared" si="76"/>
        <v>2020</v>
      </c>
      <c r="F4277" s="794" t="s">
        <v>1019</v>
      </c>
      <c r="G4277" s="823">
        <v>300</v>
      </c>
      <c r="H4277" s="794" t="s">
        <v>1029</v>
      </c>
      <c r="I4277" s="794">
        <v>86</v>
      </c>
      <c r="J4277" s="794">
        <v>214</v>
      </c>
      <c r="K4277" s="794">
        <v>898.80000000000007</v>
      </c>
      <c r="L4277" s="835">
        <v>44228</v>
      </c>
      <c r="M4277" s="794"/>
      <c r="N4277" s="794"/>
      <c r="O4277" s="794"/>
      <c r="P4277" s="794"/>
      <c r="Q4277" s="794"/>
      <c r="R4277" s="794"/>
      <c r="S4277" s="794"/>
      <c r="T4277" s="794"/>
      <c r="U4277" s="794"/>
      <c r="V4277" s="794"/>
      <c r="W4277" s="794"/>
      <c r="X4277" s="794"/>
    </row>
    <row r="4278" spans="3:24">
      <c r="C4278" s="857" t="s">
        <v>1024</v>
      </c>
      <c r="D4278" s="835">
        <v>43952</v>
      </c>
      <c r="E4278" s="794">
        <f t="shared" si="76"/>
        <v>2020</v>
      </c>
      <c r="F4278" s="794" t="s">
        <v>1019</v>
      </c>
      <c r="G4278" s="823">
        <v>300</v>
      </c>
      <c r="H4278" s="794" t="s">
        <v>1029</v>
      </c>
      <c r="I4278" s="794">
        <v>86</v>
      </c>
      <c r="J4278" s="794">
        <v>214</v>
      </c>
      <c r="K4278" s="794">
        <v>898.80000000000007</v>
      </c>
      <c r="L4278" s="835">
        <v>44228</v>
      </c>
      <c r="M4278" s="794"/>
      <c r="N4278" s="794"/>
      <c r="O4278" s="794"/>
      <c r="P4278" s="794"/>
      <c r="Q4278" s="794"/>
      <c r="R4278" s="794"/>
      <c r="S4278" s="794"/>
      <c r="T4278" s="794"/>
      <c r="U4278" s="794"/>
      <c r="V4278" s="794"/>
      <c r="W4278" s="794"/>
      <c r="X4278" s="794"/>
    </row>
    <row r="4279" spans="3:24">
      <c r="C4279" s="857" t="s">
        <v>1024</v>
      </c>
      <c r="D4279" s="835">
        <v>43952</v>
      </c>
      <c r="E4279" s="794">
        <f t="shared" si="76"/>
        <v>2020</v>
      </c>
      <c r="F4279" s="794" t="s">
        <v>1019</v>
      </c>
      <c r="G4279" s="823">
        <v>300</v>
      </c>
      <c r="H4279" s="794" t="s">
        <v>1029</v>
      </c>
      <c r="I4279" s="794">
        <v>86</v>
      </c>
      <c r="J4279" s="794">
        <v>214</v>
      </c>
      <c r="K4279" s="794">
        <v>898.80000000000007</v>
      </c>
      <c r="L4279" s="835">
        <v>44228</v>
      </c>
      <c r="M4279" s="794"/>
      <c r="N4279" s="794"/>
      <c r="O4279" s="794"/>
      <c r="P4279" s="794"/>
      <c r="Q4279" s="794"/>
      <c r="R4279" s="794"/>
      <c r="S4279" s="794"/>
      <c r="T4279" s="794"/>
      <c r="U4279" s="794"/>
      <c r="V4279" s="794"/>
      <c r="W4279" s="794"/>
      <c r="X4279" s="794"/>
    </row>
    <row r="4280" spans="3:24">
      <c r="C4280" s="857" t="s">
        <v>1024</v>
      </c>
      <c r="D4280" s="835">
        <v>43952</v>
      </c>
      <c r="E4280" s="794">
        <f t="shared" si="76"/>
        <v>2020</v>
      </c>
      <c r="F4280" s="794" t="s">
        <v>1019</v>
      </c>
      <c r="G4280" s="823">
        <v>300</v>
      </c>
      <c r="H4280" s="794" t="s">
        <v>1029</v>
      </c>
      <c r="I4280" s="794">
        <v>86</v>
      </c>
      <c r="J4280" s="794">
        <v>214</v>
      </c>
      <c r="K4280" s="794">
        <v>898.80000000000007</v>
      </c>
      <c r="L4280" s="835">
        <v>44228</v>
      </c>
      <c r="M4280" s="794"/>
      <c r="N4280" s="794"/>
      <c r="O4280" s="794"/>
      <c r="P4280" s="794"/>
      <c r="Q4280" s="794"/>
      <c r="R4280" s="794"/>
      <c r="S4280" s="794"/>
      <c r="T4280" s="794"/>
      <c r="U4280" s="794"/>
      <c r="V4280" s="794"/>
      <c r="W4280" s="794"/>
      <c r="X4280" s="794"/>
    </row>
    <row r="4281" spans="3:24">
      <c r="C4281" s="857" t="s">
        <v>1024</v>
      </c>
      <c r="D4281" s="835">
        <v>43952</v>
      </c>
      <c r="E4281" s="794">
        <f t="shared" si="76"/>
        <v>2020</v>
      </c>
      <c r="F4281" s="794" t="s">
        <v>1019</v>
      </c>
      <c r="G4281" s="823">
        <v>300</v>
      </c>
      <c r="H4281" s="794" t="s">
        <v>1029</v>
      </c>
      <c r="I4281" s="794">
        <v>86</v>
      </c>
      <c r="J4281" s="794">
        <v>214</v>
      </c>
      <c r="K4281" s="794">
        <v>898.80000000000007</v>
      </c>
      <c r="L4281" s="835">
        <v>44228</v>
      </c>
      <c r="M4281" s="794"/>
      <c r="N4281" s="794"/>
      <c r="O4281" s="794"/>
      <c r="P4281" s="794"/>
      <c r="Q4281" s="794"/>
      <c r="R4281" s="794"/>
      <c r="S4281" s="794"/>
      <c r="T4281" s="794"/>
      <c r="U4281" s="794"/>
      <c r="V4281" s="794"/>
      <c r="W4281" s="794"/>
      <c r="X4281" s="794"/>
    </row>
    <row r="4282" spans="3:24">
      <c r="C4282" s="857" t="s">
        <v>1024</v>
      </c>
      <c r="D4282" s="835">
        <v>43952</v>
      </c>
      <c r="E4282" s="794">
        <f t="shared" si="76"/>
        <v>2020</v>
      </c>
      <c r="F4282" s="794" t="s">
        <v>1019</v>
      </c>
      <c r="G4282" s="823">
        <v>300</v>
      </c>
      <c r="H4282" s="794" t="s">
        <v>1029</v>
      </c>
      <c r="I4282" s="794">
        <v>86</v>
      </c>
      <c r="J4282" s="794">
        <v>214</v>
      </c>
      <c r="K4282" s="794">
        <v>898.80000000000007</v>
      </c>
      <c r="L4282" s="835">
        <v>44228</v>
      </c>
      <c r="M4282" s="794"/>
      <c r="N4282" s="794"/>
      <c r="O4282" s="794"/>
      <c r="P4282" s="794"/>
      <c r="Q4282" s="794"/>
      <c r="R4282" s="794"/>
      <c r="S4282" s="794"/>
      <c r="T4282" s="794"/>
      <c r="U4282" s="794"/>
      <c r="V4282" s="794"/>
      <c r="W4282" s="794"/>
      <c r="X4282" s="794"/>
    </row>
    <row r="4283" spans="3:24">
      <c r="C4283" s="857" t="s">
        <v>1024</v>
      </c>
      <c r="D4283" s="835">
        <v>43952</v>
      </c>
      <c r="E4283" s="794">
        <f t="shared" si="76"/>
        <v>2020</v>
      </c>
      <c r="F4283" s="794" t="s">
        <v>1019</v>
      </c>
      <c r="G4283" s="823">
        <v>300</v>
      </c>
      <c r="H4283" s="794" t="s">
        <v>1029</v>
      </c>
      <c r="I4283" s="794">
        <v>86</v>
      </c>
      <c r="J4283" s="794">
        <v>214</v>
      </c>
      <c r="K4283" s="794">
        <v>898.80000000000007</v>
      </c>
      <c r="L4283" s="835">
        <v>44228</v>
      </c>
      <c r="M4283" s="794"/>
      <c r="N4283" s="794"/>
      <c r="O4283" s="794"/>
      <c r="P4283" s="794"/>
      <c r="Q4283" s="794"/>
      <c r="R4283" s="794"/>
      <c r="S4283" s="794"/>
      <c r="T4283" s="794"/>
      <c r="U4283" s="794"/>
      <c r="V4283" s="794"/>
      <c r="W4283" s="794"/>
      <c r="X4283" s="794"/>
    </row>
    <row r="4284" spans="3:24">
      <c r="C4284" s="857" t="s">
        <v>1024</v>
      </c>
      <c r="D4284" s="835">
        <v>43952</v>
      </c>
      <c r="E4284" s="794">
        <f t="shared" si="76"/>
        <v>2020</v>
      </c>
      <c r="F4284" s="794" t="s">
        <v>1019</v>
      </c>
      <c r="G4284" s="823">
        <v>300</v>
      </c>
      <c r="H4284" s="794" t="s">
        <v>1029</v>
      </c>
      <c r="I4284" s="794">
        <v>86</v>
      </c>
      <c r="J4284" s="794">
        <v>214</v>
      </c>
      <c r="K4284" s="794">
        <v>898.80000000000007</v>
      </c>
      <c r="L4284" s="835">
        <v>44228</v>
      </c>
      <c r="M4284" s="794"/>
      <c r="N4284" s="794"/>
      <c r="O4284" s="794"/>
      <c r="P4284" s="794"/>
      <c r="Q4284" s="794"/>
      <c r="R4284" s="794"/>
      <c r="S4284" s="794"/>
      <c r="T4284" s="794"/>
      <c r="U4284" s="794"/>
      <c r="V4284" s="794"/>
      <c r="W4284" s="794"/>
      <c r="X4284" s="794"/>
    </row>
    <row r="4285" spans="3:24">
      <c r="C4285" s="857" t="s">
        <v>1024</v>
      </c>
      <c r="D4285" s="835">
        <v>43952</v>
      </c>
      <c r="E4285" s="794">
        <f t="shared" si="76"/>
        <v>2020</v>
      </c>
      <c r="F4285" s="794" t="s">
        <v>1019</v>
      </c>
      <c r="G4285" s="823">
        <v>300</v>
      </c>
      <c r="H4285" s="794" t="s">
        <v>1029</v>
      </c>
      <c r="I4285" s="794">
        <v>86</v>
      </c>
      <c r="J4285" s="794">
        <v>214</v>
      </c>
      <c r="K4285" s="794">
        <v>898.80000000000007</v>
      </c>
      <c r="L4285" s="835">
        <v>44228</v>
      </c>
      <c r="M4285" s="794"/>
      <c r="N4285" s="794"/>
      <c r="O4285" s="794"/>
      <c r="P4285" s="794"/>
      <c r="Q4285" s="794"/>
      <c r="R4285" s="794"/>
      <c r="S4285" s="794"/>
      <c r="T4285" s="794"/>
      <c r="U4285" s="794"/>
      <c r="V4285" s="794"/>
      <c r="W4285" s="794"/>
      <c r="X4285" s="794"/>
    </row>
    <row r="4286" spans="3:24">
      <c r="C4286" s="857" t="s">
        <v>1024</v>
      </c>
      <c r="D4286" s="835">
        <v>43952</v>
      </c>
      <c r="E4286" s="794">
        <f t="shared" si="76"/>
        <v>2020</v>
      </c>
      <c r="F4286" s="794" t="s">
        <v>1019</v>
      </c>
      <c r="G4286" s="823">
        <v>300</v>
      </c>
      <c r="H4286" s="794" t="s">
        <v>1029</v>
      </c>
      <c r="I4286" s="794">
        <v>86</v>
      </c>
      <c r="J4286" s="794">
        <v>214</v>
      </c>
      <c r="K4286" s="794">
        <v>898.80000000000007</v>
      </c>
      <c r="L4286" s="835">
        <v>44228</v>
      </c>
      <c r="M4286" s="794"/>
      <c r="N4286" s="794"/>
      <c r="O4286" s="794"/>
      <c r="P4286" s="794"/>
      <c r="Q4286" s="794"/>
      <c r="R4286" s="794"/>
      <c r="S4286" s="794"/>
      <c r="T4286" s="794"/>
      <c r="U4286" s="794"/>
      <c r="V4286" s="794"/>
      <c r="W4286" s="794"/>
      <c r="X4286" s="794"/>
    </row>
    <row r="4287" spans="3:24">
      <c r="C4287" s="857" t="s">
        <v>1024</v>
      </c>
      <c r="D4287" s="835">
        <v>43952</v>
      </c>
      <c r="E4287" s="794">
        <f t="shared" si="76"/>
        <v>2020</v>
      </c>
      <c r="F4287" s="794" t="s">
        <v>1019</v>
      </c>
      <c r="G4287" s="823">
        <v>300</v>
      </c>
      <c r="H4287" s="794" t="s">
        <v>1029</v>
      </c>
      <c r="I4287" s="794">
        <v>86</v>
      </c>
      <c r="J4287" s="794">
        <v>214</v>
      </c>
      <c r="K4287" s="794">
        <v>898.80000000000007</v>
      </c>
      <c r="L4287" s="835">
        <v>44228</v>
      </c>
      <c r="M4287" s="794"/>
      <c r="N4287" s="794"/>
      <c r="O4287" s="794"/>
      <c r="P4287" s="794"/>
      <c r="Q4287" s="794"/>
      <c r="R4287" s="794"/>
      <c r="S4287" s="794"/>
      <c r="T4287" s="794"/>
      <c r="U4287" s="794"/>
      <c r="V4287" s="794"/>
      <c r="W4287" s="794"/>
      <c r="X4287" s="794"/>
    </row>
    <row r="4288" spans="3:24">
      <c r="C4288" s="857" t="s">
        <v>1024</v>
      </c>
      <c r="D4288" s="835">
        <v>43952</v>
      </c>
      <c r="E4288" s="794">
        <f t="shared" si="76"/>
        <v>2020</v>
      </c>
      <c r="F4288" s="794" t="s">
        <v>1019</v>
      </c>
      <c r="G4288" s="823">
        <v>300</v>
      </c>
      <c r="H4288" s="794" t="s">
        <v>1029</v>
      </c>
      <c r="I4288" s="794">
        <v>86</v>
      </c>
      <c r="J4288" s="794">
        <v>214</v>
      </c>
      <c r="K4288" s="794">
        <v>898.80000000000007</v>
      </c>
      <c r="L4288" s="835">
        <v>44228</v>
      </c>
      <c r="M4288" s="794"/>
      <c r="N4288" s="794"/>
      <c r="O4288" s="794"/>
      <c r="P4288" s="794"/>
      <c r="Q4288" s="794"/>
      <c r="R4288" s="794"/>
      <c r="S4288" s="794"/>
      <c r="T4288" s="794"/>
      <c r="U4288" s="794"/>
      <c r="V4288" s="794"/>
      <c r="W4288" s="794"/>
      <c r="X4288" s="794"/>
    </row>
    <row r="4289" spans="3:24">
      <c r="C4289" s="857" t="s">
        <v>1024</v>
      </c>
      <c r="D4289" s="835">
        <v>43952</v>
      </c>
      <c r="E4289" s="794">
        <f t="shared" si="76"/>
        <v>2020</v>
      </c>
      <c r="F4289" s="794" t="s">
        <v>1019</v>
      </c>
      <c r="G4289" s="823">
        <v>300</v>
      </c>
      <c r="H4289" s="794" t="s">
        <v>1029</v>
      </c>
      <c r="I4289" s="794">
        <v>86</v>
      </c>
      <c r="J4289" s="794">
        <v>214</v>
      </c>
      <c r="K4289" s="794">
        <v>898.80000000000007</v>
      </c>
      <c r="L4289" s="835">
        <v>44228</v>
      </c>
      <c r="M4289" s="794"/>
      <c r="N4289" s="794"/>
      <c r="O4289" s="794"/>
      <c r="P4289" s="794"/>
      <c r="Q4289" s="794"/>
      <c r="R4289" s="794"/>
      <c r="S4289" s="794"/>
      <c r="T4289" s="794"/>
      <c r="U4289" s="794"/>
      <c r="V4289" s="794"/>
      <c r="W4289" s="794"/>
      <c r="X4289" s="794"/>
    </row>
    <row r="4290" spans="3:24">
      <c r="C4290" s="857" t="s">
        <v>1024</v>
      </c>
      <c r="D4290" s="835">
        <v>43952</v>
      </c>
      <c r="E4290" s="794">
        <f t="shared" si="76"/>
        <v>2020</v>
      </c>
      <c r="F4290" s="794" t="s">
        <v>1019</v>
      </c>
      <c r="G4290" s="823">
        <v>300</v>
      </c>
      <c r="H4290" s="794" t="s">
        <v>1029</v>
      </c>
      <c r="I4290" s="794">
        <v>86</v>
      </c>
      <c r="J4290" s="794">
        <v>214</v>
      </c>
      <c r="K4290" s="794">
        <v>898.80000000000007</v>
      </c>
      <c r="L4290" s="835">
        <v>44228</v>
      </c>
      <c r="M4290" s="794"/>
      <c r="N4290" s="794"/>
      <c r="O4290" s="794"/>
      <c r="P4290" s="794"/>
      <c r="Q4290" s="794"/>
      <c r="R4290" s="794"/>
      <c r="S4290" s="794"/>
      <c r="T4290" s="794"/>
      <c r="U4290" s="794"/>
      <c r="V4290" s="794"/>
      <c r="W4290" s="794"/>
      <c r="X4290" s="794"/>
    </row>
    <row r="4291" spans="3:24">
      <c r="C4291" s="857" t="s">
        <v>1024</v>
      </c>
      <c r="D4291" s="835">
        <v>43952</v>
      </c>
      <c r="E4291" s="794">
        <f t="shared" si="76"/>
        <v>2020</v>
      </c>
      <c r="F4291" s="794" t="s">
        <v>1019</v>
      </c>
      <c r="G4291" s="823">
        <v>300</v>
      </c>
      <c r="H4291" s="794" t="s">
        <v>1029</v>
      </c>
      <c r="I4291" s="794">
        <v>86</v>
      </c>
      <c r="J4291" s="794">
        <v>214</v>
      </c>
      <c r="K4291" s="794">
        <v>898.80000000000007</v>
      </c>
      <c r="L4291" s="835">
        <v>44228</v>
      </c>
      <c r="M4291" s="794"/>
      <c r="N4291" s="794"/>
      <c r="O4291" s="794"/>
      <c r="P4291" s="794"/>
      <c r="Q4291" s="794"/>
      <c r="R4291" s="794"/>
      <c r="S4291" s="794"/>
      <c r="T4291" s="794"/>
      <c r="U4291" s="794"/>
      <c r="V4291" s="794"/>
      <c r="W4291" s="794"/>
      <c r="X4291" s="794"/>
    </row>
    <row r="4292" spans="3:24">
      <c r="C4292" s="857" t="s">
        <v>1024</v>
      </c>
      <c r="D4292" s="835">
        <v>43952</v>
      </c>
      <c r="E4292" s="794">
        <f t="shared" si="76"/>
        <v>2020</v>
      </c>
      <c r="F4292" s="794" t="s">
        <v>1019</v>
      </c>
      <c r="G4292" s="823">
        <v>300</v>
      </c>
      <c r="H4292" s="794" t="s">
        <v>1029</v>
      </c>
      <c r="I4292" s="794">
        <v>86</v>
      </c>
      <c r="J4292" s="794">
        <v>214</v>
      </c>
      <c r="K4292" s="794">
        <v>898.80000000000007</v>
      </c>
      <c r="L4292" s="835">
        <v>44228</v>
      </c>
      <c r="M4292" s="794"/>
      <c r="N4292" s="794"/>
      <c r="O4292" s="794"/>
      <c r="P4292" s="794"/>
      <c r="Q4292" s="794"/>
      <c r="R4292" s="794"/>
      <c r="S4292" s="794"/>
      <c r="T4292" s="794"/>
      <c r="U4292" s="794"/>
      <c r="V4292" s="794"/>
      <c r="W4292" s="794"/>
      <c r="X4292" s="794"/>
    </row>
    <row r="4293" spans="3:24">
      <c r="C4293" s="857" t="s">
        <v>1024</v>
      </c>
      <c r="D4293" s="835">
        <v>43952</v>
      </c>
      <c r="E4293" s="794">
        <f t="shared" si="76"/>
        <v>2020</v>
      </c>
      <c r="F4293" s="794" t="s">
        <v>1028</v>
      </c>
      <c r="G4293" s="823">
        <v>195</v>
      </c>
      <c r="H4293" s="794" t="s">
        <v>1029</v>
      </c>
      <c r="I4293" s="794">
        <v>86</v>
      </c>
      <c r="J4293" s="794">
        <v>109</v>
      </c>
      <c r="K4293" s="794">
        <v>457.8</v>
      </c>
      <c r="L4293" s="835" t="s">
        <v>1023</v>
      </c>
      <c r="M4293" s="794"/>
      <c r="N4293" s="794"/>
      <c r="O4293" s="794"/>
      <c r="P4293" s="794"/>
      <c r="Q4293" s="794"/>
      <c r="R4293" s="794"/>
      <c r="S4293" s="794"/>
      <c r="T4293" s="794"/>
      <c r="U4293" s="794"/>
      <c r="V4293" s="794"/>
      <c r="W4293" s="794"/>
      <c r="X4293" s="794"/>
    </row>
    <row r="4294" spans="3:24">
      <c r="C4294" s="857" t="s">
        <v>1018</v>
      </c>
      <c r="D4294" s="835">
        <v>43922</v>
      </c>
      <c r="E4294" s="794">
        <f t="shared" si="76"/>
        <v>2020</v>
      </c>
      <c r="F4294" s="794" t="s">
        <v>1028</v>
      </c>
      <c r="G4294" s="823">
        <v>195</v>
      </c>
      <c r="H4294" s="794" t="s">
        <v>1029</v>
      </c>
      <c r="I4294" s="794">
        <v>86</v>
      </c>
      <c r="J4294" s="794">
        <v>109</v>
      </c>
      <c r="K4294" s="794">
        <v>457.8</v>
      </c>
      <c r="L4294" s="835" t="s">
        <v>1023</v>
      </c>
      <c r="M4294" s="794"/>
      <c r="N4294" s="794"/>
      <c r="O4294" s="794"/>
      <c r="P4294" s="794"/>
      <c r="Q4294" s="794"/>
      <c r="R4294" s="794"/>
      <c r="S4294" s="794"/>
      <c r="T4294" s="794"/>
      <c r="U4294" s="794"/>
      <c r="V4294" s="794"/>
      <c r="W4294" s="794"/>
      <c r="X4294" s="794"/>
    </row>
    <row r="4295" spans="3:24">
      <c r="C4295" s="857" t="s">
        <v>1018</v>
      </c>
      <c r="D4295" s="835">
        <v>43922</v>
      </c>
      <c r="E4295" s="794">
        <f t="shared" si="76"/>
        <v>2020</v>
      </c>
      <c r="F4295" s="794" t="s">
        <v>1028</v>
      </c>
      <c r="G4295" s="823">
        <v>195</v>
      </c>
      <c r="H4295" s="794" t="s">
        <v>1029</v>
      </c>
      <c r="I4295" s="794">
        <v>86</v>
      </c>
      <c r="J4295" s="794">
        <v>109</v>
      </c>
      <c r="K4295" s="794">
        <v>457.8</v>
      </c>
      <c r="L4295" s="835" t="s">
        <v>1023</v>
      </c>
      <c r="M4295" s="794"/>
      <c r="N4295" s="794"/>
      <c r="O4295" s="794"/>
      <c r="P4295" s="794"/>
      <c r="Q4295" s="794"/>
      <c r="R4295" s="794"/>
      <c r="S4295" s="794"/>
      <c r="T4295" s="794"/>
      <c r="U4295" s="794"/>
      <c r="V4295" s="794"/>
      <c r="W4295" s="794"/>
      <c r="X4295" s="794"/>
    </row>
    <row r="4296" spans="3:24">
      <c r="C4296" s="857" t="s">
        <v>1018</v>
      </c>
      <c r="D4296" s="835">
        <v>43922</v>
      </c>
      <c r="E4296" s="794">
        <f t="shared" si="76"/>
        <v>2020</v>
      </c>
      <c r="F4296" s="794" t="s">
        <v>1019</v>
      </c>
      <c r="G4296" s="823">
        <v>300</v>
      </c>
      <c r="H4296" s="794" t="s">
        <v>1029</v>
      </c>
      <c r="I4296" s="794">
        <v>86</v>
      </c>
      <c r="J4296" s="794">
        <v>214</v>
      </c>
      <c r="K4296" s="794">
        <v>898.80000000000007</v>
      </c>
      <c r="L4296" s="835" t="s">
        <v>1023</v>
      </c>
      <c r="M4296" s="794"/>
      <c r="N4296" s="794"/>
      <c r="O4296" s="794"/>
      <c r="P4296" s="794"/>
      <c r="Q4296" s="794"/>
      <c r="R4296" s="794"/>
      <c r="S4296" s="794"/>
      <c r="T4296" s="794"/>
      <c r="U4296" s="794"/>
      <c r="V4296" s="794"/>
      <c r="W4296" s="794"/>
      <c r="X4296" s="794"/>
    </row>
    <row r="4297" spans="3:24">
      <c r="C4297" s="857" t="s">
        <v>1018</v>
      </c>
      <c r="D4297" s="835">
        <v>43922</v>
      </c>
      <c r="E4297" s="794">
        <f t="shared" si="76"/>
        <v>2020</v>
      </c>
      <c r="F4297" s="794" t="s">
        <v>1019</v>
      </c>
      <c r="G4297" s="823">
        <v>300</v>
      </c>
      <c r="H4297" s="794" t="s">
        <v>1029</v>
      </c>
      <c r="I4297" s="794">
        <v>86</v>
      </c>
      <c r="J4297" s="794">
        <v>214</v>
      </c>
      <c r="K4297" s="794">
        <v>898.80000000000007</v>
      </c>
      <c r="L4297" s="835" t="s">
        <v>1023</v>
      </c>
      <c r="M4297" s="794"/>
      <c r="N4297" s="794"/>
      <c r="O4297" s="794"/>
      <c r="P4297" s="794"/>
      <c r="Q4297" s="794"/>
      <c r="R4297" s="794"/>
      <c r="S4297" s="794"/>
      <c r="T4297" s="794"/>
      <c r="U4297" s="794"/>
      <c r="V4297" s="794"/>
      <c r="W4297" s="794"/>
      <c r="X4297" s="794"/>
    </row>
    <row r="4298" spans="3:24">
      <c r="C4298" s="857" t="s">
        <v>1024</v>
      </c>
      <c r="D4298" s="835">
        <v>43922</v>
      </c>
      <c r="E4298" s="794">
        <f t="shared" si="76"/>
        <v>2020</v>
      </c>
      <c r="F4298" s="794" t="s">
        <v>1019</v>
      </c>
      <c r="G4298" s="823">
        <v>300</v>
      </c>
      <c r="H4298" s="794" t="s">
        <v>1029</v>
      </c>
      <c r="I4298" s="794">
        <v>86</v>
      </c>
      <c r="J4298" s="794">
        <v>214</v>
      </c>
      <c r="K4298" s="794">
        <v>898.80000000000007</v>
      </c>
      <c r="L4298" s="835">
        <v>44197</v>
      </c>
      <c r="M4298" s="794"/>
      <c r="N4298" s="794"/>
      <c r="O4298" s="794"/>
      <c r="P4298" s="794"/>
      <c r="Q4298" s="794"/>
      <c r="R4298" s="794"/>
      <c r="S4298" s="794"/>
      <c r="T4298" s="794"/>
      <c r="U4298" s="794"/>
      <c r="V4298" s="794"/>
      <c r="W4298" s="794"/>
      <c r="X4298" s="794"/>
    </row>
    <row r="4299" spans="3:24">
      <c r="C4299" s="857" t="s">
        <v>1024</v>
      </c>
      <c r="D4299" s="835">
        <v>43922</v>
      </c>
      <c r="E4299" s="794">
        <f t="shared" si="76"/>
        <v>2020</v>
      </c>
      <c r="F4299" s="794" t="s">
        <v>1019</v>
      </c>
      <c r="G4299" s="823">
        <v>300</v>
      </c>
      <c r="H4299" s="794" t="s">
        <v>1029</v>
      </c>
      <c r="I4299" s="794">
        <v>86</v>
      </c>
      <c r="J4299" s="794">
        <v>214</v>
      </c>
      <c r="K4299" s="794">
        <v>898.80000000000007</v>
      </c>
      <c r="L4299" s="835">
        <v>44197</v>
      </c>
      <c r="M4299" s="794"/>
      <c r="N4299" s="794"/>
      <c r="O4299" s="794"/>
      <c r="P4299" s="794"/>
      <c r="Q4299" s="794"/>
      <c r="R4299" s="794"/>
      <c r="S4299" s="794"/>
      <c r="T4299" s="794"/>
      <c r="U4299" s="794"/>
      <c r="V4299" s="794"/>
      <c r="W4299" s="794"/>
      <c r="X4299" s="794"/>
    </row>
    <row r="4300" spans="3:24">
      <c r="C4300" s="857" t="s">
        <v>1018</v>
      </c>
      <c r="D4300" s="835">
        <v>43922</v>
      </c>
      <c r="E4300" s="794">
        <f t="shared" si="76"/>
        <v>2020</v>
      </c>
      <c r="F4300" s="794" t="s">
        <v>1032</v>
      </c>
      <c r="G4300" s="823">
        <v>135</v>
      </c>
      <c r="H4300" s="794" t="s">
        <v>1029</v>
      </c>
      <c r="I4300" s="794">
        <v>86</v>
      </c>
      <c r="J4300" s="794">
        <v>49</v>
      </c>
      <c r="K4300" s="794">
        <v>205.8</v>
      </c>
      <c r="L4300" s="835" t="s">
        <v>1023</v>
      </c>
      <c r="M4300" s="794"/>
      <c r="N4300" s="794"/>
      <c r="O4300" s="794"/>
      <c r="P4300" s="794"/>
      <c r="Q4300" s="794"/>
      <c r="R4300" s="794"/>
      <c r="S4300" s="794"/>
      <c r="T4300" s="794"/>
      <c r="U4300" s="794"/>
      <c r="V4300" s="794"/>
      <c r="W4300" s="794"/>
      <c r="X4300" s="794"/>
    </row>
    <row r="4301" spans="3:24">
      <c r="C4301" s="857" t="s">
        <v>1018</v>
      </c>
      <c r="D4301" s="835">
        <v>43922</v>
      </c>
      <c r="E4301" s="794">
        <f t="shared" si="76"/>
        <v>2020</v>
      </c>
      <c r="F4301" s="794" t="s">
        <v>1019</v>
      </c>
      <c r="G4301" s="823">
        <v>300</v>
      </c>
      <c r="H4301" s="794" t="s">
        <v>1029</v>
      </c>
      <c r="I4301" s="794">
        <v>86</v>
      </c>
      <c r="J4301" s="794">
        <v>214</v>
      </c>
      <c r="K4301" s="794">
        <v>898.80000000000007</v>
      </c>
      <c r="L4301" s="835" t="s">
        <v>1023</v>
      </c>
      <c r="M4301" s="794"/>
      <c r="N4301" s="794"/>
      <c r="O4301" s="794"/>
      <c r="P4301" s="794"/>
      <c r="Q4301" s="794"/>
      <c r="R4301" s="794"/>
      <c r="S4301" s="794"/>
      <c r="T4301" s="794"/>
      <c r="U4301" s="794"/>
      <c r="V4301" s="794"/>
      <c r="W4301" s="794"/>
      <c r="X4301" s="794"/>
    </row>
    <row r="4302" spans="3:24">
      <c r="C4302" s="857" t="s">
        <v>1018</v>
      </c>
      <c r="D4302" s="835">
        <v>43922</v>
      </c>
      <c r="E4302" s="794">
        <f t="shared" si="76"/>
        <v>2020</v>
      </c>
      <c r="F4302" s="794" t="s">
        <v>1019</v>
      </c>
      <c r="G4302" s="823">
        <v>300</v>
      </c>
      <c r="H4302" s="794" t="s">
        <v>1029</v>
      </c>
      <c r="I4302" s="794">
        <v>86</v>
      </c>
      <c r="J4302" s="794">
        <v>214</v>
      </c>
      <c r="K4302" s="794">
        <v>898.80000000000007</v>
      </c>
      <c r="L4302" s="835" t="s">
        <v>1023</v>
      </c>
      <c r="M4302" s="794"/>
      <c r="N4302" s="794"/>
      <c r="O4302" s="794"/>
      <c r="P4302" s="794"/>
      <c r="Q4302" s="794"/>
      <c r="R4302" s="794"/>
      <c r="S4302" s="794"/>
      <c r="T4302" s="794"/>
      <c r="U4302" s="794"/>
      <c r="V4302" s="794"/>
      <c r="W4302" s="794"/>
      <c r="X4302" s="794"/>
    </row>
    <row r="4303" spans="3:24">
      <c r="C4303" s="857" t="s">
        <v>1018</v>
      </c>
      <c r="D4303" s="835">
        <v>43922</v>
      </c>
      <c r="E4303" s="794">
        <f t="shared" si="76"/>
        <v>2020</v>
      </c>
      <c r="F4303" s="794" t="s">
        <v>1019</v>
      </c>
      <c r="G4303" s="823">
        <v>300</v>
      </c>
      <c r="H4303" s="794" t="s">
        <v>1029</v>
      </c>
      <c r="I4303" s="794">
        <v>86</v>
      </c>
      <c r="J4303" s="794">
        <v>214</v>
      </c>
      <c r="K4303" s="794">
        <v>898.80000000000007</v>
      </c>
      <c r="L4303" s="835" t="s">
        <v>1023</v>
      </c>
      <c r="M4303" s="794"/>
      <c r="N4303" s="794"/>
      <c r="O4303" s="794"/>
      <c r="P4303" s="794"/>
      <c r="Q4303" s="794"/>
      <c r="R4303" s="794"/>
      <c r="S4303" s="794"/>
      <c r="T4303" s="794"/>
      <c r="U4303" s="794"/>
      <c r="V4303" s="794"/>
      <c r="W4303" s="794"/>
      <c r="X4303" s="794"/>
    </row>
    <row r="4304" spans="3:24">
      <c r="C4304" s="857" t="s">
        <v>1024</v>
      </c>
      <c r="D4304" s="835">
        <v>44136</v>
      </c>
      <c r="E4304" s="794">
        <f t="shared" si="76"/>
        <v>2020</v>
      </c>
      <c r="F4304" s="794" t="s">
        <v>1069</v>
      </c>
      <c r="G4304" s="823">
        <v>300</v>
      </c>
      <c r="H4304" s="794" t="s">
        <v>1070</v>
      </c>
      <c r="I4304" s="794">
        <v>208</v>
      </c>
      <c r="J4304" s="794">
        <v>92</v>
      </c>
      <c r="K4304" s="794">
        <v>386.40000000000003</v>
      </c>
      <c r="L4304" s="835">
        <v>44105</v>
      </c>
      <c r="M4304" s="794"/>
      <c r="N4304" s="794"/>
      <c r="O4304" s="794"/>
      <c r="P4304" s="794"/>
      <c r="Q4304" s="794"/>
      <c r="R4304" s="794"/>
      <c r="S4304" s="794"/>
      <c r="T4304" s="794"/>
      <c r="U4304" s="794"/>
      <c r="V4304" s="794"/>
      <c r="W4304" s="794"/>
      <c r="X4304" s="794"/>
    </row>
    <row r="4305" spans="3:24">
      <c r="C4305" s="857" t="s">
        <v>1024</v>
      </c>
      <c r="D4305" s="835">
        <v>44136</v>
      </c>
      <c r="E4305" s="794">
        <f t="shared" si="76"/>
        <v>2020</v>
      </c>
      <c r="F4305" s="794" t="s">
        <v>1069</v>
      </c>
      <c r="G4305" s="823">
        <v>300</v>
      </c>
      <c r="H4305" s="794" t="s">
        <v>1070</v>
      </c>
      <c r="I4305" s="794">
        <v>208</v>
      </c>
      <c r="J4305" s="794">
        <v>92</v>
      </c>
      <c r="K4305" s="794">
        <v>386.40000000000003</v>
      </c>
      <c r="L4305" s="835">
        <v>44105</v>
      </c>
      <c r="M4305" s="794"/>
      <c r="N4305" s="794"/>
      <c r="O4305" s="794"/>
      <c r="P4305" s="794"/>
      <c r="Q4305" s="794"/>
      <c r="R4305" s="794"/>
      <c r="S4305" s="794"/>
      <c r="T4305" s="794"/>
      <c r="U4305" s="794"/>
      <c r="V4305" s="794"/>
      <c r="W4305" s="794"/>
      <c r="X4305" s="794"/>
    </row>
    <row r="4306" spans="3:24">
      <c r="C4306" s="857" t="s">
        <v>1024</v>
      </c>
      <c r="D4306" s="835">
        <v>44136</v>
      </c>
      <c r="E4306" s="794">
        <f t="shared" si="76"/>
        <v>2020</v>
      </c>
      <c r="F4306" s="794" t="s">
        <v>1069</v>
      </c>
      <c r="G4306" s="823">
        <v>300</v>
      </c>
      <c r="H4306" s="794" t="s">
        <v>1070</v>
      </c>
      <c r="I4306" s="794">
        <v>208</v>
      </c>
      <c r="J4306" s="794">
        <v>92</v>
      </c>
      <c r="K4306" s="794">
        <v>386.40000000000003</v>
      </c>
      <c r="L4306" s="835">
        <v>44105</v>
      </c>
      <c r="M4306" s="794"/>
      <c r="N4306" s="794"/>
      <c r="O4306" s="794"/>
      <c r="P4306" s="794"/>
      <c r="Q4306" s="794"/>
      <c r="R4306" s="794"/>
      <c r="S4306" s="794"/>
      <c r="T4306" s="794"/>
      <c r="U4306" s="794"/>
      <c r="V4306" s="794"/>
      <c r="W4306" s="794"/>
      <c r="X4306" s="794"/>
    </row>
    <row r="4307" spans="3:24">
      <c r="C4307" s="857" t="s">
        <v>1024</v>
      </c>
      <c r="D4307" s="835">
        <v>44136</v>
      </c>
      <c r="E4307" s="794">
        <f t="shared" si="76"/>
        <v>2020</v>
      </c>
      <c r="F4307" s="794" t="s">
        <v>1069</v>
      </c>
      <c r="G4307" s="823">
        <v>300</v>
      </c>
      <c r="H4307" s="794" t="s">
        <v>1070</v>
      </c>
      <c r="I4307" s="794">
        <v>208</v>
      </c>
      <c r="J4307" s="794">
        <v>92</v>
      </c>
      <c r="K4307" s="794">
        <v>386.40000000000003</v>
      </c>
      <c r="L4307" s="835">
        <v>44105</v>
      </c>
      <c r="M4307" s="794"/>
      <c r="N4307" s="794"/>
      <c r="O4307" s="794"/>
      <c r="P4307" s="794"/>
      <c r="Q4307" s="794"/>
      <c r="R4307" s="794"/>
      <c r="S4307" s="794"/>
      <c r="T4307" s="794"/>
      <c r="U4307" s="794"/>
      <c r="V4307" s="794"/>
      <c r="W4307" s="794"/>
      <c r="X4307" s="794"/>
    </row>
    <row r="4308" spans="3:24">
      <c r="C4308" s="857" t="s">
        <v>1024</v>
      </c>
      <c r="D4308" s="835">
        <v>44136</v>
      </c>
      <c r="E4308" s="794">
        <f t="shared" si="76"/>
        <v>2020</v>
      </c>
      <c r="F4308" s="794" t="s">
        <v>1069</v>
      </c>
      <c r="G4308" s="823">
        <v>300</v>
      </c>
      <c r="H4308" s="794" t="s">
        <v>1070</v>
      </c>
      <c r="I4308" s="794">
        <v>208</v>
      </c>
      <c r="J4308" s="794">
        <v>92</v>
      </c>
      <c r="K4308" s="794">
        <v>386.40000000000003</v>
      </c>
      <c r="L4308" s="835">
        <v>44105</v>
      </c>
      <c r="M4308" s="794"/>
      <c r="N4308" s="794"/>
      <c r="O4308" s="794"/>
      <c r="P4308" s="794"/>
      <c r="Q4308" s="794"/>
      <c r="R4308" s="794"/>
      <c r="S4308" s="794"/>
      <c r="T4308" s="794"/>
      <c r="U4308" s="794"/>
      <c r="V4308" s="794"/>
      <c r="W4308" s="794"/>
      <c r="X4308" s="794"/>
    </row>
    <row r="4309" spans="3:24">
      <c r="C4309" s="857" t="s">
        <v>1024</v>
      </c>
      <c r="D4309" s="835">
        <v>44136</v>
      </c>
      <c r="E4309" s="794">
        <f t="shared" si="76"/>
        <v>2020</v>
      </c>
      <c r="F4309" s="794" t="s">
        <v>1069</v>
      </c>
      <c r="G4309" s="823">
        <v>300</v>
      </c>
      <c r="H4309" s="794" t="s">
        <v>1070</v>
      </c>
      <c r="I4309" s="794">
        <v>208</v>
      </c>
      <c r="J4309" s="794">
        <v>92</v>
      </c>
      <c r="K4309" s="794">
        <v>386.40000000000003</v>
      </c>
      <c r="L4309" s="835">
        <v>44105</v>
      </c>
      <c r="M4309" s="794"/>
      <c r="N4309" s="794"/>
      <c r="O4309" s="794"/>
      <c r="P4309" s="794"/>
      <c r="Q4309" s="794"/>
      <c r="R4309" s="794"/>
      <c r="S4309" s="794"/>
      <c r="T4309" s="794"/>
      <c r="U4309" s="794"/>
      <c r="V4309" s="794"/>
      <c r="W4309" s="794"/>
      <c r="X4309" s="794"/>
    </row>
    <row r="4310" spans="3:24">
      <c r="C4310" s="857" t="s">
        <v>1024</v>
      </c>
      <c r="D4310" s="835">
        <v>44136</v>
      </c>
      <c r="E4310" s="794">
        <f t="shared" si="76"/>
        <v>2020</v>
      </c>
      <c r="F4310" s="794" t="s">
        <v>1069</v>
      </c>
      <c r="G4310" s="823">
        <v>300</v>
      </c>
      <c r="H4310" s="794" t="s">
        <v>1070</v>
      </c>
      <c r="I4310" s="794">
        <v>208</v>
      </c>
      <c r="J4310" s="794">
        <v>92</v>
      </c>
      <c r="K4310" s="794">
        <v>386.40000000000003</v>
      </c>
      <c r="L4310" s="835">
        <v>44105</v>
      </c>
      <c r="M4310" s="794"/>
      <c r="N4310" s="794"/>
      <c r="O4310" s="794"/>
      <c r="P4310" s="794"/>
      <c r="Q4310" s="794"/>
      <c r="R4310" s="794"/>
      <c r="S4310" s="794"/>
      <c r="T4310" s="794"/>
      <c r="U4310" s="794"/>
      <c r="V4310" s="794"/>
      <c r="W4310" s="794"/>
      <c r="X4310" s="794"/>
    </row>
    <row r="4311" spans="3:24">
      <c r="C4311" s="857" t="s">
        <v>1024</v>
      </c>
      <c r="D4311" s="835">
        <v>44136</v>
      </c>
      <c r="E4311" s="794">
        <f t="shared" si="76"/>
        <v>2020</v>
      </c>
      <c r="F4311" s="794" t="s">
        <v>1069</v>
      </c>
      <c r="G4311" s="823">
        <v>300</v>
      </c>
      <c r="H4311" s="794" t="s">
        <v>1070</v>
      </c>
      <c r="I4311" s="794">
        <v>208</v>
      </c>
      <c r="J4311" s="794">
        <v>92</v>
      </c>
      <c r="K4311" s="794">
        <v>386.40000000000003</v>
      </c>
      <c r="L4311" s="835">
        <v>44105</v>
      </c>
      <c r="M4311" s="794"/>
      <c r="N4311" s="794"/>
      <c r="O4311" s="794"/>
      <c r="P4311" s="794"/>
      <c r="Q4311" s="794"/>
      <c r="R4311" s="794"/>
      <c r="S4311" s="794"/>
      <c r="T4311" s="794"/>
      <c r="U4311" s="794"/>
      <c r="V4311" s="794"/>
      <c r="W4311" s="794"/>
      <c r="X4311" s="794"/>
    </row>
    <row r="4312" spans="3:24">
      <c r="C4312" s="857" t="s">
        <v>1024</v>
      </c>
      <c r="D4312" s="835">
        <v>44136</v>
      </c>
      <c r="E4312" s="794">
        <f t="shared" si="76"/>
        <v>2020</v>
      </c>
      <c r="F4312" s="794" t="s">
        <v>1069</v>
      </c>
      <c r="G4312" s="823">
        <v>300</v>
      </c>
      <c r="H4312" s="794" t="s">
        <v>1070</v>
      </c>
      <c r="I4312" s="794">
        <v>208</v>
      </c>
      <c r="J4312" s="794">
        <v>92</v>
      </c>
      <c r="K4312" s="794">
        <v>386.40000000000003</v>
      </c>
      <c r="L4312" s="835">
        <v>44105</v>
      </c>
      <c r="M4312" s="794"/>
      <c r="N4312" s="794"/>
      <c r="O4312" s="794"/>
      <c r="P4312" s="794"/>
      <c r="Q4312" s="794"/>
      <c r="R4312" s="794"/>
      <c r="S4312" s="794"/>
      <c r="T4312" s="794"/>
      <c r="U4312" s="794"/>
      <c r="V4312" s="794"/>
      <c r="W4312" s="794"/>
      <c r="X4312" s="794"/>
    </row>
    <row r="4313" spans="3:24">
      <c r="C4313" s="857" t="s">
        <v>1024</v>
      </c>
      <c r="D4313" s="835">
        <v>44136</v>
      </c>
      <c r="E4313" s="794">
        <f t="shared" si="76"/>
        <v>2020</v>
      </c>
      <c r="F4313" s="794" t="s">
        <v>1071</v>
      </c>
      <c r="G4313" s="823">
        <v>227</v>
      </c>
      <c r="H4313" s="794" t="s">
        <v>1070</v>
      </c>
      <c r="I4313" s="794">
        <v>208</v>
      </c>
      <c r="J4313" s="794">
        <v>19</v>
      </c>
      <c r="K4313" s="794">
        <v>79.8</v>
      </c>
      <c r="L4313" s="835">
        <v>44105</v>
      </c>
      <c r="M4313" s="794"/>
      <c r="N4313" s="794"/>
      <c r="O4313" s="794"/>
      <c r="P4313" s="794"/>
      <c r="Q4313" s="794"/>
      <c r="R4313" s="794"/>
      <c r="S4313" s="794"/>
      <c r="T4313" s="794"/>
      <c r="U4313" s="794"/>
      <c r="V4313" s="794"/>
      <c r="W4313" s="794"/>
      <c r="X4313" s="794"/>
    </row>
    <row r="4314" spans="3:24">
      <c r="C4314" s="857" t="s">
        <v>1024</v>
      </c>
      <c r="D4314" s="835">
        <v>44136</v>
      </c>
      <c r="E4314" s="794">
        <f t="shared" si="76"/>
        <v>2020</v>
      </c>
      <c r="F4314" s="794" t="s">
        <v>1069</v>
      </c>
      <c r="G4314" s="823">
        <v>300</v>
      </c>
      <c r="H4314" s="794" t="s">
        <v>1070</v>
      </c>
      <c r="I4314" s="794">
        <v>208</v>
      </c>
      <c r="J4314" s="794">
        <v>92</v>
      </c>
      <c r="K4314" s="794">
        <v>386.40000000000003</v>
      </c>
      <c r="L4314" s="835">
        <v>44105</v>
      </c>
      <c r="M4314" s="794"/>
      <c r="N4314" s="794"/>
      <c r="O4314" s="794"/>
      <c r="P4314" s="794"/>
      <c r="Q4314" s="794"/>
      <c r="R4314" s="794"/>
      <c r="S4314" s="794"/>
      <c r="T4314" s="794"/>
      <c r="U4314" s="794"/>
      <c r="V4314" s="794"/>
      <c r="W4314" s="794"/>
      <c r="X4314" s="794"/>
    </row>
    <row r="4315" spans="3:24">
      <c r="C4315" s="857" t="s">
        <v>1024</v>
      </c>
      <c r="D4315" s="835">
        <v>44136</v>
      </c>
      <c r="E4315" s="794">
        <f t="shared" si="76"/>
        <v>2020</v>
      </c>
      <c r="F4315" s="794" t="s">
        <v>1069</v>
      </c>
      <c r="G4315" s="823">
        <v>300</v>
      </c>
      <c r="H4315" s="794" t="s">
        <v>1070</v>
      </c>
      <c r="I4315" s="794">
        <v>208</v>
      </c>
      <c r="J4315" s="794">
        <v>92</v>
      </c>
      <c r="K4315" s="794">
        <v>386.40000000000003</v>
      </c>
      <c r="L4315" s="835">
        <v>44105</v>
      </c>
      <c r="M4315" s="794"/>
      <c r="N4315" s="794"/>
      <c r="O4315" s="794"/>
      <c r="P4315" s="794"/>
      <c r="Q4315" s="794"/>
      <c r="R4315" s="794"/>
      <c r="S4315" s="794"/>
      <c r="T4315" s="794"/>
      <c r="U4315" s="794"/>
      <c r="V4315" s="794"/>
      <c r="W4315" s="794"/>
      <c r="X4315" s="794"/>
    </row>
    <row r="4316" spans="3:24">
      <c r="C4316" s="857" t="s">
        <v>1024</v>
      </c>
      <c r="D4316" s="835">
        <v>44136</v>
      </c>
      <c r="E4316" s="794">
        <f t="shared" si="76"/>
        <v>2020</v>
      </c>
      <c r="F4316" s="794" t="s">
        <v>1069</v>
      </c>
      <c r="G4316" s="823">
        <v>300</v>
      </c>
      <c r="H4316" s="794" t="s">
        <v>1070</v>
      </c>
      <c r="I4316" s="794">
        <v>208</v>
      </c>
      <c r="J4316" s="794">
        <v>92</v>
      </c>
      <c r="K4316" s="794">
        <v>386.40000000000003</v>
      </c>
      <c r="L4316" s="835">
        <v>44105</v>
      </c>
      <c r="M4316" s="794"/>
      <c r="N4316" s="794"/>
      <c r="O4316" s="794"/>
      <c r="P4316" s="794"/>
      <c r="Q4316" s="794"/>
      <c r="R4316" s="794"/>
      <c r="S4316" s="794"/>
      <c r="T4316" s="794"/>
      <c r="U4316" s="794"/>
      <c r="V4316" s="794"/>
      <c r="W4316" s="794"/>
      <c r="X4316" s="794"/>
    </row>
    <row r="4317" spans="3:24">
      <c r="C4317" s="857" t="s">
        <v>1024</v>
      </c>
      <c r="D4317" s="835">
        <v>44136</v>
      </c>
      <c r="E4317" s="794">
        <f t="shared" si="76"/>
        <v>2020</v>
      </c>
      <c r="F4317" s="794" t="s">
        <v>1069</v>
      </c>
      <c r="G4317" s="823">
        <v>300</v>
      </c>
      <c r="H4317" s="794" t="s">
        <v>1070</v>
      </c>
      <c r="I4317" s="794">
        <v>208</v>
      </c>
      <c r="J4317" s="794">
        <v>92</v>
      </c>
      <c r="K4317" s="794">
        <v>386.40000000000003</v>
      </c>
      <c r="L4317" s="835">
        <v>44105</v>
      </c>
      <c r="M4317" s="794"/>
      <c r="N4317" s="794"/>
      <c r="O4317" s="794"/>
      <c r="P4317" s="794"/>
      <c r="Q4317" s="794"/>
      <c r="R4317" s="794"/>
      <c r="S4317" s="794"/>
      <c r="T4317" s="794"/>
      <c r="U4317" s="794"/>
      <c r="V4317" s="794"/>
      <c r="W4317" s="794"/>
      <c r="X4317" s="794"/>
    </row>
    <row r="4318" spans="3:24">
      <c r="C4318" s="857" t="s">
        <v>1024</v>
      </c>
      <c r="D4318" s="835">
        <v>44136</v>
      </c>
      <c r="E4318" s="794">
        <f t="shared" si="76"/>
        <v>2020</v>
      </c>
      <c r="F4318" s="794" t="s">
        <v>1069</v>
      </c>
      <c r="G4318" s="823">
        <v>300</v>
      </c>
      <c r="H4318" s="794" t="s">
        <v>1070</v>
      </c>
      <c r="I4318" s="794">
        <v>208</v>
      </c>
      <c r="J4318" s="794">
        <v>92</v>
      </c>
      <c r="K4318" s="794">
        <v>386.40000000000003</v>
      </c>
      <c r="L4318" s="835">
        <v>44105</v>
      </c>
      <c r="M4318" s="794"/>
      <c r="N4318" s="794"/>
      <c r="O4318" s="794"/>
      <c r="P4318" s="794"/>
      <c r="Q4318" s="794"/>
      <c r="R4318" s="794"/>
      <c r="S4318" s="794"/>
      <c r="T4318" s="794"/>
      <c r="U4318" s="794"/>
      <c r="V4318" s="794"/>
      <c r="W4318" s="794"/>
      <c r="X4318" s="794"/>
    </row>
    <row r="4319" spans="3:24">
      <c r="C4319" s="857" t="s">
        <v>1024</v>
      </c>
      <c r="D4319" s="835">
        <v>44136</v>
      </c>
      <c r="E4319" s="794">
        <f t="shared" si="76"/>
        <v>2020</v>
      </c>
      <c r="F4319" s="794" t="s">
        <v>1069</v>
      </c>
      <c r="G4319" s="823">
        <v>300</v>
      </c>
      <c r="H4319" s="794" t="s">
        <v>1070</v>
      </c>
      <c r="I4319" s="794">
        <v>208</v>
      </c>
      <c r="J4319" s="794">
        <v>92</v>
      </c>
      <c r="K4319" s="794">
        <v>386.40000000000003</v>
      </c>
      <c r="L4319" s="835">
        <v>44105</v>
      </c>
      <c r="M4319" s="794"/>
      <c r="N4319" s="794"/>
      <c r="O4319" s="794"/>
      <c r="P4319" s="794"/>
      <c r="Q4319" s="794"/>
      <c r="R4319" s="794"/>
      <c r="S4319" s="794"/>
      <c r="T4319" s="794"/>
      <c r="U4319" s="794"/>
      <c r="V4319" s="794"/>
      <c r="W4319" s="794"/>
      <c r="X4319" s="794"/>
    </row>
    <row r="4320" spans="3:24">
      <c r="C4320" s="857" t="s">
        <v>1024</v>
      </c>
      <c r="D4320" s="835">
        <v>44136</v>
      </c>
      <c r="E4320" s="794">
        <f t="shared" si="76"/>
        <v>2020</v>
      </c>
      <c r="F4320" s="794" t="s">
        <v>1069</v>
      </c>
      <c r="G4320" s="823">
        <v>300</v>
      </c>
      <c r="H4320" s="794" t="s">
        <v>1070</v>
      </c>
      <c r="I4320" s="794">
        <v>208</v>
      </c>
      <c r="J4320" s="794">
        <v>92</v>
      </c>
      <c r="K4320" s="794">
        <v>386.40000000000003</v>
      </c>
      <c r="L4320" s="835">
        <v>44105</v>
      </c>
      <c r="M4320" s="794"/>
      <c r="N4320" s="794"/>
      <c r="O4320" s="794"/>
      <c r="P4320" s="794"/>
      <c r="Q4320" s="794"/>
      <c r="R4320" s="794"/>
      <c r="S4320" s="794"/>
      <c r="T4320" s="794"/>
      <c r="U4320" s="794"/>
      <c r="V4320" s="794"/>
      <c r="W4320" s="794"/>
      <c r="X4320" s="794"/>
    </row>
    <row r="4321" spans="3:24">
      <c r="C4321" s="857" t="s">
        <v>1024</v>
      </c>
      <c r="D4321" s="835">
        <v>44136</v>
      </c>
      <c r="E4321" s="794">
        <f t="shared" si="76"/>
        <v>2020</v>
      </c>
      <c r="F4321" s="794" t="s">
        <v>1069</v>
      </c>
      <c r="G4321" s="823">
        <v>300</v>
      </c>
      <c r="H4321" s="794" t="s">
        <v>1070</v>
      </c>
      <c r="I4321" s="794">
        <v>208</v>
      </c>
      <c r="J4321" s="794">
        <v>92</v>
      </c>
      <c r="K4321" s="794">
        <v>386.40000000000003</v>
      </c>
      <c r="L4321" s="835">
        <v>44105</v>
      </c>
      <c r="M4321" s="794"/>
      <c r="N4321" s="794"/>
      <c r="O4321" s="794"/>
      <c r="P4321" s="794"/>
      <c r="Q4321" s="794"/>
      <c r="R4321" s="794"/>
      <c r="S4321" s="794"/>
      <c r="T4321" s="794"/>
      <c r="U4321" s="794"/>
      <c r="V4321" s="794"/>
      <c r="W4321" s="794"/>
      <c r="X4321" s="794"/>
    </row>
    <row r="4322" spans="3:24">
      <c r="C4322" s="857" t="s">
        <v>1024</v>
      </c>
      <c r="D4322" s="835">
        <v>44136</v>
      </c>
      <c r="E4322" s="794">
        <f t="shared" si="76"/>
        <v>2020</v>
      </c>
      <c r="F4322" s="794" t="s">
        <v>1069</v>
      </c>
      <c r="G4322" s="823">
        <v>300</v>
      </c>
      <c r="H4322" s="794" t="s">
        <v>1070</v>
      </c>
      <c r="I4322" s="794">
        <v>208</v>
      </c>
      <c r="J4322" s="794">
        <v>92</v>
      </c>
      <c r="K4322" s="794">
        <v>386.40000000000003</v>
      </c>
      <c r="L4322" s="835">
        <v>44105</v>
      </c>
      <c r="M4322" s="794"/>
      <c r="N4322" s="794"/>
      <c r="O4322" s="794"/>
      <c r="P4322" s="794"/>
      <c r="Q4322" s="794"/>
      <c r="R4322" s="794"/>
      <c r="S4322" s="794"/>
      <c r="T4322" s="794"/>
      <c r="U4322" s="794"/>
      <c r="V4322" s="794"/>
      <c r="W4322" s="794"/>
      <c r="X4322" s="794"/>
    </row>
    <row r="4323" spans="3:24">
      <c r="C4323" s="857" t="s">
        <v>1024</v>
      </c>
      <c r="D4323" s="835">
        <v>44136</v>
      </c>
      <c r="E4323" s="794">
        <f t="shared" si="76"/>
        <v>2020</v>
      </c>
      <c r="F4323" s="794" t="s">
        <v>1069</v>
      </c>
      <c r="G4323" s="823">
        <v>300</v>
      </c>
      <c r="H4323" s="794" t="s">
        <v>1070</v>
      </c>
      <c r="I4323" s="794">
        <v>208</v>
      </c>
      <c r="J4323" s="794">
        <v>92</v>
      </c>
      <c r="K4323" s="794">
        <v>386.40000000000003</v>
      </c>
      <c r="L4323" s="835">
        <v>44105</v>
      </c>
      <c r="M4323" s="794"/>
      <c r="N4323" s="794"/>
      <c r="O4323" s="794"/>
      <c r="P4323" s="794"/>
      <c r="Q4323" s="794"/>
      <c r="R4323" s="794"/>
      <c r="S4323" s="794"/>
      <c r="T4323" s="794"/>
      <c r="U4323" s="794"/>
      <c r="V4323" s="794"/>
      <c r="W4323" s="794"/>
      <c r="X4323" s="794"/>
    </row>
    <row r="4324" spans="3:24">
      <c r="C4324" s="857" t="s">
        <v>1024</v>
      </c>
      <c r="D4324" s="835">
        <v>44136</v>
      </c>
      <c r="E4324" s="794">
        <f t="shared" si="76"/>
        <v>2020</v>
      </c>
      <c r="F4324" s="794" t="s">
        <v>1069</v>
      </c>
      <c r="G4324" s="823">
        <v>300</v>
      </c>
      <c r="H4324" s="794" t="s">
        <v>1072</v>
      </c>
      <c r="I4324" s="794">
        <v>198</v>
      </c>
      <c r="J4324" s="794">
        <v>102</v>
      </c>
      <c r="K4324" s="794">
        <v>428.40000000000003</v>
      </c>
      <c r="L4324" s="835">
        <v>44105</v>
      </c>
      <c r="M4324" s="794"/>
      <c r="N4324" s="794"/>
      <c r="O4324" s="794"/>
      <c r="P4324" s="794"/>
      <c r="Q4324" s="794"/>
      <c r="R4324" s="794"/>
      <c r="S4324" s="794"/>
      <c r="T4324" s="794"/>
      <c r="U4324" s="794"/>
      <c r="V4324" s="794"/>
      <c r="W4324" s="794"/>
      <c r="X4324" s="794"/>
    </row>
    <row r="4325" spans="3:24">
      <c r="C4325" s="857" t="s">
        <v>1024</v>
      </c>
      <c r="D4325" s="835">
        <v>44136</v>
      </c>
      <c r="E4325" s="794">
        <f t="shared" si="76"/>
        <v>2020</v>
      </c>
      <c r="F4325" s="794" t="s">
        <v>1069</v>
      </c>
      <c r="G4325" s="823">
        <v>300</v>
      </c>
      <c r="H4325" s="794" t="s">
        <v>1072</v>
      </c>
      <c r="I4325" s="794">
        <v>198</v>
      </c>
      <c r="J4325" s="794">
        <v>102</v>
      </c>
      <c r="K4325" s="794">
        <v>428.40000000000003</v>
      </c>
      <c r="L4325" s="835">
        <v>44105</v>
      </c>
      <c r="M4325" s="794"/>
      <c r="N4325" s="794"/>
      <c r="O4325" s="794"/>
      <c r="P4325" s="794"/>
      <c r="Q4325" s="794"/>
      <c r="R4325" s="794"/>
      <c r="S4325" s="794"/>
      <c r="T4325" s="794"/>
      <c r="U4325" s="794"/>
      <c r="V4325" s="794"/>
      <c r="W4325" s="794"/>
      <c r="X4325" s="794"/>
    </row>
    <row r="4326" spans="3:24">
      <c r="C4326" s="857" t="s">
        <v>1024</v>
      </c>
      <c r="D4326" s="835">
        <v>44136</v>
      </c>
      <c r="E4326" s="794">
        <f t="shared" si="76"/>
        <v>2020</v>
      </c>
      <c r="F4326" s="794" t="s">
        <v>1069</v>
      </c>
      <c r="G4326" s="823">
        <v>300</v>
      </c>
      <c r="H4326" s="794" t="s">
        <v>1072</v>
      </c>
      <c r="I4326" s="794">
        <v>198</v>
      </c>
      <c r="J4326" s="794">
        <v>102</v>
      </c>
      <c r="K4326" s="794">
        <v>428.40000000000003</v>
      </c>
      <c r="L4326" s="835">
        <v>44105</v>
      </c>
      <c r="M4326" s="794"/>
      <c r="N4326" s="794"/>
      <c r="O4326" s="794"/>
      <c r="P4326" s="794"/>
      <c r="Q4326" s="794"/>
      <c r="R4326" s="794"/>
      <c r="S4326" s="794"/>
      <c r="T4326" s="794"/>
      <c r="U4326" s="794"/>
      <c r="V4326" s="794"/>
      <c r="W4326" s="794"/>
      <c r="X4326" s="794"/>
    </row>
    <row r="4327" spans="3:24">
      <c r="C4327" s="857" t="s">
        <v>1024</v>
      </c>
      <c r="D4327" s="835">
        <v>44136</v>
      </c>
      <c r="E4327" s="794">
        <f t="shared" si="76"/>
        <v>2020</v>
      </c>
      <c r="F4327" s="794" t="s">
        <v>1069</v>
      </c>
      <c r="G4327" s="823">
        <v>300</v>
      </c>
      <c r="H4327" s="794" t="s">
        <v>1072</v>
      </c>
      <c r="I4327" s="794">
        <v>198</v>
      </c>
      <c r="J4327" s="794">
        <v>102</v>
      </c>
      <c r="K4327" s="794">
        <v>428.40000000000003</v>
      </c>
      <c r="L4327" s="835">
        <v>44105</v>
      </c>
      <c r="M4327" s="794"/>
      <c r="N4327" s="794"/>
      <c r="O4327" s="794"/>
      <c r="P4327" s="794"/>
      <c r="Q4327" s="794"/>
      <c r="R4327" s="794"/>
      <c r="S4327" s="794"/>
      <c r="T4327" s="794"/>
      <c r="U4327" s="794"/>
      <c r="V4327" s="794"/>
      <c r="W4327" s="794"/>
      <c r="X4327" s="794"/>
    </row>
    <row r="4328" spans="3:24">
      <c r="C4328" s="857" t="s">
        <v>1024</v>
      </c>
      <c r="D4328" s="835">
        <v>44136</v>
      </c>
      <c r="E4328" s="794">
        <f t="shared" si="76"/>
        <v>2020</v>
      </c>
      <c r="F4328" s="794" t="s">
        <v>1069</v>
      </c>
      <c r="G4328" s="823">
        <v>300</v>
      </c>
      <c r="H4328" s="794" t="s">
        <v>1072</v>
      </c>
      <c r="I4328" s="794">
        <v>198</v>
      </c>
      <c r="J4328" s="794">
        <v>102</v>
      </c>
      <c r="K4328" s="794">
        <v>428.40000000000003</v>
      </c>
      <c r="L4328" s="835">
        <v>44105</v>
      </c>
      <c r="M4328" s="794"/>
      <c r="N4328" s="794"/>
      <c r="O4328" s="794"/>
      <c r="P4328" s="794"/>
      <c r="Q4328" s="794"/>
      <c r="R4328" s="794"/>
      <c r="S4328" s="794"/>
      <c r="T4328" s="794"/>
      <c r="U4328" s="794"/>
      <c r="V4328" s="794"/>
      <c r="W4328" s="794"/>
      <c r="X4328" s="794"/>
    </row>
    <row r="4329" spans="3:24">
      <c r="C4329" s="857" t="s">
        <v>1024</v>
      </c>
      <c r="D4329" s="835">
        <v>44136</v>
      </c>
      <c r="E4329" s="794">
        <f t="shared" si="76"/>
        <v>2020</v>
      </c>
      <c r="F4329" s="794" t="s">
        <v>1069</v>
      </c>
      <c r="G4329" s="823">
        <v>300</v>
      </c>
      <c r="H4329" s="794" t="s">
        <v>1072</v>
      </c>
      <c r="I4329" s="794">
        <v>198</v>
      </c>
      <c r="J4329" s="794">
        <v>102</v>
      </c>
      <c r="K4329" s="794">
        <v>428.40000000000003</v>
      </c>
      <c r="L4329" s="835">
        <v>44105</v>
      </c>
      <c r="M4329" s="794"/>
      <c r="N4329" s="794"/>
      <c r="O4329" s="794"/>
      <c r="P4329" s="794"/>
      <c r="Q4329" s="794"/>
      <c r="R4329" s="794"/>
      <c r="S4329" s="794"/>
      <c r="T4329" s="794"/>
      <c r="U4329" s="794"/>
      <c r="V4329" s="794"/>
      <c r="W4329" s="794"/>
      <c r="X4329" s="794"/>
    </row>
    <row r="4330" spans="3:24">
      <c r="C4330" s="857" t="s">
        <v>1024</v>
      </c>
      <c r="D4330" s="835">
        <v>44136</v>
      </c>
      <c r="E4330" s="794">
        <f t="shared" ref="E4330:E4339" si="77">YEAR(D4330)</f>
        <v>2020</v>
      </c>
      <c r="F4330" s="794" t="s">
        <v>1069</v>
      </c>
      <c r="G4330" s="823">
        <v>300</v>
      </c>
      <c r="H4330" s="794" t="s">
        <v>1070</v>
      </c>
      <c r="I4330" s="794">
        <v>208</v>
      </c>
      <c r="J4330" s="794">
        <v>92</v>
      </c>
      <c r="K4330" s="794">
        <v>386.40000000000003</v>
      </c>
      <c r="L4330" s="835">
        <v>44105</v>
      </c>
      <c r="M4330" s="794"/>
      <c r="N4330" s="794"/>
      <c r="O4330" s="794"/>
      <c r="P4330" s="794"/>
      <c r="Q4330" s="794"/>
      <c r="R4330" s="794"/>
      <c r="S4330" s="794"/>
      <c r="T4330" s="794"/>
      <c r="U4330" s="794"/>
      <c r="V4330" s="794"/>
      <c r="W4330" s="794"/>
      <c r="X4330" s="794"/>
    </row>
    <row r="4331" spans="3:24">
      <c r="C4331" s="857" t="s">
        <v>1024</v>
      </c>
      <c r="D4331" s="835">
        <v>44136</v>
      </c>
      <c r="E4331" s="794">
        <f t="shared" si="77"/>
        <v>2020</v>
      </c>
      <c r="F4331" s="794" t="s">
        <v>1069</v>
      </c>
      <c r="G4331" s="823">
        <v>300</v>
      </c>
      <c r="H4331" s="794" t="s">
        <v>1072</v>
      </c>
      <c r="I4331" s="794">
        <v>198</v>
      </c>
      <c r="J4331" s="794">
        <v>102</v>
      </c>
      <c r="K4331" s="794">
        <v>428.40000000000003</v>
      </c>
      <c r="L4331" s="835">
        <v>44105</v>
      </c>
      <c r="M4331" s="794"/>
      <c r="N4331" s="794"/>
      <c r="O4331" s="794"/>
      <c r="P4331" s="794"/>
      <c r="Q4331" s="794"/>
      <c r="R4331" s="794"/>
      <c r="S4331" s="794"/>
      <c r="T4331" s="794"/>
      <c r="U4331" s="794"/>
      <c r="V4331" s="794"/>
      <c r="W4331" s="794"/>
      <c r="X4331" s="794"/>
    </row>
    <row r="4332" spans="3:24">
      <c r="C4332" s="857" t="s">
        <v>1024</v>
      </c>
      <c r="D4332" s="835">
        <v>44136</v>
      </c>
      <c r="E4332" s="794">
        <f t="shared" si="77"/>
        <v>2020</v>
      </c>
      <c r="F4332" s="794" t="s">
        <v>1069</v>
      </c>
      <c r="G4332" s="823">
        <v>300</v>
      </c>
      <c r="H4332" s="794" t="s">
        <v>1072</v>
      </c>
      <c r="I4332" s="794">
        <v>198</v>
      </c>
      <c r="J4332" s="794">
        <v>102</v>
      </c>
      <c r="K4332" s="794">
        <v>428.40000000000003</v>
      </c>
      <c r="L4332" s="835">
        <v>44105</v>
      </c>
      <c r="M4332" s="794"/>
      <c r="N4332" s="794"/>
      <c r="O4332" s="794"/>
      <c r="P4332" s="794"/>
      <c r="Q4332" s="794"/>
      <c r="R4332" s="794"/>
      <c r="S4332" s="794"/>
      <c r="T4332" s="794"/>
      <c r="U4332" s="794"/>
      <c r="V4332" s="794"/>
      <c r="W4332" s="794"/>
      <c r="X4332" s="794"/>
    </row>
    <row r="4333" spans="3:24">
      <c r="C4333" s="857" t="s">
        <v>1024</v>
      </c>
      <c r="D4333" s="835">
        <v>44136</v>
      </c>
      <c r="E4333" s="794">
        <f t="shared" si="77"/>
        <v>2020</v>
      </c>
      <c r="F4333" s="794" t="s">
        <v>1069</v>
      </c>
      <c r="G4333" s="823">
        <v>300</v>
      </c>
      <c r="H4333" s="794" t="s">
        <v>1072</v>
      </c>
      <c r="I4333" s="794">
        <v>198</v>
      </c>
      <c r="J4333" s="794">
        <v>102</v>
      </c>
      <c r="K4333" s="794">
        <v>428.40000000000003</v>
      </c>
      <c r="L4333" s="835">
        <v>44105</v>
      </c>
      <c r="M4333" s="794"/>
      <c r="N4333" s="794"/>
      <c r="O4333" s="794"/>
      <c r="P4333" s="794"/>
      <c r="Q4333" s="794"/>
      <c r="R4333" s="794"/>
      <c r="S4333" s="794"/>
      <c r="T4333" s="794"/>
      <c r="U4333" s="794"/>
      <c r="V4333" s="794"/>
      <c r="W4333" s="794"/>
      <c r="X4333" s="794"/>
    </row>
    <row r="4334" spans="3:24">
      <c r="C4334" s="857" t="s">
        <v>1024</v>
      </c>
      <c r="D4334" s="835">
        <v>44136</v>
      </c>
      <c r="E4334" s="794">
        <f t="shared" si="77"/>
        <v>2020</v>
      </c>
      <c r="F4334" s="794" t="s">
        <v>1069</v>
      </c>
      <c r="G4334" s="823">
        <v>300</v>
      </c>
      <c r="H4334" s="794" t="s">
        <v>1072</v>
      </c>
      <c r="I4334" s="794">
        <v>198</v>
      </c>
      <c r="J4334" s="794">
        <v>102</v>
      </c>
      <c r="K4334" s="794">
        <v>428.40000000000003</v>
      </c>
      <c r="L4334" s="835">
        <v>44105</v>
      </c>
      <c r="M4334" s="794"/>
      <c r="N4334" s="794"/>
      <c r="O4334" s="794"/>
      <c r="P4334" s="794"/>
      <c r="Q4334" s="794"/>
      <c r="R4334" s="794"/>
      <c r="S4334" s="794"/>
      <c r="T4334" s="794"/>
      <c r="U4334" s="794"/>
      <c r="V4334" s="794"/>
      <c r="W4334" s="794"/>
      <c r="X4334" s="794"/>
    </row>
    <row r="4335" spans="3:24">
      <c r="C4335" s="857" t="s">
        <v>1024</v>
      </c>
      <c r="D4335" s="835">
        <v>44136</v>
      </c>
      <c r="E4335" s="794">
        <f t="shared" si="77"/>
        <v>2020</v>
      </c>
      <c r="F4335" s="794" t="s">
        <v>1069</v>
      </c>
      <c r="G4335" s="823">
        <v>300</v>
      </c>
      <c r="H4335" s="794" t="s">
        <v>1072</v>
      </c>
      <c r="I4335" s="794">
        <v>198</v>
      </c>
      <c r="J4335" s="794">
        <v>102</v>
      </c>
      <c r="K4335" s="794">
        <v>428.40000000000003</v>
      </c>
      <c r="L4335" s="835">
        <v>44105</v>
      </c>
      <c r="M4335" s="794"/>
      <c r="N4335" s="794"/>
      <c r="O4335" s="794"/>
      <c r="P4335" s="794"/>
      <c r="Q4335" s="794"/>
      <c r="R4335" s="794"/>
      <c r="S4335" s="794"/>
      <c r="T4335" s="794"/>
      <c r="U4335" s="794"/>
      <c r="V4335" s="794"/>
      <c r="W4335" s="794"/>
      <c r="X4335" s="794"/>
    </row>
    <row r="4336" spans="3:24">
      <c r="C4336" s="857" t="s">
        <v>1024</v>
      </c>
      <c r="D4336" s="835">
        <v>44136</v>
      </c>
      <c r="E4336" s="794">
        <f t="shared" si="77"/>
        <v>2020</v>
      </c>
      <c r="F4336" s="794" t="s">
        <v>1069</v>
      </c>
      <c r="G4336" s="823">
        <v>300</v>
      </c>
      <c r="H4336" s="794" t="s">
        <v>1072</v>
      </c>
      <c r="I4336" s="794">
        <v>198</v>
      </c>
      <c r="J4336" s="794">
        <v>102</v>
      </c>
      <c r="K4336" s="794">
        <v>428.40000000000003</v>
      </c>
      <c r="L4336" s="835">
        <v>44105</v>
      </c>
      <c r="M4336" s="794"/>
      <c r="N4336" s="794"/>
      <c r="O4336" s="794"/>
      <c r="P4336" s="794"/>
      <c r="Q4336" s="794"/>
      <c r="R4336" s="794"/>
      <c r="S4336" s="794"/>
      <c r="T4336" s="794"/>
      <c r="U4336" s="794"/>
      <c r="V4336" s="794"/>
      <c r="W4336" s="794"/>
      <c r="X4336" s="794"/>
    </row>
    <row r="4337" spans="3:24">
      <c r="C4337" s="857" t="s">
        <v>1024</v>
      </c>
      <c r="D4337" s="835">
        <v>44136</v>
      </c>
      <c r="E4337" s="794">
        <f t="shared" si="77"/>
        <v>2020</v>
      </c>
      <c r="F4337" s="794" t="s">
        <v>1069</v>
      </c>
      <c r="G4337" s="823">
        <v>300</v>
      </c>
      <c r="H4337" s="794" t="s">
        <v>1072</v>
      </c>
      <c r="I4337" s="794">
        <v>198</v>
      </c>
      <c r="J4337" s="794">
        <v>102</v>
      </c>
      <c r="K4337" s="794">
        <v>428.40000000000003</v>
      </c>
      <c r="L4337" s="835">
        <v>44105</v>
      </c>
      <c r="M4337" s="794"/>
      <c r="N4337" s="794"/>
      <c r="O4337" s="794"/>
      <c r="P4337" s="794"/>
      <c r="Q4337" s="794"/>
      <c r="R4337" s="794"/>
      <c r="S4337" s="794"/>
      <c r="T4337" s="794"/>
      <c r="U4337" s="794"/>
      <c r="V4337" s="794"/>
      <c r="W4337" s="794"/>
      <c r="X4337" s="794"/>
    </row>
    <row r="4338" spans="3:24">
      <c r="C4338" s="857" t="s">
        <v>1024</v>
      </c>
      <c r="D4338" s="835">
        <v>44136</v>
      </c>
      <c r="E4338" s="794">
        <f t="shared" si="77"/>
        <v>2020</v>
      </c>
      <c r="F4338" s="794" t="s">
        <v>1069</v>
      </c>
      <c r="G4338" s="823">
        <v>300</v>
      </c>
      <c r="H4338" s="794" t="s">
        <v>1072</v>
      </c>
      <c r="I4338" s="794">
        <v>198</v>
      </c>
      <c r="J4338" s="794">
        <v>102</v>
      </c>
      <c r="K4338" s="794">
        <v>428.40000000000003</v>
      </c>
      <c r="L4338" s="835">
        <v>44105</v>
      </c>
      <c r="M4338" s="794"/>
      <c r="N4338" s="794"/>
      <c r="O4338" s="794"/>
      <c r="P4338" s="794"/>
      <c r="Q4338" s="794"/>
      <c r="R4338" s="794"/>
      <c r="S4338" s="794"/>
      <c r="T4338" s="794"/>
      <c r="U4338" s="794"/>
      <c r="V4338" s="794"/>
      <c r="W4338" s="794"/>
      <c r="X4338" s="794"/>
    </row>
    <row r="4339" spans="3:24">
      <c r="C4339" s="857" t="s">
        <v>1024</v>
      </c>
      <c r="D4339" s="835">
        <v>44136</v>
      </c>
      <c r="E4339" s="794">
        <f t="shared" si="77"/>
        <v>2020</v>
      </c>
      <c r="F4339" s="794" t="s">
        <v>1069</v>
      </c>
      <c r="G4339" s="823">
        <v>300</v>
      </c>
      <c r="H4339" s="794" t="s">
        <v>1072</v>
      </c>
      <c r="I4339" s="794">
        <v>198</v>
      </c>
      <c r="J4339" s="794">
        <v>102</v>
      </c>
      <c r="K4339" s="794">
        <v>428.40000000000003</v>
      </c>
      <c r="L4339" s="835">
        <v>44105</v>
      </c>
      <c r="M4339" s="794"/>
      <c r="N4339" s="794"/>
      <c r="O4339" s="794"/>
      <c r="P4339" s="794"/>
      <c r="Q4339" s="794"/>
      <c r="R4339" s="794"/>
      <c r="S4339" s="794"/>
      <c r="T4339" s="794"/>
      <c r="U4339" s="794"/>
      <c r="V4339" s="794"/>
      <c r="W4339" s="794"/>
      <c r="X4339" s="794"/>
    </row>
    <row r="4340" spans="3:24">
      <c r="C4340" s="857"/>
      <c r="D4340" s="835"/>
      <c r="E4340" s="794"/>
      <c r="F4340" s="794"/>
      <c r="G4340" s="823"/>
      <c r="H4340" s="794"/>
      <c r="I4340" s="794"/>
      <c r="J4340" s="794"/>
      <c r="K4340" s="794"/>
      <c r="L4340" s="835"/>
    </row>
  </sheetData>
  <mergeCells count="16">
    <mergeCell ref="C35:E35"/>
    <mergeCell ref="C36:E36"/>
    <mergeCell ref="C24:E24"/>
    <mergeCell ref="C25:E25"/>
    <mergeCell ref="C26:E26"/>
    <mergeCell ref="C32:E33"/>
    <mergeCell ref="G32:I32"/>
    <mergeCell ref="J32:J33"/>
    <mergeCell ref="L32:N32"/>
    <mergeCell ref="O32:P32"/>
    <mergeCell ref="C34:E34"/>
    <mergeCell ref="C18:V18"/>
    <mergeCell ref="G22:I22"/>
    <mergeCell ref="J22:J23"/>
    <mergeCell ref="L22:N22"/>
    <mergeCell ref="O22:P22"/>
  </mergeCells>
  <pageMargins left="0.70866141732283472" right="0.70866141732283472" top="0.74803149606299213" bottom="0.74803149606299213" header="0.31496062992125984" footer="0.31496062992125984"/>
  <pageSetup scale="34" fitToHeight="40" orientation="portrait"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6:U58"/>
  <sheetViews>
    <sheetView view="pageBreakPreview" zoomScale="60" zoomScaleNormal="85" workbookViewId="0">
      <pane ySplit="16" topLeftCell="A17" activePane="bottomLeft" state="frozen"/>
      <selection pane="bottomLeft" activeCell="A43" sqref="A43"/>
    </sheetView>
  </sheetViews>
  <sheetFormatPr defaultColWidth="9" defaultRowHeight="14.6"/>
  <cols>
    <col min="1" max="1" width="9" style="12"/>
    <col min="2" max="2" width="37" style="704" customWidth="1"/>
    <col min="3" max="3" width="9" style="10"/>
    <col min="4" max="16384" width="9" style="12"/>
  </cols>
  <sheetData>
    <row r="16" spans="2:21" ht="26.25" customHeight="1">
      <c r="B16" s="705" t="s">
        <v>560</v>
      </c>
      <c r="C16" s="877" t="s">
        <v>504</v>
      </c>
      <c r="D16" s="878"/>
      <c r="E16" s="878"/>
      <c r="F16" s="878"/>
      <c r="G16" s="878"/>
      <c r="H16" s="878"/>
      <c r="I16" s="878"/>
      <c r="J16" s="878"/>
      <c r="K16" s="878"/>
      <c r="L16" s="878"/>
      <c r="M16" s="878"/>
      <c r="N16" s="878"/>
      <c r="O16" s="878"/>
      <c r="P16" s="878"/>
      <c r="Q16" s="878"/>
      <c r="R16" s="878"/>
      <c r="S16" s="878"/>
      <c r="T16" s="878"/>
      <c r="U16" s="878"/>
    </row>
    <row r="17" spans="2:21" ht="55.5" customHeight="1">
      <c r="B17" s="706" t="s">
        <v>629</v>
      </c>
      <c r="C17" s="879" t="s">
        <v>697</v>
      </c>
      <c r="D17" s="879"/>
      <c r="E17" s="879"/>
      <c r="F17" s="879"/>
      <c r="G17" s="879"/>
      <c r="H17" s="879"/>
      <c r="I17" s="879"/>
      <c r="J17" s="879"/>
      <c r="K17" s="879"/>
      <c r="L17" s="879"/>
      <c r="M17" s="879"/>
      <c r="N17" s="879"/>
      <c r="O17" s="879"/>
      <c r="P17" s="879"/>
      <c r="Q17" s="879"/>
      <c r="R17" s="879"/>
      <c r="S17" s="879"/>
      <c r="T17" s="879"/>
      <c r="U17" s="880"/>
    </row>
    <row r="18" spans="2:21" ht="15.45">
      <c r="B18" s="707"/>
      <c r="C18" s="708"/>
      <c r="D18" s="709"/>
      <c r="E18" s="709"/>
      <c r="F18" s="709"/>
      <c r="G18" s="709"/>
      <c r="H18" s="709"/>
      <c r="I18" s="709"/>
      <c r="J18" s="709"/>
      <c r="K18" s="709"/>
      <c r="L18" s="709"/>
      <c r="M18" s="709"/>
      <c r="N18" s="709"/>
      <c r="O18" s="709"/>
      <c r="P18" s="709"/>
      <c r="Q18" s="709"/>
      <c r="R18" s="709"/>
      <c r="S18" s="709"/>
      <c r="T18" s="709"/>
      <c r="U18" s="710"/>
    </row>
    <row r="19" spans="2:21" ht="15.45">
      <c r="B19" s="707"/>
      <c r="C19" s="708" t="s">
        <v>633</v>
      </c>
      <c r="D19" s="709"/>
      <c r="E19" s="709"/>
      <c r="F19" s="709"/>
      <c r="G19" s="709"/>
      <c r="H19" s="709"/>
      <c r="I19" s="709"/>
      <c r="J19" s="709"/>
      <c r="K19" s="709"/>
      <c r="L19" s="709"/>
      <c r="M19" s="709"/>
      <c r="N19" s="709"/>
      <c r="O19" s="709"/>
      <c r="P19" s="709"/>
      <c r="Q19" s="709"/>
      <c r="R19" s="709"/>
      <c r="S19" s="709"/>
      <c r="T19" s="709"/>
      <c r="U19" s="710"/>
    </row>
    <row r="20" spans="2:21" ht="15.45">
      <c r="B20" s="707"/>
      <c r="C20" s="708"/>
      <c r="D20" s="709"/>
      <c r="E20" s="709"/>
      <c r="F20" s="709"/>
      <c r="G20" s="709"/>
      <c r="H20" s="709"/>
      <c r="I20" s="709"/>
      <c r="J20" s="709"/>
      <c r="K20" s="709"/>
      <c r="L20" s="709"/>
      <c r="M20" s="709"/>
      <c r="N20" s="709"/>
      <c r="O20" s="709"/>
      <c r="P20" s="709"/>
      <c r="Q20" s="709"/>
      <c r="R20" s="709"/>
      <c r="S20" s="709"/>
      <c r="T20" s="709"/>
      <c r="U20" s="710"/>
    </row>
    <row r="21" spans="2:21" ht="15.45">
      <c r="B21" s="707"/>
      <c r="C21" s="708" t="s">
        <v>630</v>
      </c>
      <c r="D21" s="709"/>
      <c r="E21" s="709"/>
      <c r="F21" s="709"/>
      <c r="G21" s="709"/>
      <c r="H21" s="709"/>
      <c r="I21" s="709"/>
      <c r="J21" s="709"/>
      <c r="K21" s="709"/>
      <c r="L21" s="709"/>
      <c r="M21" s="709"/>
      <c r="N21" s="709"/>
      <c r="O21" s="709"/>
      <c r="P21" s="709"/>
      <c r="Q21" s="709"/>
      <c r="R21" s="709"/>
      <c r="S21" s="709"/>
      <c r="T21" s="709"/>
      <c r="U21" s="710"/>
    </row>
    <row r="22" spans="2:21" ht="15.45">
      <c r="B22" s="707"/>
      <c r="C22" s="708"/>
      <c r="D22" s="709"/>
      <c r="E22" s="709"/>
      <c r="F22" s="709"/>
      <c r="G22" s="709"/>
      <c r="H22" s="709"/>
      <c r="I22" s="709"/>
      <c r="J22" s="709"/>
      <c r="K22" s="709"/>
      <c r="L22" s="709"/>
      <c r="M22" s="709"/>
      <c r="N22" s="709"/>
      <c r="O22" s="709"/>
      <c r="P22" s="709"/>
      <c r="Q22" s="709"/>
      <c r="R22" s="709"/>
      <c r="S22" s="709"/>
      <c r="T22" s="709"/>
      <c r="U22" s="710"/>
    </row>
    <row r="23" spans="2:21" ht="30" customHeight="1">
      <c r="B23" s="707"/>
      <c r="C23" s="873" t="s">
        <v>631</v>
      </c>
      <c r="D23" s="873"/>
      <c r="E23" s="873"/>
      <c r="F23" s="873"/>
      <c r="G23" s="873"/>
      <c r="H23" s="873"/>
      <c r="I23" s="873"/>
      <c r="J23" s="873"/>
      <c r="K23" s="873"/>
      <c r="L23" s="873"/>
      <c r="M23" s="873"/>
      <c r="N23" s="873"/>
      <c r="O23" s="873"/>
      <c r="P23" s="873"/>
      <c r="Q23" s="873"/>
      <c r="R23" s="873"/>
      <c r="S23" s="873"/>
      <c r="T23" s="709"/>
      <c r="U23" s="710"/>
    </row>
    <row r="24" spans="2:21" ht="15.45">
      <c r="B24" s="707"/>
      <c r="C24" s="708"/>
      <c r="D24" s="709"/>
      <c r="E24" s="709"/>
      <c r="F24" s="709"/>
      <c r="G24" s="709"/>
      <c r="H24" s="709"/>
      <c r="I24" s="709"/>
      <c r="J24" s="709"/>
      <c r="K24" s="709"/>
      <c r="L24" s="709"/>
      <c r="M24" s="709"/>
      <c r="N24" s="709"/>
      <c r="O24" s="709"/>
      <c r="P24" s="709"/>
      <c r="Q24" s="709"/>
      <c r="R24" s="709"/>
      <c r="S24" s="709"/>
      <c r="T24" s="709"/>
      <c r="U24" s="710"/>
    </row>
    <row r="25" spans="2:21" ht="15.45">
      <c r="B25" s="707"/>
      <c r="C25" s="708" t="s">
        <v>634</v>
      </c>
      <c r="D25" s="709"/>
      <c r="E25" s="709"/>
      <c r="F25" s="709"/>
      <c r="G25" s="709"/>
      <c r="H25" s="709"/>
      <c r="I25" s="709"/>
      <c r="J25" s="709"/>
      <c r="K25" s="709"/>
      <c r="L25" s="709"/>
      <c r="M25" s="709"/>
      <c r="N25" s="709"/>
      <c r="O25" s="709"/>
      <c r="P25" s="709"/>
      <c r="Q25" s="709"/>
      <c r="R25" s="709"/>
      <c r="S25" s="709"/>
      <c r="T25" s="709"/>
      <c r="U25" s="710"/>
    </row>
    <row r="26" spans="2:21" ht="15.45">
      <c r="B26" s="707"/>
      <c r="C26" s="708"/>
      <c r="D26" s="709"/>
      <c r="E26" s="709"/>
      <c r="F26" s="709"/>
      <c r="G26" s="709"/>
      <c r="H26" s="709"/>
      <c r="I26" s="709"/>
      <c r="J26" s="709"/>
      <c r="K26" s="709"/>
      <c r="L26" s="709"/>
      <c r="M26" s="709"/>
      <c r="N26" s="709"/>
      <c r="O26" s="709"/>
      <c r="P26" s="709"/>
      <c r="Q26" s="709"/>
      <c r="R26" s="709"/>
      <c r="S26" s="709"/>
      <c r="T26" s="709"/>
      <c r="U26" s="710"/>
    </row>
    <row r="27" spans="2:21" ht="31.5" customHeight="1">
      <c r="B27" s="707"/>
      <c r="C27" s="873" t="s">
        <v>632</v>
      </c>
      <c r="D27" s="873"/>
      <c r="E27" s="873"/>
      <c r="F27" s="873"/>
      <c r="G27" s="873"/>
      <c r="H27" s="873"/>
      <c r="I27" s="873"/>
      <c r="J27" s="873"/>
      <c r="K27" s="873"/>
      <c r="L27" s="873"/>
      <c r="M27" s="873"/>
      <c r="N27" s="873"/>
      <c r="O27" s="873"/>
      <c r="P27" s="873"/>
      <c r="Q27" s="873"/>
      <c r="R27" s="873"/>
      <c r="S27" s="873"/>
      <c r="T27" s="873"/>
      <c r="U27" s="874"/>
    </row>
    <row r="28" spans="2:21" ht="15.45">
      <c r="B28" s="707"/>
      <c r="C28" s="708"/>
      <c r="D28" s="709"/>
      <c r="E28" s="709"/>
      <c r="F28" s="709"/>
      <c r="G28" s="709"/>
      <c r="H28" s="709"/>
      <c r="I28" s="709"/>
      <c r="J28" s="709"/>
      <c r="K28" s="709"/>
      <c r="L28" s="709"/>
      <c r="M28" s="709"/>
      <c r="N28" s="709"/>
      <c r="O28" s="709"/>
      <c r="P28" s="709"/>
      <c r="Q28" s="709"/>
      <c r="R28" s="709"/>
      <c r="S28" s="709"/>
      <c r="T28" s="709"/>
      <c r="U28" s="710"/>
    </row>
    <row r="29" spans="2:21" ht="31.5" customHeight="1">
      <c r="B29" s="707"/>
      <c r="C29" s="873" t="s">
        <v>635</v>
      </c>
      <c r="D29" s="873"/>
      <c r="E29" s="873"/>
      <c r="F29" s="873"/>
      <c r="G29" s="873"/>
      <c r="H29" s="873"/>
      <c r="I29" s="873"/>
      <c r="J29" s="873"/>
      <c r="K29" s="873"/>
      <c r="L29" s="873"/>
      <c r="M29" s="873"/>
      <c r="N29" s="873"/>
      <c r="O29" s="873"/>
      <c r="P29" s="873"/>
      <c r="Q29" s="873"/>
      <c r="R29" s="873"/>
      <c r="S29" s="873"/>
      <c r="T29" s="873"/>
      <c r="U29" s="874"/>
    </row>
    <row r="30" spans="2:21" ht="15.45">
      <c r="B30" s="707"/>
      <c r="C30" s="708"/>
      <c r="D30" s="709"/>
      <c r="E30" s="709"/>
      <c r="F30" s="709"/>
      <c r="G30" s="709"/>
      <c r="H30" s="709"/>
      <c r="I30" s="709"/>
      <c r="J30" s="709"/>
      <c r="K30" s="709"/>
      <c r="L30" s="709"/>
      <c r="M30" s="709"/>
      <c r="N30" s="709"/>
      <c r="O30" s="709"/>
      <c r="P30" s="709"/>
      <c r="Q30" s="709"/>
      <c r="R30" s="709"/>
      <c r="S30" s="709"/>
      <c r="T30" s="709"/>
      <c r="U30" s="710"/>
    </row>
    <row r="31" spans="2:21" ht="15.45">
      <c r="B31" s="707"/>
      <c r="C31" s="708" t="s">
        <v>636</v>
      </c>
      <c r="D31" s="709"/>
      <c r="E31" s="709"/>
      <c r="F31" s="709"/>
      <c r="G31" s="709"/>
      <c r="H31" s="709"/>
      <c r="I31" s="709"/>
      <c r="J31" s="709"/>
      <c r="K31" s="709"/>
      <c r="L31" s="709"/>
      <c r="M31" s="709"/>
      <c r="N31" s="709"/>
      <c r="O31" s="709"/>
      <c r="P31" s="709"/>
      <c r="Q31" s="709"/>
      <c r="R31" s="709"/>
      <c r="S31" s="709"/>
      <c r="T31" s="709"/>
      <c r="U31" s="710"/>
    </row>
    <row r="32" spans="2:21" ht="15.45">
      <c r="B32" s="711"/>
      <c r="C32" s="712"/>
      <c r="D32" s="713"/>
      <c r="E32" s="713"/>
      <c r="F32" s="713"/>
      <c r="G32" s="713"/>
      <c r="H32" s="713"/>
      <c r="I32" s="713"/>
      <c r="J32" s="713"/>
      <c r="K32" s="713"/>
      <c r="L32" s="713"/>
      <c r="M32" s="713"/>
      <c r="N32" s="713"/>
      <c r="O32" s="713"/>
      <c r="P32" s="713"/>
      <c r="Q32" s="713"/>
      <c r="R32" s="713"/>
      <c r="S32" s="713"/>
      <c r="T32" s="713"/>
      <c r="U32" s="714"/>
    </row>
    <row r="33" spans="2:21" ht="39" customHeight="1">
      <c r="B33" s="715" t="s">
        <v>637</v>
      </c>
      <c r="C33" s="881" t="s">
        <v>638</v>
      </c>
      <c r="D33" s="881"/>
      <c r="E33" s="881"/>
      <c r="F33" s="881"/>
      <c r="G33" s="881"/>
      <c r="H33" s="881"/>
      <c r="I33" s="881"/>
      <c r="J33" s="881"/>
      <c r="K33" s="881"/>
      <c r="L33" s="881"/>
      <c r="M33" s="881"/>
      <c r="N33" s="881"/>
      <c r="O33" s="881"/>
      <c r="P33" s="881"/>
      <c r="Q33" s="881"/>
      <c r="R33" s="881"/>
      <c r="S33" s="881"/>
      <c r="T33" s="881"/>
      <c r="U33" s="882"/>
    </row>
    <row r="34" spans="2:21">
      <c r="B34" s="716"/>
      <c r="C34" s="717"/>
      <c r="D34" s="717"/>
      <c r="E34" s="717"/>
      <c r="F34" s="717"/>
      <c r="G34" s="717"/>
      <c r="H34" s="717"/>
      <c r="I34" s="717"/>
      <c r="J34" s="717"/>
      <c r="K34" s="717"/>
      <c r="L34" s="717"/>
      <c r="M34" s="717"/>
      <c r="N34" s="717"/>
      <c r="O34" s="717"/>
      <c r="P34" s="717"/>
      <c r="Q34" s="717"/>
      <c r="R34" s="717"/>
      <c r="S34" s="717"/>
      <c r="T34" s="717"/>
      <c r="U34" s="718"/>
    </row>
    <row r="35" spans="2:21" ht="15.45">
      <c r="B35" s="719" t="s">
        <v>639</v>
      </c>
      <c r="C35" s="720" t="s">
        <v>640</v>
      </c>
      <c r="D35" s="709"/>
      <c r="E35" s="709"/>
      <c r="F35" s="709"/>
      <c r="G35" s="709"/>
      <c r="H35" s="709"/>
      <c r="I35" s="709"/>
      <c r="J35" s="709"/>
      <c r="K35" s="709"/>
      <c r="L35" s="709"/>
      <c r="M35" s="709"/>
      <c r="N35" s="709"/>
      <c r="O35" s="709"/>
      <c r="P35" s="709"/>
      <c r="Q35" s="709"/>
      <c r="R35" s="709"/>
      <c r="S35" s="709"/>
      <c r="T35" s="709"/>
      <c r="U35" s="710"/>
    </row>
    <row r="36" spans="2:21">
      <c r="B36" s="721"/>
      <c r="C36" s="713"/>
      <c r="D36" s="713"/>
      <c r="E36" s="713"/>
      <c r="F36" s="713"/>
      <c r="G36" s="713"/>
      <c r="H36" s="713"/>
      <c r="I36" s="713"/>
      <c r="J36" s="713"/>
      <c r="K36" s="713"/>
      <c r="L36" s="713"/>
      <c r="M36" s="713"/>
      <c r="N36" s="713"/>
      <c r="O36" s="713"/>
      <c r="P36" s="713"/>
      <c r="Q36" s="713"/>
      <c r="R36" s="713"/>
      <c r="S36" s="713"/>
      <c r="T36" s="713"/>
      <c r="U36" s="714"/>
    </row>
    <row r="37" spans="2:21" ht="34.5" customHeight="1">
      <c r="B37" s="706" t="s">
        <v>641</v>
      </c>
      <c r="C37" s="875" t="s">
        <v>642</v>
      </c>
      <c r="D37" s="875"/>
      <c r="E37" s="875"/>
      <c r="F37" s="875"/>
      <c r="G37" s="875"/>
      <c r="H37" s="875"/>
      <c r="I37" s="875"/>
      <c r="J37" s="875"/>
      <c r="K37" s="875"/>
      <c r="L37" s="875"/>
      <c r="M37" s="875"/>
      <c r="N37" s="875"/>
      <c r="O37" s="875"/>
      <c r="P37" s="875"/>
      <c r="Q37" s="875"/>
      <c r="R37" s="875"/>
      <c r="S37" s="875"/>
      <c r="T37" s="875"/>
      <c r="U37" s="876"/>
    </row>
    <row r="38" spans="2:21">
      <c r="B38" s="721"/>
      <c r="C38" s="713"/>
      <c r="D38" s="713"/>
      <c r="E38" s="713"/>
      <c r="F38" s="713"/>
      <c r="G38" s="713"/>
      <c r="H38" s="713"/>
      <c r="I38" s="713"/>
      <c r="J38" s="713"/>
      <c r="K38" s="713"/>
      <c r="L38" s="713"/>
      <c r="M38" s="713"/>
      <c r="N38" s="713"/>
      <c r="O38" s="713"/>
      <c r="P38" s="713"/>
      <c r="Q38" s="713"/>
      <c r="R38" s="713"/>
      <c r="S38" s="713"/>
      <c r="T38" s="713"/>
      <c r="U38" s="714"/>
    </row>
    <row r="39" spans="2:21" ht="15.45">
      <c r="B39" s="706" t="s">
        <v>643</v>
      </c>
      <c r="C39" s="722" t="s">
        <v>644</v>
      </c>
      <c r="D39" s="717"/>
      <c r="E39" s="717"/>
      <c r="F39" s="717"/>
      <c r="G39" s="717"/>
      <c r="H39" s="717"/>
      <c r="I39" s="717"/>
      <c r="J39" s="717"/>
      <c r="K39" s="717"/>
      <c r="L39" s="717"/>
      <c r="M39" s="717"/>
      <c r="N39" s="717"/>
      <c r="O39" s="717"/>
      <c r="P39" s="717"/>
      <c r="Q39" s="717"/>
      <c r="R39" s="717"/>
      <c r="S39" s="717"/>
      <c r="T39" s="717"/>
      <c r="U39" s="718"/>
    </row>
    <row r="40" spans="2:21">
      <c r="B40" s="721"/>
      <c r="C40" s="713"/>
      <c r="D40" s="713"/>
      <c r="E40" s="713"/>
      <c r="F40" s="713"/>
      <c r="G40" s="713"/>
      <c r="H40" s="713"/>
      <c r="I40" s="713"/>
      <c r="J40" s="713"/>
      <c r="K40" s="713"/>
      <c r="L40" s="713"/>
      <c r="M40" s="713"/>
      <c r="N40" s="713"/>
      <c r="O40" s="713"/>
      <c r="P40" s="713"/>
      <c r="Q40" s="713"/>
      <c r="R40" s="713"/>
      <c r="S40" s="713"/>
      <c r="T40" s="713"/>
      <c r="U40" s="714"/>
    </row>
    <row r="41" spans="2:21">
      <c r="B41" s="723"/>
      <c r="C41" s="717"/>
      <c r="D41" s="717"/>
      <c r="E41" s="717"/>
      <c r="F41" s="717"/>
      <c r="G41" s="717"/>
      <c r="H41" s="717"/>
      <c r="I41" s="717"/>
      <c r="J41" s="717"/>
      <c r="K41" s="717"/>
      <c r="L41" s="717"/>
      <c r="M41" s="717"/>
      <c r="N41" s="717"/>
      <c r="O41" s="717"/>
      <c r="P41" s="717"/>
      <c r="Q41" s="717"/>
      <c r="R41" s="717"/>
      <c r="S41" s="717"/>
      <c r="T41" s="717"/>
      <c r="U41" s="718"/>
    </row>
    <row r="42" spans="2:21" ht="15.45">
      <c r="B42" s="719" t="s">
        <v>645</v>
      </c>
      <c r="C42" s="720" t="s">
        <v>646</v>
      </c>
      <c r="D42" s="709"/>
      <c r="E42" s="709"/>
      <c r="F42" s="709"/>
      <c r="G42" s="709"/>
      <c r="H42" s="709"/>
      <c r="I42" s="709"/>
      <c r="J42" s="709"/>
      <c r="K42" s="709"/>
      <c r="L42" s="709"/>
      <c r="M42" s="709"/>
      <c r="N42" s="709"/>
      <c r="O42" s="709"/>
      <c r="P42" s="709"/>
      <c r="Q42" s="709"/>
      <c r="R42" s="709"/>
      <c r="S42" s="709"/>
      <c r="T42" s="709"/>
      <c r="U42" s="710"/>
    </row>
    <row r="43" spans="2:21">
      <c r="B43" s="724"/>
      <c r="C43" s="709"/>
      <c r="D43" s="709"/>
      <c r="E43" s="709"/>
      <c r="F43" s="709"/>
      <c r="G43" s="709"/>
      <c r="H43" s="709"/>
      <c r="I43" s="709"/>
      <c r="J43" s="709"/>
      <c r="K43" s="709"/>
      <c r="L43" s="709"/>
      <c r="M43" s="709"/>
      <c r="N43" s="709"/>
      <c r="O43" s="709"/>
      <c r="P43" s="709"/>
      <c r="Q43" s="709"/>
      <c r="R43" s="709"/>
      <c r="S43" s="709"/>
      <c r="T43" s="709"/>
      <c r="U43" s="710"/>
    </row>
    <row r="44" spans="2:21" ht="36" customHeight="1">
      <c r="B44" s="724"/>
      <c r="C44" s="871" t="s">
        <v>662</v>
      </c>
      <c r="D44" s="871"/>
      <c r="E44" s="871"/>
      <c r="F44" s="871"/>
      <c r="G44" s="871"/>
      <c r="H44" s="871"/>
      <c r="I44" s="871"/>
      <c r="J44" s="871"/>
      <c r="K44" s="871"/>
      <c r="L44" s="871"/>
      <c r="M44" s="871"/>
      <c r="N44" s="871"/>
      <c r="O44" s="871"/>
      <c r="P44" s="871"/>
      <c r="Q44" s="871"/>
      <c r="R44" s="871"/>
      <c r="S44" s="871"/>
      <c r="T44" s="871"/>
      <c r="U44" s="872"/>
    </row>
    <row r="45" spans="2:21">
      <c r="B45" s="724"/>
      <c r="C45" s="725"/>
      <c r="D45" s="709"/>
      <c r="E45" s="709"/>
      <c r="F45" s="709"/>
      <c r="G45" s="709"/>
      <c r="H45" s="709"/>
      <c r="I45" s="709"/>
      <c r="J45" s="709"/>
      <c r="K45" s="709"/>
      <c r="L45" s="709"/>
      <c r="M45" s="709"/>
      <c r="N45" s="709"/>
      <c r="O45" s="709"/>
      <c r="P45" s="709"/>
      <c r="Q45" s="709"/>
      <c r="R45" s="709"/>
      <c r="S45" s="709"/>
      <c r="T45" s="709"/>
      <c r="U45" s="710"/>
    </row>
    <row r="46" spans="2:21" ht="35.25" customHeight="1">
      <c r="B46" s="724"/>
      <c r="C46" s="871" t="s">
        <v>647</v>
      </c>
      <c r="D46" s="871"/>
      <c r="E46" s="871"/>
      <c r="F46" s="871"/>
      <c r="G46" s="871"/>
      <c r="H46" s="871"/>
      <c r="I46" s="871"/>
      <c r="J46" s="871"/>
      <c r="K46" s="871"/>
      <c r="L46" s="871"/>
      <c r="M46" s="871"/>
      <c r="N46" s="871"/>
      <c r="O46" s="871"/>
      <c r="P46" s="871"/>
      <c r="Q46" s="871"/>
      <c r="R46" s="871"/>
      <c r="S46" s="871"/>
      <c r="T46" s="871"/>
      <c r="U46" s="872"/>
    </row>
    <row r="47" spans="2:21">
      <c r="B47" s="724"/>
      <c r="C47" s="725"/>
      <c r="D47" s="709"/>
      <c r="E47" s="709"/>
      <c r="F47" s="709"/>
      <c r="G47" s="709"/>
      <c r="H47" s="709"/>
      <c r="I47" s="709"/>
      <c r="J47" s="709"/>
      <c r="K47" s="709"/>
      <c r="L47" s="709"/>
      <c r="M47" s="709"/>
      <c r="N47" s="709"/>
      <c r="O47" s="709"/>
      <c r="P47" s="709"/>
      <c r="Q47" s="709"/>
      <c r="R47" s="709"/>
      <c r="S47" s="709"/>
      <c r="T47" s="709"/>
      <c r="U47" s="710"/>
    </row>
    <row r="48" spans="2:21" ht="40.5" customHeight="1">
      <c r="B48" s="724"/>
      <c r="C48" s="871" t="s">
        <v>648</v>
      </c>
      <c r="D48" s="871"/>
      <c r="E48" s="871"/>
      <c r="F48" s="871"/>
      <c r="G48" s="871"/>
      <c r="H48" s="871"/>
      <c r="I48" s="871"/>
      <c r="J48" s="871"/>
      <c r="K48" s="871"/>
      <c r="L48" s="871"/>
      <c r="M48" s="871"/>
      <c r="N48" s="871"/>
      <c r="O48" s="871"/>
      <c r="P48" s="871"/>
      <c r="Q48" s="871"/>
      <c r="R48" s="871"/>
      <c r="S48" s="871"/>
      <c r="T48" s="871"/>
      <c r="U48" s="872"/>
    </row>
    <row r="49" spans="2:21">
      <c r="B49" s="724"/>
      <c r="C49" s="725"/>
      <c r="D49" s="709"/>
      <c r="E49" s="709"/>
      <c r="F49" s="709"/>
      <c r="G49" s="709"/>
      <c r="H49" s="709"/>
      <c r="I49" s="709"/>
      <c r="J49" s="709"/>
      <c r="K49" s="709"/>
      <c r="L49" s="709"/>
      <c r="M49" s="709"/>
      <c r="N49" s="709"/>
      <c r="O49" s="709"/>
      <c r="P49" s="709"/>
      <c r="Q49" s="709"/>
      <c r="R49" s="709"/>
      <c r="S49" s="709"/>
      <c r="T49" s="709"/>
      <c r="U49" s="710"/>
    </row>
    <row r="50" spans="2:21" ht="30" customHeight="1">
      <c r="B50" s="724"/>
      <c r="C50" s="871" t="s">
        <v>649</v>
      </c>
      <c r="D50" s="871"/>
      <c r="E50" s="871"/>
      <c r="F50" s="871"/>
      <c r="G50" s="871"/>
      <c r="H50" s="871"/>
      <c r="I50" s="871"/>
      <c r="J50" s="871"/>
      <c r="K50" s="871"/>
      <c r="L50" s="871"/>
      <c r="M50" s="871"/>
      <c r="N50" s="871"/>
      <c r="O50" s="871"/>
      <c r="P50" s="871"/>
      <c r="Q50" s="871"/>
      <c r="R50" s="871"/>
      <c r="S50" s="871"/>
      <c r="T50" s="871"/>
      <c r="U50" s="872"/>
    </row>
    <row r="51" spans="2:21" ht="15.45">
      <c r="B51" s="724"/>
      <c r="C51" s="708"/>
      <c r="D51" s="709"/>
      <c r="E51" s="709"/>
      <c r="F51" s="709"/>
      <c r="G51" s="709"/>
      <c r="H51" s="709"/>
      <c r="I51" s="709"/>
      <c r="J51" s="709"/>
      <c r="K51" s="709"/>
      <c r="L51" s="709"/>
      <c r="M51" s="709"/>
      <c r="N51" s="709"/>
      <c r="O51" s="709"/>
      <c r="P51" s="709"/>
      <c r="Q51" s="709"/>
      <c r="R51" s="709"/>
      <c r="S51" s="709"/>
      <c r="T51" s="709"/>
      <c r="U51" s="710"/>
    </row>
    <row r="52" spans="2:21" ht="31.5" customHeight="1">
      <c r="B52" s="724"/>
      <c r="C52" s="873" t="s">
        <v>661</v>
      </c>
      <c r="D52" s="873"/>
      <c r="E52" s="873"/>
      <c r="F52" s="873"/>
      <c r="G52" s="873"/>
      <c r="H52" s="873"/>
      <c r="I52" s="873"/>
      <c r="J52" s="873"/>
      <c r="K52" s="873"/>
      <c r="L52" s="873"/>
      <c r="M52" s="873"/>
      <c r="N52" s="873"/>
      <c r="O52" s="873"/>
      <c r="P52" s="873"/>
      <c r="Q52" s="873"/>
      <c r="R52" s="873"/>
      <c r="S52" s="873"/>
      <c r="T52" s="873"/>
      <c r="U52" s="874"/>
    </row>
    <row r="53" spans="2:21">
      <c r="B53" s="721"/>
      <c r="C53" s="713"/>
      <c r="D53" s="713"/>
      <c r="E53" s="713"/>
      <c r="F53" s="713"/>
      <c r="G53" s="713"/>
      <c r="H53" s="713"/>
      <c r="I53" s="713"/>
      <c r="J53" s="713"/>
      <c r="K53" s="713"/>
      <c r="L53" s="713"/>
      <c r="M53" s="713"/>
      <c r="N53" s="713"/>
      <c r="O53" s="713"/>
      <c r="P53" s="713"/>
      <c r="Q53" s="713"/>
      <c r="R53" s="713"/>
      <c r="S53" s="713"/>
      <c r="T53" s="713"/>
      <c r="U53" s="714"/>
    </row>
    <row r="54" spans="2:21" ht="48" customHeight="1">
      <c r="B54" s="706" t="s">
        <v>650</v>
      </c>
      <c r="C54" s="875" t="s">
        <v>651</v>
      </c>
      <c r="D54" s="875"/>
      <c r="E54" s="875"/>
      <c r="F54" s="875"/>
      <c r="G54" s="875"/>
      <c r="H54" s="875"/>
      <c r="I54" s="875"/>
      <c r="J54" s="875"/>
      <c r="K54" s="875"/>
      <c r="L54" s="875"/>
      <c r="M54" s="875"/>
      <c r="N54" s="875"/>
      <c r="O54" s="875"/>
      <c r="P54" s="875"/>
      <c r="Q54" s="875"/>
      <c r="R54" s="875"/>
      <c r="S54" s="875"/>
      <c r="T54" s="875"/>
      <c r="U54" s="876"/>
    </row>
    <row r="55" spans="2:21">
      <c r="B55" s="721"/>
      <c r="C55" s="713"/>
      <c r="D55" s="713"/>
      <c r="E55" s="713"/>
      <c r="F55" s="713"/>
      <c r="G55" s="713"/>
      <c r="H55" s="713"/>
      <c r="I55" s="713"/>
      <c r="J55" s="713"/>
      <c r="K55" s="713"/>
      <c r="L55" s="713"/>
      <c r="M55" s="713"/>
      <c r="N55" s="713"/>
      <c r="O55" s="713"/>
      <c r="P55" s="713"/>
      <c r="Q55" s="713"/>
      <c r="R55" s="713"/>
      <c r="S55" s="713"/>
      <c r="T55" s="713"/>
      <c r="U55" s="714"/>
    </row>
    <row r="56" spans="2:21" ht="34.5" customHeight="1">
      <c r="B56" s="706" t="s">
        <v>652</v>
      </c>
      <c r="C56" s="875" t="s">
        <v>653</v>
      </c>
      <c r="D56" s="875"/>
      <c r="E56" s="875"/>
      <c r="F56" s="875"/>
      <c r="G56" s="875"/>
      <c r="H56" s="875"/>
      <c r="I56" s="875"/>
      <c r="J56" s="875"/>
      <c r="K56" s="875"/>
      <c r="L56" s="875"/>
      <c r="M56" s="875"/>
      <c r="N56" s="875"/>
      <c r="O56" s="875"/>
      <c r="P56" s="875"/>
      <c r="Q56" s="875"/>
      <c r="R56" s="875"/>
      <c r="S56" s="875"/>
      <c r="T56" s="875"/>
      <c r="U56" s="876"/>
    </row>
    <row r="57" spans="2:21">
      <c r="B57" s="726"/>
      <c r="C57" s="713"/>
      <c r="D57" s="713"/>
      <c r="E57" s="713"/>
      <c r="F57" s="713"/>
      <c r="G57" s="713"/>
      <c r="H57" s="713"/>
      <c r="I57" s="713"/>
      <c r="J57" s="713"/>
      <c r="K57" s="713"/>
      <c r="L57" s="713"/>
      <c r="M57" s="713"/>
      <c r="N57" s="713"/>
      <c r="O57" s="713"/>
      <c r="P57" s="713"/>
      <c r="Q57" s="713"/>
      <c r="R57" s="713"/>
      <c r="S57" s="713"/>
      <c r="T57" s="713"/>
      <c r="U57" s="714"/>
    </row>
    <row r="58" spans="2:21" ht="30.75" customHeight="1">
      <c r="B58" s="715" t="s">
        <v>654</v>
      </c>
      <c r="C58" s="727" t="s">
        <v>655</v>
      </c>
      <c r="D58" s="728"/>
      <c r="E58" s="728"/>
      <c r="F58" s="728"/>
      <c r="G58" s="728"/>
      <c r="H58" s="728"/>
      <c r="I58" s="728"/>
      <c r="J58" s="728"/>
      <c r="K58" s="728"/>
      <c r="L58" s="728"/>
      <c r="M58" s="728"/>
      <c r="N58" s="728"/>
      <c r="O58" s="728"/>
      <c r="P58" s="728"/>
      <c r="Q58" s="728"/>
      <c r="R58" s="728"/>
      <c r="S58" s="728"/>
      <c r="T58" s="728"/>
      <c r="U58" s="729"/>
    </row>
  </sheetData>
  <mergeCells count="14">
    <mergeCell ref="C46:U46"/>
    <mergeCell ref="C23:S23"/>
    <mergeCell ref="C16:U16"/>
    <mergeCell ref="C17:U17"/>
    <mergeCell ref="C27:U27"/>
    <mergeCell ref="C29:U29"/>
    <mergeCell ref="C33:U33"/>
    <mergeCell ref="C37:U37"/>
    <mergeCell ref="C44:U44"/>
    <mergeCell ref="C48:U48"/>
    <mergeCell ref="C50:U50"/>
    <mergeCell ref="C52:U52"/>
    <mergeCell ref="C54:U54"/>
    <mergeCell ref="C56:U56"/>
  </mergeCells>
  <pageMargins left="0.70866141732283472" right="0.70866141732283472" top="0.74803149606299213" bottom="0.74803149606299213" header="0.31496062992125984" footer="0.31496062992125984"/>
  <pageSetup scale="37" orientation="landscape"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3"/>
  <sheetViews>
    <sheetView view="pageBreakPreview" zoomScale="60" zoomScaleNormal="90" workbookViewId="0">
      <selection activeCell="C14" sqref="C14"/>
    </sheetView>
  </sheetViews>
  <sheetFormatPr defaultColWidth="9" defaultRowHeight="15.9"/>
  <cols>
    <col min="1" max="1" width="3" style="12" customWidth="1"/>
    <col min="2" max="2" width="61.3828125" style="10" customWidth="1"/>
    <col min="3" max="3" width="58.3828125" style="12" customWidth="1"/>
    <col min="4" max="4" width="62.3828125" style="12" customWidth="1"/>
    <col min="5" max="5" width="42" style="12" customWidth="1"/>
    <col min="6" max="6" width="45.15234375" style="12" customWidth="1"/>
    <col min="7" max="7" width="9" style="16"/>
    <col min="8" max="10" width="9" style="12"/>
    <col min="11" max="11" width="26" style="12" customWidth="1"/>
    <col min="12" max="12" width="60" style="17" customWidth="1"/>
    <col min="13" max="13" width="14.3828125" style="25" customWidth="1"/>
    <col min="14" max="14" width="29.3828125" style="17" customWidth="1"/>
    <col min="15" max="16384" width="9" style="12"/>
  </cols>
  <sheetData>
    <row r="1" spans="2:20" ht="146.25" customHeight="1"/>
    <row r="3" spans="2:20" ht="25.5" customHeight="1">
      <c r="B3" s="884" t="s">
        <v>692</v>
      </c>
      <c r="C3" s="885"/>
      <c r="D3" s="885"/>
      <c r="E3" s="885"/>
      <c r="F3" s="886"/>
      <c r="G3" s="122"/>
    </row>
    <row r="4" spans="2:20" ht="16.5" customHeight="1">
      <c r="B4" s="887"/>
      <c r="C4" s="888"/>
      <c r="D4" s="888"/>
      <c r="E4" s="888"/>
      <c r="F4" s="889"/>
      <c r="G4" s="122"/>
    </row>
    <row r="5" spans="2:20" ht="71.25" customHeight="1">
      <c r="B5" s="887"/>
      <c r="C5" s="888"/>
      <c r="D5" s="888"/>
      <c r="E5" s="888"/>
      <c r="F5" s="889"/>
      <c r="G5" s="122"/>
    </row>
    <row r="6" spans="2:20" ht="21.75" customHeight="1">
      <c r="B6" s="890"/>
      <c r="C6" s="891"/>
      <c r="D6" s="891"/>
      <c r="E6" s="891"/>
      <c r="F6" s="892"/>
      <c r="G6" s="122"/>
    </row>
    <row r="8" spans="2:20" ht="21">
      <c r="B8" s="883" t="s">
        <v>480</v>
      </c>
      <c r="C8" s="883"/>
      <c r="D8" s="883"/>
      <c r="E8" s="883"/>
      <c r="F8" s="883"/>
      <c r="G8" s="883"/>
    </row>
    <row r="9" spans="2:20" ht="24.75" customHeight="1" thickBot="1">
      <c r="B9" s="114"/>
      <c r="C9" s="114"/>
      <c r="D9" s="114"/>
      <c r="E9" s="114"/>
      <c r="F9" s="114"/>
      <c r="G9" s="119"/>
    </row>
    <row r="10" spans="2:20" ht="27.75" customHeight="1" thickBot="1">
      <c r="B10" s="117" t="s">
        <v>171</v>
      </c>
      <c r="C10" s="102" t="s">
        <v>406</v>
      </c>
      <c r="D10" s="114"/>
      <c r="E10" s="114"/>
      <c r="F10" s="114"/>
      <c r="G10" s="119"/>
    </row>
    <row r="11" spans="2:20">
      <c r="B11" s="114"/>
      <c r="C11" s="114"/>
      <c r="D11" s="114"/>
      <c r="E11" s="114"/>
      <c r="F11" s="114"/>
      <c r="G11" s="119"/>
    </row>
    <row r="12" spans="2:20" s="9" customFormat="1" ht="31.5" customHeight="1" thickBot="1">
      <c r="B12" s="83" t="s">
        <v>588</v>
      </c>
      <c r="G12" s="28"/>
      <c r="L12" s="33"/>
      <c r="M12" s="33"/>
      <c r="N12" s="33"/>
      <c r="O12" s="33"/>
      <c r="P12" s="33"/>
      <c r="Q12" s="68"/>
      <c r="S12" s="8"/>
      <c r="T12" s="8"/>
    </row>
    <row r="13" spans="2:20" s="9" customFormat="1" ht="26.25" customHeight="1" thickBot="1">
      <c r="B13" s="102"/>
      <c r="C13" s="124" t="s">
        <v>625</v>
      </c>
      <c r="G13" s="109"/>
      <c r="L13" s="33"/>
      <c r="M13" s="33"/>
      <c r="N13" s="33"/>
      <c r="O13" s="33"/>
      <c r="P13" s="33"/>
      <c r="Q13" s="68"/>
      <c r="S13" s="8"/>
      <c r="T13" s="8"/>
    </row>
    <row r="14" spans="2:20" s="9" customFormat="1" ht="26.25" customHeight="1" thickBot="1">
      <c r="B14" s="102"/>
      <c r="C14" s="172" t="s">
        <v>620</v>
      </c>
      <c r="G14" s="123"/>
      <c r="L14" s="33"/>
      <c r="M14" s="33"/>
      <c r="N14" s="33"/>
      <c r="O14" s="33"/>
      <c r="P14" s="33"/>
      <c r="Q14" s="68"/>
      <c r="S14" s="8"/>
      <c r="T14" s="8"/>
    </row>
    <row r="15" spans="2:20" s="9" customFormat="1" ht="26.25" customHeight="1" thickBot="1">
      <c r="B15" s="102"/>
      <c r="C15" s="172" t="s">
        <v>621</v>
      </c>
      <c r="G15" s="123"/>
      <c r="L15" s="33"/>
      <c r="M15" s="33"/>
      <c r="N15" s="33"/>
      <c r="O15" s="33"/>
      <c r="P15" s="33"/>
      <c r="Q15" s="68"/>
      <c r="S15" s="8"/>
      <c r="T15" s="8"/>
    </row>
    <row r="16" spans="2:20" s="9" customFormat="1" ht="26.25" customHeight="1" thickBot="1">
      <c r="B16" s="102"/>
      <c r="C16" s="172" t="s">
        <v>622</v>
      </c>
      <c r="G16" s="123"/>
      <c r="L16" s="33"/>
      <c r="M16" s="33"/>
      <c r="N16" s="33"/>
      <c r="O16" s="33"/>
      <c r="P16" s="33"/>
      <c r="Q16" s="68"/>
      <c r="S16" s="8"/>
      <c r="T16" s="8"/>
    </row>
    <row r="17" spans="2:20" s="9" customFormat="1" ht="26.25" customHeight="1" thickBot="1">
      <c r="B17" s="102"/>
      <c r="C17" s="124" t="s">
        <v>623</v>
      </c>
      <c r="G17" s="109"/>
      <c r="L17" s="33"/>
      <c r="M17" s="33"/>
      <c r="N17" s="33"/>
      <c r="O17" s="33"/>
      <c r="P17" s="33"/>
      <c r="Q17" s="68"/>
      <c r="S17" s="8"/>
      <c r="T17" s="8"/>
    </row>
    <row r="18" spans="2:20" s="9" customFormat="1" ht="26.25" customHeight="1" thickBot="1">
      <c r="B18" s="102"/>
      <c r="C18" s="124" t="s">
        <v>624</v>
      </c>
      <c r="G18" s="123"/>
      <c r="L18" s="33"/>
      <c r="M18" s="33"/>
      <c r="N18" s="33"/>
      <c r="O18" s="33"/>
      <c r="P18" s="33"/>
      <c r="Q18" s="68"/>
      <c r="S18" s="8"/>
      <c r="T18" s="8"/>
    </row>
    <row r="19" spans="2:20" s="58" customFormat="1" ht="25.5" customHeight="1">
      <c r="D19" s="97"/>
      <c r="E19" s="97"/>
      <c r="F19" s="97"/>
      <c r="G19" s="97"/>
      <c r="J19" s="12"/>
      <c r="K19" s="12"/>
      <c r="S19" s="59"/>
      <c r="T19" s="59"/>
    </row>
    <row r="20" spans="2:20" s="17" customFormat="1" ht="39" customHeight="1">
      <c r="B20" s="243" t="s">
        <v>539</v>
      </c>
      <c r="C20" s="243" t="s">
        <v>470</v>
      </c>
      <c r="D20" s="243" t="s">
        <v>446</v>
      </c>
      <c r="E20" s="243" t="s">
        <v>438</v>
      </c>
      <c r="F20" s="243" t="s">
        <v>552</v>
      </c>
      <c r="G20" s="40"/>
      <c r="M20" s="25"/>
      <c r="T20" s="25"/>
    </row>
    <row r="21" spans="2:20" s="103" customFormat="1" ht="50.5" customHeight="1">
      <c r="B21" s="647" t="s">
        <v>542</v>
      </c>
      <c r="C21" s="653" t="s">
        <v>436</v>
      </c>
      <c r="D21" s="656" t="s">
        <v>442</v>
      </c>
      <c r="E21" s="660" t="s">
        <v>587</v>
      </c>
      <c r="F21" s="656" t="s">
        <v>447</v>
      </c>
      <c r="G21" s="174"/>
      <c r="M21" s="645"/>
      <c r="T21" s="645"/>
    </row>
    <row r="22" spans="2:20" s="103" customFormat="1" ht="47.5" customHeight="1">
      <c r="B22" s="648" t="s">
        <v>457</v>
      </c>
      <c r="C22" s="654" t="s">
        <v>437</v>
      </c>
      <c r="D22" s="657" t="s">
        <v>443</v>
      </c>
      <c r="E22" s="661" t="s">
        <v>587</v>
      </c>
      <c r="F22" s="657" t="s">
        <v>447</v>
      </c>
      <c r="G22" s="174"/>
      <c r="M22" s="645"/>
      <c r="T22" s="645"/>
    </row>
    <row r="23" spans="2:20" s="103" customFormat="1" ht="45.65" customHeight="1">
      <c r="B23" s="648" t="s">
        <v>454</v>
      </c>
      <c r="C23" s="654" t="s">
        <v>437</v>
      </c>
      <c r="D23" s="657" t="s">
        <v>444</v>
      </c>
      <c r="E23" s="661" t="s">
        <v>587</v>
      </c>
      <c r="F23" s="657" t="s">
        <v>447</v>
      </c>
      <c r="G23" s="174"/>
      <c r="M23" s="645"/>
      <c r="T23" s="645"/>
    </row>
    <row r="24" spans="2:20" s="103" customFormat="1" ht="32.25" customHeight="1">
      <c r="B24" s="649" t="s">
        <v>455</v>
      </c>
      <c r="C24" s="654" t="s">
        <v>436</v>
      </c>
      <c r="D24" s="657" t="s">
        <v>445</v>
      </c>
      <c r="E24" s="662" t="s">
        <v>604</v>
      </c>
      <c r="F24" s="665"/>
      <c r="G24" s="174"/>
      <c r="M24" s="645"/>
      <c r="T24" s="645"/>
    </row>
    <row r="25" spans="2:20" s="103" customFormat="1" ht="30.75" customHeight="1">
      <c r="B25" s="650" t="s">
        <v>540</v>
      </c>
      <c r="C25" s="654" t="s">
        <v>436</v>
      </c>
      <c r="D25" s="657"/>
      <c r="E25" s="662"/>
      <c r="F25" s="665"/>
      <c r="G25" s="174"/>
      <c r="M25" s="645"/>
      <c r="T25" s="645"/>
    </row>
    <row r="26" spans="2:20" s="103" customFormat="1" ht="32.25" customHeight="1">
      <c r="B26" s="651" t="s">
        <v>541</v>
      </c>
      <c r="C26" s="654" t="s">
        <v>436</v>
      </c>
      <c r="D26" s="658" t="s">
        <v>537</v>
      </c>
      <c r="E26" s="662"/>
      <c r="F26" s="665"/>
      <c r="G26" s="174"/>
      <c r="M26" s="645"/>
      <c r="T26" s="645"/>
    </row>
    <row r="27" spans="2:20" s="103" customFormat="1" ht="27" customHeight="1">
      <c r="B27" s="649" t="s">
        <v>456</v>
      </c>
      <c r="C27" s="654" t="s">
        <v>439</v>
      </c>
      <c r="D27" s="657" t="s">
        <v>481</v>
      </c>
      <c r="E27" s="662" t="s">
        <v>458</v>
      </c>
      <c r="F27" s="665"/>
      <c r="G27" s="174"/>
      <c r="M27" s="645"/>
      <c r="T27" s="645"/>
    </row>
    <row r="28" spans="2:20" s="103" customFormat="1" ht="27" customHeight="1">
      <c r="B28" s="651" t="s">
        <v>451</v>
      </c>
      <c r="C28" s="654" t="s">
        <v>436</v>
      </c>
      <c r="D28" s="657"/>
      <c r="E28" s="662"/>
      <c r="F28" s="657" t="s">
        <v>407</v>
      </c>
      <c r="G28" s="174"/>
      <c r="M28" s="645"/>
      <c r="T28" s="645"/>
    </row>
    <row r="29" spans="2:20" s="103" customFormat="1" ht="32.25" customHeight="1">
      <c r="B29" s="649" t="s">
        <v>207</v>
      </c>
      <c r="C29" s="654" t="s">
        <v>441</v>
      </c>
      <c r="D29" s="657" t="s">
        <v>554</v>
      </c>
      <c r="E29" s="663"/>
      <c r="F29" s="657" t="s">
        <v>553</v>
      </c>
      <c r="G29" s="646"/>
      <c r="M29" s="645"/>
    </row>
    <row r="30" spans="2:20" s="103" customFormat="1" ht="27.75" customHeight="1">
      <c r="B30" s="652" t="s">
        <v>538</v>
      </c>
      <c r="C30" s="655" t="s">
        <v>440</v>
      </c>
      <c r="D30" s="659"/>
      <c r="E30" s="664"/>
      <c r="F30" s="659"/>
      <c r="G30" s="646"/>
      <c r="M30" s="645"/>
    </row>
    <row r="31" spans="2:20" s="103" customFormat="1" ht="23.25" customHeight="1">
      <c r="C31" s="175"/>
      <c r="D31" s="175"/>
      <c r="E31" s="175"/>
      <c r="G31" s="646"/>
      <c r="M31" s="645"/>
    </row>
    <row r="32" spans="2:20" s="17" customFormat="1">
      <c r="B32" s="175"/>
      <c r="C32" s="173"/>
      <c r="D32" s="173"/>
      <c r="E32" s="173"/>
      <c r="G32" s="163"/>
      <c r="M32" s="25"/>
    </row>
    <row r="33" spans="3:5">
      <c r="C33" s="10"/>
      <c r="D33" s="10"/>
      <c r="E33" s="10"/>
    </row>
  </sheetData>
  <mergeCells count="2">
    <mergeCell ref="B8:G8"/>
    <mergeCell ref="B3:F6"/>
  </mergeCells>
  <pageMargins left="0.70866141732283472" right="0.70866141732283472" top="0.74803149606299213" bottom="0.74803149606299213" header="0.31496062992125984" footer="0.31496062992125984"/>
  <pageSetup scale="43" fitToHeight="2"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E28" sqref="E28"/>
    </sheetView>
  </sheetViews>
  <sheetFormatPr defaultColWidth="9" defaultRowHeight="14.6"/>
  <cols>
    <col min="1" max="1" width="61" style="12" bestFit="1" customWidth="1"/>
    <col min="2" max="2" width="13.3828125" style="12" customWidth="1"/>
    <col min="3" max="3" width="9" style="10"/>
    <col min="4" max="4" width="15" style="12" customWidth="1"/>
    <col min="5" max="5" width="11.3828125" style="10" customWidth="1"/>
    <col min="6" max="6" width="24" style="12" customWidth="1"/>
    <col min="7" max="7" width="32" style="12" customWidth="1"/>
    <col min="8" max="8" width="14.3828125" style="12" customWidth="1"/>
    <col min="9" max="16384" width="9" style="12"/>
  </cols>
  <sheetData>
    <row r="1" spans="1:8">
      <c r="A1" s="8" t="s">
        <v>410</v>
      </c>
      <c r="B1" s="8" t="s">
        <v>41</v>
      </c>
      <c r="C1" s="120" t="s">
        <v>234</v>
      </c>
      <c r="D1" s="8" t="s">
        <v>414</v>
      </c>
      <c r="E1" s="120" t="s">
        <v>449</v>
      </c>
      <c r="F1" s="120" t="s">
        <v>548</v>
      </c>
      <c r="G1" s="120" t="s">
        <v>570</v>
      </c>
      <c r="H1" s="120" t="s">
        <v>581</v>
      </c>
    </row>
    <row r="2" spans="1:8">
      <c r="A2" s="12" t="s">
        <v>29</v>
      </c>
      <c r="B2" s="12" t="s">
        <v>27</v>
      </c>
      <c r="C2" s="10">
        <v>2006</v>
      </c>
      <c r="D2" s="12" t="s">
        <v>415</v>
      </c>
      <c r="E2" s="10">
        <f>'2. LRAMVA Threshold'!D9</f>
        <v>2011</v>
      </c>
      <c r="F2" s="26" t="s">
        <v>170</v>
      </c>
      <c r="G2" s="12" t="s">
        <v>571</v>
      </c>
      <c r="H2" s="12" t="s">
        <v>589</v>
      </c>
    </row>
    <row r="3" spans="1:8">
      <c r="A3" s="12" t="s">
        <v>371</v>
      </c>
      <c r="B3" s="12" t="s">
        <v>27</v>
      </c>
      <c r="C3" s="10">
        <v>2007</v>
      </c>
      <c r="D3" s="12" t="s">
        <v>416</v>
      </c>
      <c r="E3" s="10">
        <f>'2. LRAMVA Threshold'!D24</f>
        <v>2016</v>
      </c>
      <c r="F3" s="12" t="s">
        <v>549</v>
      </c>
      <c r="G3" s="12" t="s">
        <v>572</v>
      </c>
      <c r="H3" s="12" t="s">
        <v>582</v>
      </c>
    </row>
    <row r="4" spans="1:8">
      <c r="A4" s="12" t="s">
        <v>372</v>
      </c>
      <c r="B4" s="12" t="s">
        <v>28</v>
      </c>
      <c r="C4" s="10">
        <v>2008</v>
      </c>
      <c r="D4" s="12" t="s">
        <v>417</v>
      </c>
      <c r="F4" s="12" t="s">
        <v>169</v>
      </c>
      <c r="G4" s="12" t="s">
        <v>573</v>
      </c>
    </row>
    <row r="5" spans="1:8">
      <c r="A5" s="12" t="s">
        <v>373</v>
      </c>
      <c r="B5" s="12" t="s">
        <v>28</v>
      </c>
      <c r="C5" s="10">
        <v>2009</v>
      </c>
      <c r="F5" s="12" t="s">
        <v>368</v>
      </c>
      <c r="G5" s="12" t="s">
        <v>574</v>
      </c>
    </row>
    <row r="6" spans="1:8">
      <c r="A6" s="12" t="s">
        <v>374</v>
      </c>
      <c r="B6" s="12" t="s">
        <v>28</v>
      </c>
      <c r="C6" s="10">
        <v>2010</v>
      </c>
      <c r="F6" s="12" t="s">
        <v>369</v>
      </c>
      <c r="G6" s="12" t="s">
        <v>575</v>
      </c>
    </row>
    <row r="7" spans="1:8">
      <c r="A7" s="12" t="s">
        <v>375</v>
      </c>
      <c r="B7" s="12" t="s">
        <v>28</v>
      </c>
      <c r="C7" s="10">
        <v>2011</v>
      </c>
      <c r="F7" s="12" t="s">
        <v>370</v>
      </c>
      <c r="G7" s="12" t="s">
        <v>576</v>
      </c>
    </row>
    <row r="8" spans="1:8">
      <c r="A8" s="12" t="s">
        <v>376</v>
      </c>
      <c r="B8" s="12" t="s">
        <v>28</v>
      </c>
      <c r="C8" s="10">
        <v>2012</v>
      </c>
      <c r="F8" s="12" t="s">
        <v>557</v>
      </c>
      <c r="G8" s="12" t="s">
        <v>577</v>
      </c>
    </row>
    <row r="9" spans="1:8">
      <c r="A9" s="12" t="s">
        <v>377</v>
      </c>
      <c r="B9" s="12" t="s">
        <v>28</v>
      </c>
      <c r="C9" s="10">
        <v>2013</v>
      </c>
      <c r="G9" s="12" t="s">
        <v>578</v>
      </c>
    </row>
    <row r="10" spans="1:8">
      <c r="A10" s="12" t="s">
        <v>378</v>
      </c>
      <c r="B10" s="12" t="s">
        <v>28</v>
      </c>
      <c r="C10" s="10">
        <v>2014</v>
      </c>
      <c r="G10" s="12" t="s">
        <v>579</v>
      </c>
    </row>
    <row r="11" spans="1:8">
      <c r="A11" s="12" t="s">
        <v>379</v>
      </c>
      <c r="B11" s="12" t="s">
        <v>28</v>
      </c>
      <c r="C11" s="10">
        <v>2015</v>
      </c>
      <c r="G11" s="12" t="s">
        <v>580</v>
      </c>
    </row>
    <row r="12" spans="1:8">
      <c r="A12" s="12" t="s">
        <v>380</v>
      </c>
      <c r="B12" s="12" t="s">
        <v>28</v>
      </c>
      <c r="C12" s="10">
        <v>2016</v>
      </c>
    </row>
    <row r="13" spans="1:8">
      <c r="A13" s="12" t="s">
        <v>381</v>
      </c>
      <c r="B13" s="12" t="s">
        <v>28</v>
      </c>
      <c r="C13" s="10">
        <v>2017</v>
      </c>
    </row>
    <row r="14" spans="1:8">
      <c r="A14" s="12" t="s">
        <v>382</v>
      </c>
      <c r="B14" s="12" t="s">
        <v>28</v>
      </c>
      <c r="C14" s="10">
        <v>2018</v>
      </c>
    </row>
    <row r="15" spans="1:8">
      <c r="A15" s="12" t="s">
        <v>383</v>
      </c>
      <c r="B15" s="12" t="s">
        <v>28</v>
      </c>
      <c r="C15" s="10">
        <v>2019</v>
      </c>
    </row>
    <row r="16" spans="1:8">
      <c r="A16" s="12" t="s">
        <v>384</v>
      </c>
      <c r="B16" s="12" t="s">
        <v>28</v>
      </c>
      <c r="C16" s="10">
        <v>2020</v>
      </c>
    </row>
    <row r="17" spans="1:2">
      <c r="A17" s="12" t="s">
        <v>385</v>
      </c>
      <c r="B17" s="12" t="s">
        <v>28</v>
      </c>
    </row>
    <row r="18" spans="1:2">
      <c r="A18" s="12" t="s">
        <v>386</v>
      </c>
      <c r="B18" s="12" t="s">
        <v>28</v>
      </c>
    </row>
    <row r="19" spans="1:2">
      <c r="A19" s="12" t="s">
        <v>387</v>
      </c>
      <c r="B19" s="12" t="s">
        <v>28</v>
      </c>
    </row>
    <row r="20" spans="1:2">
      <c r="A20" s="12" t="s">
        <v>388</v>
      </c>
      <c r="B20" s="12" t="s">
        <v>28</v>
      </c>
    </row>
    <row r="21" spans="1:2">
      <c r="A21" s="12" t="s">
        <v>389</v>
      </c>
      <c r="B21" s="12" t="s">
        <v>28</v>
      </c>
    </row>
    <row r="22" spans="1:2">
      <c r="A22" s="12" t="s">
        <v>390</v>
      </c>
      <c r="B22" s="12" t="s">
        <v>28</v>
      </c>
    </row>
    <row r="23" spans="1:2">
      <c r="A23" s="12" t="s">
        <v>391</v>
      </c>
      <c r="B23" s="12" t="s">
        <v>28</v>
      </c>
    </row>
    <row r="24" spans="1:2">
      <c r="A24" s="12" t="s">
        <v>392</v>
      </c>
      <c r="B24" s="12" t="s">
        <v>28</v>
      </c>
    </row>
    <row r="25" spans="1:2">
      <c r="A25" s="12" t="s">
        <v>393</v>
      </c>
      <c r="B25" s="12" t="s">
        <v>28</v>
      </c>
    </row>
    <row r="26" spans="1:2">
      <c r="A26" s="12" t="s">
        <v>32</v>
      </c>
      <c r="B26" s="12" t="s">
        <v>27</v>
      </c>
    </row>
    <row r="27" spans="1:2">
      <c r="A27" s="12" t="s">
        <v>394</v>
      </c>
      <c r="B27" s="12" t="s">
        <v>28</v>
      </c>
    </row>
    <row r="28" spans="1:2">
      <c r="A28" s="12" t="s">
        <v>395</v>
      </c>
      <c r="B28" s="12" t="s">
        <v>28</v>
      </c>
    </row>
    <row r="29" spans="1:2">
      <c r="A29" s="12" t="s">
        <v>396</v>
      </c>
      <c r="B29" s="12" t="s">
        <v>28</v>
      </c>
    </row>
    <row r="30" spans="1:2">
      <c r="A30" s="12" t="s">
        <v>30</v>
      </c>
      <c r="B30" s="12" t="s">
        <v>28</v>
      </c>
    </row>
    <row r="31" spans="1:2">
      <c r="A31" s="12" t="s">
        <v>397</v>
      </c>
      <c r="B31" s="12" t="s">
        <v>28</v>
      </c>
    </row>
    <row r="32" spans="1:2">
      <c r="A32" s="12" t="s">
        <v>398</v>
      </c>
      <c r="B32" s="12" t="s">
        <v>28</v>
      </c>
    </row>
    <row r="33" spans="1:2">
      <c r="A33" s="12" t="s">
        <v>399</v>
      </c>
      <c r="B33" s="12" t="s">
        <v>28</v>
      </c>
    </row>
    <row r="34" spans="1:2">
      <c r="A34" s="12" t="s">
        <v>400</v>
      </c>
      <c r="B34" s="12" t="s">
        <v>28</v>
      </c>
    </row>
    <row r="35" spans="1:2">
      <c r="A35" s="12" t="s">
        <v>401</v>
      </c>
      <c r="B35" s="12" t="s">
        <v>28</v>
      </c>
    </row>
    <row r="36" spans="1:2">
      <c r="A36" s="12" t="s">
        <v>402</v>
      </c>
      <c r="B36" s="12" t="s">
        <v>28</v>
      </c>
    </row>
    <row r="37" spans="1:2">
      <c r="A37" s="12" t="s">
        <v>403</v>
      </c>
      <c r="B37" s="12" t="s">
        <v>28</v>
      </c>
    </row>
    <row r="38" spans="1:2">
      <c r="A38" s="12" t="s">
        <v>404</v>
      </c>
      <c r="B38" s="12" t="s">
        <v>28</v>
      </c>
    </row>
    <row r="39" spans="1:2">
      <c r="A39" s="12" t="s">
        <v>405</v>
      </c>
      <c r="B39" s="12" t="s">
        <v>28</v>
      </c>
    </row>
    <row r="40" spans="1:2">
      <c r="A40" s="12" t="s">
        <v>31</v>
      </c>
      <c r="B40" s="12"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V108"/>
  <sheetViews>
    <sheetView view="pageBreakPreview" topLeftCell="B49" zoomScale="60" zoomScaleNormal="80" workbookViewId="0">
      <selection activeCell="F132" sqref="F132"/>
    </sheetView>
  </sheetViews>
  <sheetFormatPr defaultColWidth="9" defaultRowHeight="15.9"/>
  <cols>
    <col min="1" max="1" width="2.3828125" style="9" customWidth="1"/>
    <col min="2" max="2" width="33.3828125" style="9" customWidth="1"/>
    <col min="3" max="4" width="29.3828125" style="9" customWidth="1"/>
    <col min="5" max="5" width="24.3828125" style="17" customWidth="1"/>
    <col min="6" max="6" width="34.3828125" style="9" customWidth="1"/>
    <col min="7" max="7" width="27.3828125" style="9" customWidth="1"/>
    <col min="8" max="8" width="29" style="9" customWidth="1"/>
    <col min="9" max="9" width="23" style="9" customWidth="1"/>
    <col min="10" max="10" width="22" style="9" customWidth="1"/>
    <col min="11" max="11" width="19.3828125" style="9" customWidth="1"/>
    <col min="12" max="12" width="21.3828125" style="9" hidden="1" customWidth="1"/>
    <col min="13" max="14" width="24" style="9" hidden="1" customWidth="1"/>
    <col min="15" max="15" width="21.3828125" style="9" hidden="1" customWidth="1"/>
    <col min="16" max="16" width="22" style="9" hidden="1" customWidth="1"/>
    <col min="17" max="17" width="16.3828125" style="9" hidden="1" customWidth="1"/>
    <col min="18" max="18" width="16.84375" style="9" bestFit="1" customWidth="1"/>
    <col min="19" max="19" width="17" style="9" customWidth="1"/>
    <col min="20" max="20" width="13.3828125" style="8" customWidth="1"/>
    <col min="21" max="21" width="6.3828125" style="8" customWidth="1"/>
    <col min="22" max="22" width="13.3828125" style="9" customWidth="1"/>
    <col min="23" max="23" width="15.3828125" style="9" customWidth="1"/>
    <col min="24" max="16384" width="9" style="9"/>
  </cols>
  <sheetData>
    <row r="1" spans="2:22" ht="144" customHeight="1"/>
    <row r="2" spans="2:22" ht="49.5" customHeight="1">
      <c r="E2" s="9"/>
      <c r="F2" s="17"/>
      <c r="H2" s="61"/>
      <c r="I2" s="32"/>
      <c r="K2" s="36"/>
      <c r="L2" s="36"/>
      <c r="T2" s="9"/>
      <c r="V2" s="8"/>
    </row>
    <row r="3" spans="2:22" ht="16.5" customHeight="1" thickBot="1">
      <c r="E3" s="9"/>
      <c r="F3" s="17"/>
      <c r="H3" s="61"/>
      <c r="I3" s="32"/>
      <c r="K3" s="36"/>
      <c r="L3" s="36"/>
      <c r="T3" s="9"/>
      <c r="V3" s="8"/>
    </row>
    <row r="4" spans="2:22" ht="24.75" customHeight="1" thickBot="1">
      <c r="B4" s="83" t="s">
        <v>171</v>
      </c>
      <c r="C4" s="126" t="s">
        <v>175</v>
      </c>
      <c r="E4" s="9"/>
      <c r="T4" s="9"/>
      <c r="V4" s="8"/>
    </row>
    <row r="5" spans="2:22" ht="26.25" customHeight="1" thickBot="1">
      <c r="C5" s="129" t="s">
        <v>172</v>
      </c>
      <c r="E5" s="9"/>
      <c r="T5" s="9"/>
      <c r="V5" s="8"/>
    </row>
    <row r="6" spans="2:22" ht="27" customHeight="1" thickBot="1">
      <c r="B6" s="83"/>
      <c r="C6" s="569" t="s">
        <v>550</v>
      </c>
      <c r="D6" s="17"/>
      <c r="E6" s="9"/>
      <c r="T6" s="9"/>
      <c r="V6" s="8"/>
    </row>
    <row r="7" spans="2:22" ht="21" customHeight="1">
      <c r="B7" s="537"/>
      <c r="C7" s="17"/>
      <c r="D7" s="17"/>
      <c r="E7" s="9"/>
      <c r="T7" s="9"/>
      <c r="V7" s="8"/>
    </row>
    <row r="8" spans="2:22" ht="24.75" customHeight="1">
      <c r="B8" s="117" t="s">
        <v>239</v>
      </c>
      <c r="C8" s="189" t="s">
        <v>713</v>
      </c>
      <c r="D8" s="601"/>
      <c r="E8" s="9"/>
      <c r="T8" s="9"/>
      <c r="V8" s="8"/>
    </row>
    <row r="9" spans="2:22" ht="41.25" customHeight="1">
      <c r="B9" s="551" t="s">
        <v>519</v>
      </c>
      <c r="C9" s="547"/>
      <c r="D9" s="545"/>
      <c r="E9" s="545"/>
      <c r="F9" s="545"/>
      <c r="G9" s="545"/>
      <c r="H9" s="545"/>
      <c r="I9" s="545"/>
      <c r="J9" s="546"/>
      <c r="K9" s="546"/>
      <c r="L9" s="546"/>
      <c r="M9" s="18"/>
      <c r="T9" s="9"/>
      <c r="V9" s="8"/>
    </row>
    <row r="10" spans="2:22" ht="10.5" customHeight="1">
      <c r="B10" s="551"/>
      <c r="C10" s="547"/>
      <c r="D10" s="545"/>
      <c r="E10" s="545"/>
      <c r="F10" s="545"/>
      <c r="G10" s="545"/>
      <c r="H10" s="545"/>
      <c r="I10" s="545"/>
      <c r="J10" s="546"/>
      <c r="K10" s="546"/>
      <c r="L10" s="546"/>
      <c r="M10" s="18"/>
      <c r="T10" s="9"/>
      <c r="V10" s="8"/>
    </row>
    <row r="11" spans="2:22" s="549" customFormat="1" ht="26.25" customHeight="1">
      <c r="B11" s="568" t="s">
        <v>555</v>
      </c>
      <c r="C11" s="567"/>
      <c r="D11" s="567"/>
      <c r="E11" s="567"/>
      <c r="F11" s="567"/>
      <c r="G11" s="567"/>
      <c r="H11" s="567"/>
      <c r="T11" s="550"/>
      <c r="U11" s="550"/>
    </row>
    <row r="12" spans="2:22" s="32" customFormat="1" ht="18.75" customHeight="1">
      <c r="B12" s="544"/>
      <c r="T12" s="186"/>
      <c r="U12" s="186"/>
    </row>
    <row r="13" spans="2:22" s="32" customFormat="1" ht="22.5" customHeight="1" thickBot="1">
      <c r="B13" s="185" t="s">
        <v>507</v>
      </c>
      <c r="C13" s="17"/>
      <c r="F13" s="185" t="s">
        <v>508</v>
      </c>
      <c r="G13" s="36"/>
      <c r="H13" s="31"/>
      <c r="I13" s="9"/>
      <c r="J13" s="184" t="s">
        <v>505</v>
      </c>
      <c r="N13" s="103"/>
      <c r="P13" s="9"/>
      <c r="Q13" s="187"/>
      <c r="R13" s="42"/>
      <c r="T13" s="186"/>
      <c r="U13" s="186"/>
    </row>
    <row r="14" spans="2:22" ht="29.25" customHeight="1" thickBot="1">
      <c r="B14" s="124" t="s">
        <v>546</v>
      </c>
      <c r="D14" s="542" t="s">
        <v>714</v>
      </c>
      <c r="E14" s="130"/>
      <c r="F14" s="124" t="s">
        <v>547</v>
      </c>
      <c r="H14" s="542" t="s">
        <v>716</v>
      </c>
      <c r="J14" s="124" t="s">
        <v>514</v>
      </c>
      <c r="L14" s="132"/>
      <c r="N14" s="103"/>
      <c r="Q14" s="99"/>
      <c r="R14" s="96"/>
    </row>
    <row r="15" spans="2:22" ht="26.25" customHeight="1" thickBot="1">
      <c r="B15" s="124" t="s">
        <v>423</v>
      </c>
      <c r="C15" s="106"/>
      <c r="D15" s="542" t="s">
        <v>715</v>
      </c>
      <c r="F15" s="124" t="s">
        <v>413</v>
      </c>
      <c r="G15" s="127"/>
      <c r="H15" s="542" t="s">
        <v>717</v>
      </c>
      <c r="I15" s="17"/>
      <c r="J15" s="124" t="s">
        <v>515</v>
      </c>
      <c r="L15" s="132"/>
      <c r="M15" s="103"/>
      <c r="Q15" s="108"/>
      <c r="R15" s="96"/>
    </row>
    <row r="16" spans="2:22" ht="28.5" customHeight="1" thickBot="1">
      <c r="B16" s="124" t="s">
        <v>453</v>
      </c>
      <c r="C16" s="106"/>
      <c r="D16" s="543" t="s">
        <v>180</v>
      </c>
      <c r="E16" s="103"/>
      <c r="F16" s="124" t="s">
        <v>433</v>
      </c>
      <c r="G16" s="125"/>
      <c r="H16" s="543" t="s">
        <v>718</v>
      </c>
      <c r="I16" s="103"/>
      <c r="K16" s="195"/>
      <c r="L16" s="195"/>
      <c r="M16" s="195"/>
      <c r="N16" s="195"/>
      <c r="Q16" s="115"/>
      <c r="R16" s="96"/>
    </row>
    <row r="17" spans="1:21" ht="29.25" customHeight="1">
      <c r="B17" s="124" t="s">
        <v>420</v>
      </c>
      <c r="C17" s="106"/>
      <c r="D17" s="733">
        <v>143787</v>
      </c>
      <c r="E17" s="121"/>
      <c r="F17" s="740" t="s">
        <v>665</v>
      </c>
      <c r="G17" s="195"/>
      <c r="H17" s="734"/>
      <c r="I17" s="17"/>
      <c r="M17" s="195"/>
      <c r="N17" s="195"/>
      <c r="P17" s="99"/>
      <c r="Q17" s="99"/>
      <c r="R17" s="96"/>
    </row>
    <row r="18" spans="1:21" s="28" customFormat="1" ht="29.25" customHeight="1">
      <c r="B18" s="124"/>
      <c r="C18" s="735"/>
      <c r="D18" s="732"/>
      <c r="E18" s="736"/>
      <c r="F18" s="731"/>
      <c r="G18" s="737"/>
      <c r="H18" s="738"/>
      <c r="I18" s="163"/>
      <c r="M18" s="737"/>
      <c r="N18" s="737"/>
      <c r="P18" s="737"/>
      <c r="Q18" s="737"/>
      <c r="R18" s="739"/>
      <c r="T18" s="37"/>
      <c r="U18" s="37"/>
    </row>
    <row r="19" spans="1:21" ht="27.75" customHeight="1" thickBot="1">
      <c r="E19" s="9"/>
      <c r="F19" s="124" t="s">
        <v>434</v>
      </c>
      <c r="G19" s="603" t="s">
        <v>363</v>
      </c>
      <c r="H19" s="242">
        <f>SUM(R54,R57,R60,R63,R66,R69,R72,R75,R78,R81)</f>
        <v>1387608.6895597489</v>
      </c>
      <c r="I19" s="17"/>
      <c r="J19" s="115"/>
      <c r="K19" s="115"/>
      <c r="L19" s="115"/>
      <c r="M19" s="115"/>
      <c r="N19" s="115"/>
      <c r="P19" s="115"/>
      <c r="Q19" s="115"/>
      <c r="R19" s="96"/>
    </row>
    <row r="20" spans="1:21" ht="27.75" customHeight="1" thickBot="1">
      <c r="E20" s="9"/>
      <c r="F20" s="124" t="s">
        <v>435</v>
      </c>
      <c r="G20" s="603" t="s">
        <v>364</v>
      </c>
      <c r="H20" s="131">
        <f>-SUM(R55,R58,R61,R64,R67,R70,R73,R76,R79,R82)</f>
        <v>289999.08635546069</v>
      </c>
      <c r="I20" s="17"/>
      <c r="J20" s="115"/>
      <c r="P20" s="115"/>
      <c r="Q20" s="115"/>
      <c r="R20" s="96"/>
    </row>
    <row r="21" spans="1:21" ht="27.75" customHeight="1" thickBot="1">
      <c r="C21" s="32"/>
      <c r="D21" s="32"/>
      <c r="E21" s="32"/>
      <c r="F21" s="124" t="s">
        <v>408</v>
      </c>
      <c r="G21" s="603" t="s">
        <v>365</v>
      </c>
      <c r="H21" s="188">
        <f>R84</f>
        <v>52401.773686742126</v>
      </c>
      <c r="I21" s="103"/>
      <c r="P21" s="115"/>
      <c r="Q21" s="115"/>
      <c r="R21" s="96"/>
    </row>
    <row r="22" spans="1:21" ht="27.75" customHeight="1">
      <c r="C22" s="32"/>
      <c r="D22" s="32"/>
      <c r="E22" s="32"/>
      <c r="F22" s="124" t="s">
        <v>509</v>
      </c>
      <c r="G22" s="603" t="s">
        <v>448</v>
      </c>
      <c r="H22" s="188">
        <f>H19-H20+H21</f>
        <v>1150011.3768910302</v>
      </c>
      <c r="I22" s="103"/>
      <c r="P22" s="195"/>
      <c r="Q22" s="195"/>
      <c r="R22" s="96"/>
    </row>
    <row r="23" spans="1:21" ht="22.5" customHeight="1">
      <c r="A23" s="28"/>
      <c r="E23" s="9"/>
    </row>
    <row r="24" spans="1:21" ht="13.5" customHeight="1">
      <c r="A24" s="28"/>
      <c r="B24" s="118" t="s">
        <v>418</v>
      </c>
      <c r="C24" s="35"/>
      <c r="E24" s="9"/>
    </row>
    <row r="25" spans="1:21" ht="13.5" customHeight="1">
      <c r="A25" s="28"/>
      <c r="B25" s="118"/>
      <c r="C25" s="35"/>
      <c r="E25" s="9"/>
    </row>
    <row r="26" spans="1:21" ht="186.75" customHeight="1">
      <c r="A26" s="28"/>
      <c r="B26" s="895" t="s">
        <v>672</v>
      </c>
      <c r="C26" s="895"/>
      <c r="D26" s="895"/>
      <c r="E26" s="895"/>
      <c r="F26" s="895"/>
      <c r="G26" s="895"/>
    </row>
    <row r="27" spans="1:21" ht="14.25" customHeight="1">
      <c r="A27" s="28"/>
      <c r="B27" s="548"/>
      <c r="C27" s="548"/>
      <c r="D27" s="538"/>
      <c r="E27" s="538"/>
      <c r="F27" s="538"/>
      <c r="G27" s="548"/>
    </row>
    <row r="28" spans="1:21" s="17" customFormat="1" ht="27" customHeight="1">
      <c r="B28" s="898" t="s">
        <v>506</v>
      </c>
      <c r="C28" s="899"/>
      <c r="D28" s="133" t="s">
        <v>41</v>
      </c>
      <c r="E28" s="134" t="s">
        <v>663</v>
      </c>
      <c r="F28" s="134" t="s">
        <v>408</v>
      </c>
      <c r="G28" s="135" t="s">
        <v>409</v>
      </c>
      <c r="T28" s="136"/>
      <c r="U28" s="136"/>
    </row>
    <row r="29" spans="1:21" ht="20.25" customHeight="1">
      <c r="B29" s="893" t="s">
        <v>29</v>
      </c>
      <c r="C29" s="894"/>
      <c r="D29" s="638" t="s">
        <v>27</v>
      </c>
      <c r="E29" s="138">
        <f>SUM(D54:D82)</f>
        <v>272748.59371035517</v>
      </c>
      <c r="F29" s="139">
        <f>D84</f>
        <v>18185.911603706878</v>
      </c>
      <c r="G29" s="138">
        <f>E29+F29</f>
        <v>290934.50531406206</v>
      </c>
    </row>
    <row r="30" spans="1:21" ht="20.25" customHeight="1">
      <c r="B30" s="893" t="s">
        <v>371</v>
      </c>
      <c r="C30" s="894"/>
      <c r="D30" s="638" t="s">
        <v>27</v>
      </c>
      <c r="E30" s="140">
        <f>SUM(E54:E82)</f>
        <v>389341.36925891426</v>
      </c>
      <c r="F30" s="141">
        <f>E84</f>
        <v>17192.959604589123</v>
      </c>
      <c r="G30" s="140">
        <f>E30+F30</f>
        <v>406534.32886350341</v>
      </c>
    </row>
    <row r="31" spans="1:21" ht="20.25" customHeight="1">
      <c r="B31" s="893" t="s">
        <v>719</v>
      </c>
      <c r="C31" s="894"/>
      <c r="D31" s="638" t="s">
        <v>28</v>
      </c>
      <c r="E31" s="140">
        <f>SUM(F54:F82)</f>
        <v>193298.37187637569</v>
      </c>
      <c r="F31" s="141">
        <f>F84</f>
        <v>8033.1075072836138</v>
      </c>
      <c r="G31" s="140">
        <f>E31+F31</f>
        <v>201331.47938365932</v>
      </c>
    </row>
    <row r="32" spans="1:21" ht="20.25" customHeight="1">
      <c r="B32" s="893" t="s">
        <v>720</v>
      </c>
      <c r="C32" s="894"/>
      <c r="D32" s="638" t="s">
        <v>28</v>
      </c>
      <c r="E32" s="140">
        <f>SUM(G54:G82)</f>
        <v>85893.138810060904</v>
      </c>
      <c r="F32" s="141">
        <f>G84</f>
        <v>3229.9714675306654</v>
      </c>
      <c r="G32" s="140">
        <f>E32+F32</f>
        <v>89123.110277591564</v>
      </c>
    </row>
    <row r="33" spans="2:22" ht="20.25" customHeight="1">
      <c r="B33" s="893" t="s">
        <v>396</v>
      </c>
      <c r="C33" s="894"/>
      <c r="D33" s="638" t="s">
        <v>28</v>
      </c>
      <c r="E33" s="140">
        <f>SUM(H54:H82)</f>
        <v>81446.521241289229</v>
      </c>
      <c r="F33" s="141">
        <f>H84</f>
        <v>4612.1436849940237</v>
      </c>
      <c r="G33" s="140">
        <f>E33+F33</f>
        <v>86058.664926283251</v>
      </c>
    </row>
    <row r="34" spans="2:22" ht="20.25" customHeight="1">
      <c r="B34" s="893" t="s">
        <v>32</v>
      </c>
      <c r="C34" s="894"/>
      <c r="D34" s="638" t="s">
        <v>27</v>
      </c>
      <c r="E34" s="140">
        <f>SUM(I54:I82)</f>
        <v>0</v>
      </c>
      <c r="F34" s="141">
        <f>I84</f>
        <v>0</v>
      </c>
      <c r="G34" s="140">
        <f t="shared" ref="G34" si="0">E34+F34</f>
        <v>0</v>
      </c>
    </row>
    <row r="35" spans="2:22" ht="20.25" customHeight="1">
      <c r="B35" s="893" t="s">
        <v>30</v>
      </c>
      <c r="C35" s="894"/>
      <c r="D35" s="638" t="s">
        <v>28</v>
      </c>
      <c r="E35" s="140">
        <f>SUM(J54:J82)</f>
        <v>0</v>
      </c>
      <c r="F35" s="141">
        <f>J84</f>
        <v>0</v>
      </c>
      <c r="G35" s="140">
        <f>E35+F35</f>
        <v>0</v>
      </c>
    </row>
    <row r="36" spans="2:22" ht="20.25" customHeight="1">
      <c r="B36" s="893" t="s">
        <v>31</v>
      </c>
      <c r="C36" s="894"/>
      <c r="D36" s="638" t="s">
        <v>28</v>
      </c>
      <c r="E36" s="140">
        <f>SUM(K54:K82)</f>
        <v>74881.608307292874</v>
      </c>
      <c r="F36" s="141">
        <f>K84</f>
        <v>1147.6798186378294</v>
      </c>
      <c r="G36" s="140">
        <f t="shared" ref="G36:G39" si="1">E36+F36</f>
        <v>76029.288125930703</v>
      </c>
    </row>
    <row r="37" spans="2:22" ht="20.25" customHeight="1">
      <c r="B37" s="893"/>
      <c r="C37" s="894"/>
      <c r="D37" s="638"/>
      <c r="E37" s="140">
        <f>SUM(L54:L82)</f>
        <v>0</v>
      </c>
      <c r="F37" s="141">
        <f>L84</f>
        <v>0</v>
      </c>
      <c r="G37" s="140">
        <f t="shared" si="1"/>
        <v>0</v>
      </c>
    </row>
    <row r="38" spans="2:22" ht="20.25" customHeight="1">
      <c r="B38" s="893"/>
      <c r="C38" s="894"/>
      <c r="D38" s="638"/>
      <c r="E38" s="140">
        <f>SUM(M54:M82)</f>
        <v>0</v>
      </c>
      <c r="F38" s="141">
        <f>M84</f>
        <v>0</v>
      </c>
      <c r="G38" s="140">
        <f t="shared" si="1"/>
        <v>0</v>
      </c>
    </row>
    <row r="39" spans="2:22" ht="20.25" customHeight="1">
      <c r="B39" s="893"/>
      <c r="C39" s="894"/>
      <c r="D39" s="638"/>
      <c r="E39" s="140">
        <f>SUM(N54:N82)</f>
        <v>0</v>
      </c>
      <c r="F39" s="141">
        <f>N84</f>
        <v>0</v>
      </c>
      <c r="G39" s="140">
        <f t="shared" si="1"/>
        <v>0</v>
      </c>
    </row>
    <row r="40" spans="2:22" ht="20.25" customHeight="1">
      <c r="B40" s="893"/>
      <c r="C40" s="894"/>
      <c r="D40" s="638"/>
      <c r="E40" s="140">
        <f>SUM(O54:O82)</f>
        <v>0</v>
      </c>
      <c r="F40" s="141">
        <f>O84</f>
        <v>0</v>
      </c>
      <c r="G40" s="140">
        <f>E40+F40</f>
        <v>0</v>
      </c>
    </row>
    <row r="41" spans="2:22" ht="20.25" customHeight="1">
      <c r="B41" s="893"/>
      <c r="C41" s="894"/>
      <c r="D41" s="638"/>
      <c r="E41" s="140">
        <f>SUM(P54:P82)</f>
        <v>0</v>
      </c>
      <c r="F41" s="141">
        <f>P84</f>
        <v>0</v>
      </c>
      <c r="G41" s="140">
        <f>E41+F41</f>
        <v>0</v>
      </c>
    </row>
    <row r="42" spans="2:22" ht="20.25" customHeight="1">
      <c r="B42" s="893"/>
      <c r="C42" s="894"/>
      <c r="D42" s="639"/>
      <c r="E42" s="142">
        <f>SUM(Q54:Q82)</f>
        <v>0</v>
      </c>
      <c r="F42" s="143">
        <f>Q84</f>
        <v>0</v>
      </c>
      <c r="G42" s="142">
        <f>E42+F42</f>
        <v>0</v>
      </c>
    </row>
    <row r="43" spans="2:22" s="8" customFormat="1" ht="21" customHeight="1">
      <c r="B43" s="896" t="s">
        <v>26</v>
      </c>
      <c r="C43" s="897"/>
      <c r="D43" s="137"/>
      <c r="E43" s="144">
        <f>SUM(E29:E42)</f>
        <v>1097609.6032042881</v>
      </c>
      <c r="F43" s="144">
        <f>SUM(F29:F42)</f>
        <v>52401.773686742126</v>
      </c>
      <c r="G43" s="144">
        <f>SUM(G29:G42)</f>
        <v>1150011.3768910305</v>
      </c>
      <c r="H43" s="200"/>
    </row>
    <row r="44" spans="2:22" ht="18" customHeight="1">
      <c r="D44" s="94"/>
      <c r="E44" s="9"/>
      <c r="F44" s="17"/>
    </row>
    <row r="45" spans="2:22" s="28" customFormat="1" ht="20.6">
      <c r="C45" s="35"/>
      <c r="D45" s="36"/>
      <c r="E45" s="36"/>
      <c r="F45" s="36"/>
      <c r="G45" s="36"/>
      <c r="H45" s="36"/>
      <c r="I45" s="36"/>
      <c r="J45" s="36"/>
      <c r="K45" s="36"/>
      <c r="L45" s="36"/>
      <c r="M45" s="107"/>
      <c r="N45" s="36"/>
      <c r="O45" s="36"/>
      <c r="P45" s="36"/>
      <c r="Q45" s="36"/>
      <c r="R45" s="36"/>
      <c r="T45" s="37"/>
      <c r="U45" s="19"/>
      <c r="V45" s="38"/>
    </row>
    <row r="46" spans="2:22" ht="12" customHeight="1">
      <c r="B46" s="118" t="s">
        <v>459</v>
      </c>
      <c r="C46" s="31"/>
      <c r="D46" s="31"/>
      <c r="E46" s="597"/>
      <c r="F46" s="31"/>
      <c r="G46" s="31"/>
      <c r="H46" s="31"/>
      <c r="I46" s="31"/>
      <c r="J46" s="31"/>
      <c r="K46" s="31"/>
      <c r="L46" s="31"/>
      <c r="M46" s="31"/>
      <c r="N46" s="31"/>
      <c r="O46" s="31"/>
      <c r="P46" s="31"/>
      <c r="Q46" s="31"/>
      <c r="R46" s="31"/>
      <c r="U46" s="19"/>
      <c r="V46" s="13"/>
    </row>
    <row r="47" spans="2:22" ht="12" customHeight="1">
      <c r="B47" s="118"/>
      <c r="C47" s="31"/>
      <c r="D47" s="31"/>
      <c r="E47" s="31"/>
      <c r="F47" s="31"/>
      <c r="G47" s="31"/>
      <c r="H47" s="31"/>
      <c r="I47" s="31"/>
      <c r="J47" s="31"/>
      <c r="K47" s="31"/>
      <c r="L47" s="31"/>
      <c r="M47" s="31"/>
      <c r="N47" s="31"/>
      <c r="O47" s="31"/>
      <c r="P47" s="31"/>
      <c r="Q47" s="31"/>
      <c r="R47" s="31"/>
      <c r="U47" s="19"/>
      <c r="V47" s="13"/>
    </row>
    <row r="48" spans="2:22" s="28" customFormat="1" ht="41.25" customHeight="1">
      <c r="B48" s="895" t="s">
        <v>607</v>
      </c>
      <c r="C48" s="895"/>
      <c r="D48" s="895"/>
      <c r="E48" s="895"/>
      <c r="F48" s="895"/>
      <c r="G48" s="895"/>
      <c r="H48" s="895"/>
      <c r="I48" s="895"/>
      <c r="J48" s="895"/>
      <c r="K48" s="895"/>
      <c r="L48" s="895"/>
      <c r="M48" s="617"/>
      <c r="N48" s="105"/>
      <c r="O48" s="105"/>
      <c r="P48" s="105"/>
      <c r="Q48" s="105"/>
      <c r="R48" s="105"/>
      <c r="T48" s="37"/>
      <c r="U48" s="19"/>
      <c r="V48" s="38"/>
    </row>
    <row r="49" spans="2:22" s="28" customFormat="1" ht="41.15" customHeight="1">
      <c r="B49" s="895" t="s">
        <v>561</v>
      </c>
      <c r="C49" s="895"/>
      <c r="D49" s="895"/>
      <c r="E49" s="895"/>
      <c r="F49" s="895"/>
      <c r="G49" s="895"/>
      <c r="H49" s="895"/>
      <c r="I49" s="895"/>
      <c r="J49" s="895"/>
      <c r="K49" s="895"/>
      <c r="L49" s="895"/>
      <c r="M49" s="617"/>
      <c r="N49" s="105"/>
      <c r="O49" s="105"/>
      <c r="P49" s="105"/>
      <c r="Q49" s="105"/>
      <c r="R49" s="105"/>
      <c r="T49" s="37"/>
      <c r="U49" s="19"/>
      <c r="V49" s="38"/>
    </row>
    <row r="50" spans="2:22" s="28" customFormat="1" ht="18" customHeight="1">
      <c r="B50" s="895" t="s">
        <v>671</v>
      </c>
      <c r="C50" s="895"/>
      <c r="D50" s="895"/>
      <c r="E50" s="895"/>
      <c r="F50" s="895"/>
      <c r="G50" s="895"/>
      <c r="H50" s="895"/>
      <c r="I50" s="895"/>
      <c r="J50" s="895"/>
      <c r="K50" s="895"/>
      <c r="L50" s="895"/>
      <c r="M50" s="617"/>
      <c r="N50" s="105"/>
      <c r="O50" s="105"/>
      <c r="P50" s="105"/>
      <c r="Q50" s="105"/>
      <c r="R50" s="105"/>
      <c r="T50" s="37"/>
      <c r="U50" s="19"/>
      <c r="V50" s="38"/>
    </row>
    <row r="51" spans="2:22" ht="15" customHeight="1">
      <c r="B51" s="613"/>
      <c r="C51" s="31"/>
      <c r="D51" s="31"/>
      <c r="E51" s="31"/>
      <c r="F51" s="31"/>
      <c r="G51" s="31"/>
      <c r="H51" s="31"/>
      <c r="I51" s="31"/>
      <c r="J51" s="31"/>
      <c r="K51" s="31"/>
      <c r="L51" s="31"/>
      <c r="M51" s="31"/>
      <c r="N51" s="31"/>
      <c r="O51" s="31"/>
      <c r="P51" s="31"/>
      <c r="Q51" s="31"/>
      <c r="R51" s="31"/>
      <c r="U51" s="19"/>
      <c r="V51" s="13"/>
    </row>
    <row r="52" spans="2:22" s="17" customFormat="1" ht="63" customHeight="1">
      <c r="B52" s="243" t="s">
        <v>34</v>
      </c>
      <c r="C52" s="243" t="s">
        <v>516</v>
      </c>
      <c r="D52" s="135" t="str">
        <f>IF($B29&lt;&gt;"",$B29,"")</f>
        <v>Residential</v>
      </c>
      <c r="E52" s="135" t="str">
        <f>IF($B30&lt;&gt;"",$B30,"")</f>
        <v>GS&lt;50 kW</v>
      </c>
      <c r="F52" s="135" t="str">
        <f>IF($B31&lt;&gt;"",$B31,"")</f>
        <v>GS 50 to 999 kW</v>
      </c>
      <c r="G52" s="135" t="str">
        <f>IF($B32&lt;&gt;"",$B32,"")</f>
        <v>GS 1,000 to 4,999 kW</v>
      </c>
      <c r="H52" s="135" t="str">
        <f>IF($B33&lt;&gt;"",$B33,"")</f>
        <v>Large Use</v>
      </c>
      <c r="I52" s="135" t="str">
        <f>IF($B34&lt;&gt;"",$B34,"")</f>
        <v>Unmetered Scattered Load</v>
      </c>
      <c r="J52" s="135" t="str">
        <f>IF($B35&lt;&gt;"",$B35,"")</f>
        <v>Sentinel Lighting</v>
      </c>
      <c r="K52" s="135" t="str">
        <f>IF($B36&lt;&gt;"",$B36,"")</f>
        <v>Street Lighting</v>
      </c>
      <c r="L52" s="135" t="str">
        <f>IF($B37&lt;&gt;"",$B37,"")</f>
        <v/>
      </c>
      <c r="M52" s="135" t="str">
        <f>IF($B38&lt;&gt;"",$B38,"")</f>
        <v/>
      </c>
      <c r="N52" s="135" t="str">
        <f>IF($B39&lt;&gt;"",$B39,"")</f>
        <v/>
      </c>
      <c r="O52" s="135" t="str">
        <f>IF($B40&lt;&gt;"",$B40,"")</f>
        <v/>
      </c>
      <c r="P52" s="135" t="str">
        <f>IF($B41&lt;&gt;"",$B41,"")</f>
        <v/>
      </c>
      <c r="Q52" s="135" t="str">
        <f>IF($B42&lt;&gt;"",$B42,"")</f>
        <v/>
      </c>
      <c r="R52" s="243" t="s">
        <v>26</v>
      </c>
      <c r="T52" s="136"/>
      <c r="U52" s="145"/>
    </row>
    <row r="53" spans="2:22" s="146" customFormat="1" ht="15.75" customHeight="1">
      <c r="B53" s="575"/>
      <c r="C53" s="576"/>
      <c r="D53" s="576" t="str">
        <f>D29</f>
        <v>kWh</v>
      </c>
      <c r="E53" s="576" t="str">
        <f>D30</f>
        <v>kWh</v>
      </c>
      <c r="F53" s="576" t="str">
        <f>D31</f>
        <v>kW</v>
      </c>
      <c r="G53" s="576" t="str">
        <f>D32</f>
        <v>kW</v>
      </c>
      <c r="H53" s="576" t="str">
        <f>D33</f>
        <v>kW</v>
      </c>
      <c r="I53" s="576" t="str">
        <f>D34</f>
        <v>kWh</v>
      </c>
      <c r="J53" s="576" t="str">
        <f>D35</f>
        <v>kW</v>
      </c>
      <c r="K53" s="576" t="str">
        <f>D36</f>
        <v>kW</v>
      </c>
      <c r="L53" s="576">
        <f>D37</f>
        <v>0</v>
      </c>
      <c r="M53" s="576">
        <f>D38</f>
        <v>0</v>
      </c>
      <c r="N53" s="576">
        <f>D39</f>
        <v>0</v>
      </c>
      <c r="O53" s="576">
        <f>D40</f>
        <v>0</v>
      </c>
      <c r="P53" s="576">
        <f>D41</f>
        <v>0</v>
      </c>
      <c r="Q53" s="576">
        <f>D42</f>
        <v>0</v>
      </c>
      <c r="R53" s="577"/>
      <c r="U53" s="147"/>
    </row>
    <row r="54" spans="2:22" s="17" customFormat="1">
      <c r="B54" s="148" t="s">
        <v>142</v>
      </c>
      <c r="C54" s="149"/>
      <c r="D54" s="150">
        <f>'4.  2011-2014 LRAM'!Y131</f>
        <v>0</v>
      </c>
      <c r="E54" s="150">
        <f>'4.  2011-2014 LRAM'!Z131</f>
        <v>0</v>
      </c>
      <c r="F54" s="150">
        <f>'4.  2011-2014 LRAM'!AA131</f>
        <v>0</v>
      </c>
      <c r="G54" s="150">
        <f>'4.  2011-2014 LRAM'!AB131</f>
        <v>0</v>
      </c>
      <c r="H54" s="150">
        <f>'4.  2011-2014 LRAM'!AC131</f>
        <v>0</v>
      </c>
      <c r="I54" s="150">
        <f>'4.  2011-2014 LRAM'!AD131</f>
        <v>0</v>
      </c>
      <c r="J54" s="150">
        <f>'4.  2011-2014 LRAM'!AE131</f>
        <v>0</v>
      </c>
      <c r="K54" s="150">
        <f>'4.  2011-2014 LRAM'!AF131</f>
        <v>0</v>
      </c>
      <c r="L54" s="150">
        <f>'4.  2011-2014 LRAM'!AG131</f>
        <v>0</v>
      </c>
      <c r="M54" s="150">
        <f>'4.  2011-2014 LRAM'!AH131</f>
        <v>0</v>
      </c>
      <c r="N54" s="150">
        <f>'4.  2011-2014 LRAM'!AI131</f>
        <v>0</v>
      </c>
      <c r="O54" s="150">
        <f>'4.  2011-2014 LRAM'!AJ131</f>
        <v>0</v>
      </c>
      <c r="P54" s="150">
        <f>'4.  2011-2014 LRAM'!AK131</f>
        <v>0</v>
      </c>
      <c r="Q54" s="150">
        <f>'4.  2011-2014 LRAM'!AL131</f>
        <v>0</v>
      </c>
      <c r="R54" s="151">
        <f>SUM(D54:Q54)</f>
        <v>0</v>
      </c>
      <c r="U54" s="152"/>
      <c r="V54" s="153"/>
    </row>
    <row r="55" spans="2:22" s="17" customFormat="1">
      <c r="B55" s="154" t="s">
        <v>35</v>
      </c>
      <c r="C55" s="155"/>
      <c r="D55" s="156">
        <f>-'4.  2011-2014 LRAM'!Y132</f>
        <v>0</v>
      </c>
      <c r="E55" s="156">
        <f>-'4.  2011-2014 LRAM'!Z132</f>
        <v>0</v>
      </c>
      <c r="F55" s="156">
        <f>-'4.  2011-2014 LRAM'!AA132</f>
        <v>0</v>
      </c>
      <c r="G55" s="156">
        <f>-'4.  2011-2014 LRAM'!AB132</f>
        <v>0</v>
      </c>
      <c r="H55" s="156">
        <f>-'4.  2011-2014 LRAM'!AC132</f>
        <v>0</v>
      </c>
      <c r="I55" s="156">
        <f>-'4.  2011-2014 LRAM'!AD132</f>
        <v>0</v>
      </c>
      <c r="J55" s="156">
        <f>-'4.  2011-2014 LRAM'!AE132</f>
        <v>0</v>
      </c>
      <c r="K55" s="156">
        <f>-'4.  2011-2014 LRAM'!AF132</f>
        <v>0</v>
      </c>
      <c r="L55" s="156">
        <f>-'4.  2011-2014 LRAM'!AG132</f>
        <v>0</v>
      </c>
      <c r="M55" s="156">
        <f>-'4.  2011-2014 LRAM'!AH132</f>
        <v>0</v>
      </c>
      <c r="N55" s="156">
        <f>-'4.  2011-2014 LRAM'!AI132</f>
        <v>0</v>
      </c>
      <c r="O55" s="156">
        <f>-'4.  2011-2014 LRAM'!AJ132</f>
        <v>0</v>
      </c>
      <c r="P55" s="156">
        <f>-'4.  2011-2014 LRAM'!AK132</f>
        <v>0</v>
      </c>
      <c r="Q55" s="156">
        <f>-'4.  2011-2014 LRAM'!AL132</f>
        <v>0</v>
      </c>
      <c r="R55" s="157">
        <f>SUM(D55:Q55)</f>
        <v>0</v>
      </c>
      <c r="S55" s="158"/>
      <c r="T55" s="136"/>
      <c r="U55" s="159"/>
      <c r="V55" s="153"/>
    </row>
    <row r="56" spans="2:22" s="136" customFormat="1">
      <c r="B56" s="625" t="s">
        <v>67</v>
      </c>
      <c r="C56" s="621"/>
      <c r="D56" s="160"/>
      <c r="E56" s="160"/>
      <c r="F56" s="160"/>
      <c r="G56" s="160"/>
      <c r="H56" s="160"/>
      <c r="I56" s="160"/>
      <c r="J56" s="160"/>
      <c r="K56" s="161"/>
      <c r="L56" s="161"/>
      <c r="M56" s="161"/>
      <c r="N56" s="161"/>
      <c r="O56" s="161"/>
      <c r="P56" s="161"/>
      <c r="Q56" s="161"/>
      <c r="R56" s="162"/>
      <c r="U56" s="159"/>
      <c r="V56" s="153"/>
    </row>
    <row r="57" spans="2:22" s="17" customFormat="1">
      <c r="B57" s="154" t="s">
        <v>143</v>
      </c>
      <c r="C57" s="155"/>
      <c r="D57" s="156">
        <f>'4.  2011-2014 LRAM'!Y261</f>
        <v>0</v>
      </c>
      <c r="E57" s="156">
        <f>'4.  2011-2014 LRAM'!Z261</f>
        <v>0</v>
      </c>
      <c r="F57" s="156">
        <f>'4.  2011-2014 LRAM'!AA261</f>
        <v>0</v>
      </c>
      <c r="G57" s="156">
        <f>'4.  2011-2014 LRAM'!AB261</f>
        <v>0</v>
      </c>
      <c r="H57" s="156">
        <f>'4.  2011-2014 LRAM'!AC261</f>
        <v>0</v>
      </c>
      <c r="I57" s="156">
        <f>'4.  2011-2014 LRAM'!AD261</f>
        <v>0</v>
      </c>
      <c r="J57" s="156">
        <f>'4.  2011-2014 LRAM'!AE261</f>
        <v>0</v>
      </c>
      <c r="K57" s="156">
        <f>'4.  2011-2014 LRAM'!AF261</f>
        <v>0</v>
      </c>
      <c r="L57" s="156">
        <f>'4.  2011-2014 LRAM'!AG261</f>
        <v>0</v>
      </c>
      <c r="M57" s="156">
        <f>'4.  2011-2014 LRAM'!AH261</f>
        <v>0</v>
      </c>
      <c r="N57" s="156">
        <f>'4.  2011-2014 LRAM'!AI261</f>
        <v>0</v>
      </c>
      <c r="O57" s="156">
        <f>'4.  2011-2014 LRAM'!AJ261</f>
        <v>0</v>
      </c>
      <c r="P57" s="156">
        <f>'4.  2011-2014 LRAM'!AK261</f>
        <v>0</v>
      </c>
      <c r="Q57" s="156">
        <f>'4.  2011-2014 LRAM'!AL261</f>
        <v>0</v>
      </c>
      <c r="R57" s="157">
        <f>SUM(D57:Q57)</f>
        <v>0</v>
      </c>
      <c r="U57" s="152"/>
      <c r="V57" s="153"/>
    </row>
    <row r="58" spans="2:22" s="17" customFormat="1">
      <c r="B58" s="154" t="s">
        <v>36</v>
      </c>
      <c r="C58" s="155"/>
      <c r="D58" s="156">
        <f>-'4.  2011-2014 LRAM'!Y262</f>
        <v>0</v>
      </c>
      <c r="E58" s="156">
        <f>-'4.  2011-2014 LRAM'!Z262</f>
        <v>0</v>
      </c>
      <c r="F58" s="156">
        <f>-'4.  2011-2014 LRAM'!AA262</f>
        <v>0</v>
      </c>
      <c r="G58" s="156">
        <f>-'4.  2011-2014 LRAM'!AB262</f>
        <v>0</v>
      </c>
      <c r="H58" s="156">
        <f>-'4.  2011-2014 LRAM'!AC262</f>
        <v>0</v>
      </c>
      <c r="I58" s="156">
        <f>-'4.  2011-2014 LRAM'!AD262</f>
        <v>0</v>
      </c>
      <c r="J58" s="156">
        <f>-'4.  2011-2014 LRAM'!AE262</f>
        <v>0</v>
      </c>
      <c r="K58" s="156">
        <f>-'4.  2011-2014 LRAM'!AF262</f>
        <v>0</v>
      </c>
      <c r="L58" s="156">
        <f>-'4.  2011-2014 LRAM'!AG262</f>
        <v>0</v>
      </c>
      <c r="M58" s="156">
        <f>-'4.  2011-2014 LRAM'!AH262</f>
        <v>0</v>
      </c>
      <c r="N58" s="156">
        <f>-'4.  2011-2014 LRAM'!AI262</f>
        <v>0</v>
      </c>
      <c r="O58" s="156">
        <f>-'4.  2011-2014 LRAM'!AJ262</f>
        <v>0</v>
      </c>
      <c r="P58" s="156">
        <f>-'4.  2011-2014 LRAM'!AK262</f>
        <v>0</v>
      </c>
      <c r="Q58" s="156">
        <f>-'4.  2011-2014 LRAM'!AL262</f>
        <v>0</v>
      </c>
      <c r="R58" s="157">
        <f>SUM(D58:Q58)</f>
        <v>0</v>
      </c>
      <c r="S58" s="158"/>
      <c r="U58" s="152"/>
      <c r="V58" s="153"/>
    </row>
    <row r="59" spans="2:22" s="136" customFormat="1">
      <c r="B59" s="625" t="s">
        <v>67</v>
      </c>
      <c r="C59" s="621"/>
      <c r="D59" s="160"/>
      <c r="E59" s="160"/>
      <c r="F59" s="160"/>
      <c r="G59" s="160"/>
      <c r="H59" s="160"/>
      <c r="I59" s="160"/>
      <c r="J59" s="160"/>
      <c r="K59" s="161"/>
      <c r="L59" s="161"/>
      <c r="M59" s="161"/>
      <c r="N59" s="161"/>
      <c r="O59" s="161"/>
      <c r="P59" s="161"/>
      <c r="Q59" s="161"/>
      <c r="R59" s="162"/>
      <c r="U59" s="159"/>
      <c r="V59" s="153"/>
    </row>
    <row r="60" spans="2:22" s="163" customFormat="1">
      <c r="B60" s="154" t="s">
        <v>38</v>
      </c>
      <c r="C60" s="155"/>
      <c r="D60" s="156">
        <f>'4.  2011-2014 LRAM'!Y391</f>
        <v>0</v>
      </c>
      <c r="E60" s="156">
        <f>'4.  2011-2014 LRAM'!Z391</f>
        <v>0</v>
      </c>
      <c r="F60" s="156">
        <f>'4.  2011-2014 LRAM'!AA391</f>
        <v>0</v>
      </c>
      <c r="G60" s="156">
        <f>'4.  2011-2014 LRAM'!AB391</f>
        <v>0</v>
      </c>
      <c r="H60" s="156">
        <f>'4.  2011-2014 LRAM'!AC391</f>
        <v>0</v>
      </c>
      <c r="I60" s="156">
        <f>'4.  2011-2014 LRAM'!AD391</f>
        <v>0</v>
      </c>
      <c r="J60" s="156">
        <f>'4.  2011-2014 LRAM'!AE391</f>
        <v>0</v>
      </c>
      <c r="K60" s="156">
        <f>'4.  2011-2014 LRAM'!AF391</f>
        <v>0</v>
      </c>
      <c r="L60" s="156">
        <f>'4.  2011-2014 LRAM'!AG391</f>
        <v>0</v>
      </c>
      <c r="M60" s="156">
        <f>'4.  2011-2014 LRAM'!AH391</f>
        <v>0</v>
      </c>
      <c r="N60" s="156">
        <f>'4.  2011-2014 LRAM'!AI391</f>
        <v>0</v>
      </c>
      <c r="O60" s="156">
        <f>'4.  2011-2014 LRAM'!AJ391</f>
        <v>0</v>
      </c>
      <c r="P60" s="156">
        <f>'4.  2011-2014 LRAM'!AK391</f>
        <v>0</v>
      </c>
      <c r="Q60" s="156">
        <f>'4.  2011-2014 LRAM'!AL391</f>
        <v>0</v>
      </c>
      <c r="R60" s="157">
        <f>SUM(D60:Q60)</f>
        <v>0</v>
      </c>
      <c r="U60" s="152"/>
      <c r="V60" s="153"/>
    </row>
    <row r="61" spans="2:22" s="163" customFormat="1">
      <c r="B61" s="154" t="s">
        <v>37</v>
      </c>
      <c r="C61" s="155"/>
      <c r="D61" s="156">
        <f>-'4.  2011-2014 LRAM'!Y392</f>
        <v>0</v>
      </c>
      <c r="E61" s="156">
        <f>-'4.  2011-2014 LRAM'!Z392</f>
        <v>0</v>
      </c>
      <c r="F61" s="156">
        <f>-'4.  2011-2014 LRAM'!AA392</f>
        <v>0</v>
      </c>
      <c r="G61" s="156">
        <f>-'4.  2011-2014 LRAM'!AB392</f>
        <v>0</v>
      </c>
      <c r="H61" s="156">
        <f>-'4.  2011-2014 LRAM'!AC392</f>
        <v>0</v>
      </c>
      <c r="I61" s="156">
        <f>-'4.  2011-2014 LRAM'!AD392</f>
        <v>0</v>
      </c>
      <c r="J61" s="156">
        <f>-'4.  2011-2014 LRAM'!AE392</f>
        <v>0</v>
      </c>
      <c r="K61" s="156">
        <f>-'4.  2011-2014 LRAM'!AF392</f>
        <v>0</v>
      </c>
      <c r="L61" s="156">
        <f>-'4.  2011-2014 LRAM'!AG392</f>
        <v>0</v>
      </c>
      <c r="M61" s="156">
        <f>-'4.  2011-2014 LRAM'!AH392</f>
        <v>0</v>
      </c>
      <c r="N61" s="156">
        <f>-'4.  2011-2014 LRAM'!AI392</f>
        <v>0</v>
      </c>
      <c r="O61" s="156">
        <f>-'4.  2011-2014 LRAM'!AJ392</f>
        <v>0</v>
      </c>
      <c r="P61" s="156">
        <f>-'4.  2011-2014 LRAM'!AK392</f>
        <v>0</v>
      </c>
      <c r="Q61" s="156">
        <f>-'4.  2011-2014 LRAM'!AL392</f>
        <v>0</v>
      </c>
      <c r="R61" s="157">
        <f>SUM(D61:Q61)</f>
        <v>0</v>
      </c>
      <c r="S61" s="158"/>
      <c r="U61" s="152"/>
      <c r="V61" s="153"/>
    </row>
    <row r="62" spans="2:22" s="136" customFormat="1">
      <c r="B62" s="625" t="s">
        <v>67</v>
      </c>
      <c r="C62" s="621"/>
      <c r="D62" s="160"/>
      <c r="E62" s="160"/>
      <c r="F62" s="160"/>
      <c r="G62" s="160"/>
      <c r="H62" s="160"/>
      <c r="I62" s="160"/>
      <c r="J62" s="160"/>
      <c r="K62" s="161"/>
      <c r="L62" s="161"/>
      <c r="M62" s="161"/>
      <c r="N62" s="161"/>
      <c r="O62" s="161"/>
      <c r="P62" s="161"/>
      <c r="Q62" s="161"/>
      <c r="R62" s="162"/>
      <c r="U62" s="159"/>
      <c r="V62" s="153"/>
    </row>
    <row r="63" spans="2:22" s="163" customFormat="1">
      <c r="B63" s="154" t="s">
        <v>40</v>
      </c>
      <c r="C63" s="155"/>
      <c r="D63" s="156">
        <f>'4.  2011-2014 LRAM'!Y521</f>
        <v>0</v>
      </c>
      <c r="E63" s="156">
        <f>'4.  2011-2014 LRAM'!Z521</f>
        <v>0</v>
      </c>
      <c r="F63" s="156">
        <f>'4.  2011-2014 LRAM'!AA521</f>
        <v>0</v>
      </c>
      <c r="G63" s="156">
        <f>'4.  2011-2014 LRAM'!AB521</f>
        <v>0</v>
      </c>
      <c r="H63" s="156">
        <f>'4.  2011-2014 LRAM'!AC521</f>
        <v>0</v>
      </c>
      <c r="I63" s="156">
        <f>'4.  2011-2014 LRAM'!AD521</f>
        <v>0</v>
      </c>
      <c r="J63" s="156">
        <f>'4.  2011-2014 LRAM'!AE521</f>
        <v>0</v>
      </c>
      <c r="K63" s="156">
        <f>'4.  2011-2014 LRAM'!AF521</f>
        <v>0</v>
      </c>
      <c r="L63" s="156">
        <f>'4.  2011-2014 LRAM'!AG521</f>
        <v>0</v>
      </c>
      <c r="M63" s="156">
        <f>'4.  2011-2014 LRAM'!AH521</f>
        <v>0</v>
      </c>
      <c r="N63" s="156">
        <f>'4.  2011-2014 LRAM'!AI521</f>
        <v>0</v>
      </c>
      <c r="O63" s="156">
        <f>'4.  2011-2014 LRAM'!AJ521</f>
        <v>0</v>
      </c>
      <c r="P63" s="156">
        <f>'4.  2011-2014 LRAM'!AK521</f>
        <v>0</v>
      </c>
      <c r="Q63" s="156">
        <f>'4.  2011-2014 LRAM'!AL521</f>
        <v>0</v>
      </c>
      <c r="R63" s="157">
        <f>SUM(D63:Q63)</f>
        <v>0</v>
      </c>
      <c r="U63" s="152"/>
      <c r="V63" s="153"/>
    </row>
    <row r="64" spans="2:22" s="163" customFormat="1">
      <c r="B64" s="154" t="s">
        <v>39</v>
      </c>
      <c r="C64" s="155"/>
      <c r="D64" s="156">
        <f>-'4.  2011-2014 LRAM'!Y522</f>
        <v>0</v>
      </c>
      <c r="E64" s="156">
        <f>-'4.  2011-2014 LRAM'!Z522</f>
        <v>0</v>
      </c>
      <c r="F64" s="156">
        <f>-'4.  2011-2014 LRAM'!AA522</f>
        <v>0</v>
      </c>
      <c r="G64" s="156">
        <f>-'4.  2011-2014 LRAM'!AB522</f>
        <v>0</v>
      </c>
      <c r="H64" s="156">
        <f>-'4.  2011-2014 LRAM'!AC522</f>
        <v>0</v>
      </c>
      <c r="I64" s="156">
        <f>-'4.  2011-2014 LRAM'!AD522</f>
        <v>0</v>
      </c>
      <c r="J64" s="156">
        <f>-'4.  2011-2014 LRAM'!AE522</f>
        <v>0</v>
      </c>
      <c r="K64" s="156">
        <f>-'4.  2011-2014 LRAM'!AF522</f>
        <v>0</v>
      </c>
      <c r="L64" s="156">
        <f>-'4.  2011-2014 LRAM'!AG522</f>
        <v>0</v>
      </c>
      <c r="M64" s="156">
        <f>-'4.  2011-2014 LRAM'!AH522</f>
        <v>0</v>
      </c>
      <c r="N64" s="156">
        <f>-'4.  2011-2014 LRAM'!AI522</f>
        <v>0</v>
      </c>
      <c r="O64" s="156">
        <f>-'4.  2011-2014 LRAM'!AJ522</f>
        <v>0</v>
      </c>
      <c r="P64" s="156">
        <f>-'4.  2011-2014 LRAM'!AK522</f>
        <v>0</v>
      </c>
      <c r="Q64" s="156">
        <f>-'4.  2011-2014 LRAM'!AL522</f>
        <v>0</v>
      </c>
      <c r="R64" s="157">
        <f>SUM(D64:Q64)</f>
        <v>0</v>
      </c>
      <c r="S64" s="158"/>
      <c r="U64" s="152"/>
      <c r="V64" s="153"/>
    </row>
    <row r="65" spans="2:22" s="136" customFormat="1">
      <c r="B65" s="625" t="s">
        <v>67</v>
      </c>
      <c r="C65" s="621"/>
      <c r="D65" s="160"/>
      <c r="E65" s="160"/>
      <c r="F65" s="160"/>
      <c r="G65" s="160"/>
      <c r="H65" s="160"/>
      <c r="I65" s="160"/>
      <c r="J65" s="160"/>
      <c r="K65" s="161"/>
      <c r="L65" s="161"/>
      <c r="M65" s="161"/>
      <c r="N65" s="161"/>
      <c r="O65" s="161"/>
      <c r="P65" s="161"/>
      <c r="Q65" s="161"/>
      <c r="R65" s="162"/>
      <c r="U65" s="159"/>
      <c r="V65" s="153"/>
    </row>
    <row r="66" spans="2:22" s="163" customFormat="1">
      <c r="B66" s="154" t="s">
        <v>94</v>
      </c>
      <c r="C66" s="535"/>
      <c r="D66" s="164">
        <f>'5.  2015-2020 LRAM'!Y207</f>
        <v>68841.9797324049</v>
      </c>
      <c r="E66" s="164">
        <f>'5.  2015-2020 LRAM'!Z207</f>
        <v>48367.940942749854</v>
      </c>
      <c r="F66" s="164">
        <f>'5.  2015-2020 LRAM'!AA207</f>
        <v>40578.879726661115</v>
      </c>
      <c r="G66" s="164">
        <f>'5.  2015-2020 LRAM'!AB207</f>
        <v>12414.642158452021</v>
      </c>
      <c r="H66" s="164">
        <f>'5.  2015-2020 LRAM'!AC207</f>
        <v>20720.378012711255</v>
      </c>
      <c r="I66" s="164">
        <f>'5.  2015-2020 LRAM'!AD207</f>
        <v>0</v>
      </c>
      <c r="J66" s="164">
        <f>'5.  2015-2020 LRAM'!AE207</f>
        <v>0</v>
      </c>
      <c r="K66" s="164">
        <f>'5.  2015-2020 LRAM'!AF207</f>
        <v>0</v>
      </c>
      <c r="L66" s="164">
        <f>'5.  2015-2020 LRAM'!AG207</f>
        <v>0</v>
      </c>
      <c r="M66" s="164">
        <f>'5.  2015-2020 LRAM'!AH207</f>
        <v>0</v>
      </c>
      <c r="N66" s="164">
        <f>'5.  2015-2020 LRAM'!AI207</f>
        <v>0</v>
      </c>
      <c r="O66" s="164">
        <f>'5.  2015-2020 LRAM'!AJ207</f>
        <v>0</v>
      </c>
      <c r="P66" s="164">
        <f>'5.  2015-2020 LRAM'!AK207</f>
        <v>0</v>
      </c>
      <c r="Q66" s="164">
        <f>'5.  2015-2020 LRAM'!AL207</f>
        <v>0</v>
      </c>
      <c r="R66" s="157">
        <f>SUM(D66:Q66)</f>
        <v>190923.82057297911</v>
      </c>
      <c r="U66" s="152"/>
      <c r="V66" s="153"/>
    </row>
    <row r="67" spans="2:22" s="163" customFormat="1">
      <c r="B67" s="154" t="s">
        <v>93</v>
      </c>
      <c r="C67" s="155"/>
      <c r="D67" s="164">
        <f>-'5.  2015-2020 LRAM'!Y208</f>
        <v>-17557.0252</v>
      </c>
      <c r="E67" s="164">
        <f>-'5.  2015-2020 LRAM'!Z208</f>
        <v>-6289.9340000000002</v>
      </c>
      <c r="F67" s="164">
        <f>-'5.  2015-2020 LRAM'!AA208</f>
        <v>-6343.1880000000001</v>
      </c>
      <c r="G67" s="164">
        <f>-'5.  2015-2020 LRAM'!AB208</f>
        <v>-2971.8818999999999</v>
      </c>
      <c r="H67" s="164">
        <f>-'5.  2015-2020 LRAM'!AC208</f>
        <v>-1676.925</v>
      </c>
      <c r="I67" s="164">
        <f>-'5.  2015-2020 LRAM'!AD208</f>
        <v>0</v>
      </c>
      <c r="J67" s="164">
        <f>-'5.  2015-2020 LRAM'!AE208</f>
        <v>0</v>
      </c>
      <c r="K67" s="164">
        <f>-'5.  2015-2020 LRAM'!AF208</f>
        <v>0</v>
      </c>
      <c r="L67" s="164">
        <f>-'5.  2015-2020 LRAM'!AG208</f>
        <v>0</v>
      </c>
      <c r="M67" s="164">
        <f>-'5.  2015-2020 LRAM'!AH208</f>
        <v>0</v>
      </c>
      <c r="N67" s="164">
        <f>-'5.  2015-2020 LRAM'!AI208</f>
        <v>0</v>
      </c>
      <c r="O67" s="164">
        <f>-'5.  2015-2020 LRAM'!AJ208</f>
        <v>0</v>
      </c>
      <c r="P67" s="164">
        <f>-'5.  2015-2020 LRAM'!AK208</f>
        <v>0</v>
      </c>
      <c r="Q67" s="164">
        <f>-'5.  2015-2020 LRAM'!AL208</f>
        <v>0</v>
      </c>
      <c r="R67" s="157">
        <f>SUM(D67:Q67)</f>
        <v>-34838.954100000003</v>
      </c>
      <c r="S67" s="158"/>
      <c r="U67" s="152"/>
      <c r="V67" s="153"/>
    </row>
    <row r="68" spans="2:22" s="136" customFormat="1">
      <c r="B68" s="625" t="s">
        <v>67</v>
      </c>
      <c r="C68" s="621"/>
      <c r="D68" s="160"/>
      <c r="E68" s="160"/>
      <c r="F68" s="160"/>
      <c r="G68" s="160"/>
      <c r="H68" s="160"/>
      <c r="I68" s="160"/>
      <c r="J68" s="160"/>
      <c r="K68" s="161"/>
      <c r="L68" s="161"/>
      <c r="M68" s="161"/>
      <c r="N68" s="161"/>
      <c r="O68" s="161"/>
      <c r="P68" s="161"/>
      <c r="Q68" s="161"/>
      <c r="R68" s="162"/>
      <c r="U68" s="159"/>
      <c r="V68" s="153"/>
    </row>
    <row r="69" spans="2:22" s="163" customFormat="1">
      <c r="B69" s="154" t="s">
        <v>225</v>
      </c>
      <c r="C69" s="535"/>
      <c r="D69" s="156">
        <f>'5.  2015-2020 LRAM'!Y391</f>
        <v>62694.2624</v>
      </c>
      <c r="E69" s="156">
        <f>'5.  2015-2020 LRAM'!Z391</f>
        <v>51526.423855499248</v>
      </c>
      <c r="F69" s="156">
        <f>'5.  2015-2020 LRAM'!AA391</f>
        <v>13132.235205107889</v>
      </c>
      <c r="G69" s="156">
        <f>'5.  2015-2020 LRAM'!AB391</f>
        <v>5359.8808394248445</v>
      </c>
      <c r="H69" s="156">
        <f>'5.  2015-2020 LRAM'!AC391</f>
        <v>14570.083275834217</v>
      </c>
      <c r="I69" s="156">
        <f>'5.  2015-2020 LRAM'!AD391</f>
        <v>0</v>
      </c>
      <c r="J69" s="156">
        <f>'5.  2015-2020 LRAM'!AE391</f>
        <v>0</v>
      </c>
      <c r="K69" s="156">
        <f>'5.  2015-2020 LRAM'!AF391</f>
        <v>0</v>
      </c>
      <c r="L69" s="156">
        <f>'5.  2015-2020 LRAM'!AG391</f>
        <v>0</v>
      </c>
      <c r="M69" s="156">
        <f>'5.  2015-2020 LRAM'!AH391</f>
        <v>0</v>
      </c>
      <c r="N69" s="156">
        <f>'5.  2015-2020 LRAM'!AI391</f>
        <v>0</v>
      </c>
      <c r="O69" s="156">
        <f>'5.  2015-2020 LRAM'!AJ391</f>
        <v>0</v>
      </c>
      <c r="P69" s="156">
        <f>'5.  2015-2020 LRAM'!AK391</f>
        <v>0</v>
      </c>
      <c r="Q69" s="156">
        <f>'5.  2015-2020 LRAM'!AL391</f>
        <v>0</v>
      </c>
      <c r="R69" s="157">
        <f>SUM(D69:Q69)</f>
        <v>147282.88557586621</v>
      </c>
      <c r="U69" s="152"/>
      <c r="V69" s="153"/>
    </row>
    <row r="70" spans="2:22" s="163" customFormat="1">
      <c r="B70" s="154" t="s">
        <v>224</v>
      </c>
      <c r="C70" s="155"/>
      <c r="D70" s="156">
        <f>-'5.  2015-2020 LRAM'!Y392</f>
        <v>-19759.3</v>
      </c>
      <c r="E70" s="156">
        <f>-'5.  2015-2020 LRAM'!Z392</f>
        <v>-13357.057799999999</v>
      </c>
      <c r="F70" s="156">
        <f>-'5.  2015-2020 LRAM'!AA392</f>
        <v>-22842.733637834484</v>
      </c>
      <c r="G70" s="156">
        <f>-'5.  2015-2020 LRAM'!AB392</f>
        <v>-3932.6756600147523</v>
      </c>
      <c r="H70" s="156">
        <f>-'5.  2015-2020 LRAM'!AC392</f>
        <v>-717.75095291098398</v>
      </c>
      <c r="I70" s="156">
        <f>-'5.  2015-2020 LRAM'!AD392</f>
        <v>0</v>
      </c>
      <c r="J70" s="156">
        <f>-'5.  2015-2020 LRAM'!AE392</f>
        <v>0</v>
      </c>
      <c r="K70" s="156">
        <f>-'5.  2015-2020 LRAM'!AF392</f>
        <v>0</v>
      </c>
      <c r="L70" s="156">
        <f>-'5.  2015-2020 LRAM'!AG392</f>
        <v>0</v>
      </c>
      <c r="M70" s="156">
        <f>-'5.  2015-2020 LRAM'!AH392</f>
        <v>0</v>
      </c>
      <c r="N70" s="156">
        <f>-'5.  2015-2020 LRAM'!AI392</f>
        <v>0</v>
      </c>
      <c r="O70" s="156">
        <f>-'5.  2015-2020 LRAM'!AJ392</f>
        <v>0</v>
      </c>
      <c r="P70" s="156">
        <f>-'5.  2015-2020 LRAM'!AK392</f>
        <v>0</v>
      </c>
      <c r="Q70" s="156">
        <f>-'5.  2015-2020 LRAM'!AL392</f>
        <v>0</v>
      </c>
      <c r="R70" s="157">
        <f>SUM(D70:Q70)</f>
        <v>-60609.518050760213</v>
      </c>
      <c r="S70" s="158"/>
      <c r="U70" s="152"/>
      <c r="V70" s="153"/>
    </row>
    <row r="71" spans="2:22" s="136" customFormat="1">
      <c r="B71" s="625" t="s">
        <v>67</v>
      </c>
      <c r="C71" s="621"/>
      <c r="D71" s="160"/>
      <c r="E71" s="160"/>
      <c r="F71" s="160"/>
      <c r="G71" s="160"/>
      <c r="H71" s="160"/>
      <c r="I71" s="160"/>
      <c r="J71" s="160"/>
      <c r="K71" s="161"/>
      <c r="L71" s="161"/>
      <c r="M71" s="161"/>
      <c r="N71" s="161"/>
      <c r="O71" s="161"/>
      <c r="P71" s="161"/>
      <c r="Q71" s="161"/>
      <c r="R71" s="162"/>
      <c r="U71" s="159"/>
      <c r="V71" s="153"/>
    </row>
    <row r="72" spans="2:22" s="163" customFormat="1">
      <c r="B72" s="154" t="s">
        <v>227</v>
      </c>
      <c r="C72" s="535"/>
      <c r="D72" s="156">
        <f>'5.  2015-2020 LRAM'!Y575</f>
        <v>113329.84787792776</v>
      </c>
      <c r="E72" s="156">
        <f>'5.  2015-2020 LRAM'!Z575</f>
        <v>63646.863473132013</v>
      </c>
      <c r="F72" s="156">
        <f>'5.  2015-2020 LRAM'!AA575</f>
        <v>49886.027617624772</v>
      </c>
      <c r="G72" s="156">
        <f>'5.  2015-2020 LRAM'!AB575</f>
        <v>9107.6264015691904</v>
      </c>
      <c r="H72" s="156">
        <f>'5.  2015-2020 LRAM'!AC575</f>
        <v>12424.483258753284</v>
      </c>
      <c r="I72" s="156">
        <f>'5.  2015-2020 LRAM'!AD575</f>
        <v>0</v>
      </c>
      <c r="J72" s="156">
        <f>'5.  2015-2020 LRAM'!AE575</f>
        <v>0</v>
      </c>
      <c r="K72" s="156">
        <f>'5.  2015-2020 LRAM'!AF575</f>
        <v>0</v>
      </c>
      <c r="L72" s="156">
        <f>'5.  2015-2020 LRAM'!AG575</f>
        <v>0</v>
      </c>
      <c r="M72" s="156">
        <f>'5.  2015-2020 LRAM'!AH575</f>
        <v>0</v>
      </c>
      <c r="N72" s="156">
        <f>'5.  2015-2020 LRAM'!AI575</f>
        <v>0</v>
      </c>
      <c r="O72" s="156">
        <f>'5.  2015-2020 LRAM'!AJ575</f>
        <v>0</v>
      </c>
      <c r="P72" s="156">
        <f>'5.  2015-2020 LRAM'!AK575</f>
        <v>0</v>
      </c>
      <c r="Q72" s="156">
        <f>'5.  2015-2020 LRAM'!AL575</f>
        <v>0</v>
      </c>
      <c r="R72" s="157">
        <f>SUM(D72:Q72)</f>
        <v>248394.84862900706</v>
      </c>
      <c r="U72" s="152"/>
      <c r="V72" s="153"/>
    </row>
    <row r="73" spans="2:22" s="163" customFormat="1">
      <c r="B73" s="154" t="s">
        <v>226</v>
      </c>
      <c r="C73" s="155"/>
      <c r="D73" s="156">
        <f>-'5.  2015-2020 LRAM'!Y576</f>
        <v>-14043.8</v>
      </c>
      <c r="E73" s="156">
        <f>-'5.  2015-2020 LRAM'!Z576</f>
        <v>-13510.5872</v>
      </c>
      <c r="F73" s="156">
        <f>-'5.  2015-2020 LRAM'!AA576</f>
        <v>-24151.568256108156</v>
      </c>
      <c r="G73" s="156">
        <f>-'5.  2015-2020 LRAM'!AB576</f>
        <v>-3559.8674861849572</v>
      </c>
      <c r="H73" s="156">
        <f>-'5.  2015-2020 LRAM'!AC576</f>
        <v>-614.7815847677831</v>
      </c>
      <c r="I73" s="156">
        <f>-'5.  2015-2020 LRAM'!AD576</f>
        <v>0</v>
      </c>
      <c r="J73" s="156">
        <f>-'5.  2015-2020 LRAM'!AE576</f>
        <v>0</v>
      </c>
      <c r="K73" s="156">
        <f>-'5.  2015-2020 LRAM'!AF576</f>
        <v>0</v>
      </c>
      <c r="L73" s="156">
        <f>-'5.  2015-2020 LRAM'!AG576</f>
        <v>0</v>
      </c>
      <c r="M73" s="156">
        <f>-'5.  2015-2020 LRAM'!AH576</f>
        <v>0</v>
      </c>
      <c r="N73" s="156">
        <f>-'5.  2015-2020 LRAM'!AI576</f>
        <v>0</v>
      </c>
      <c r="O73" s="156">
        <f>-'5.  2015-2020 LRAM'!AJ576</f>
        <v>0</v>
      </c>
      <c r="P73" s="156">
        <f>-'5.  2015-2020 LRAM'!AK576</f>
        <v>0</v>
      </c>
      <c r="Q73" s="156">
        <f>-'5.  2015-2020 LRAM'!AL576</f>
        <v>0</v>
      </c>
      <c r="R73" s="157">
        <f>SUM(D73:Q73)</f>
        <v>-55880.604527060896</v>
      </c>
      <c r="S73" s="158"/>
      <c r="U73" s="152"/>
      <c r="V73" s="153"/>
    </row>
    <row r="74" spans="2:22" s="136" customFormat="1">
      <c r="B74" s="625" t="s">
        <v>67</v>
      </c>
      <c r="C74" s="621"/>
      <c r="D74" s="160"/>
      <c r="E74" s="160"/>
      <c r="F74" s="160"/>
      <c r="G74" s="160"/>
      <c r="H74" s="160"/>
      <c r="I74" s="160"/>
      <c r="J74" s="160"/>
      <c r="K74" s="161"/>
      <c r="L74" s="161"/>
      <c r="M74" s="161"/>
      <c r="N74" s="161"/>
      <c r="O74" s="161"/>
      <c r="P74" s="161"/>
      <c r="Q74" s="161"/>
      <c r="R74" s="162"/>
      <c r="U74" s="159"/>
      <c r="V74" s="153"/>
    </row>
    <row r="75" spans="2:22" s="163" customFormat="1">
      <c r="B75" s="154" t="s">
        <v>229</v>
      </c>
      <c r="C75" s="535"/>
      <c r="D75" s="156">
        <f>'5.  2015-2020 LRAM'!Y759</f>
        <v>71664.006750748697</v>
      </c>
      <c r="E75" s="156">
        <f>'5.  2015-2020 LRAM'!Z759</f>
        <v>89497.558352600186</v>
      </c>
      <c r="F75" s="156">
        <f>'5.  2015-2020 LRAM'!AA759</f>
        <v>68428.364274814274</v>
      </c>
      <c r="G75" s="156">
        <f>'5.  2015-2020 LRAM'!AB759</f>
        <v>23459.788980723592</v>
      </c>
      <c r="H75" s="156">
        <f>'5.  2015-2020 LRAM'!AC759</f>
        <v>12699.365025864716</v>
      </c>
      <c r="I75" s="156">
        <f>'5.  2015-2020 LRAM'!AD759</f>
        <v>0</v>
      </c>
      <c r="J75" s="156">
        <f>'5.  2015-2020 LRAM'!AE759</f>
        <v>0</v>
      </c>
      <c r="K75" s="156">
        <f>'5.  2015-2020 LRAM'!AF759</f>
        <v>0</v>
      </c>
      <c r="L75" s="156">
        <f>'5.  2015-2020 LRAM'!AG759</f>
        <v>0</v>
      </c>
      <c r="M75" s="156">
        <f>'5.  2015-2020 LRAM'!AH759</f>
        <v>0</v>
      </c>
      <c r="N75" s="156">
        <f>'5.  2015-2020 LRAM'!AI759</f>
        <v>0</v>
      </c>
      <c r="O75" s="156">
        <f>'5.  2015-2020 LRAM'!AJ759</f>
        <v>0</v>
      </c>
      <c r="P75" s="156">
        <f>'5.  2015-2020 LRAM'!AK759</f>
        <v>0</v>
      </c>
      <c r="Q75" s="156">
        <f>'5.  2015-2020 LRAM'!AL759</f>
        <v>0</v>
      </c>
      <c r="R75" s="157">
        <f>SUM(D75:Q75)</f>
        <v>265749.08338475146</v>
      </c>
      <c r="U75" s="152"/>
      <c r="V75" s="153"/>
    </row>
    <row r="76" spans="2:22" s="163" customFormat="1" ht="16.5" customHeight="1">
      <c r="B76" s="154" t="s">
        <v>228</v>
      </c>
      <c r="C76" s="155"/>
      <c r="D76" s="156">
        <f>-'5.  2015-2020 LRAM'!Y760</f>
        <v>-8001.7</v>
      </c>
      <c r="E76" s="156">
        <f>-'5.  2015-2020 LRAM'!Z760</f>
        <v>-13664.116599999999</v>
      </c>
      <c r="F76" s="156">
        <f>-'5.  2015-2020 LRAM'!AA760</f>
        <v>-24444.271270740264</v>
      </c>
      <c r="G76" s="156">
        <f>-'5.  2015-2020 LRAM'!AB760</f>
        <v>-3604.5911167070635</v>
      </c>
      <c r="H76" s="156">
        <f>-'5.  2015-2020 LRAM'!AC760</f>
        <v>-622.55521086498879</v>
      </c>
      <c r="I76" s="156">
        <f>-'5.  2015-2020 LRAM'!AD760</f>
        <v>0</v>
      </c>
      <c r="J76" s="156">
        <f>-'5.  2015-2020 LRAM'!AE760</f>
        <v>0</v>
      </c>
      <c r="K76" s="156">
        <f>-'5.  2015-2020 LRAM'!AF760</f>
        <v>0</v>
      </c>
      <c r="L76" s="156">
        <f>-'5.  2015-2020 LRAM'!AG760</f>
        <v>0</v>
      </c>
      <c r="M76" s="156">
        <f>-'5.  2015-2020 LRAM'!AH760</f>
        <v>0</v>
      </c>
      <c r="N76" s="156">
        <f>-'5.  2015-2020 LRAM'!AI760</f>
        <v>0</v>
      </c>
      <c r="O76" s="156">
        <f>-'5.  2015-2020 LRAM'!AJ760</f>
        <v>0</v>
      </c>
      <c r="P76" s="156">
        <f>-'5.  2015-2020 LRAM'!AK760</f>
        <v>0</v>
      </c>
      <c r="Q76" s="156">
        <f>-'5.  2015-2020 LRAM'!AL760</f>
        <v>0</v>
      </c>
      <c r="R76" s="157">
        <f>SUM(D76:Q76)</f>
        <v>-50337.234198312311</v>
      </c>
      <c r="S76" s="158"/>
      <c r="U76" s="152"/>
      <c r="V76" s="153"/>
    </row>
    <row r="77" spans="2:22" s="136" customFormat="1">
      <c r="B77" s="625" t="s">
        <v>67</v>
      </c>
      <c r="C77" s="621"/>
      <c r="D77" s="160"/>
      <c r="E77" s="160"/>
      <c r="F77" s="160"/>
      <c r="G77" s="160"/>
      <c r="H77" s="160"/>
      <c r="I77" s="160"/>
      <c r="J77" s="160"/>
      <c r="K77" s="161"/>
      <c r="L77" s="161"/>
      <c r="M77" s="161"/>
      <c r="N77" s="161"/>
      <c r="O77" s="161"/>
      <c r="P77" s="161"/>
      <c r="Q77" s="161"/>
      <c r="R77" s="162"/>
      <c r="U77" s="159"/>
      <c r="V77" s="153"/>
    </row>
    <row r="78" spans="2:22" s="163" customFormat="1">
      <c r="B78" s="154" t="s">
        <v>231</v>
      </c>
      <c r="C78" s="155"/>
      <c r="D78" s="156">
        <f>'5.  2015-2020 LRAM'!Y949</f>
        <v>17539.922149273789</v>
      </c>
      <c r="E78" s="156">
        <f>'5.  2015-2020 LRAM'!Z949</f>
        <v>103736.45742886802</v>
      </c>
      <c r="F78" s="156">
        <f>'5.  2015-2020 LRAM'!AA949</f>
        <v>73892.915948148977</v>
      </c>
      <c r="G78" s="156">
        <f>'5.  2015-2020 LRAM'!AB949</f>
        <v>28280.088803605391</v>
      </c>
      <c r="H78" s="156">
        <f>'5.  2015-2020 LRAM'!AC949</f>
        <v>12891.889237780424</v>
      </c>
      <c r="I78" s="156">
        <f>'5.  2015-2020 LRAM'!AD949</f>
        <v>0</v>
      </c>
      <c r="J78" s="156">
        <f>'5.  2015-2020 LRAM'!AE949</f>
        <v>0</v>
      </c>
      <c r="K78" s="156">
        <f>'5.  2015-2020 LRAM'!AF949</f>
        <v>27918.453312197733</v>
      </c>
      <c r="L78" s="156">
        <f>'5.  2015-2020 LRAM'!AG949</f>
        <v>0</v>
      </c>
      <c r="M78" s="156">
        <f>'5.  2015-2020 LRAM'!AH949</f>
        <v>0</v>
      </c>
      <c r="N78" s="156">
        <f>'5.  2015-2020 LRAM'!AI949</f>
        <v>0</v>
      </c>
      <c r="O78" s="156">
        <f>'5.  2015-2020 LRAM'!AJ949</f>
        <v>0</v>
      </c>
      <c r="P78" s="156">
        <f>'5.  2015-2020 LRAM'!AK949</f>
        <v>0</v>
      </c>
      <c r="Q78" s="156">
        <f>'5.  2015-2020 LRAM'!AL949</f>
        <v>0</v>
      </c>
      <c r="R78" s="157">
        <f>SUM(D78:Q78)</f>
        <v>264259.7268798743</v>
      </c>
      <c r="U78" s="152"/>
      <c r="V78" s="153"/>
    </row>
    <row r="79" spans="2:22" s="163" customFormat="1">
      <c r="B79" s="154" t="s">
        <v>230</v>
      </c>
      <c r="C79" s="155"/>
      <c r="D79" s="156">
        <f>-'5.  2015-2020 LRAM'!Y950</f>
        <v>-1959.6</v>
      </c>
      <c r="E79" s="156">
        <f>-'5.  2015-2020 LRAM'!Z950</f>
        <v>-13817.645999999999</v>
      </c>
      <c r="F79" s="156">
        <f>-'5.  2015-2020 LRAM'!AA950</f>
        <v>-24737.76751847436</v>
      </c>
      <c r="G79" s="156">
        <f>-'5.  2015-2020 LRAM'!AB950</f>
        <v>-3648.6472303557048</v>
      </c>
      <c r="H79" s="156">
        <f>-'5.  2015-2020 LRAM'!AC950</f>
        <v>-630.0794158039954</v>
      </c>
      <c r="I79" s="156">
        <f>-'5.  2015-2020 LRAM'!AD950</f>
        <v>0</v>
      </c>
      <c r="J79" s="156">
        <f>-'5.  2015-2020 LRAM'!AE950</f>
        <v>0</v>
      </c>
      <c r="K79" s="156">
        <f>-'5.  2015-2020 LRAM'!AF950</f>
        <v>0</v>
      </c>
      <c r="L79" s="156">
        <f>-'5.  2015-2020 LRAM'!AG950</f>
        <v>0</v>
      </c>
      <c r="M79" s="156">
        <f>-'5.  2015-2020 LRAM'!AH950</f>
        <v>0</v>
      </c>
      <c r="N79" s="156">
        <f>-'5.  2015-2020 LRAM'!AI950</f>
        <v>0</v>
      </c>
      <c r="O79" s="156">
        <f>-'5.  2015-2020 LRAM'!AJ950</f>
        <v>0</v>
      </c>
      <c r="P79" s="156">
        <f>-'5.  2015-2020 LRAM'!AK950</f>
        <v>0</v>
      </c>
      <c r="Q79" s="156">
        <f>-'5.  2015-2020 LRAM'!AL950</f>
        <v>0</v>
      </c>
      <c r="R79" s="157">
        <f>SUM(D79:Q79)</f>
        <v>-44793.740164634051</v>
      </c>
      <c r="S79" s="158"/>
      <c r="U79" s="152"/>
      <c r="V79" s="153"/>
    </row>
    <row r="80" spans="2:22" s="136" customFormat="1">
      <c r="B80" s="625" t="s">
        <v>67</v>
      </c>
      <c r="C80" s="621"/>
      <c r="D80" s="160"/>
      <c r="E80" s="160"/>
      <c r="F80" s="160"/>
      <c r="G80" s="160"/>
      <c r="H80" s="160"/>
      <c r="I80" s="160"/>
      <c r="J80" s="160"/>
      <c r="K80" s="161"/>
      <c r="L80" s="161"/>
      <c r="M80" s="161"/>
      <c r="N80" s="161"/>
      <c r="O80" s="161"/>
      <c r="P80" s="161"/>
      <c r="Q80" s="161"/>
      <c r="R80" s="162"/>
      <c r="U80" s="159"/>
      <c r="V80" s="153"/>
    </row>
    <row r="81" spans="2:22" s="163" customFormat="1">
      <c r="B81" s="154" t="s">
        <v>233</v>
      </c>
      <c r="C81" s="535"/>
      <c r="D81" s="156">
        <f>'5.  2015-2020 LRAM'!Y1139</f>
        <v>0</v>
      </c>
      <c r="E81" s="156">
        <f>'5.  2015-2020 LRAM'!Z1139</f>
        <v>107253.40690606495</v>
      </c>
      <c r="F81" s="156">
        <f>'5.  2015-2020 LRAM'!AA1139</f>
        <v>75041.794187662163</v>
      </c>
      <c r="G81" s="156">
        <f>'5.  2015-2020 LRAM'!AB1139</f>
        <v>28697.165010079108</v>
      </c>
      <c r="H81" s="156">
        <f>'5.  2015-2020 LRAM'!AC1139</f>
        <v>13042.803418369305</v>
      </c>
      <c r="I81" s="156">
        <f>'5.  2015-2020 LRAM'!AD1139</f>
        <v>0</v>
      </c>
      <c r="J81" s="156">
        <f>'5.  2015-2020 LRAM'!AE1139</f>
        <v>0</v>
      </c>
      <c r="K81" s="156">
        <f>'5.  2015-2020 LRAM'!AF1139</f>
        <v>46963.154995095145</v>
      </c>
      <c r="L81" s="156">
        <f>'5.  2015-2020 LRAM'!AG1139</f>
        <v>0</v>
      </c>
      <c r="M81" s="156">
        <f>'5.  2015-2020 LRAM'!AH1139</f>
        <v>0</v>
      </c>
      <c r="N81" s="156">
        <f>'5.  2015-2020 LRAM'!AI1139</f>
        <v>0</v>
      </c>
      <c r="O81" s="156">
        <f>'5.  2015-2020 LRAM'!AJ1139</f>
        <v>0</v>
      </c>
      <c r="P81" s="156">
        <f>'5.  2015-2020 LRAM'!AK1139</f>
        <v>0</v>
      </c>
      <c r="Q81" s="156">
        <f>'5.  2015-2020 LRAM'!AL1139</f>
        <v>0</v>
      </c>
      <c r="R81" s="157">
        <f>SUM(D81:Q81)</f>
        <v>270998.32451727067</v>
      </c>
      <c r="U81" s="152"/>
      <c r="V81" s="153"/>
    </row>
    <row r="82" spans="2:22" s="163" customFormat="1">
      <c r="B82" s="154" t="s">
        <v>232</v>
      </c>
      <c r="C82" s="155"/>
      <c r="D82" s="156">
        <f>-'5.  2015-2020 LRAM'!Y1140</f>
        <v>0</v>
      </c>
      <c r="E82" s="156">
        <f>-'5.  2015-2020 LRAM'!Z1140</f>
        <v>-14047.9401</v>
      </c>
      <c r="F82" s="156">
        <f>-'5.  2015-2020 LRAM'!AA1140</f>
        <v>-25142.316400486223</v>
      </c>
      <c r="G82" s="156">
        <f>-'5.  2015-2020 LRAM'!AB1140</f>
        <v>-3708.3899905307571</v>
      </c>
      <c r="H82" s="156">
        <f>-'5.  2015-2020 LRAM'!AC1140</f>
        <v>-640.38882367622546</v>
      </c>
      <c r="I82" s="156">
        <f>-'5.  2015-2020 LRAM'!AD1140</f>
        <v>0</v>
      </c>
      <c r="J82" s="156">
        <f>-'5.  2015-2020 LRAM'!AE1140</f>
        <v>0</v>
      </c>
      <c r="K82" s="156">
        <f>-'5.  2015-2020 LRAM'!AF1140</f>
        <v>0</v>
      </c>
      <c r="L82" s="156">
        <f>-'5.  2015-2020 LRAM'!AG1140</f>
        <v>0</v>
      </c>
      <c r="M82" s="156">
        <f>-'5.  2015-2020 LRAM'!AH1140</f>
        <v>0</v>
      </c>
      <c r="N82" s="156">
        <f>-'5.  2015-2020 LRAM'!AI1140</f>
        <v>0</v>
      </c>
      <c r="O82" s="156">
        <f>-'5.  2015-2020 LRAM'!AJ1140</f>
        <v>0</v>
      </c>
      <c r="P82" s="156">
        <f>-'5.  2015-2020 LRAM'!AK1140</f>
        <v>0</v>
      </c>
      <c r="Q82" s="156">
        <f>-'5.  2015-2020 LRAM'!AL1140</f>
        <v>0</v>
      </c>
      <c r="R82" s="157">
        <f>SUM(D82:Q82)</f>
        <v>-43539.03531469321</v>
      </c>
      <c r="S82" s="158"/>
      <c r="U82" s="152"/>
      <c r="V82" s="153"/>
    </row>
    <row r="83" spans="2:22" s="136" customFormat="1">
      <c r="B83" s="625" t="s">
        <v>67</v>
      </c>
      <c r="C83" s="621"/>
      <c r="D83" s="160"/>
      <c r="E83" s="160"/>
      <c r="F83" s="160"/>
      <c r="G83" s="160"/>
      <c r="H83" s="160"/>
      <c r="I83" s="160"/>
      <c r="J83" s="160"/>
      <c r="K83" s="161"/>
      <c r="L83" s="161"/>
      <c r="M83" s="161"/>
      <c r="N83" s="161"/>
      <c r="O83" s="161"/>
      <c r="P83" s="161"/>
      <c r="Q83" s="161"/>
      <c r="R83" s="162"/>
      <c r="U83" s="159"/>
      <c r="V83" s="153"/>
    </row>
    <row r="84" spans="2:22" s="17" customFormat="1" ht="20.25" customHeight="1">
      <c r="B84" s="622" t="s">
        <v>43</v>
      </c>
      <c r="C84" s="621"/>
      <c r="D84" s="679">
        <f>'6.  Carrying Charges'!I237</f>
        <v>18185.911603706878</v>
      </c>
      <c r="E84" s="679">
        <f>'6.  Carrying Charges'!J237</f>
        <v>17192.959604589123</v>
      </c>
      <c r="F84" s="679">
        <f>'6.  Carrying Charges'!K237</f>
        <v>8033.1075072836138</v>
      </c>
      <c r="G84" s="679">
        <f>'6.  Carrying Charges'!L237</f>
        <v>3229.9714675306654</v>
      </c>
      <c r="H84" s="679">
        <f>'6.  Carrying Charges'!M237</f>
        <v>4612.1436849940237</v>
      </c>
      <c r="I84" s="679">
        <f>'6.  Carrying Charges'!N237</f>
        <v>0</v>
      </c>
      <c r="J84" s="679">
        <f>'6.  Carrying Charges'!O237</f>
        <v>0</v>
      </c>
      <c r="K84" s="679">
        <f>'6.  Carrying Charges'!P237</f>
        <v>1147.6798186378294</v>
      </c>
      <c r="L84" s="679">
        <f>'6.  Carrying Charges'!Q237</f>
        <v>0</v>
      </c>
      <c r="M84" s="679">
        <f>'6.  Carrying Charges'!R237</f>
        <v>0</v>
      </c>
      <c r="N84" s="679">
        <f>'6.  Carrying Charges'!S237</f>
        <v>0</v>
      </c>
      <c r="O84" s="679">
        <f>'6.  Carrying Charges'!T237</f>
        <v>0</v>
      </c>
      <c r="P84" s="679">
        <f>'6.  Carrying Charges'!U237</f>
        <v>0</v>
      </c>
      <c r="Q84" s="679">
        <f>'6.  Carrying Charges'!V237</f>
        <v>0</v>
      </c>
      <c r="R84" s="680">
        <f>SUM(D84:Q84)</f>
        <v>52401.773686742126</v>
      </c>
      <c r="U84" s="152"/>
      <c r="V84" s="153"/>
    </row>
    <row r="85" spans="2:22" s="163" customFormat="1" ht="21.75" customHeight="1">
      <c r="B85" s="623" t="s">
        <v>240</v>
      </c>
      <c r="C85" s="624"/>
      <c r="D85" s="623">
        <f>SUM(D54:D82)+D84</f>
        <v>290934.50531406206</v>
      </c>
      <c r="E85" s="623">
        <f t="shared" ref="E85:P85" si="2">SUM(E54:E82)+E84</f>
        <v>406534.32886350341</v>
      </c>
      <c r="F85" s="623">
        <f t="shared" si="2"/>
        <v>201331.47938365932</v>
      </c>
      <c r="G85" s="623">
        <f t="shared" si="2"/>
        <v>89123.110277591564</v>
      </c>
      <c r="H85" s="623">
        <f t="shared" si="2"/>
        <v>86058.664926283251</v>
      </c>
      <c r="I85" s="623">
        <f t="shared" si="2"/>
        <v>0</v>
      </c>
      <c r="J85" s="623">
        <f t="shared" si="2"/>
        <v>0</v>
      </c>
      <c r="K85" s="623">
        <f t="shared" si="2"/>
        <v>76029.288125930703</v>
      </c>
      <c r="L85" s="623">
        <f t="shared" si="2"/>
        <v>0</v>
      </c>
      <c r="M85" s="623">
        <f t="shared" si="2"/>
        <v>0</v>
      </c>
      <c r="N85" s="623">
        <f t="shared" si="2"/>
        <v>0</v>
      </c>
      <c r="O85" s="623">
        <f t="shared" si="2"/>
        <v>0</v>
      </c>
      <c r="P85" s="623">
        <f t="shared" si="2"/>
        <v>0</v>
      </c>
      <c r="Q85" s="623">
        <f>SUM(Q54:Q82)+Q84</f>
        <v>0</v>
      </c>
      <c r="R85" s="623">
        <f>SUM(R54:R82)+R84</f>
        <v>1150011.3768910302</v>
      </c>
      <c r="U85" s="152"/>
      <c r="V85" s="153"/>
    </row>
    <row r="86" spans="2:22" ht="20.25" customHeight="1">
      <c r="B86" s="453" t="s">
        <v>535</v>
      </c>
      <c r="C86" s="602"/>
      <c r="D86" s="601"/>
      <c r="E86" s="601"/>
      <c r="F86" s="601"/>
      <c r="G86" s="601"/>
      <c r="H86" s="601"/>
      <c r="I86" s="601"/>
      <c r="J86" s="601"/>
      <c r="K86" s="601"/>
      <c r="L86" s="601"/>
      <c r="M86" s="601"/>
      <c r="N86" s="601"/>
      <c r="O86" s="601"/>
      <c r="P86" s="601"/>
      <c r="Q86" s="601"/>
      <c r="R86" s="601"/>
      <c r="V86" s="13"/>
    </row>
    <row r="87" spans="2:22" ht="20.25" customHeight="1">
      <c r="B87" s="620"/>
      <c r="C87" s="66"/>
      <c r="E87" s="9"/>
      <c r="V87" s="13"/>
    </row>
    <row r="88" spans="2:22" ht="14.6">
      <c r="E88" s="9"/>
    </row>
    <row r="89" spans="2:22" ht="21" hidden="1" customHeight="1">
      <c r="B89" s="118" t="s">
        <v>536</v>
      </c>
      <c r="F89" s="589"/>
    </row>
    <row r="90" spans="2:22" s="549" customFormat="1" ht="27.75" hidden="1" customHeight="1">
      <c r="B90" s="570" t="s">
        <v>556</v>
      </c>
      <c r="C90" s="566"/>
      <c r="D90" s="566"/>
      <c r="E90" s="573"/>
      <c r="F90" s="566"/>
      <c r="G90" s="566"/>
      <c r="H90" s="566"/>
      <c r="I90" s="566"/>
      <c r="J90" s="566"/>
      <c r="T90" s="550"/>
      <c r="U90" s="550"/>
    </row>
    <row r="91" spans="2:22" ht="11.25" hidden="1" customHeight="1">
      <c r="B91" s="110"/>
    </row>
    <row r="92" spans="2:22" s="562" customFormat="1" ht="25.5" hidden="1" customHeight="1">
      <c r="B92" s="564"/>
      <c r="C92" s="560">
        <v>2011</v>
      </c>
      <c r="D92" s="560">
        <v>2012</v>
      </c>
      <c r="E92" s="560">
        <v>2013</v>
      </c>
      <c r="F92" s="560">
        <v>2014</v>
      </c>
      <c r="G92" s="560">
        <v>2015</v>
      </c>
      <c r="H92" s="560">
        <v>2016</v>
      </c>
      <c r="I92" s="560">
        <v>2017</v>
      </c>
      <c r="J92" s="560">
        <v>2018</v>
      </c>
      <c r="K92" s="560">
        <v>2019</v>
      </c>
      <c r="L92" s="560">
        <v>2020</v>
      </c>
      <c r="M92" s="561" t="s">
        <v>26</v>
      </c>
      <c r="T92" s="563"/>
      <c r="U92" s="563"/>
    </row>
    <row r="93" spans="2:22" s="90" customFormat="1" ht="23.25" hidden="1" customHeight="1">
      <c r="B93" s="198">
        <v>2011</v>
      </c>
      <c r="C93" s="555">
        <f>'4.  2011-2014 LRAM'!AM131</f>
        <v>0</v>
      </c>
      <c r="D93" s="556">
        <f>SUM('4.  2011-2014 LRAM'!Y259:AL259)</f>
        <v>0</v>
      </c>
      <c r="E93" s="556">
        <f>SUM('4.  2011-2014 LRAM'!Y388:AL388)</f>
        <v>0</v>
      </c>
      <c r="F93" s="557">
        <f>SUM('4.  2011-2014 LRAM'!Y517:AL517)</f>
        <v>0</v>
      </c>
      <c r="G93" s="557">
        <f>SUM('5.  2015-2020 LRAM'!Y202:AL202)</f>
        <v>33900.614112183299</v>
      </c>
      <c r="H93" s="556">
        <f>SUM('5.  2015-2020 LRAM'!Y385:AL385)</f>
        <v>0</v>
      </c>
      <c r="I93" s="557">
        <f>SUM('5.  2015-2020 LRAM'!Y568:AL568)</f>
        <v>0</v>
      </c>
      <c r="J93" s="556">
        <f>SUM('5.  2015-2020 LRAM'!Y751:AL751)</f>
        <v>0</v>
      </c>
      <c r="K93" s="556">
        <f>SUM('5.  2015-2020 LRAM'!Y940:AL940)</f>
        <v>0</v>
      </c>
      <c r="L93" s="556">
        <f>SUM('5.  2015-2020 LRAM'!Y1129:AL1129)</f>
        <v>0</v>
      </c>
      <c r="M93" s="556">
        <f>SUM(C93:L93)</f>
        <v>33900.614112183299</v>
      </c>
      <c r="T93" s="197"/>
      <c r="U93" s="197"/>
    </row>
    <row r="94" spans="2:22" s="90" customFormat="1" ht="23.25" hidden="1" customHeight="1">
      <c r="B94" s="198">
        <v>2012</v>
      </c>
      <c r="C94" s="558"/>
      <c r="D94" s="557">
        <f>SUM('4.  2011-2014 LRAM'!Y260:AL260)</f>
        <v>0</v>
      </c>
      <c r="E94" s="556">
        <f>SUM('4.  2011-2014 LRAM'!Y389:AL389)</f>
        <v>0</v>
      </c>
      <c r="F94" s="557">
        <f>SUM('4.  2011-2014 LRAM'!Y518:AL518)</f>
        <v>0</v>
      </c>
      <c r="G94" s="557">
        <f>SUM('5.  2015-2020 LRAM'!Y203:AL203)</f>
        <v>15346.912292479474</v>
      </c>
      <c r="H94" s="556">
        <f>SUM('5.  2015-2020 LRAM'!Y386:AL386)</f>
        <v>0</v>
      </c>
      <c r="I94" s="557">
        <f>SUM('5.  2015-2020 LRAM'!Y569:AL569)</f>
        <v>0</v>
      </c>
      <c r="J94" s="556">
        <f>SUM('5.  2015-2020 LRAM'!Y752:AL752)</f>
        <v>0</v>
      </c>
      <c r="K94" s="556">
        <f>SUM('5.  2015-2020 LRAM'!Y941:AL941)</f>
        <v>0</v>
      </c>
      <c r="L94" s="556">
        <f>SUM('5.  2015-2020 LRAM'!Y1130:AL1130)</f>
        <v>0</v>
      </c>
      <c r="M94" s="556">
        <f>SUM(D94:L94)</f>
        <v>15346.912292479474</v>
      </c>
      <c r="T94" s="197"/>
      <c r="U94" s="197"/>
    </row>
    <row r="95" spans="2:22" s="90" customFormat="1" ht="23.25" hidden="1" customHeight="1">
      <c r="B95" s="198">
        <v>2013</v>
      </c>
      <c r="C95" s="559"/>
      <c r="D95" s="559"/>
      <c r="E95" s="557">
        <f>SUM('4.  2011-2014 LRAM'!Y390:AL390)</f>
        <v>0</v>
      </c>
      <c r="F95" s="557">
        <f>SUM('4.  2011-2014 LRAM'!Y519:AL519)</f>
        <v>0</v>
      </c>
      <c r="G95" s="557">
        <f>SUM('5.  2015-2020 LRAM'!Y204:AL204)</f>
        <v>24100.592817632245</v>
      </c>
      <c r="H95" s="556">
        <f>SUM('5.  2015-2020 LRAM'!Y387:AL387)</f>
        <v>0</v>
      </c>
      <c r="I95" s="557">
        <f>SUM('5.  2015-2020 LRAM'!Y570:AL570)</f>
        <v>0</v>
      </c>
      <c r="J95" s="556">
        <f>SUM('5.  2015-2020 LRAM'!Y753:AL753)</f>
        <v>0</v>
      </c>
      <c r="K95" s="556">
        <f>SUM('5.  2015-2020 LRAM'!Y942:AL942)</f>
        <v>0</v>
      </c>
      <c r="L95" s="556">
        <f>SUM('5.  2015-2020 LRAM'!Y1131:AL1131)</f>
        <v>0</v>
      </c>
      <c r="M95" s="556">
        <f>SUM(C95:L95)</f>
        <v>24100.592817632245</v>
      </c>
      <c r="T95" s="197"/>
      <c r="U95" s="197"/>
    </row>
    <row r="96" spans="2:22" s="90" customFormat="1" ht="23.25" hidden="1" customHeight="1">
      <c r="B96" s="198">
        <v>2014</v>
      </c>
      <c r="C96" s="559"/>
      <c r="D96" s="559"/>
      <c r="E96" s="559"/>
      <c r="F96" s="557">
        <f>SUM('4.  2011-2014 LRAM'!Y520:AL520)</f>
        <v>0</v>
      </c>
      <c r="G96" s="557">
        <f>SUM('5.  2015-2020 LRAM'!Y205:AL205)</f>
        <v>41006.482367927303</v>
      </c>
      <c r="H96" s="556">
        <f>SUM('5.  2015-2020 LRAM'!Y388:AL388)</f>
        <v>0</v>
      </c>
      <c r="I96" s="557">
        <f>SUM('5.  2015-2020 LRAM'!Y571:AL571)</f>
        <v>0</v>
      </c>
      <c r="J96" s="556">
        <f>SUM('5.  2015-2020 LRAM'!Y754:AL754)</f>
        <v>0</v>
      </c>
      <c r="K96" s="556">
        <f>SUM('5.  2015-2020 LRAM'!Y943:AL943)</f>
        <v>0</v>
      </c>
      <c r="L96" s="556">
        <f>SUM('5.  2015-2020 LRAM'!Y1132:AL1132)</f>
        <v>0</v>
      </c>
      <c r="M96" s="556">
        <f>SUM(F96:L96)</f>
        <v>41006.482367927303</v>
      </c>
      <c r="T96" s="197"/>
      <c r="U96" s="197"/>
    </row>
    <row r="97" spans="2:21" s="90" customFormat="1" ht="23.25" hidden="1" customHeight="1">
      <c r="B97" s="198">
        <v>2015</v>
      </c>
      <c r="C97" s="559"/>
      <c r="D97" s="559"/>
      <c r="E97" s="559"/>
      <c r="F97" s="559"/>
      <c r="G97" s="557">
        <f>SUM('5.  2015-2020 LRAM'!Y206:AL206)</f>
        <v>76569.218982756836</v>
      </c>
      <c r="H97" s="556">
        <f>SUM('5.  2015-2020 LRAM'!Y389:AL389)</f>
        <v>63839.240411801882</v>
      </c>
      <c r="I97" s="557">
        <f>SUM('5.  2015-2020 LRAM'!Y572:AL572)</f>
        <v>55217.525263692783</v>
      </c>
      <c r="J97" s="556">
        <f>SUM('5.  2015-2020 LRAM'!Y755:AL755)</f>
        <v>48433.353574985238</v>
      </c>
      <c r="K97" s="556">
        <f>SUM('5.  2015-2020 LRAM'!Y944:AL944)</f>
        <v>40267.375161549891</v>
      </c>
      <c r="L97" s="556">
        <f>SUM('5.  2015-2020 LRAM'!Y1133:AL1133)</f>
        <v>38421.918424770083</v>
      </c>
      <c r="M97" s="556">
        <f>SUM(G97:L97)</f>
        <v>322748.63181955664</v>
      </c>
      <c r="T97" s="197"/>
      <c r="U97" s="197"/>
    </row>
    <row r="98" spans="2:21" s="90" customFormat="1" ht="23.25" hidden="1" customHeight="1">
      <c r="B98" s="198">
        <v>2016</v>
      </c>
      <c r="C98" s="559"/>
      <c r="D98" s="559"/>
      <c r="E98" s="559"/>
      <c r="F98" s="559"/>
      <c r="G98" s="559"/>
      <c r="H98" s="556">
        <f>SUM('5.  2015-2020 LRAM'!Y390:AL390)</f>
        <v>83443.645164064306</v>
      </c>
      <c r="I98" s="557">
        <f>SUM('5.  2015-2020 LRAM'!Y573:AL573)</f>
        <v>72631.355097973705</v>
      </c>
      <c r="J98" s="556">
        <f>SUM('5.  2015-2020 LRAM'!Y756:AL756)</f>
        <v>61285.962999836622</v>
      </c>
      <c r="K98" s="556">
        <f>SUM('5.  2015-2020 LRAM'!Y945:AL945)</f>
        <v>49939.136075051087</v>
      </c>
      <c r="L98" s="556">
        <f>SUM('5.  2015-2020 LRAM'!Y1134:AL1134)</f>
        <v>46852.067128938557</v>
      </c>
      <c r="M98" s="556">
        <f>SUM(H98:L98)</f>
        <v>314152.16646586428</v>
      </c>
      <c r="T98" s="197"/>
      <c r="U98" s="197"/>
    </row>
    <row r="99" spans="2:21" s="90" customFormat="1" ht="23.25" hidden="1" customHeight="1">
      <c r="B99" s="198">
        <v>2017</v>
      </c>
      <c r="C99" s="559"/>
      <c r="D99" s="559"/>
      <c r="E99" s="559"/>
      <c r="F99" s="559"/>
      <c r="G99" s="559"/>
      <c r="H99" s="559"/>
      <c r="I99" s="556">
        <f>SUM('5.  2015-2020 LRAM'!Y574:AL574)</f>
        <v>120545.96826734052</v>
      </c>
      <c r="J99" s="556">
        <f>SUM('5.  2015-2020 LRAM'!Y757:AL757)</f>
        <v>84109.67290288565</v>
      </c>
      <c r="K99" s="556">
        <f>SUM('5.  2015-2020 LRAM'!Y946:AL946)</f>
        <v>60773.270098051151</v>
      </c>
      <c r="L99" s="556">
        <f>SUM('5.  2015-2020 LRAM'!Y1135:AL1135)</f>
        <v>53869.77189886586</v>
      </c>
      <c r="M99" s="556">
        <f>SUM(I99:L99)</f>
        <v>319298.6831671432</v>
      </c>
      <c r="T99" s="197"/>
      <c r="U99" s="197"/>
    </row>
    <row r="100" spans="2:21" s="90" customFormat="1" ht="23.25" hidden="1" customHeight="1">
      <c r="B100" s="198">
        <v>2018</v>
      </c>
      <c r="C100" s="559"/>
      <c r="D100" s="559"/>
      <c r="E100" s="559"/>
      <c r="F100" s="559"/>
      <c r="G100" s="559"/>
      <c r="H100" s="559"/>
      <c r="I100" s="559"/>
      <c r="J100" s="556">
        <f>SUM('5.  2015-2020 LRAM'!Y758:AL758)</f>
        <v>71920.093907043949</v>
      </c>
      <c r="K100" s="556">
        <f>SUM('5.  2015-2020 LRAM'!Y947:AL947)</f>
        <v>61519.352391359011</v>
      </c>
      <c r="L100" s="556">
        <f>SUM('5.  2015-2020 LRAM'!Y1136:AL1136)</f>
        <v>58749.652021962604</v>
      </c>
      <c r="M100" s="556">
        <f>SUM(J100:L100)</f>
        <v>192189.09832036556</v>
      </c>
      <c r="T100" s="197"/>
      <c r="U100" s="197"/>
    </row>
    <row r="101" spans="2:21" s="90" customFormat="1" ht="23.25" hidden="1" customHeight="1">
      <c r="B101" s="198">
        <v>2019</v>
      </c>
      <c r="C101" s="559"/>
      <c r="D101" s="559"/>
      <c r="E101" s="559"/>
      <c r="F101" s="559"/>
      <c r="G101" s="559"/>
      <c r="H101" s="559"/>
      <c r="I101" s="559"/>
      <c r="J101" s="559"/>
      <c r="K101" s="556">
        <f>SUM('5.  2015-2020 LRAM'!Y948:AL948)</f>
        <v>51760.593153863178</v>
      </c>
      <c r="L101" s="556">
        <f>SUM('5.  2015-2020 LRAM'!Y1137:AL1137)</f>
        <v>73104.915042733584</v>
      </c>
      <c r="M101" s="556">
        <f>SUM(K101:L101)</f>
        <v>124865.50819659675</v>
      </c>
      <c r="T101" s="197"/>
      <c r="U101" s="197"/>
    </row>
    <row r="102" spans="2:21" s="90" customFormat="1" ht="23.25" hidden="1" customHeight="1">
      <c r="B102" s="198">
        <v>2020</v>
      </c>
      <c r="C102" s="559"/>
      <c r="D102" s="559"/>
      <c r="E102" s="559"/>
      <c r="F102" s="559"/>
      <c r="G102" s="559"/>
      <c r="H102" s="559"/>
      <c r="I102" s="559"/>
      <c r="J102" s="559"/>
      <c r="K102" s="559"/>
      <c r="L102" s="558">
        <f>SUM('5.  2015-2020 LRAM'!Y1138:AL1138)</f>
        <v>0</v>
      </c>
      <c r="M102" s="558">
        <f>L102</f>
        <v>0</v>
      </c>
      <c r="T102" s="197"/>
      <c r="U102" s="197"/>
    </row>
    <row r="103" spans="2:21" s="196" customFormat="1" ht="24" hidden="1" customHeight="1">
      <c r="B103" s="571" t="s">
        <v>518</v>
      </c>
      <c r="C103" s="555">
        <f>C93</f>
        <v>0</v>
      </c>
      <c r="D103" s="556">
        <f>D93+D94</f>
        <v>0</v>
      </c>
      <c r="E103" s="556">
        <f>E93+E94+E95</f>
        <v>0</v>
      </c>
      <c r="F103" s="556">
        <f>F93+F94+F95+F96</f>
        <v>0</v>
      </c>
      <c r="G103" s="556">
        <f>G93+G94+G95+G96+G97</f>
        <v>190923.82057297917</v>
      </c>
      <c r="H103" s="556">
        <f>H93+H94+H95+H96+H97+H98</f>
        <v>147282.88557586618</v>
      </c>
      <c r="I103" s="556">
        <f>I93+I94+I95+I96+I97+I98+I99</f>
        <v>248394.848629007</v>
      </c>
      <c r="J103" s="556">
        <f>J93+J94+J95+J96+J97+J98+J99+J100</f>
        <v>265749.08338475146</v>
      </c>
      <c r="K103" s="556">
        <f>K93+K94+K95+K96+K97+K98+K99+K100+K101</f>
        <v>264259.7268798743</v>
      </c>
      <c r="L103" s="556">
        <f>SUM(L93:L102)</f>
        <v>270998.32451727067</v>
      </c>
      <c r="M103" s="556">
        <f>SUM(M93:M102)</f>
        <v>1387608.6895597489</v>
      </c>
      <c r="T103" s="199"/>
      <c r="U103" s="199"/>
    </row>
    <row r="104" spans="2:21" s="27" customFormat="1" ht="24.75" hidden="1" customHeight="1">
      <c r="B104" s="572" t="s">
        <v>517</v>
      </c>
      <c r="C104" s="554">
        <f>'4.  2011-2014 LRAM'!AM132</f>
        <v>0</v>
      </c>
      <c r="D104" s="554">
        <f>'4.  2011-2014 LRAM'!AM262</f>
        <v>0</v>
      </c>
      <c r="E104" s="554">
        <f>'4.  2011-2014 LRAM'!AM392</f>
        <v>0</v>
      </c>
      <c r="F104" s="554">
        <f>'4.  2011-2014 LRAM'!AM522</f>
        <v>0</v>
      </c>
      <c r="G104" s="554">
        <f>'5.  2015-2020 LRAM'!AM208</f>
        <v>34838.954100000003</v>
      </c>
      <c r="H104" s="554">
        <f>'5.  2015-2020 LRAM'!AM392</f>
        <v>60609.518050760213</v>
      </c>
      <c r="I104" s="554">
        <f>'5.  2015-2020 LRAM'!AM576</f>
        <v>55880.604527060896</v>
      </c>
      <c r="J104" s="554">
        <f>'5.  2015-2020 LRAM'!AM760</f>
        <v>50337.234198312311</v>
      </c>
      <c r="K104" s="554">
        <f>'5.  2015-2020 LRAM'!AM950</f>
        <v>44793.740164634051</v>
      </c>
      <c r="L104" s="554">
        <f>'5.  2015-2020 LRAM'!AM1140</f>
        <v>43539.03531469321</v>
      </c>
      <c r="M104" s="556">
        <f>SUM(C104:L104)</f>
        <v>289999.08635546069</v>
      </c>
      <c r="T104" s="89"/>
      <c r="U104" s="89"/>
    </row>
    <row r="105" spans="2:21" ht="24.75" hidden="1" customHeight="1">
      <c r="B105" s="572" t="s">
        <v>43</v>
      </c>
      <c r="C105" s="554">
        <f>'6.  Carrying Charges'!W27</f>
        <v>0</v>
      </c>
      <c r="D105" s="554">
        <f>'6.  Carrying Charges'!W42</f>
        <v>0</v>
      </c>
      <c r="E105" s="554">
        <f>'6.  Carrying Charges'!W57</f>
        <v>0</v>
      </c>
      <c r="F105" s="554">
        <f>'6.  Carrying Charges'!W72</f>
        <v>0</v>
      </c>
      <c r="G105" s="554">
        <f>'6.  Carrying Charges'!W87</f>
        <v>798.959410258562</v>
      </c>
      <c r="H105" s="554">
        <f>'6.  Carrying Charges'!W102</f>
        <v>2952.8711694004087</v>
      </c>
      <c r="I105" s="554">
        <f>'6.  Carrying Charges'!W117</f>
        <v>6996.9911614763641</v>
      </c>
      <c r="J105" s="554">
        <f>'6.  Carrying Charges'!W132</f>
        <v>17078.100908946002</v>
      </c>
      <c r="K105" s="554">
        <f>'6.  Carrying Charges'!W147</f>
        <v>33907.407110391941</v>
      </c>
      <c r="L105" s="554">
        <f>'6.  Carrying Charges'!W162</f>
        <v>46847.679503890686</v>
      </c>
      <c r="M105" s="556">
        <f>SUM(C105:L105)</f>
        <v>108582.00926436397</v>
      </c>
    </row>
    <row r="106" spans="2:21" ht="23.25" hidden="1" customHeight="1">
      <c r="B106" s="571" t="s">
        <v>26</v>
      </c>
      <c r="C106" s="554">
        <f>C103-C104+C105</f>
        <v>0</v>
      </c>
      <c r="D106" s="554">
        <f t="shared" ref="D106:J106" si="3">D103-D104+D105</f>
        <v>0</v>
      </c>
      <c r="E106" s="554">
        <f t="shared" si="3"/>
        <v>0</v>
      </c>
      <c r="F106" s="554">
        <f t="shared" si="3"/>
        <v>0</v>
      </c>
      <c r="G106" s="554">
        <f t="shared" si="3"/>
        <v>156883.82588323773</v>
      </c>
      <c r="H106" s="554">
        <f t="shared" si="3"/>
        <v>89626.238694506377</v>
      </c>
      <c r="I106" s="554">
        <f t="shared" si="3"/>
        <v>199511.23526342245</v>
      </c>
      <c r="J106" s="554">
        <f t="shared" si="3"/>
        <v>232489.95009538517</v>
      </c>
      <c r="K106" s="554">
        <f>K103-K104+K105</f>
        <v>253373.3938256322</v>
      </c>
      <c r="L106" s="554">
        <f>L103-L104+L105</f>
        <v>274306.96870646812</v>
      </c>
      <c r="M106" s="554">
        <f>M103-M104+M105</f>
        <v>1206191.612468652</v>
      </c>
    </row>
    <row r="107" spans="2:21" ht="15.65" hidden="1" customHeight="1"/>
    <row r="108" spans="2:21">
      <c r="B108" s="589" t="s">
        <v>525</v>
      </c>
    </row>
  </sheetData>
  <mergeCells count="20">
    <mergeCell ref="B37:C37"/>
    <mergeCell ref="B38:C38"/>
    <mergeCell ref="B32:C32"/>
    <mergeCell ref="B33:C33"/>
    <mergeCell ref="B34:C34"/>
    <mergeCell ref="B35:C35"/>
    <mergeCell ref="B36:C36"/>
    <mergeCell ref="B26:G26"/>
    <mergeCell ref="B28:C28"/>
    <mergeCell ref="B29:C29"/>
    <mergeCell ref="B30:C30"/>
    <mergeCell ref="B31:C31"/>
    <mergeCell ref="B39:C39"/>
    <mergeCell ref="B40:C40"/>
    <mergeCell ref="B48:L48"/>
    <mergeCell ref="B49:L49"/>
    <mergeCell ref="B50:L50"/>
    <mergeCell ref="B41:C41"/>
    <mergeCell ref="B42:C42"/>
    <mergeCell ref="B43:C43"/>
  </mergeCells>
  <hyperlinks>
    <hyperlink ref="B84" location="'6.  Carrying Charges'!A1" display="Carrying Charges" xr:uid="{00000000-0004-0000-0400-000000000000}"/>
    <hyperlink ref="B108" location="'1.  LRAMVA Summary'!A1" display="Return to top" xr:uid="{00000000-0004-0000-0400-000001000000}"/>
  </hyperlinks>
  <pageMargins left="0.70866141732283472" right="0.70866141732283472" top="0.74803149606299213" bottom="0.74803149606299213" header="0.31496062992125984" footer="0.31496062992125984"/>
  <pageSetup scale="41" fitToHeight="2" orientation="landscape" r:id="rId1"/>
  <headerFooter>
    <oddFooter>&amp;R&amp;P of &amp;N</oddFooter>
  </headerFooter>
  <rowBreaks count="2" manualBreakCount="2">
    <brk id="27" max="17" man="1"/>
    <brk id="88" max="1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963386</xdr:colOff>
                    <xdr:row>53</xdr:row>
                    <xdr:rowOff>27214</xdr:rowOff>
                  </from>
                  <to>
                    <xdr:col>2</xdr:col>
                    <xdr:colOff>1382486</xdr:colOff>
                    <xdr:row>54</xdr:row>
                    <xdr:rowOff>163286</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963386</xdr:colOff>
                    <xdr:row>56</xdr:row>
                    <xdr:rowOff>27214</xdr:rowOff>
                  </from>
                  <to>
                    <xdr:col>2</xdr:col>
                    <xdr:colOff>1382486</xdr:colOff>
                    <xdr:row>57</xdr:row>
                    <xdr:rowOff>163286</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963386</xdr:colOff>
                    <xdr:row>59</xdr:row>
                    <xdr:rowOff>27214</xdr:rowOff>
                  </from>
                  <to>
                    <xdr:col>2</xdr:col>
                    <xdr:colOff>1382486</xdr:colOff>
                    <xdr:row>60</xdr:row>
                    <xdr:rowOff>163286</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963386</xdr:colOff>
                    <xdr:row>62</xdr:row>
                    <xdr:rowOff>27214</xdr:rowOff>
                  </from>
                  <to>
                    <xdr:col>2</xdr:col>
                    <xdr:colOff>1382486</xdr:colOff>
                    <xdr:row>63</xdr:row>
                    <xdr:rowOff>163286</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963386</xdr:colOff>
                    <xdr:row>65</xdr:row>
                    <xdr:rowOff>27214</xdr:rowOff>
                  </from>
                  <to>
                    <xdr:col>2</xdr:col>
                    <xdr:colOff>1382486</xdr:colOff>
                    <xdr:row>66</xdr:row>
                    <xdr:rowOff>163286</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963386</xdr:colOff>
                    <xdr:row>68</xdr:row>
                    <xdr:rowOff>38100</xdr:rowOff>
                  </from>
                  <to>
                    <xdr:col>2</xdr:col>
                    <xdr:colOff>1382486</xdr:colOff>
                    <xdr:row>69</xdr:row>
                    <xdr:rowOff>179614</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963386</xdr:colOff>
                    <xdr:row>71</xdr:row>
                    <xdr:rowOff>38100</xdr:rowOff>
                  </from>
                  <to>
                    <xdr:col>2</xdr:col>
                    <xdr:colOff>1382486</xdr:colOff>
                    <xdr:row>72</xdr:row>
                    <xdr:rowOff>179614</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74</xdr:row>
                    <xdr:rowOff>38100</xdr:rowOff>
                  </from>
                  <to>
                    <xdr:col>2</xdr:col>
                    <xdr:colOff>1371600</xdr:colOff>
                    <xdr:row>75</xdr:row>
                    <xdr:rowOff>179614</xdr:rowOff>
                  </to>
                </anchor>
              </controlPr>
            </control>
          </mc:Choice>
        </mc:AlternateContent>
        <mc:AlternateContent xmlns:mc="http://schemas.openxmlformats.org/markup-compatibility/2006">
          <mc:Choice Requires="x14">
            <control shapeId="3109" r:id="rId12" name="Check Box 37">
              <controlPr defaultSize="0" autoFill="0" autoLine="0" autoPict="0">
                <anchor moveWithCells="1">
                  <from>
                    <xdr:col>2</xdr:col>
                    <xdr:colOff>963386</xdr:colOff>
                    <xdr:row>77</xdr:row>
                    <xdr:rowOff>76200</xdr:rowOff>
                  </from>
                  <to>
                    <xdr:col>2</xdr:col>
                    <xdr:colOff>1382486</xdr:colOff>
                    <xdr:row>79</xdr:row>
                    <xdr:rowOff>10886</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3:H50"/>
  <sheetViews>
    <sheetView view="pageBreakPreview" zoomScale="60" zoomScaleNormal="100" workbookViewId="0">
      <selection activeCell="C29" sqref="C29"/>
    </sheetView>
  </sheetViews>
  <sheetFormatPr defaultColWidth="9" defaultRowHeight="14.6"/>
  <cols>
    <col min="1" max="1" width="5.3828125" style="12" customWidth="1"/>
    <col min="2" max="2" width="27" style="12" customWidth="1"/>
    <col min="3" max="3" width="24.3828125" style="12" customWidth="1"/>
    <col min="4" max="4" width="23.3828125" style="12" customWidth="1"/>
    <col min="5" max="5" width="28.3828125" style="12" customWidth="1"/>
    <col min="6" max="6" width="44" style="12" customWidth="1"/>
    <col min="7" max="7" width="72.3828125" style="12" customWidth="1"/>
    <col min="8" max="16384" width="9" style="12"/>
  </cols>
  <sheetData>
    <row r="13" spans="2:3" ht="15" thickBot="1"/>
    <row r="14" spans="2:3" ht="26.25" customHeight="1" thickBot="1">
      <c r="B14" s="537" t="s">
        <v>171</v>
      </c>
      <c r="C14" s="126" t="s">
        <v>175</v>
      </c>
    </row>
    <row r="15" spans="2:3" ht="26.25" customHeight="1" thickBot="1">
      <c r="C15" s="128" t="s">
        <v>406</v>
      </c>
    </row>
    <row r="16" spans="2:3" ht="27" customHeight="1" thickBot="1">
      <c r="C16" s="569" t="s">
        <v>550</v>
      </c>
    </row>
    <row r="19" spans="2:8" ht="15.45">
      <c r="B19" s="537" t="s">
        <v>612</v>
      </c>
    </row>
    <row r="20" spans="2:8" ht="13.5" customHeight="1"/>
    <row r="21" spans="2:8" ht="41.15" customHeight="1">
      <c r="B21" s="895" t="s">
        <v>670</v>
      </c>
      <c r="C21" s="895"/>
      <c r="D21" s="895"/>
      <c r="E21" s="895"/>
      <c r="F21" s="895"/>
      <c r="G21" s="895"/>
      <c r="H21" s="895"/>
    </row>
    <row r="23" spans="2:8" s="609" customFormat="1" ht="15.45">
      <c r="B23" s="619" t="s">
        <v>545</v>
      </c>
      <c r="C23" s="619" t="s">
        <v>560</v>
      </c>
      <c r="D23" s="619" t="s">
        <v>544</v>
      </c>
      <c r="E23" s="904" t="s">
        <v>34</v>
      </c>
      <c r="F23" s="905"/>
      <c r="G23" s="904" t="s">
        <v>543</v>
      </c>
      <c r="H23" s="905"/>
    </row>
    <row r="24" spans="2:8">
      <c r="B24" s="608">
        <v>1</v>
      </c>
      <c r="C24" s="644" t="s">
        <v>369</v>
      </c>
      <c r="D24" s="607" t="s">
        <v>772</v>
      </c>
      <c r="E24" s="900" t="s">
        <v>773</v>
      </c>
      <c r="F24" s="901"/>
      <c r="G24" s="902" t="s">
        <v>774</v>
      </c>
      <c r="H24" s="903"/>
    </row>
    <row r="25" spans="2:8">
      <c r="B25" s="608">
        <v>2</v>
      </c>
      <c r="C25" s="644" t="s">
        <v>369</v>
      </c>
      <c r="D25" s="607" t="s">
        <v>780</v>
      </c>
      <c r="E25" s="900" t="s">
        <v>775</v>
      </c>
      <c r="F25" s="901"/>
      <c r="G25" s="902" t="s">
        <v>776</v>
      </c>
      <c r="H25" s="903"/>
    </row>
    <row r="26" spans="2:8">
      <c r="B26" s="608">
        <v>3</v>
      </c>
      <c r="C26" s="644" t="s">
        <v>369</v>
      </c>
      <c r="D26" s="607" t="s">
        <v>777</v>
      </c>
      <c r="E26" s="900" t="s">
        <v>778</v>
      </c>
      <c r="F26" s="901"/>
      <c r="G26" s="902" t="s">
        <v>779</v>
      </c>
      <c r="H26" s="903"/>
    </row>
    <row r="27" spans="2:8">
      <c r="B27" s="608">
        <v>4</v>
      </c>
      <c r="C27" s="644" t="s">
        <v>369</v>
      </c>
      <c r="D27" s="607" t="s">
        <v>811</v>
      </c>
      <c r="E27" s="900" t="s">
        <v>812</v>
      </c>
      <c r="F27" s="901"/>
      <c r="G27" s="902" t="s">
        <v>813</v>
      </c>
      <c r="H27" s="903"/>
    </row>
    <row r="28" spans="2:8">
      <c r="B28" s="608">
        <v>5</v>
      </c>
      <c r="C28" s="644" t="s">
        <v>815</v>
      </c>
      <c r="D28" s="607" t="s">
        <v>814</v>
      </c>
      <c r="E28" s="900" t="s">
        <v>816</v>
      </c>
      <c r="F28" s="901"/>
      <c r="G28" s="902" t="s">
        <v>817</v>
      </c>
      <c r="H28" s="903"/>
    </row>
    <row r="29" spans="2:8">
      <c r="B29" s="608">
        <v>6</v>
      </c>
      <c r="C29" s="644"/>
      <c r="D29" s="607"/>
      <c r="E29" s="900"/>
      <c r="F29" s="901"/>
      <c r="G29" s="902"/>
      <c r="H29" s="903"/>
    </row>
    <row r="30" spans="2:8">
      <c r="B30" s="608">
        <v>7</v>
      </c>
      <c r="C30" s="644"/>
      <c r="D30" s="607"/>
      <c r="E30" s="900"/>
      <c r="F30" s="901"/>
      <c r="G30" s="902"/>
      <c r="H30" s="903"/>
    </row>
    <row r="31" spans="2:8">
      <c r="B31" s="608">
        <v>8</v>
      </c>
      <c r="C31" s="644"/>
      <c r="D31" s="607"/>
      <c r="E31" s="900"/>
      <c r="F31" s="901"/>
      <c r="G31" s="902"/>
      <c r="H31" s="903"/>
    </row>
    <row r="32" spans="2:8">
      <c r="B32" s="608">
        <v>9</v>
      </c>
      <c r="C32" s="644"/>
      <c r="D32" s="607"/>
      <c r="E32" s="900"/>
      <c r="F32" s="901"/>
      <c r="G32" s="902"/>
      <c r="H32" s="903"/>
    </row>
    <row r="33" spans="2:8">
      <c r="B33" s="608">
        <v>10</v>
      </c>
      <c r="C33" s="644"/>
      <c r="D33" s="607"/>
      <c r="E33" s="900"/>
      <c r="F33" s="901"/>
      <c r="G33" s="902"/>
      <c r="H33" s="903"/>
    </row>
    <row r="34" spans="2:8">
      <c r="B34" s="608" t="s">
        <v>479</v>
      </c>
      <c r="C34" s="644"/>
      <c r="D34" s="607"/>
      <c r="E34" s="900"/>
      <c r="F34" s="901"/>
      <c r="G34" s="902"/>
      <c r="H34" s="903"/>
    </row>
    <row r="36" spans="2:8" ht="30.75" customHeight="1">
      <c r="B36" s="537" t="s">
        <v>608</v>
      </c>
    </row>
    <row r="37" spans="2:8" ht="23.25" customHeight="1">
      <c r="B37" s="568" t="s">
        <v>613</v>
      </c>
      <c r="C37" s="605"/>
      <c r="D37" s="605"/>
      <c r="E37" s="605"/>
      <c r="F37" s="605"/>
      <c r="G37" s="605"/>
      <c r="H37" s="605"/>
    </row>
    <row r="39" spans="2:8" s="90" customFormat="1" ht="15.45">
      <c r="B39" s="619" t="s">
        <v>545</v>
      </c>
      <c r="C39" s="619" t="s">
        <v>560</v>
      </c>
      <c r="D39" s="619" t="s">
        <v>544</v>
      </c>
      <c r="E39" s="904" t="s">
        <v>34</v>
      </c>
      <c r="F39" s="905"/>
      <c r="G39" s="904" t="s">
        <v>543</v>
      </c>
      <c r="H39" s="905"/>
    </row>
    <row r="40" spans="2:8">
      <c r="B40" s="608">
        <v>1</v>
      </c>
      <c r="C40" s="644"/>
      <c r="D40" s="607"/>
      <c r="E40" s="900"/>
      <c r="F40" s="901"/>
      <c r="G40" s="902"/>
      <c r="H40" s="903"/>
    </row>
    <row r="41" spans="2:8">
      <c r="B41" s="608">
        <v>2</v>
      </c>
      <c r="C41" s="644"/>
      <c r="D41" s="607"/>
      <c r="E41" s="900"/>
      <c r="F41" s="901"/>
      <c r="G41" s="902"/>
      <c r="H41" s="903"/>
    </row>
    <row r="42" spans="2:8">
      <c r="B42" s="608">
        <v>3</v>
      </c>
      <c r="C42" s="644"/>
      <c r="D42" s="607"/>
      <c r="E42" s="900"/>
      <c r="F42" s="901"/>
      <c r="G42" s="902"/>
      <c r="H42" s="903"/>
    </row>
    <row r="43" spans="2:8">
      <c r="B43" s="608">
        <v>4</v>
      </c>
      <c r="C43" s="644"/>
      <c r="D43" s="607"/>
      <c r="E43" s="900"/>
      <c r="F43" s="901"/>
      <c r="G43" s="902"/>
      <c r="H43" s="903"/>
    </row>
    <row r="44" spans="2:8">
      <c r="B44" s="608">
        <v>5</v>
      </c>
      <c r="C44" s="644"/>
      <c r="D44" s="607"/>
      <c r="E44" s="900"/>
      <c r="F44" s="901"/>
      <c r="G44" s="902"/>
      <c r="H44" s="903"/>
    </row>
    <row r="45" spans="2:8">
      <c r="B45" s="608">
        <v>6</v>
      </c>
      <c r="C45" s="644"/>
      <c r="D45" s="607"/>
      <c r="E45" s="900"/>
      <c r="F45" s="901"/>
      <c r="G45" s="902"/>
      <c r="H45" s="903"/>
    </row>
    <row r="46" spans="2:8">
      <c r="B46" s="608">
        <v>7</v>
      </c>
      <c r="C46" s="644"/>
      <c r="D46" s="607"/>
      <c r="E46" s="900"/>
      <c r="F46" s="901"/>
      <c r="G46" s="902"/>
      <c r="H46" s="903"/>
    </row>
    <row r="47" spans="2:8">
      <c r="B47" s="608">
        <v>8</v>
      </c>
      <c r="C47" s="644"/>
      <c r="D47" s="607"/>
      <c r="E47" s="900"/>
      <c r="F47" s="901"/>
      <c r="G47" s="902"/>
      <c r="H47" s="903"/>
    </row>
    <row r="48" spans="2:8">
      <c r="B48" s="608">
        <v>9</v>
      </c>
      <c r="C48" s="644"/>
      <c r="D48" s="607"/>
      <c r="E48" s="900"/>
      <c r="F48" s="901"/>
      <c r="G48" s="902"/>
      <c r="H48" s="903"/>
    </row>
    <row r="49" spans="2:8">
      <c r="B49" s="608">
        <v>10</v>
      </c>
      <c r="C49" s="644"/>
      <c r="D49" s="607"/>
      <c r="E49" s="900"/>
      <c r="F49" s="901"/>
      <c r="G49" s="902"/>
      <c r="H49" s="903"/>
    </row>
    <row r="50" spans="2:8">
      <c r="B50" s="608" t="s">
        <v>479</v>
      </c>
      <c r="C50" s="644"/>
      <c r="D50" s="607"/>
      <c r="E50" s="900"/>
      <c r="F50" s="901"/>
      <c r="G50" s="902"/>
      <c r="H50" s="903"/>
    </row>
  </sheetData>
  <mergeCells count="49">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 ref="G27:H27"/>
    <mergeCell ref="G28:H28"/>
    <mergeCell ref="G29:H29"/>
    <mergeCell ref="G30:H30"/>
    <mergeCell ref="G31:H31"/>
    <mergeCell ref="G32:H32"/>
    <mergeCell ref="G33:H33"/>
    <mergeCell ref="G34:H34"/>
    <mergeCell ref="E39:F39"/>
    <mergeCell ref="G39:H39"/>
    <mergeCell ref="E34:F34"/>
    <mergeCell ref="E40:F40"/>
    <mergeCell ref="G40:H40"/>
    <mergeCell ref="E41:F41"/>
    <mergeCell ref="G41:H41"/>
    <mergeCell ref="E42:F42"/>
    <mergeCell ref="G42:H42"/>
    <mergeCell ref="E43:F43"/>
    <mergeCell ref="G43:H43"/>
    <mergeCell ref="E44:F44"/>
    <mergeCell ref="G44:H44"/>
    <mergeCell ref="E45:F45"/>
    <mergeCell ref="G45:H45"/>
    <mergeCell ref="E49:F49"/>
    <mergeCell ref="G49:H49"/>
    <mergeCell ref="E50:F50"/>
    <mergeCell ref="G50:H50"/>
    <mergeCell ref="E46:F46"/>
    <mergeCell ref="G46:H46"/>
    <mergeCell ref="E47:F47"/>
    <mergeCell ref="G47:H47"/>
    <mergeCell ref="E48:F48"/>
    <mergeCell ref="G48:H48"/>
  </mergeCells>
  <pageMargins left="0.70866141732283472" right="0.70866141732283472" top="0.74803149606299213" bottom="0.74803149606299213" header="0.31496062992125984" footer="0.31496062992125984"/>
  <pageSetup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DropDownList!$F$2:$F$8</xm:f>
          </x14:formula1>
          <xm:sqref>C40:C50 C24:C27 C29:C34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AF96"/>
  <sheetViews>
    <sheetView view="pageBreakPreview" topLeftCell="A37" zoomScale="60" zoomScaleNormal="85" workbookViewId="0">
      <selection activeCell="C47" sqref="C47"/>
    </sheetView>
  </sheetViews>
  <sheetFormatPr defaultColWidth="9" defaultRowHeight="14.6"/>
  <cols>
    <col min="1" max="1" width="5.3828125" style="12" customWidth="1"/>
    <col min="2" max="2" width="27.3828125" style="10" customWidth="1"/>
    <col min="3" max="3" width="23" style="10" customWidth="1"/>
    <col min="4" max="4" width="32.3828125" style="12" customWidth="1"/>
    <col min="5" max="5" width="26.3828125" style="12" customWidth="1"/>
    <col min="6" max="6" width="24" style="12" customWidth="1"/>
    <col min="7" max="7" width="21.3828125" style="12" customWidth="1"/>
    <col min="8" max="8" width="24" style="12" customWidth="1"/>
    <col min="9" max="13" width="22" style="12" customWidth="1"/>
    <col min="14" max="14" width="26" style="12" customWidth="1"/>
    <col min="15" max="16" width="22" style="12" customWidth="1"/>
    <col min="17" max="17" width="16.3828125" style="12" customWidth="1"/>
    <col min="18" max="18" width="13.3828125" style="12" customWidth="1"/>
    <col min="19" max="19" width="14" style="12" customWidth="1"/>
    <col min="20" max="20" width="20" style="12" customWidth="1"/>
    <col min="21" max="21" width="10" style="12" customWidth="1"/>
    <col min="22" max="30" width="14" style="12" customWidth="1"/>
    <col min="31" max="16384" width="9" style="12"/>
  </cols>
  <sheetData>
    <row r="1" spans="2:17" ht="151.5" customHeight="1"/>
    <row r="2" spans="2:17" ht="21.75" customHeight="1">
      <c r="B2" s="92"/>
      <c r="C2" s="92"/>
      <c r="D2" s="92"/>
      <c r="E2" s="92"/>
      <c r="F2" s="92"/>
      <c r="G2" s="92"/>
      <c r="H2" s="92"/>
      <c r="I2" s="92"/>
      <c r="J2" s="100"/>
      <c r="K2" s="100"/>
      <c r="L2" s="100"/>
      <c r="M2" s="100"/>
      <c r="N2" s="100"/>
      <c r="O2" s="100"/>
      <c r="P2" s="100"/>
      <c r="Q2" s="92"/>
    </row>
    <row r="3" spans="2:17" ht="22.5" customHeight="1" thickBot="1">
      <c r="B3" s="49"/>
      <c r="C3" s="29"/>
      <c r="D3" s="17"/>
      <c r="E3" s="165"/>
      <c r="F3" s="17"/>
      <c r="G3" s="17"/>
      <c r="H3" s="67"/>
      <c r="I3" s="165"/>
      <c r="J3" s="165"/>
      <c r="K3" s="165"/>
      <c r="L3" s="165"/>
      <c r="M3" s="165"/>
      <c r="N3" s="165"/>
      <c r="O3" s="165"/>
      <c r="P3" s="165"/>
      <c r="Q3" s="165"/>
    </row>
    <row r="4" spans="2:17" s="2" customFormat="1" ht="27" customHeight="1" thickBot="1">
      <c r="B4" s="273" t="s">
        <v>171</v>
      </c>
      <c r="C4" s="456"/>
      <c r="D4" s="257" t="s">
        <v>175</v>
      </c>
      <c r="E4" s="438"/>
      <c r="F4" s="438"/>
      <c r="G4" s="438"/>
      <c r="H4" s="438"/>
      <c r="I4" s="438"/>
      <c r="J4" s="438"/>
      <c r="K4" s="438"/>
      <c r="L4" s="438"/>
      <c r="M4" s="438"/>
      <c r="N4" s="438"/>
      <c r="O4" s="438"/>
      <c r="P4" s="438"/>
      <c r="Q4" s="457"/>
    </row>
    <row r="5" spans="2:17" s="2" customFormat="1" ht="24" customHeight="1" thickBot="1">
      <c r="B5" s="458"/>
      <c r="C5" s="456"/>
      <c r="D5" s="459" t="s">
        <v>406</v>
      </c>
      <c r="F5" s="438"/>
      <c r="G5" s="438"/>
      <c r="H5" s="438"/>
      <c r="I5" s="438"/>
      <c r="J5" s="438"/>
      <c r="K5" s="438"/>
      <c r="L5" s="438"/>
      <c r="M5" s="438"/>
      <c r="N5" s="438"/>
      <c r="O5" s="438"/>
      <c r="P5" s="438"/>
      <c r="Q5" s="457"/>
    </row>
    <row r="6" spans="2:17" s="2" customFormat="1" ht="28.5" customHeight="1" thickBot="1">
      <c r="B6" s="458"/>
      <c r="C6" s="456"/>
      <c r="D6" s="261" t="s">
        <v>172</v>
      </c>
      <c r="E6" s="438"/>
      <c r="F6" s="438"/>
      <c r="G6" s="438"/>
      <c r="H6" s="438"/>
      <c r="I6" s="438"/>
      <c r="J6" s="438"/>
      <c r="K6" s="438"/>
      <c r="L6" s="438"/>
      <c r="M6" s="438"/>
      <c r="N6" s="438"/>
      <c r="O6" s="438"/>
      <c r="P6" s="438"/>
      <c r="Q6" s="457"/>
    </row>
    <row r="7" spans="2:17" s="104" customFormat="1" ht="29.25" customHeight="1" thickBot="1">
      <c r="D7" s="569" t="s">
        <v>550</v>
      </c>
      <c r="P7" s="105"/>
      <c r="Q7" s="105"/>
    </row>
    <row r="8" spans="2:17" s="104" customFormat="1" ht="30" customHeight="1">
      <c r="D8" s="574"/>
      <c r="P8" s="105"/>
      <c r="Q8" s="105"/>
    </row>
    <row r="9" spans="2:17" s="2" customFormat="1" ht="24.75" customHeight="1">
      <c r="B9" s="118" t="s">
        <v>411</v>
      </c>
      <c r="C9" s="17"/>
      <c r="D9" s="455">
        <v>2011</v>
      </c>
    </row>
    <row r="10" spans="2:17" s="17" customFormat="1" ht="16.5" customHeight="1"/>
    <row r="11" spans="2:17" s="17" customFormat="1" ht="36.75" customHeight="1">
      <c r="B11" s="907" t="s">
        <v>712</v>
      </c>
      <c r="C11" s="907"/>
      <c r="D11" s="907"/>
      <c r="E11" s="907"/>
      <c r="F11" s="907"/>
      <c r="G11" s="907"/>
      <c r="H11" s="907"/>
      <c r="I11" s="907"/>
      <c r="J11" s="907"/>
      <c r="K11" s="907"/>
      <c r="L11" s="907"/>
      <c r="M11" s="907"/>
      <c r="N11" s="614"/>
      <c r="O11" s="614"/>
      <c r="P11" s="614"/>
      <c r="Q11" s="614"/>
    </row>
    <row r="12" spans="2:17" s="2" customFormat="1" ht="15.75" customHeight="1">
      <c r="D12" s="20"/>
    </row>
    <row r="13" spans="2:17" s="17" customFormat="1" ht="48" customHeight="1">
      <c r="C13" s="243" t="str">
        <f>'1.  LRAMVA Summary'!R52</f>
        <v>Total</v>
      </c>
      <c r="D13" s="243" t="str">
        <f>'1.  LRAMVA Summary'!D52</f>
        <v>Residential</v>
      </c>
      <c r="E13" s="243" t="str">
        <f>'1.  LRAMVA Summary'!E52</f>
        <v>GS&lt;50 kW</v>
      </c>
      <c r="F13" s="243" t="str">
        <f>'1.  LRAMVA Summary'!F52</f>
        <v>GS 50 to 999 kW</v>
      </c>
      <c r="G13" s="243" t="str">
        <f>'1.  LRAMVA Summary'!G52</f>
        <v>GS 1,000 to 4,999 kW</v>
      </c>
      <c r="H13" s="243" t="str">
        <f>'1.  LRAMVA Summary'!H52</f>
        <v>Large Use</v>
      </c>
      <c r="I13" s="243" t="str">
        <f>'1.  LRAMVA Summary'!I52</f>
        <v>Unmetered Scattered Load</v>
      </c>
      <c r="J13" s="243" t="str">
        <f>'1.  LRAMVA Summary'!J52</f>
        <v>Sentinel Lighting</v>
      </c>
      <c r="K13" s="243" t="str">
        <f>'1.  LRAMVA Summary'!K52</f>
        <v>Street Lighting</v>
      </c>
      <c r="L13" s="243" t="str">
        <f>'1.  LRAMVA Summary'!L52</f>
        <v/>
      </c>
      <c r="M13" s="243" t="str">
        <f>'1.  LRAMVA Summary'!M52</f>
        <v/>
      </c>
      <c r="N13" s="243" t="str">
        <f>'1.  LRAMVA Summary'!N52</f>
        <v/>
      </c>
      <c r="O13" s="243" t="str">
        <f>'1.  LRAMVA Summary'!O52</f>
        <v/>
      </c>
      <c r="P13" s="243" t="str">
        <f>'1.  LRAMVA Summary'!P52</f>
        <v/>
      </c>
      <c r="Q13" s="243" t="str">
        <f>'1.  LRAMVA Summary'!Q52</f>
        <v/>
      </c>
    </row>
    <row r="14" spans="2:17" s="2" customFormat="1" ht="15.75" customHeight="1">
      <c r="B14" s="82"/>
      <c r="C14" s="578"/>
      <c r="D14" s="579" t="str">
        <f>'1.  LRAMVA Summary'!D53</f>
        <v>kWh</v>
      </c>
      <c r="E14" s="579" t="str">
        <f>'1.  LRAMVA Summary'!E53</f>
        <v>kWh</v>
      </c>
      <c r="F14" s="579" t="str">
        <f>'1.  LRAMVA Summary'!F53</f>
        <v>kW</v>
      </c>
      <c r="G14" s="579" t="str">
        <f>'1.  LRAMVA Summary'!G53</f>
        <v>kW</v>
      </c>
      <c r="H14" s="579" t="str">
        <f>'1.  LRAMVA Summary'!H53</f>
        <v>kW</v>
      </c>
      <c r="I14" s="579" t="str">
        <f>'1.  LRAMVA Summary'!I53</f>
        <v>kWh</v>
      </c>
      <c r="J14" s="579" t="str">
        <f>'1.  LRAMVA Summary'!J53</f>
        <v>kW</v>
      </c>
      <c r="K14" s="579" t="str">
        <f>'1.  LRAMVA Summary'!K53</f>
        <v>kW</v>
      </c>
      <c r="L14" s="579">
        <f>'1.  LRAMVA Summary'!L53</f>
        <v>0</v>
      </c>
      <c r="M14" s="579">
        <f>'1.  LRAMVA Summary'!M53</f>
        <v>0</v>
      </c>
      <c r="N14" s="579">
        <f>'1.  LRAMVA Summary'!N53</f>
        <v>0</v>
      </c>
      <c r="O14" s="579">
        <f>'1.  LRAMVA Summary'!O53</f>
        <v>0</v>
      </c>
      <c r="P14" s="579">
        <f>'1.  LRAMVA Summary'!P53</f>
        <v>0</v>
      </c>
      <c r="Q14" s="580">
        <f>'1.  LRAMVA Summary'!Q53</f>
        <v>0</v>
      </c>
    </row>
    <row r="15" spans="2:17" s="456" customFormat="1" ht="15.75" customHeight="1">
      <c r="B15" s="461" t="s">
        <v>27</v>
      </c>
      <c r="C15" s="626">
        <f>SUM(D15:Q15)</f>
        <v>1591344</v>
      </c>
      <c r="D15" s="451">
        <v>1227764</v>
      </c>
      <c r="E15" s="451">
        <v>363580</v>
      </c>
      <c r="F15" s="451"/>
      <c r="G15" s="451"/>
      <c r="H15" s="451"/>
      <c r="I15" s="451"/>
      <c r="J15" s="451"/>
      <c r="K15" s="451"/>
      <c r="L15" s="451"/>
      <c r="M15" s="451"/>
      <c r="N15" s="451"/>
      <c r="O15" s="451"/>
      <c r="P15" s="452"/>
      <c r="Q15" s="452"/>
    </row>
    <row r="16" spans="2:17" s="456" customFormat="1" ht="15.75" customHeight="1">
      <c r="B16" s="461" t="s">
        <v>28</v>
      </c>
      <c r="C16" s="626">
        <f>SUM(D16:Q16)</f>
        <v>4254</v>
      </c>
      <c r="D16" s="450"/>
      <c r="E16" s="450"/>
      <c r="F16" s="450">
        <v>2451</v>
      </c>
      <c r="G16" s="450">
        <v>1053</v>
      </c>
      <c r="H16" s="450">
        <v>750</v>
      </c>
      <c r="I16" s="450"/>
      <c r="J16" s="450"/>
      <c r="K16" s="452"/>
      <c r="L16" s="452"/>
      <c r="M16" s="452"/>
      <c r="N16" s="452"/>
      <c r="O16" s="452"/>
      <c r="P16" s="452"/>
      <c r="Q16" s="452"/>
    </row>
    <row r="17" spans="2:17" s="17" customFormat="1" ht="15.75" customHeight="1"/>
    <row r="18" spans="2:17" s="25" customFormat="1" ht="15.75" customHeight="1">
      <c r="B18" s="191" t="s">
        <v>450</v>
      </c>
      <c r="C18" s="192"/>
      <c r="D18" s="192">
        <f t="shared" ref="D18:E18" si="0">IF(D14="kw",HLOOKUP(D14,D14:D16,3,FALSE),HLOOKUP(D14,D14:D16,2,FALSE))</f>
        <v>1227764</v>
      </c>
      <c r="E18" s="192">
        <f t="shared" si="0"/>
        <v>363580</v>
      </c>
      <c r="F18" s="192">
        <f>IF(F14="kw",HLOOKUP(F14,F14:F16,3,FALSE),HLOOKUP(F14,F14:F16,2,FALSE))</f>
        <v>2451</v>
      </c>
      <c r="G18" s="192">
        <f t="shared" ref="G18:Q18" si="1">IF(G14="kw",HLOOKUP(G14,G14:G16,3,FALSE),HLOOKUP(G14,G14:G16,2,FALSE))</f>
        <v>1053</v>
      </c>
      <c r="H18" s="192">
        <f t="shared" si="1"/>
        <v>750</v>
      </c>
      <c r="I18" s="192">
        <f t="shared" si="1"/>
        <v>0</v>
      </c>
      <c r="J18" s="192">
        <f t="shared" si="1"/>
        <v>0</v>
      </c>
      <c r="K18" s="192">
        <f t="shared" si="1"/>
        <v>0</v>
      </c>
      <c r="L18" s="192">
        <f t="shared" si="1"/>
        <v>0</v>
      </c>
      <c r="M18" s="192">
        <f t="shared" si="1"/>
        <v>0</v>
      </c>
      <c r="N18" s="192">
        <f t="shared" si="1"/>
        <v>0</v>
      </c>
      <c r="O18" s="192">
        <f t="shared" si="1"/>
        <v>0</v>
      </c>
      <c r="P18" s="192">
        <f t="shared" si="1"/>
        <v>0</v>
      </c>
      <c r="Q18" s="192">
        <f t="shared" si="1"/>
        <v>0</v>
      </c>
    </row>
    <row r="19" spans="2:17" s="2" customFormat="1" ht="15.75" customHeight="1">
      <c r="B19" s="95"/>
      <c r="C19" s="93"/>
      <c r="D19" s="93"/>
      <c r="E19" s="93"/>
      <c r="F19" s="93"/>
      <c r="G19" s="93"/>
      <c r="H19" s="93"/>
      <c r="I19" s="93"/>
      <c r="J19" s="93"/>
      <c r="K19" s="93"/>
      <c r="L19" s="93"/>
      <c r="M19" s="93"/>
      <c r="N19" s="93"/>
      <c r="O19" s="93"/>
      <c r="P19" s="93"/>
      <c r="Q19" s="93"/>
    </row>
    <row r="20" spans="2:17" s="438" customFormat="1" ht="21" customHeight="1">
      <c r="B20" s="460" t="s">
        <v>664</v>
      </c>
      <c r="C20" s="453">
        <v>2011</v>
      </c>
      <c r="D20" s="454"/>
    </row>
    <row r="21" spans="2:17" s="438" customFormat="1" ht="21" customHeight="1">
      <c r="B21" s="460" t="s">
        <v>366</v>
      </c>
      <c r="C21" s="368" t="s">
        <v>739</v>
      </c>
      <c r="D21" s="454"/>
    </row>
    <row r="22" spans="2:17" s="17" customFormat="1" ht="15.75" customHeight="1">
      <c r="B22" s="166"/>
      <c r="C22" s="167"/>
      <c r="D22" s="163"/>
    </row>
    <row r="23" spans="2:17" s="17" customFormat="1" ht="23.25" customHeight="1">
      <c r="B23" s="168"/>
      <c r="C23" s="168"/>
      <c r="D23" s="163"/>
    </row>
    <row r="24" spans="2:17" s="17" customFormat="1" ht="22.5" customHeight="1">
      <c r="B24" s="118" t="s">
        <v>412</v>
      </c>
      <c r="C24" s="118"/>
      <c r="D24" s="455">
        <v>2016</v>
      </c>
    </row>
    <row r="25" spans="2:17" s="2" customFormat="1" ht="15.75" customHeight="1">
      <c r="D25" s="20"/>
    </row>
    <row r="26" spans="2:17" s="2" customFormat="1" ht="42" customHeight="1">
      <c r="B26" s="907" t="s">
        <v>712</v>
      </c>
      <c r="C26" s="907"/>
      <c r="D26" s="907"/>
      <c r="E26" s="907"/>
      <c r="F26" s="907"/>
      <c r="G26" s="907"/>
      <c r="H26" s="907"/>
      <c r="I26" s="907"/>
      <c r="J26" s="907"/>
      <c r="K26" s="907"/>
      <c r="L26" s="907"/>
      <c r="M26" s="907"/>
      <c r="N26" s="614"/>
      <c r="O26" s="614"/>
      <c r="P26" s="614"/>
      <c r="Q26" s="614"/>
    </row>
    <row r="27" spans="2:17" s="2" customFormat="1" ht="15.75" customHeight="1">
      <c r="D27" s="20"/>
    </row>
    <row r="28" spans="2:17" s="17" customFormat="1" ht="44.25" customHeight="1">
      <c r="C28" s="243" t="str">
        <f>'1.  LRAMVA Summary'!R52</f>
        <v>Total</v>
      </c>
      <c r="D28" s="243" t="str">
        <f>'1.  LRAMVA Summary'!D52</f>
        <v>Residential</v>
      </c>
      <c r="E28" s="243" t="str">
        <f>'1.  LRAMVA Summary'!E52</f>
        <v>GS&lt;50 kW</v>
      </c>
      <c r="F28" s="243" t="str">
        <f>'1.  LRAMVA Summary'!F52</f>
        <v>GS 50 to 999 kW</v>
      </c>
      <c r="G28" s="243" t="str">
        <f>'1.  LRAMVA Summary'!G52</f>
        <v>GS 1,000 to 4,999 kW</v>
      </c>
      <c r="H28" s="243" t="str">
        <f>'1.  LRAMVA Summary'!H52</f>
        <v>Large Use</v>
      </c>
      <c r="I28" s="243" t="str">
        <f>'1.  LRAMVA Summary'!I52</f>
        <v>Unmetered Scattered Load</v>
      </c>
      <c r="J28" s="243" t="str">
        <f>'1.  LRAMVA Summary'!J52</f>
        <v>Sentinel Lighting</v>
      </c>
      <c r="K28" s="243" t="str">
        <f>'1.  LRAMVA Summary'!K52</f>
        <v>Street Lighting</v>
      </c>
      <c r="L28" s="243" t="str">
        <f>'1.  LRAMVA Summary'!L52</f>
        <v/>
      </c>
      <c r="M28" s="243" t="str">
        <f>'1.  LRAMVA Summary'!M52</f>
        <v/>
      </c>
      <c r="N28" s="243" t="str">
        <f>'1.  LRAMVA Summary'!N52</f>
        <v/>
      </c>
      <c r="O28" s="243" t="str">
        <f>'1.  LRAMVA Summary'!O52</f>
        <v/>
      </c>
      <c r="P28" s="243" t="str">
        <f>'1.  LRAMVA Summary'!P52</f>
        <v/>
      </c>
      <c r="Q28" s="243" t="str">
        <f>'1.  LRAMVA Summary'!Q52</f>
        <v/>
      </c>
    </row>
    <row r="29" spans="2:17" s="2" customFormat="1" ht="15.75" customHeight="1">
      <c r="B29" s="82"/>
      <c r="C29" s="578"/>
      <c r="D29" s="579" t="str">
        <f>'1.  LRAMVA Summary'!D53</f>
        <v>kWh</v>
      </c>
      <c r="E29" s="579" t="str">
        <f>'1.  LRAMVA Summary'!E53</f>
        <v>kWh</v>
      </c>
      <c r="F29" s="579" t="str">
        <f>'1.  LRAMVA Summary'!F53</f>
        <v>kW</v>
      </c>
      <c r="G29" s="579" t="str">
        <f>'1.  LRAMVA Summary'!G53</f>
        <v>kW</v>
      </c>
      <c r="H29" s="579" t="str">
        <f>'1.  LRAMVA Summary'!H53</f>
        <v>kW</v>
      </c>
      <c r="I29" s="579" t="str">
        <f>'1.  LRAMVA Summary'!I53</f>
        <v>kWh</v>
      </c>
      <c r="J29" s="579" t="str">
        <f>'1.  LRAMVA Summary'!J53</f>
        <v>kW</v>
      </c>
      <c r="K29" s="579" t="str">
        <f>'1.  LRAMVA Summary'!K53</f>
        <v>kW</v>
      </c>
      <c r="L29" s="579">
        <f>'1.  LRAMVA Summary'!L53</f>
        <v>0</v>
      </c>
      <c r="M29" s="579">
        <f>'1.  LRAMVA Summary'!M53</f>
        <v>0</v>
      </c>
      <c r="N29" s="579">
        <f>'1.  LRAMVA Summary'!N53</f>
        <v>0</v>
      </c>
      <c r="O29" s="579">
        <f>'1.  LRAMVA Summary'!O53</f>
        <v>0</v>
      </c>
      <c r="P29" s="579">
        <f>'1.  LRAMVA Summary'!P53</f>
        <v>0</v>
      </c>
      <c r="Q29" s="580">
        <f>'1.  LRAMVA Summary'!Q53</f>
        <v>0</v>
      </c>
    </row>
    <row r="30" spans="2:17" s="456" customFormat="1" ht="15.75" customHeight="1">
      <c r="B30" s="461" t="s">
        <v>27</v>
      </c>
      <c r="C30" s="626">
        <f>SUM(D30:Q30)</f>
        <v>6363091</v>
      </c>
      <c r="D30" s="770">
        <f>D79</f>
        <v>1633000</v>
      </c>
      <c r="E30" s="770">
        <f t="shared" ref="E30:H30" si="2">E79</f>
        <v>767647</v>
      </c>
      <c r="F30" s="770">
        <f t="shared" si="2"/>
        <v>2953909</v>
      </c>
      <c r="G30" s="770">
        <f t="shared" si="2"/>
        <v>791396</v>
      </c>
      <c r="H30" s="770">
        <f t="shared" si="2"/>
        <v>217139</v>
      </c>
      <c r="I30" s="462"/>
      <c r="J30" s="462"/>
      <c r="K30" s="462"/>
      <c r="L30" s="462"/>
      <c r="M30" s="462"/>
      <c r="N30" s="462"/>
      <c r="O30" s="462"/>
      <c r="P30" s="462"/>
      <c r="Q30" s="452"/>
    </row>
    <row r="31" spans="2:17" s="463" customFormat="1" ht="15" customHeight="1">
      <c r="B31" s="461" t="s">
        <v>28</v>
      </c>
      <c r="C31" s="626">
        <f>SUM(D31:Q31)</f>
        <v>10016.825133832963</v>
      </c>
      <c r="D31" s="771"/>
      <c r="E31" s="771"/>
      <c r="F31" s="771">
        <f>F81</f>
        <v>7932.3310198404288</v>
      </c>
      <c r="G31" s="771">
        <f>G81</f>
        <v>1668.7921836606774</v>
      </c>
      <c r="H31" s="771">
        <f>H81</f>
        <v>415.70193033185683</v>
      </c>
      <c r="I31" s="450"/>
      <c r="J31" s="450"/>
      <c r="K31" s="452"/>
      <c r="L31" s="452"/>
      <c r="M31" s="452"/>
      <c r="N31" s="452"/>
      <c r="O31" s="452"/>
      <c r="P31" s="452"/>
      <c r="Q31" s="452"/>
    </row>
    <row r="32" spans="2:17" s="17" customFormat="1" ht="15.75" customHeight="1">
      <c r="D32" s="772"/>
      <c r="E32" s="772"/>
      <c r="F32" s="772"/>
      <c r="G32" s="772"/>
      <c r="H32" s="772"/>
    </row>
    <row r="33" spans="2:32" s="25" customFormat="1" ht="15.75" customHeight="1">
      <c r="B33" s="191" t="s">
        <v>450</v>
      </c>
      <c r="C33" s="192"/>
      <c r="D33" s="773">
        <f>IF(D29="kw",HLOOKUP(D29,D29:D31,3,FALSE),HLOOKUP(D29,D29:D31,2,FALSE))</f>
        <v>1633000</v>
      </c>
      <c r="E33" s="773">
        <f>IF(E29="kw",HLOOKUP(E29,E29:E31,3,FALSE),HLOOKUP(E29,E29:E31,2,FALSE))</f>
        <v>767647</v>
      </c>
      <c r="F33" s="773">
        <f>IF(F29="kw",HLOOKUP(F29,F29:F31,3,FALSE),HLOOKUP(F29,F29:F31,2,FALSE))</f>
        <v>7932.3310198404288</v>
      </c>
      <c r="G33" s="773">
        <f>IF(G29="kw",HLOOKUP(G29,G29:G31,3,FALSE),HLOOKUP(G29,G29:G31,2,FALSE))</f>
        <v>1668.7921836606774</v>
      </c>
      <c r="H33" s="773">
        <f t="shared" ref="H33:Q33" si="3">IF(H29="kw",HLOOKUP(H29,H29:H31,3,FALSE),HLOOKUP(H29,H29:H31,2,FALSE))</f>
        <v>415.70193033185683</v>
      </c>
      <c r="I33" s="192">
        <f t="shared" si="3"/>
        <v>0</v>
      </c>
      <c r="J33" s="192">
        <f t="shared" si="3"/>
        <v>0</v>
      </c>
      <c r="K33" s="192">
        <f t="shared" si="3"/>
        <v>0</v>
      </c>
      <c r="L33" s="192">
        <f t="shared" si="3"/>
        <v>0</v>
      </c>
      <c r="M33" s="192">
        <f t="shared" si="3"/>
        <v>0</v>
      </c>
      <c r="N33" s="192">
        <f t="shared" si="3"/>
        <v>0</v>
      </c>
      <c r="O33" s="192">
        <f t="shared" si="3"/>
        <v>0</v>
      </c>
      <c r="P33" s="192">
        <f t="shared" si="3"/>
        <v>0</v>
      </c>
      <c r="Q33" s="192">
        <f t="shared" si="3"/>
        <v>0</v>
      </c>
    </row>
    <row r="34" spans="2:32" s="20" customFormat="1" ht="15.75" customHeight="1">
      <c r="B34" s="93"/>
      <c r="C34" s="93"/>
      <c r="D34" s="93"/>
      <c r="E34" s="93"/>
      <c r="F34" s="93"/>
      <c r="G34" s="93"/>
      <c r="H34" s="93"/>
      <c r="I34" s="93"/>
      <c r="J34" s="93"/>
      <c r="K34" s="93"/>
      <c r="L34" s="93"/>
      <c r="M34" s="93"/>
      <c r="N34" s="93"/>
      <c r="O34" s="93"/>
      <c r="P34" s="93"/>
      <c r="Q34" s="93"/>
    </row>
    <row r="35" spans="2:32" s="20" customFormat="1" ht="15.75" customHeight="1">
      <c r="B35" s="460" t="s">
        <v>664</v>
      </c>
      <c r="C35" s="453" t="s">
        <v>740</v>
      </c>
      <c r="D35" s="454"/>
      <c r="E35" s="93"/>
      <c r="F35" s="93"/>
      <c r="G35" s="93"/>
      <c r="H35" s="93"/>
      <c r="I35" s="93"/>
      <c r="J35" s="93"/>
      <c r="K35" s="93"/>
      <c r="L35" s="93"/>
      <c r="M35" s="93"/>
      <c r="N35" s="93"/>
      <c r="O35" s="93"/>
      <c r="P35" s="93"/>
      <c r="Q35" s="93"/>
    </row>
    <row r="36" spans="2:32" s="438" customFormat="1" ht="21" customHeight="1">
      <c r="B36" s="460" t="s">
        <v>366</v>
      </c>
      <c r="C36" s="774" t="s">
        <v>741</v>
      </c>
      <c r="D36" s="454"/>
    </row>
    <row r="37" spans="2:32" s="17" customFormat="1" ht="15.75" customHeight="1">
      <c r="B37" s="166"/>
      <c r="C37" s="167"/>
      <c r="D37" s="163"/>
      <c r="R37" s="163"/>
    </row>
    <row r="38" spans="2:32" s="17" customFormat="1" ht="15.75" customHeight="1">
      <c r="B38" s="166"/>
      <c r="C38" s="166"/>
      <c r="D38" s="163"/>
      <c r="R38" s="163"/>
    </row>
    <row r="39" spans="2:32" s="20" customFormat="1" ht="15.45">
      <c r="B39" s="118" t="s">
        <v>452</v>
      </c>
      <c r="C39" s="35"/>
      <c r="D39" s="34"/>
      <c r="E39" s="39"/>
      <c r="F39" s="40"/>
    </row>
    <row r="40" spans="2:32" s="70" customFormat="1" ht="39" customHeight="1">
      <c r="B40" s="907" t="s">
        <v>606</v>
      </c>
      <c r="C40" s="907"/>
      <c r="D40" s="907"/>
      <c r="E40" s="907"/>
      <c r="F40" s="907"/>
      <c r="G40" s="907"/>
      <c r="H40" s="907"/>
      <c r="I40" s="907"/>
      <c r="J40" s="907"/>
      <c r="K40" s="907"/>
      <c r="L40" s="907"/>
      <c r="M40" s="907"/>
      <c r="N40" s="614"/>
      <c r="O40" s="614"/>
      <c r="P40" s="614"/>
      <c r="Q40" s="614"/>
    </row>
    <row r="41" spans="2:32" s="2" customFormat="1" ht="16.5" customHeight="1">
      <c r="B41" s="10"/>
      <c r="C41" s="10"/>
      <c r="D41" s="22"/>
      <c r="E41" s="20"/>
      <c r="F41" s="20"/>
      <c r="G41" s="20"/>
      <c r="R41" s="20"/>
    </row>
    <row r="42" spans="2:32" s="17" customFormat="1" ht="56.25" customHeight="1">
      <c r="B42" s="243" t="s">
        <v>234</v>
      </c>
      <c r="C42" s="243" t="s">
        <v>603</v>
      </c>
      <c r="D42" s="243" t="str">
        <f>'1.  LRAMVA Summary'!D52</f>
        <v>Residential</v>
      </c>
      <c r="E42" s="243" t="str">
        <f>'1.  LRAMVA Summary'!E52</f>
        <v>GS&lt;50 kW</v>
      </c>
      <c r="F42" s="243" t="str">
        <f>'1.  LRAMVA Summary'!F52</f>
        <v>GS 50 to 999 kW</v>
      </c>
      <c r="G42" s="243" t="str">
        <f>'1.  LRAMVA Summary'!G52</f>
        <v>GS 1,000 to 4,999 kW</v>
      </c>
      <c r="H42" s="243" t="str">
        <f>'1.  LRAMVA Summary'!H52</f>
        <v>Large Use</v>
      </c>
      <c r="I42" s="243" t="str">
        <f>'1.  LRAMVA Summary'!I52</f>
        <v>Unmetered Scattered Load</v>
      </c>
      <c r="J42" s="243" t="str">
        <f>'1.  LRAMVA Summary'!J52</f>
        <v>Sentinel Lighting</v>
      </c>
      <c r="K42" s="243" t="str">
        <f>'1.  LRAMVA Summary'!K52</f>
        <v>Street Lighting</v>
      </c>
      <c r="L42" s="243" t="str">
        <f>'1.  LRAMVA Summary'!L52</f>
        <v/>
      </c>
      <c r="M42" s="243" t="str">
        <f>'1.  LRAMVA Summary'!M52</f>
        <v/>
      </c>
      <c r="N42" s="243" t="str">
        <f>'1.  LRAMVA Summary'!N52</f>
        <v/>
      </c>
      <c r="O42" s="243" t="str">
        <f>'1.  LRAMVA Summary'!O52</f>
        <v/>
      </c>
      <c r="P42" s="243" t="str">
        <f>'1.  LRAMVA Summary'!P52</f>
        <v/>
      </c>
      <c r="Q42" s="243" t="str">
        <f>'1.  LRAMVA Summary'!Q52</f>
        <v/>
      </c>
      <c r="R42" s="193"/>
    </row>
    <row r="43" spans="2:32" s="146" customFormat="1" ht="18" customHeight="1">
      <c r="B43" s="581"/>
      <c r="C43" s="582"/>
      <c r="D43" s="583" t="str">
        <f>'1.  LRAMVA Summary'!D53</f>
        <v>kWh</v>
      </c>
      <c r="E43" s="583" t="str">
        <f>'1.  LRAMVA Summary'!E53</f>
        <v>kWh</v>
      </c>
      <c r="F43" s="583" t="str">
        <f>'1.  LRAMVA Summary'!F53</f>
        <v>kW</v>
      </c>
      <c r="G43" s="583" t="str">
        <f>'1.  LRAMVA Summary'!G53</f>
        <v>kW</v>
      </c>
      <c r="H43" s="583" t="str">
        <f>'1.  LRAMVA Summary'!H53</f>
        <v>kW</v>
      </c>
      <c r="I43" s="583" t="str">
        <f>'1.  LRAMVA Summary'!I53</f>
        <v>kWh</v>
      </c>
      <c r="J43" s="583" t="str">
        <f>'1.  LRAMVA Summary'!J53</f>
        <v>kW</v>
      </c>
      <c r="K43" s="583" t="str">
        <f>'1.  LRAMVA Summary'!K53</f>
        <v>kW</v>
      </c>
      <c r="L43" s="583">
        <f>'1.  LRAMVA Summary'!L53</f>
        <v>0</v>
      </c>
      <c r="M43" s="583">
        <f>'1.  LRAMVA Summary'!M53</f>
        <v>0</v>
      </c>
      <c r="N43" s="583">
        <f>'1.  LRAMVA Summary'!N53</f>
        <v>0</v>
      </c>
      <c r="O43" s="583">
        <f>'1.  LRAMVA Summary'!O53</f>
        <v>0</v>
      </c>
      <c r="P43" s="583">
        <f>'1.  LRAMVA Summary'!P53</f>
        <v>0</v>
      </c>
      <c r="Q43" s="584">
        <f>'1.  LRAMVA Summary'!Q53</f>
        <v>0</v>
      </c>
      <c r="R43" s="169"/>
    </row>
    <row r="44" spans="2:32" s="17" customFormat="1" ht="15.9">
      <c r="B44" s="170">
        <v>2011</v>
      </c>
      <c r="C44" s="534"/>
      <c r="D44" s="190">
        <f t="shared" ref="D44:Q44" si="4">IF(ISBLANK($C$44),0,IF($C44=$D$9,HLOOKUP(D43,D14:D18,5,FALSE),HLOOKUP(D43,D29:D33,5,FALSE)))</f>
        <v>0</v>
      </c>
      <c r="E44" s="190">
        <f>IF(ISBLANK($C$44),0,IF($C44=$D$9,HLOOKUP(E43,E14:E18,5,FALSE),HLOOKUP(E43,E29:E33,5,FALSE)))</f>
        <v>0</v>
      </c>
      <c r="F44" s="190">
        <f t="shared" si="4"/>
        <v>0</v>
      </c>
      <c r="G44" s="190">
        <f t="shared" si="4"/>
        <v>0</v>
      </c>
      <c r="H44" s="190">
        <f t="shared" si="4"/>
        <v>0</v>
      </c>
      <c r="I44" s="190">
        <f t="shared" si="4"/>
        <v>0</v>
      </c>
      <c r="J44" s="190">
        <f t="shared" si="4"/>
        <v>0</v>
      </c>
      <c r="K44" s="190">
        <f t="shared" si="4"/>
        <v>0</v>
      </c>
      <c r="L44" s="190">
        <f t="shared" si="4"/>
        <v>0</v>
      </c>
      <c r="M44" s="190">
        <f t="shared" si="4"/>
        <v>0</v>
      </c>
      <c r="N44" s="190">
        <f t="shared" si="4"/>
        <v>0</v>
      </c>
      <c r="O44" s="190">
        <f t="shared" si="4"/>
        <v>0</v>
      </c>
      <c r="P44" s="190">
        <f t="shared" si="4"/>
        <v>0</v>
      </c>
      <c r="Q44" s="190">
        <f t="shared" si="4"/>
        <v>0</v>
      </c>
      <c r="R44" s="194"/>
    </row>
    <row r="45" spans="2:32" s="17" customFormat="1" ht="15.9">
      <c r="B45" s="170">
        <v>2012</v>
      </c>
      <c r="C45" s="534"/>
      <c r="D45" s="190">
        <f t="shared" ref="D45:Q45" si="5">IF(ISBLANK($C$45),0,IF($C$45=$D$9,HLOOKUP(D43,D14:D18,5,FALSE),HLOOKUP(D43,D29:D33,5,FALSE)))</f>
        <v>0</v>
      </c>
      <c r="E45" s="190">
        <f t="shared" si="5"/>
        <v>0</v>
      </c>
      <c r="F45" s="190">
        <f t="shared" si="5"/>
        <v>0</v>
      </c>
      <c r="G45" s="190">
        <f t="shared" si="5"/>
        <v>0</v>
      </c>
      <c r="H45" s="190">
        <f t="shared" si="5"/>
        <v>0</v>
      </c>
      <c r="I45" s="190">
        <f t="shared" si="5"/>
        <v>0</v>
      </c>
      <c r="J45" s="190">
        <f t="shared" si="5"/>
        <v>0</v>
      </c>
      <c r="K45" s="190">
        <f t="shared" si="5"/>
        <v>0</v>
      </c>
      <c r="L45" s="190">
        <f t="shared" si="5"/>
        <v>0</v>
      </c>
      <c r="M45" s="190">
        <f t="shared" si="5"/>
        <v>0</v>
      </c>
      <c r="N45" s="190">
        <f t="shared" si="5"/>
        <v>0</v>
      </c>
      <c r="O45" s="190">
        <f t="shared" si="5"/>
        <v>0</v>
      </c>
      <c r="P45" s="190">
        <f t="shared" si="5"/>
        <v>0</v>
      </c>
      <c r="Q45" s="190">
        <f t="shared" si="5"/>
        <v>0</v>
      </c>
      <c r="R45" s="163"/>
    </row>
    <row r="46" spans="2:32" s="17" customFormat="1" ht="15.9">
      <c r="B46" s="171">
        <v>2013</v>
      </c>
      <c r="C46" s="534"/>
      <c r="D46" s="190">
        <f t="shared" ref="D46:Q46" si="6">IF(ISBLANK($C$46),0,IF($C$46=$D$9,HLOOKUP(D43,D14:D18,5,FALSE),HLOOKUP(D43,D29:D33,5,FALSE)))</f>
        <v>0</v>
      </c>
      <c r="E46" s="190">
        <f t="shared" si="6"/>
        <v>0</v>
      </c>
      <c r="F46" s="190">
        <f t="shared" si="6"/>
        <v>0</v>
      </c>
      <c r="G46" s="190">
        <f t="shared" si="6"/>
        <v>0</v>
      </c>
      <c r="H46" s="190">
        <f t="shared" si="6"/>
        <v>0</v>
      </c>
      <c r="I46" s="190">
        <f t="shared" si="6"/>
        <v>0</v>
      </c>
      <c r="J46" s="190">
        <f t="shared" si="6"/>
        <v>0</v>
      </c>
      <c r="K46" s="190">
        <f t="shared" si="6"/>
        <v>0</v>
      </c>
      <c r="L46" s="190">
        <f t="shared" si="6"/>
        <v>0</v>
      </c>
      <c r="M46" s="190">
        <f t="shared" si="6"/>
        <v>0</v>
      </c>
      <c r="N46" s="190">
        <f t="shared" si="6"/>
        <v>0</v>
      </c>
      <c r="O46" s="190">
        <f t="shared" si="6"/>
        <v>0</v>
      </c>
      <c r="P46" s="190">
        <f t="shared" si="6"/>
        <v>0</v>
      </c>
      <c r="Q46" s="190">
        <f t="shared" si="6"/>
        <v>0</v>
      </c>
      <c r="R46" s="163"/>
    </row>
    <row r="47" spans="2:32" s="17" customFormat="1" ht="15.9">
      <c r="B47" s="171">
        <v>2014</v>
      </c>
      <c r="C47" s="534"/>
      <c r="D47" s="190">
        <f t="shared" ref="D47:Q47" si="7">IF(ISBLANK($C$47),0,IF($C$47=$D$9,HLOOKUP(D43,D14:D18,5,FALSE),HLOOKUP(D43,D29:D33,5,FALSE)))</f>
        <v>0</v>
      </c>
      <c r="E47" s="190">
        <f t="shared" si="7"/>
        <v>0</v>
      </c>
      <c r="F47" s="190">
        <f t="shared" si="7"/>
        <v>0</v>
      </c>
      <c r="G47" s="190">
        <f t="shared" si="7"/>
        <v>0</v>
      </c>
      <c r="H47" s="190">
        <f t="shared" si="7"/>
        <v>0</v>
      </c>
      <c r="I47" s="190">
        <f t="shared" si="7"/>
        <v>0</v>
      </c>
      <c r="J47" s="190">
        <f t="shared" si="7"/>
        <v>0</v>
      </c>
      <c r="K47" s="190">
        <f t="shared" si="7"/>
        <v>0</v>
      </c>
      <c r="L47" s="190">
        <f t="shared" si="7"/>
        <v>0</v>
      </c>
      <c r="M47" s="190">
        <f t="shared" si="7"/>
        <v>0</v>
      </c>
      <c r="N47" s="190">
        <f t="shared" si="7"/>
        <v>0</v>
      </c>
      <c r="O47" s="190">
        <f t="shared" si="7"/>
        <v>0</v>
      </c>
      <c r="P47" s="190">
        <f t="shared" si="7"/>
        <v>0</v>
      </c>
      <c r="Q47" s="190">
        <f t="shared" si="7"/>
        <v>0</v>
      </c>
      <c r="R47" s="163"/>
    </row>
    <row r="48" spans="2:32" s="17" customFormat="1" ht="15.9">
      <c r="B48" s="171">
        <v>2015</v>
      </c>
      <c r="C48" s="534">
        <v>2011</v>
      </c>
      <c r="D48" s="190">
        <f t="shared" ref="D48:Q48" si="8">IF(ISBLANK($C$48),0,IF($C$48=$D$9,HLOOKUP(D43,D14:D18,5,FALSE),HLOOKUP(D43,D29:D33,5,FALSE)))</f>
        <v>1227764</v>
      </c>
      <c r="E48" s="190">
        <f t="shared" si="8"/>
        <v>363580</v>
      </c>
      <c r="F48" s="190">
        <f t="shared" si="8"/>
        <v>2451</v>
      </c>
      <c r="G48" s="190">
        <f t="shared" si="8"/>
        <v>1053</v>
      </c>
      <c r="H48" s="190">
        <f t="shared" si="8"/>
        <v>750</v>
      </c>
      <c r="I48" s="190">
        <f t="shared" si="8"/>
        <v>0</v>
      </c>
      <c r="J48" s="190">
        <f t="shared" si="8"/>
        <v>0</v>
      </c>
      <c r="K48" s="190">
        <f t="shared" si="8"/>
        <v>0</v>
      </c>
      <c r="L48" s="190">
        <f t="shared" si="8"/>
        <v>0</v>
      </c>
      <c r="M48" s="190">
        <f t="shared" si="8"/>
        <v>0</v>
      </c>
      <c r="N48" s="190">
        <f t="shared" si="8"/>
        <v>0</v>
      </c>
      <c r="O48" s="190">
        <f t="shared" si="8"/>
        <v>0</v>
      </c>
      <c r="P48" s="190">
        <f t="shared" si="8"/>
        <v>0</v>
      </c>
      <c r="Q48" s="190">
        <f t="shared" si="8"/>
        <v>0</v>
      </c>
      <c r="R48" s="163"/>
      <c r="AF48" s="163"/>
    </row>
    <row r="49" spans="2:32" s="17" customFormat="1" ht="15.9">
      <c r="B49" s="171">
        <v>2016</v>
      </c>
      <c r="C49" s="534">
        <v>2016</v>
      </c>
      <c r="D49" s="190">
        <f t="shared" ref="D49:Q49" si="9">IF(ISBLANK($C$49),0,IF($C$49=$D$9,HLOOKUP(D43,D14:D18,5,FALSE),HLOOKUP(D43,D29:D33,5,FALSE)))</f>
        <v>1633000</v>
      </c>
      <c r="E49" s="190">
        <f t="shared" si="9"/>
        <v>767647</v>
      </c>
      <c r="F49" s="190">
        <f t="shared" si="9"/>
        <v>7932.3310198404288</v>
      </c>
      <c r="G49" s="190">
        <f t="shared" si="9"/>
        <v>1668.7921836606774</v>
      </c>
      <c r="H49" s="190">
        <f t="shared" si="9"/>
        <v>415.70193033185683</v>
      </c>
      <c r="I49" s="190">
        <f t="shared" si="9"/>
        <v>0</v>
      </c>
      <c r="J49" s="190">
        <f t="shared" si="9"/>
        <v>0</v>
      </c>
      <c r="K49" s="190">
        <f t="shared" si="9"/>
        <v>0</v>
      </c>
      <c r="L49" s="190">
        <f t="shared" si="9"/>
        <v>0</v>
      </c>
      <c r="M49" s="190">
        <f t="shared" si="9"/>
        <v>0</v>
      </c>
      <c r="N49" s="190">
        <f t="shared" si="9"/>
        <v>0</v>
      </c>
      <c r="O49" s="190">
        <f t="shared" si="9"/>
        <v>0</v>
      </c>
      <c r="P49" s="190">
        <f t="shared" si="9"/>
        <v>0</v>
      </c>
      <c r="Q49" s="190">
        <f t="shared" si="9"/>
        <v>0</v>
      </c>
      <c r="R49" s="163"/>
      <c r="AF49" s="163"/>
    </row>
    <row r="50" spans="2:32" s="17" customFormat="1" ht="15.9">
      <c r="B50" s="171">
        <v>2017</v>
      </c>
      <c r="C50" s="534">
        <v>2016</v>
      </c>
      <c r="D50" s="190">
        <f t="shared" ref="D50:I50" si="10">IF(ISBLANK($C$50),0,IF($C$50=$D$9,HLOOKUP(D43,D14:D18,5,FALSE),HLOOKUP(D43,D29:D33,5,FALSE)))</f>
        <v>1633000</v>
      </c>
      <c r="E50" s="190">
        <f t="shared" si="10"/>
        <v>767647</v>
      </c>
      <c r="F50" s="190">
        <f t="shared" si="10"/>
        <v>7932.3310198404288</v>
      </c>
      <c r="G50" s="190">
        <f t="shared" si="10"/>
        <v>1668.7921836606774</v>
      </c>
      <c r="H50" s="190">
        <f t="shared" si="10"/>
        <v>415.70193033185683</v>
      </c>
      <c r="I50" s="190">
        <f t="shared" si="10"/>
        <v>0</v>
      </c>
      <c r="J50" s="190">
        <f t="shared" ref="J50:Q50" si="11">IF(ISBLANK($C$50),0,IF($C$50=$D$9,HLOOKUP(J43,J14:J18,5,FALSE),HLOOKUP(J43,J29:J33,5,FALSE)))</f>
        <v>0</v>
      </c>
      <c r="K50" s="190">
        <f t="shared" si="11"/>
        <v>0</v>
      </c>
      <c r="L50" s="190">
        <f t="shared" si="11"/>
        <v>0</v>
      </c>
      <c r="M50" s="190">
        <f t="shared" si="11"/>
        <v>0</v>
      </c>
      <c r="N50" s="190">
        <f t="shared" si="11"/>
        <v>0</v>
      </c>
      <c r="O50" s="190">
        <f t="shared" si="11"/>
        <v>0</v>
      </c>
      <c r="P50" s="190">
        <f t="shared" si="11"/>
        <v>0</v>
      </c>
      <c r="Q50" s="190">
        <f t="shared" si="11"/>
        <v>0</v>
      </c>
      <c r="R50" s="163"/>
      <c r="AF50" s="163"/>
    </row>
    <row r="51" spans="2:32" s="17" customFormat="1" ht="15.9">
      <c r="B51" s="171">
        <v>2018</v>
      </c>
      <c r="C51" s="534">
        <v>2016</v>
      </c>
      <c r="D51" s="190">
        <f t="shared" ref="D51:Q51" si="12">IF(ISBLANK($C$51),0,IF($C$51=$D$9,HLOOKUP(D43,D14:D18,5,FALSE),HLOOKUP(D43,D29:D33,5,FALSE)))</f>
        <v>1633000</v>
      </c>
      <c r="E51" s="190">
        <f t="shared" si="12"/>
        <v>767647</v>
      </c>
      <c r="F51" s="190">
        <f t="shared" si="12"/>
        <v>7932.3310198404288</v>
      </c>
      <c r="G51" s="190">
        <f t="shared" si="12"/>
        <v>1668.7921836606774</v>
      </c>
      <c r="H51" s="190">
        <f t="shared" si="12"/>
        <v>415.70193033185683</v>
      </c>
      <c r="I51" s="190">
        <f t="shared" si="12"/>
        <v>0</v>
      </c>
      <c r="J51" s="190">
        <f t="shared" si="12"/>
        <v>0</v>
      </c>
      <c r="K51" s="190">
        <f t="shared" si="12"/>
        <v>0</v>
      </c>
      <c r="L51" s="190">
        <f t="shared" si="12"/>
        <v>0</v>
      </c>
      <c r="M51" s="190">
        <f t="shared" si="12"/>
        <v>0</v>
      </c>
      <c r="N51" s="190">
        <f t="shared" si="12"/>
        <v>0</v>
      </c>
      <c r="O51" s="190">
        <f t="shared" si="12"/>
        <v>0</v>
      </c>
      <c r="P51" s="190">
        <f t="shared" si="12"/>
        <v>0</v>
      </c>
      <c r="Q51" s="190">
        <f t="shared" si="12"/>
        <v>0</v>
      </c>
      <c r="R51" s="163"/>
      <c r="AF51" s="163"/>
    </row>
    <row r="52" spans="2:32" s="17" customFormat="1" ht="15.9">
      <c r="B52" s="171">
        <v>2019</v>
      </c>
      <c r="C52" s="534">
        <v>2016</v>
      </c>
      <c r="D52" s="190">
        <f t="shared" ref="D52:Q52" si="13">IF(ISBLANK($C$52),0,IF($C$52=$D$9,HLOOKUP(D43,D14:D18,5,FALSE),HLOOKUP(D43,D29:D33,5,FALSE)))</f>
        <v>1633000</v>
      </c>
      <c r="E52" s="190">
        <f t="shared" si="13"/>
        <v>767647</v>
      </c>
      <c r="F52" s="190">
        <f t="shared" si="13"/>
        <v>7932.3310198404288</v>
      </c>
      <c r="G52" s="190">
        <f t="shared" si="13"/>
        <v>1668.7921836606774</v>
      </c>
      <c r="H52" s="190">
        <f t="shared" si="13"/>
        <v>415.70193033185683</v>
      </c>
      <c r="I52" s="190">
        <f t="shared" si="13"/>
        <v>0</v>
      </c>
      <c r="J52" s="190">
        <f t="shared" si="13"/>
        <v>0</v>
      </c>
      <c r="K52" s="190">
        <f t="shared" si="13"/>
        <v>0</v>
      </c>
      <c r="L52" s="190">
        <f t="shared" si="13"/>
        <v>0</v>
      </c>
      <c r="M52" s="190">
        <f t="shared" si="13"/>
        <v>0</v>
      </c>
      <c r="N52" s="190">
        <f t="shared" si="13"/>
        <v>0</v>
      </c>
      <c r="O52" s="190">
        <f t="shared" si="13"/>
        <v>0</v>
      </c>
      <c r="P52" s="190">
        <f t="shared" si="13"/>
        <v>0</v>
      </c>
      <c r="Q52" s="190">
        <f t="shared" si="13"/>
        <v>0</v>
      </c>
      <c r="R52" s="163"/>
      <c r="AF52" s="163"/>
    </row>
    <row r="53" spans="2:32" s="17" customFormat="1" ht="15.9">
      <c r="B53" s="171">
        <v>2020</v>
      </c>
      <c r="C53" s="534">
        <v>2016</v>
      </c>
      <c r="D53" s="190">
        <f t="shared" ref="D53:Q53" si="14">IF(ISBLANK($C$53),0,IF($C$53=$D$9,HLOOKUP(D43,D14:D18,5,FALSE),HLOOKUP(D43,D29:D33,5,FALSE)))</f>
        <v>1633000</v>
      </c>
      <c r="E53" s="190">
        <f t="shared" si="14"/>
        <v>767647</v>
      </c>
      <c r="F53" s="190">
        <f t="shared" si="14"/>
        <v>7932.3310198404288</v>
      </c>
      <c r="G53" s="190">
        <f t="shared" si="14"/>
        <v>1668.7921836606774</v>
      </c>
      <c r="H53" s="190">
        <f t="shared" si="14"/>
        <v>415.70193033185683</v>
      </c>
      <c r="I53" s="190">
        <f t="shared" si="14"/>
        <v>0</v>
      </c>
      <c r="J53" s="190">
        <f t="shared" si="14"/>
        <v>0</v>
      </c>
      <c r="K53" s="190">
        <f t="shared" si="14"/>
        <v>0</v>
      </c>
      <c r="L53" s="190">
        <f t="shared" si="14"/>
        <v>0</v>
      </c>
      <c r="M53" s="190">
        <f t="shared" si="14"/>
        <v>0</v>
      </c>
      <c r="N53" s="190">
        <f t="shared" si="14"/>
        <v>0</v>
      </c>
      <c r="O53" s="190">
        <f t="shared" si="14"/>
        <v>0</v>
      </c>
      <c r="P53" s="190">
        <f t="shared" si="14"/>
        <v>0</v>
      </c>
      <c r="Q53" s="190">
        <f t="shared" si="14"/>
        <v>0</v>
      </c>
      <c r="R53" s="163"/>
      <c r="AF53" s="163"/>
    </row>
    <row r="54" spans="2:32" s="438" customFormat="1" ht="21" customHeight="1">
      <c r="B54" s="453" t="s">
        <v>535</v>
      </c>
      <c r="C54" s="464"/>
      <c r="D54" s="465"/>
      <c r="E54" s="466"/>
      <c r="F54" s="466"/>
      <c r="G54" s="466"/>
      <c r="H54" s="466"/>
      <c r="I54" s="466"/>
      <c r="J54" s="466"/>
      <c r="K54" s="466"/>
      <c r="L54" s="466"/>
      <c r="M54" s="466"/>
      <c r="N54" s="466"/>
      <c r="O54" s="466"/>
      <c r="P54" s="466"/>
      <c r="Q54" s="465"/>
      <c r="R54" s="457"/>
    </row>
    <row r="55" spans="2:32" s="17" customFormat="1" ht="15.75" customHeight="1">
      <c r="B55" s="168"/>
      <c r="C55" s="168"/>
      <c r="D55" s="163"/>
    </row>
    <row r="56" spans="2:32" s="17" customFormat="1" ht="15.75" customHeight="1">
      <c r="B56" s="168"/>
      <c r="C56" s="168"/>
      <c r="D56" s="163"/>
    </row>
    <row r="57" spans="2:32" s="2" customFormat="1" ht="15.75" customHeight="1">
      <c r="B57" s="82"/>
      <c r="C57" s="82"/>
      <c r="D57" s="20"/>
    </row>
    <row r="58" spans="2:32" s="2" customFormat="1" ht="15.75" customHeight="1">
      <c r="B58" s="908" t="s">
        <v>721</v>
      </c>
      <c r="C58" s="908"/>
      <c r="D58" s="743"/>
      <c r="E58" s="743"/>
      <c r="F58" s="743"/>
      <c r="G58" s="743"/>
      <c r="H58" s="743"/>
      <c r="I58" s="743"/>
    </row>
    <row r="59" spans="2:32" s="2" customFormat="1" ht="15.75" customHeight="1">
      <c r="B59" s="82"/>
      <c r="C59" s="82"/>
      <c r="D59" s="743"/>
      <c r="E59" s="743"/>
      <c r="F59" s="743"/>
      <c r="G59" s="743"/>
      <c r="H59" s="743"/>
      <c r="I59" s="743"/>
    </row>
    <row r="60" spans="2:32" s="2" customFormat="1" ht="15.75" customHeight="1">
      <c r="B60" s="12" t="s">
        <v>722</v>
      </c>
      <c r="C60" s="12"/>
      <c r="D60" s="12"/>
      <c r="E60" s="12"/>
      <c r="F60" s="12"/>
      <c r="G60" s="12"/>
      <c r="H60" s="12"/>
      <c r="I60" s="12"/>
    </row>
    <row r="61" spans="2:32" s="2" customFormat="1" ht="15.75" customHeight="1">
      <c r="B61" s="12"/>
      <c r="C61" s="12"/>
      <c r="D61" s="12"/>
      <c r="E61" s="12"/>
      <c r="F61" s="12"/>
      <c r="G61" s="12"/>
      <c r="H61" s="12"/>
      <c r="I61" s="12"/>
    </row>
    <row r="62" spans="2:32" s="2" customFormat="1" ht="15.75" customHeight="1">
      <c r="B62" s="744" t="s">
        <v>723</v>
      </c>
      <c r="C62" s="745" t="s">
        <v>724</v>
      </c>
      <c r="D62" s="745" t="s">
        <v>725</v>
      </c>
      <c r="E62" s="745" t="s">
        <v>26</v>
      </c>
      <c r="F62" s="12"/>
      <c r="G62" s="12"/>
      <c r="H62" s="12"/>
      <c r="I62" s="12"/>
    </row>
    <row r="63" spans="2:32" s="9" customFormat="1">
      <c r="B63" s="746" t="s">
        <v>29</v>
      </c>
      <c r="C63" s="747">
        <v>774900</v>
      </c>
      <c r="D63" s="747">
        <v>858100</v>
      </c>
      <c r="E63" s="748">
        <f>SUM(C63:D63)</f>
        <v>1633000</v>
      </c>
      <c r="F63" s="12"/>
      <c r="G63" s="12"/>
      <c r="H63" s="12"/>
      <c r="I63" s="12"/>
    </row>
    <row r="64" spans="2:32" s="9" customFormat="1">
      <c r="B64" s="749" t="s">
        <v>726</v>
      </c>
      <c r="C64" s="750">
        <v>388008</v>
      </c>
      <c r="D64" s="750">
        <v>379639</v>
      </c>
      <c r="E64" s="751">
        <f t="shared" ref="E64:E69" si="15">SUM(C64:D64)</f>
        <v>767647</v>
      </c>
      <c r="F64" s="12"/>
      <c r="G64" s="12"/>
      <c r="H64" s="12"/>
      <c r="I64" s="12"/>
    </row>
    <row r="65" spans="2:9" s="9" customFormat="1">
      <c r="B65" s="749" t="s">
        <v>727</v>
      </c>
      <c r="C65" s="750">
        <v>1484091</v>
      </c>
      <c r="D65" s="750">
        <v>1469818</v>
      </c>
      <c r="E65" s="751">
        <f t="shared" si="15"/>
        <v>2953909</v>
      </c>
      <c r="F65" s="12"/>
      <c r="G65" s="12"/>
      <c r="H65" s="12"/>
      <c r="I65" s="12"/>
    </row>
    <row r="66" spans="2:9" s="9" customFormat="1">
      <c r="B66" s="749" t="s">
        <v>728</v>
      </c>
      <c r="C66" s="750">
        <v>159162</v>
      </c>
      <c r="D66" s="750">
        <v>632234</v>
      </c>
      <c r="E66" s="751">
        <f t="shared" si="15"/>
        <v>791396</v>
      </c>
      <c r="F66" s="12"/>
      <c r="G66" s="12"/>
      <c r="H66" s="12"/>
      <c r="I66" s="12"/>
    </row>
    <row r="67" spans="2:9" s="9" customFormat="1">
      <c r="B67" s="749" t="s">
        <v>729</v>
      </c>
      <c r="C67" s="750">
        <v>217139</v>
      </c>
      <c r="D67" s="750">
        <v>0</v>
      </c>
      <c r="E67" s="751">
        <f t="shared" si="15"/>
        <v>217139</v>
      </c>
      <c r="F67" s="12"/>
      <c r="G67" s="12"/>
      <c r="H67" s="12"/>
      <c r="I67" s="12"/>
    </row>
    <row r="68" spans="2:9" s="9" customFormat="1">
      <c r="B68" s="749" t="s">
        <v>730</v>
      </c>
      <c r="C68" s="750">
        <v>1555100</v>
      </c>
      <c r="D68" s="750">
        <v>2221600</v>
      </c>
      <c r="E68" s="751">
        <f t="shared" si="15"/>
        <v>3776700</v>
      </c>
      <c r="F68" s="12"/>
      <c r="G68" s="12"/>
      <c r="H68" s="12"/>
      <c r="I68" s="12"/>
    </row>
    <row r="69" spans="2:9" s="9" customFormat="1">
      <c r="B69" s="752" t="s">
        <v>26</v>
      </c>
      <c r="C69" s="753">
        <f>SUM(C63:C68)</f>
        <v>4578400</v>
      </c>
      <c r="D69" s="753">
        <f>SUM(D63:D68)</f>
        <v>5561391</v>
      </c>
      <c r="E69" s="754">
        <f t="shared" si="15"/>
        <v>10139791</v>
      </c>
      <c r="F69" s="12"/>
      <c r="G69" s="12"/>
      <c r="H69" s="12"/>
      <c r="I69" s="12"/>
    </row>
    <row r="70" spans="2:9" s="9" customFormat="1">
      <c r="B70" s="746" t="s">
        <v>731</v>
      </c>
      <c r="C70" s="755">
        <f>-C68</f>
        <v>-1555100</v>
      </c>
      <c r="D70" s="755">
        <f>-D68</f>
        <v>-2221600</v>
      </c>
      <c r="E70" s="756">
        <f>-E68</f>
        <v>-3776700</v>
      </c>
      <c r="F70" s="12"/>
      <c r="G70" s="12"/>
      <c r="H70" s="12"/>
      <c r="I70" s="12"/>
    </row>
    <row r="71" spans="2:9" s="9" customFormat="1">
      <c r="B71" s="752" t="s">
        <v>732</v>
      </c>
      <c r="C71" s="757">
        <f>C70+C69</f>
        <v>3023300</v>
      </c>
      <c r="D71" s="757">
        <f>D70+D69</f>
        <v>3339791</v>
      </c>
      <c r="E71" s="758">
        <f>E70+E69</f>
        <v>6363091</v>
      </c>
      <c r="F71" s="12"/>
      <c r="G71" s="12"/>
      <c r="H71" s="12"/>
      <c r="I71" s="12"/>
    </row>
    <row r="72" spans="2:9" s="9" customFormat="1">
      <c r="B72" s="909" t="s">
        <v>733</v>
      </c>
      <c r="C72" s="909"/>
      <c r="D72" s="909"/>
      <c r="E72" s="909"/>
      <c r="F72" s="12"/>
      <c r="G72" s="12"/>
      <c r="H72" s="12"/>
      <c r="I72" s="12"/>
    </row>
    <row r="73" spans="2:9" s="9" customFormat="1">
      <c r="B73" s="906" t="s">
        <v>734</v>
      </c>
      <c r="C73" s="906"/>
      <c r="D73" s="906"/>
      <c r="E73" s="906"/>
      <c r="F73" s="12"/>
      <c r="G73" s="12"/>
      <c r="H73" s="12"/>
      <c r="I73" s="12"/>
    </row>
    <row r="74" spans="2:9" s="9" customFormat="1">
      <c r="B74" s="10"/>
      <c r="C74" s="10"/>
      <c r="D74" s="12"/>
      <c r="E74" s="12"/>
      <c r="F74" s="12"/>
      <c r="G74" s="12"/>
      <c r="H74" s="12"/>
      <c r="I74" s="12"/>
    </row>
    <row r="75" spans="2:9" s="9" customFormat="1">
      <c r="B75" s="10" t="s">
        <v>735</v>
      </c>
      <c r="C75" s="760"/>
      <c r="D75" s="12"/>
      <c r="E75" s="12"/>
      <c r="F75" s="12"/>
      <c r="G75" s="12"/>
      <c r="H75" s="12"/>
      <c r="I75" s="12"/>
    </row>
    <row r="76" spans="2:9" s="9" customFormat="1">
      <c r="B76" s="10"/>
      <c r="C76" s="10"/>
      <c r="D76" s="12"/>
      <c r="E76" s="12"/>
      <c r="F76" s="12"/>
      <c r="G76" s="12"/>
      <c r="H76" s="12"/>
      <c r="I76" s="12"/>
    </row>
    <row r="77" spans="2:9" s="9" customFormat="1" ht="30.9">
      <c r="B77" s="761"/>
      <c r="C77" s="243" t="str">
        <f t="shared" ref="C77:H77" si="16">C28</f>
        <v>Total</v>
      </c>
      <c r="D77" s="243" t="str">
        <f t="shared" si="16"/>
        <v>Residential</v>
      </c>
      <c r="E77" s="243" t="str">
        <f t="shared" si="16"/>
        <v>GS&lt;50 kW</v>
      </c>
      <c r="F77" s="243" t="str">
        <f t="shared" si="16"/>
        <v>GS 50 to 999 kW</v>
      </c>
      <c r="G77" s="243" t="str">
        <f t="shared" si="16"/>
        <v>GS 1,000 to 4,999 kW</v>
      </c>
      <c r="H77" s="243" t="str">
        <f t="shared" si="16"/>
        <v>Large Use</v>
      </c>
      <c r="I77" s="12"/>
    </row>
    <row r="78" spans="2:9" s="9" customFormat="1">
      <c r="B78" s="82"/>
      <c r="C78" s="578"/>
      <c r="D78" s="579" t="str">
        <f>D29</f>
        <v>kWh</v>
      </c>
      <c r="E78" s="579" t="str">
        <f>E29</f>
        <v>kWh</v>
      </c>
      <c r="F78" s="579" t="str">
        <f>F29</f>
        <v>kW</v>
      </c>
      <c r="G78" s="579" t="str">
        <f>G29</f>
        <v>kW</v>
      </c>
      <c r="H78" s="579" t="str">
        <f>H29</f>
        <v>kW</v>
      </c>
      <c r="I78" s="12"/>
    </row>
    <row r="79" spans="2:9" s="9" customFormat="1" ht="15.45">
      <c r="B79" s="762" t="s">
        <v>27</v>
      </c>
      <c r="C79" s="763">
        <f>SUM(D79:Q79)</f>
        <v>6363091</v>
      </c>
      <c r="D79" s="764">
        <f>E63</f>
        <v>1633000</v>
      </c>
      <c r="E79" s="764">
        <f>E64</f>
        <v>767647</v>
      </c>
      <c r="F79" s="764">
        <f>E65</f>
        <v>2953909</v>
      </c>
      <c r="G79" s="764">
        <f>E66</f>
        <v>791396</v>
      </c>
      <c r="H79" s="764">
        <f>E67</f>
        <v>217139</v>
      </c>
      <c r="I79" s="12"/>
    </row>
    <row r="80" spans="2:9" s="9" customFormat="1" ht="15.45">
      <c r="B80" s="762" t="s">
        <v>736</v>
      </c>
      <c r="C80" s="763"/>
      <c r="D80" s="765"/>
      <c r="E80" s="766"/>
      <c r="F80" s="767">
        <v>2.6853674300191472E-3</v>
      </c>
      <c r="G80" s="767">
        <v>2.1086689642867509E-3</v>
      </c>
      <c r="H80" s="767">
        <v>1.9144507911147092E-3</v>
      </c>
      <c r="I80" s="12"/>
    </row>
    <row r="81" spans="2:9" s="9" customFormat="1" ht="15.9">
      <c r="B81" s="768" t="s">
        <v>28</v>
      </c>
      <c r="C81" s="763">
        <f>SUM(D81:Q81)</f>
        <v>10016.825133832963</v>
      </c>
      <c r="D81" s="769"/>
      <c r="E81" s="769"/>
      <c r="F81" s="766">
        <f>F79*F80</f>
        <v>7932.3310198404288</v>
      </c>
      <c r="G81" s="766">
        <f>G79*G80</f>
        <v>1668.7921836606774</v>
      </c>
      <c r="H81" s="766">
        <f>H79*H80</f>
        <v>415.70193033185683</v>
      </c>
      <c r="I81" s="12"/>
    </row>
    <row r="82" spans="2:9" s="9" customFormat="1">
      <c r="B82" s="10" t="s">
        <v>737</v>
      </c>
      <c r="C82" s="10" t="s">
        <v>738</v>
      </c>
      <c r="D82" s="12"/>
      <c r="E82" s="12"/>
      <c r="F82" s="12"/>
      <c r="G82" s="12"/>
      <c r="H82" s="12"/>
      <c r="I82" s="12"/>
    </row>
    <row r="83" spans="2:9" s="9" customFormat="1">
      <c r="B83" s="10"/>
      <c r="C83" s="10"/>
      <c r="D83" s="12"/>
      <c r="E83" s="12"/>
      <c r="F83" s="12"/>
      <c r="G83" s="12"/>
      <c r="H83" s="12"/>
      <c r="I83" s="12"/>
    </row>
    <row r="84" spans="2:9" s="9" customFormat="1">
      <c r="B84" s="26"/>
      <c r="C84" s="26"/>
    </row>
    <row r="85" spans="2:9" s="9" customFormat="1">
      <c r="B85" s="26"/>
      <c r="C85" s="26"/>
    </row>
    <row r="86" spans="2:9" s="9" customFormat="1">
      <c r="B86" s="26"/>
      <c r="C86" s="26"/>
    </row>
    <row r="87" spans="2:9" s="9" customFormat="1">
      <c r="B87" s="26"/>
      <c r="C87" s="26"/>
    </row>
    <row r="88" spans="2:9" s="9" customFormat="1">
      <c r="B88" s="26"/>
      <c r="C88" s="26"/>
    </row>
    <row r="89" spans="2:9" s="9" customFormat="1">
      <c r="B89" s="26"/>
      <c r="C89" s="26"/>
    </row>
    <row r="90" spans="2:9" s="9" customFormat="1">
      <c r="B90" s="26"/>
      <c r="C90" s="26"/>
    </row>
    <row r="91" spans="2:9" s="9" customFormat="1">
      <c r="B91" s="26"/>
      <c r="C91" s="26"/>
    </row>
    <row r="92" spans="2:9" s="9" customFormat="1">
      <c r="B92" s="26"/>
      <c r="C92" s="26"/>
    </row>
    <row r="93" spans="2:9" s="9" customFormat="1">
      <c r="B93" s="26"/>
      <c r="C93" s="26"/>
    </row>
    <row r="94" spans="2:9" s="9" customFormat="1">
      <c r="B94" s="26"/>
      <c r="C94" s="26"/>
    </row>
    <row r="95" spans="2:9" s="9" customFormat="1">
      <c r="B95" s="26"/>
      <c r="C95" s="26"/>
    </row>
    <row r="96" spans="2:9" s="9" customFormat="1">
      <c r="B96" s="26"/>
      <c r="C96" s="26"/>
    </row>
  </sheetData>
  <sheetProtection formatCells="0" formatColumns="0" formatRows="0" insertColumns="0" insertRows="0" insertHyperlinks="0" deleteColumns="0" deleteRows="0" sort="0" autoFilter="0" pivotTables="0"/>
  <mergeCells count="6">
    <mergeCell ref="B73:E73"/>
    <mergeCell ref="B11:M11"/>
    <mergeCell ref="B26:M26"/>
    <mergeCell ref="B40:M40"/>
    <mergeCell ref="B58:C58"/>
    <mergeCell ref="B72:E72"/>
  </mergeCells>
  <hyperlinks>
    <hyperlink ref="C36" location="'2. LRAMVA Threshold'!B58" display="See discussion below" xr:uid="{853D3735-D977-EE45-A41B-99B76B1035A6}"/>
  </hyperlinks>
  <pageMargins left="0.70866141732283472" right="0.70866141732283472" top="0.74803149606299213" bottom="0.74803149606299213" header="0.31496062992125984" footer="0.31496062992125984"/>
  <pageSetup scale="41" fitToHeight="4"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DropDownList!$C$2:$C$16</xm:f>
          </x14:formula1>
          <xm:sqref>D24 D9</xm:sqref>
        </x14:dataValidation>
        <x14:dataValidation type="list" allowBlank="1" showInputMessage="1" showErrorMessage="1" xr:uid="{00000000-0002-0000-0600-000001000000}">
          <x14:formula1>
            <xm:f>DropDownList!$E$2:$E$4</xm:f>
          </x14:formula1>
          <xm:sqref>C44:C53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Z136"/>
  <sheetViews>
    <sheetView zoomScale="90" zoomScaleNormal="90" workbookViewId="0">
      <pane ySplit="14" topLeftCell="A15" activePane="bottomLeft" state="frozen"/>
      <selection pane="bottomLeft" activeCell="B134" sqref="B134"/>
    </sheetView>
  </sheetViews>
  <sheetFormatPr defaultColWidth="9" defaultRowHeight="14.6" outlineLevelRow="1"/>
  <cols>
    <col min="1" max="1" width="6.3828125" style="4" customWidth="1"/>
    <col min="2" max="2" width="36.3828125" style="5" customWidth="1"/>
    <col min="3" max="3" width="17" style="78" customWidth="1"/>
    <col min="4" max="5" width="18" style="5" customWidth="1"/>
    <col min="6" max="6" width="18.3828125" style="5" customWidth="1"/>
    <col min="7" max="8" width="15.3828125" style="5" customWidth="1"/>
    <col min="9" max="9" width="17.3828125" style="5" customWidth="1"/>
    <col min="10" max="13" width="16" style="5" customWidth="1"/>
    <col min="14" max="14" width="19" style="5" customWidth="1"/>
    <col min="15" max="15" width="16.3828125" style="5" customWidth="1"/>
    <col min="16" max="16" width="17" style="5" customWidth="1"/>
    <col min="17" max="16384" width="9" style="5"/>
  </cols>
  <sheetData>
    <row r="1" spans="1:26" ht="143.25" customHeight="1">
      <c r="B1" s="18"/>
    </row>
    <row r="2" spans="1:26" s="18" customFormat="1" ht="14.25" customHeight="1">
      <c r="A2" s="4"/>
      <c r="B2" s="84"/>
      <c r="C2" s="84"/>
      <c r="D2" s="84"/>
      <c r="E2" s="84"/>
      <c r="F2" s="84"/>
      <c r="G2" s="84"/>
      <c r="H2" s="84"/>
      <c r="I2" s="84"/>
      <c r="J2" s="84"/>
      <c r="K2" s="84"/>
      <c r="L2" s="84"/>
      <c r="M2" s="84"/>
      <c r="N2" s="84"/>
      <c r="O2" s="84"/>
    </row>
    <row r="3" spans="1:26" s="18" customFormat="1" ht="16.5" hidden="1" customHeight="1" outlineLevel="1" thickBot="1">
      <c r="A3" s="4"/>
      <c r="B3" s="47"/>
      <c r="C3" s="79"/>
      <c r="D3" s="47"/>
      <c r="E3" s="47"/>
      <c r="F3" s="47"/>
      <c r="G3" s="47"/>
      <c r="H3" s="47"/>
      <c r="I3" s="47"/>
      <c r="J3" s="47"/>
      <c r="K3" s="47"/>
    </row>
    <row r="4" spans="1:26" s="18" customFormat="1" ht="26.25" hidden="1" customHeight="1" outlineLevel="1" thickBot="1">
      <c r="A4" s="4"/>
      <c r="B4" s="915" t="s">
        <v>171</v>
      </c>
      <c r="C4" s="85" t="s">
        <v>175</v>
      </c>
      <c r="D4" s="85"/>
      <c r="E4" s="49"/>
    </row>
    <row r="5" spans="1:26" s="18" customFormat="1" ht="26.25" hidden="1" customHeight="1" outlineLevel="1" thickBot="1">
      <c r="A5" s="4"/>
      <c r="B5" s="915"/>
      <c r="C5" s="86" t="s">
        <v>172</v>
      </c>
      <c r="D5" s="86"/>
      <c r="E5" s="49"/>
    </row>
    <row r="6" spans="1:26" ht="26.25" hidden="1" customHeight="1" outlineLevel="1" thickBot="1">
      <c r="B6" s="915"/>
      <c r="C6" s="918" t="s">
        <v>550</v>
      </c>
      <c r="D6" s="919"/>
      <c r="F6" s="18"/>
      <c r="M6" s="6"/>
      <c r="N6" s="6"/>
      <c r="O6" s="6"/>
      <c r="P6" s="6"/>
      <c r="Q6" s="6"/>
      <c r="R6" s="6"/>
      <c r="S6" s="6"/>
      <c r="T6" s="6"/>
      <c r="U6" s="6"/>
      <c r="V6" s="6"/>
      <c r="W6" s="6"/>
      <c r="X6" s="6"/>
      <c r="Y6" s="6"/>
      <c r="Z6" s="6"/>
    </row>
    <row r="7" spans="1:26" s="18" customFormat="1" ht="26.25" hidden="1" customHeight="1" outlineLevel="1">
      <c r="A7" s="4"/>
      <c r="B7" s="540"/>
      <c r="M7" s="6"/>
      <c r="N7" s="6"/>
      <c r="O7" s="6"/>
      <c r="P7" s="6"/>
      <c r="Q7" s="6"/>
      <c r="R7" s="6"/>
      <c r="S7" s="6"/>
      <c r="T7" s="6"/>
      <c r="U7" s="6"/>
      <c r="V7" s="6"/>
      <c r="W7" s="6"/>
      <c r="X7" s="6"/>
      <c r="Y7" s="6"/>
      <c r="Z7" s="6"/>
    </row>
    <row r="8" spans="1:26" s="18" customFormat="1" ht="19.5" hidden="1" customHeight="1" outlineLevel="1">
      <c r="A8" s="4"/>
      <c r="B8" s="540" t="s">
        <v>526</v>
      </c>
      <c r="C8" s="594" t="s">
        <v>481</v>
      </c>
      <c r="D8" s="593"/>
      <c r="M8" s="6"/>
      <c r="N8" s="6"/>
      <c r="O8" s="6"/>
      <c r="P8" s="6"/>
      <c r="Q8" s="6"/>
      <c r="R8" s="6"/>
      <c r="S8" s="6"/>
      <c r="T8" s="6"/>
      <c r="U8" s="6"/>
      <c r="V8" s="6"/>
      <c r="W8" s="6"/>
      <c r="X8" s="6"/>
      <c r="Y8" s="6"/>
      <c r="Z8" s="6"/>
    </row>
    <row r="9" spans="1:26" s="18" customFormat="1" ht="19.5" hidden="1" customHeight="1" outlineLevel="1">
      <c r="A9" s="4"/>
      <c r="B9" s="540"/>
      <c r="C9" s="594" t="s">
        <v>527</v>
      </c>
      <c r="D9" s="593"/>
      <c r="M9" s="6"/>
      <c r="N9" s="6"/>
      <c r="O9" s="6"/>
      <c r="P9" s="6"/>
      <c r="Q9" s="6"/>
      <c r="R9" s="6"/>
      <c r="S9" s="6"/>
      <c r="T9" s="6"/>
      <c r="U9" s="6"/>
      <c r="V9" s="6"/>
      <c r="W9" s="6"/>
      <c r="X9" s="6"/>
      <c r="Y9" s="6"/>
      <c r="Z9" s="6"/>
    </row>
    <row r="10" spans="1:26" s="18" customFormat="1" hidden="1" outlineLevel="1">
      <c r="A10" s="4"/>
      <c r="B10" s="101"/>
      <c r="C10" s="87"/>
      <c r="D10" s="87"/>
      <c r="E10" s="87"/>
      <c r="M10" s="6"/>
      <c r="N10" s="6"/>
      <c r="O10" s="6"/>
      <c r="P10" s="6"/>
      <c r="Q10" s="6"/>
      <c r="R10" s="6"/>
      <c r="S10" s="6"/>
      <c r="T10" s="6"/>
      <c r="U10" s="6"/>
      <c r="V10" s="6"/>
      <c r="W10" s="6"/>
      <c r="X10" s="6"/>
      <c r="Y10" s="6"/>
      <c r="Z10" s="6"/>
    </row>
    <row r="11" spans="1:26" s="18" customFormat="1" ht="32.25" customHeight="1" collapsed="1">
      <c r="A11" s="15"/>
      <c r="B11" s="118" t="s">
        <v>482</v>
      </c>
      <c r="O11" s="552"/>
    </row>
    <row r="12" spans="1:26" ht="58.5" customHeight="1">
      <c r="B12" s="913" t="s">
        <v>614</v>
      </c>
      <c r="C12" s="913"/>
      <c r="D12" s="913"/>
      <c r="E12" s="913"/>
      <c r="F12" s="913"/>
      <c r="G12" s="913"/>
      <c r="H12" s="913"/>
      <c r="I12" s="913"/>
      <c r="J12" s="913"/>
      <c r="K12" s="913"/>
      <c r="L12" s="913"/>
      <c r="M12" s="913"/>
      <c r="N12" s="913"/>
      <c r="O12" s="913"/>
    </row>
    <row r="13" spans="1:26" s="14" customFormat="1" ht="15.75" customHeight="1">
      <c r="A13" s="41"/>
      <c r="O13" s="18"/>
      <c r="P13" s="7"/>
      <c r="Q13" s="41"/>
      <c r="R13" s="41"/>
      <c r="S13" s="41"/>
      <c r="T13" s="41"/>
      <c r="U13" s="41"/>
      <c r="V13" s="41"/>
      <c r="W13" s="41"/>
      <c r="X13" s="41"/>
      <c r="Y13" s="41"/>
      <c r="Z13" s="41"/>
    </row>
    <row r="14" spans="1:26" s="54" customFormat="1" ht="46.5" customHeight="1">
      <c r="A14" s="53"/>
      <c r="B14" s="553"/>
      <c r="C14" s="471" t="s">
        <v>41</v>
      </c>
      <c r="D14" s="472" t="s">
        <v>562</v>
      </c>
      <c r="E14" s="472" t="s">
        <v>563</v>
      </c>
      <c r="F14" s="472" t="s">
        <v>564</v>
      </c>
      <c r="G14" s="472" t="s">
        <v>565</v>
      </c>
      <c r="H14" s="472" t="s">
        <v>748</v>
      </c>
      <c r="I14" s="472" t="s">
        <v>742</v>
      </c>
      <c r="J14" s="472" t="s">
        <v>743</v>
      </c>
      <c r="K14" s="472" t="s">
        <v>744</v>
      </c>
      <c r="L14" s="472" t="s">
        <v>745</v>
      </c>
      <c r="M14" s="472" t="s">
        <v>746</v>
      </c>
      <c r="N14" s="472" t="s">
        <v>747</v>
      </c>
      <c r="O14" s="472" t="s">
        <v>566</v>
      </c>
      <c r="P14" s="7"/>
    </row>
    <row r="15" spans="1:26" s="7" customFormat="1" ht="18.75" customHeight="1">
      <c r="B15" s="473" t="s">
        <v>188</v>
      </c>
      <c r="C15" s="916"/>
      <c r="D15" s="474">
        <v>2010</v>
      </c>
      <c r="E15" s="474">
        <v>2011</v>
      </c>
      <c r="F15" s="474">
        <v>2012</v>
      </c>
      <c r="G15" s="474">
        <v>2013</v>
      </c>
      <c r="H15" s="474">
        <v>2014</v>
      </c>
      <c r="I15" s="474">
        <v>2015</v>
      </c>
      <c r="J15" s="474">
        <v>2016</v>
      </c>
      <c r="K15" s="474">
        <v>2017</v>
      </c>
      <c r="L15" s="474">
        <v>2018</v>
      </c>
      <c r="M15" s="474">
        <v>2019</v>
      </c>
      <c r="N15" s="474">
        <v>2020</v>
      </c>
      <c r="O15" s="475">
        <v>2021</v>
      </c>
    </row>
    <row r="16" spans="1:26" s="111" customFormat="1" ht="18" customHeight="1">
      <c r="B16" s="476" t="s">
        <v>558</v>
      </c>
      <c r="C16" s="911"/>
      <c r="D16" s="477"/>
      <c r="E16" s="477"/>
      <c r="F16" s="477"/>
      <c r="G16" s="477"/>
      <c r="H16" s="477">
        <v>11</v>
      </c>
      <c r="I16" s="477">
        <v>4</v>
      </c>
      <c r="J16" s="477">
        <v>4</v>
      </c>
      <c r="K16" s="477">
        <v>4</v>
      </c>
      <c r="L16" s="477">
        <v>4</v>
      </c>
      <c r="M16" s="477">
        <v>4</v>
      </c>
      <c r="N16" s="477">
        <v>4</v>
      </c>
      <c r="O16" s="478"/>
    </row>
    <row r="17" spans="1:15" s="111" customFormat="1" ht="17.25" customHeight="1">
      <c r="B17" s="479" t="s">
        <v>559</v>
      </c>
      <c r="C17" s="917"/>
      <c r="D17" s="112">
        <f>12-D16</f>
        <v>12</v>
      </c>
      <c r="E17" s="112">
        <f>12-E16</f>
        <v>12</v>
      </c>
      <c r="F17" s="112">
        <f t="shared" ref="F17:N17" si="0">12-F16</f>
        <v>12</v>
      </c>
      <c r="G17" s="112">
        <f t="shared" si="0"/>
        <v>12</v>
      </c>
      <c r="H17" s="112">
        <f t="shared" si="0"/>
        <v>1</v>
      </c>
      <c r="I17" s="112">
        <f t="shared" si="0"/>
        <v>8</v>
      </c>
      <c r="J17" s="112">
        <f t="shared" si="0"/>
        <v>8</v>
      </c>
      <c r="K17" s="112">
        <f t="shared" si="0"/>
        <v>8</v>
      </c>
      <c r="L17" s="112">
        <f t="shared" si="0"/>
        <v>8</v>
      </c>
      <c r="M17" s="112">
        <f t="shared" si="0"/>
        <v>8</v>
      </c>
      <c r="N17" s="112">
        <f t="shared" si="0"/>
        <v>8</v>
      </c>
      <c r="O17" s="113">
        <f t="shared" ref="O17" si="1">12-O16</f>
        <v>12</v>
      </c>
    </row>
    <row r="18" spans="1:15" s="7" customFormat="1" ht="17.25" customHeight="1">
      <c r="B18" s="480" t="str">
        <f>'1.  LRAMVA Summary'!B29</f>
        <v>Residential</v>
      </c>
      <c r="C18" s="910" t="str">
        <f>'2. LRAMVA Threshold'!D43</f>
        <v>kWh</v>
      </c>
      <c r="D18" s="46"/>
      <c r="E18" s="46"/>
      <c r="F18" s="46"/>
      <c r="G18" s="46"/>
      <c r="H18" s="46">
        <v>1.4200000000000001E-2</v>
      </c>
      <c r="I18" s="46">
        <v>1.44E-2</v>
      </c>
      <c r="J18" s="46">
        <v>1.0999999999999999E-2</v>
      </c>
      <c r="K18" s="46">
        <v>7.4000000000000003E-3</v>
      </c>
      <c r="L18" s="46">
        <v>3.7000000000000002E-3</v>
      </c>
      <c r="M18" s="46">
        <v>0</v>
      </c>
      <c r="N18" s="46">
        <v>0</v>
      </c>
      <c r="O18" s="69"/>
    </row>
    <row r="19" spans="1:15" s="7" customFormat="1" ht="15" customHeight="1" outlineLevel="1">
      <c r="B19" s="536" t="s">
        <v>510</v>
      </c>
      <c r="C19" s="911"/>
      <c r="D19" s="46"/>
      <c r="E19" s="46"/>
      <c r="F19" s="46"/>
      <c r="G19" s="46"/>
      <c r="H19" s="46">
        <v>-1E-4</v>
      </c>
      <c r="I19" s="46"/>
      <c r="J19" s="46"/>
      <c r="K19" s="46"/>
      <c r="L19" s="46"/>
      <c r="M19" s="46"/>
      <c r="N19" s="46"/>
      <c r="O19" s="69"/>
    </row>
    <row r="20" spans="1:15" s="7" customFormat="1" ht="15" customHeight="1" outlineLevel="1">
      <c r="B20" s="536" t="s">
        <v>511</v>
      </c>
      <c r="C20" s="911"/>
      <c r="D20" s="46"/>
      <c r="E20" s="46"/>
      <c r="F20" s="46"/>
      <c r="G20" s="46"/>
      <c r="H20" s="46"/>
      <c r="I20" s="46"/>
      <c r="J20" s="46"/>
      <c r="K20" s="46"/>
      <c r="L20" s="46"/>
      <c r="M20" s="46"/>
      <c r="N20" s="46"/>
      <c r="O20" s="69"/>
    </row>
    <row r="21" spans="1:15" s="7" customFormat="1" ht="15" customHeight="1" outlineLevel="1">
      <c r="B21" s="536" t="s">
        <v>489</v>
      </c>
      <c r="C21" s="911"/>
      <c r="D21" s="46"/>
      <c r="E21" s="46"/>
      <c r="F21" s="46"/>
      <c r="G21" s="46"/>
      <c r="H21" s="46"/>
      <c r="I21" s="46"/>
      <c r="J21" s="46"/>
      <c r="K21" s="46"/>
      <c r="L21" s="46"/>
      <c r="M21" s="46"/>
      <c r="N21" s="46"/>
      <c r="O21" s="69"/>
    </row>
    <row r="22" spans="1:15" s="7" customFormat="1" ht="14.25" customHeight="1">
      <c r="B22" s="536" t="s">
        <v>512</v>
      </c>
      <c r="C22" s="912"/>
      <c r="D22" s="65">
        <f>SUM(D18:D21)</f>
        <v>0</v>
      </c>
      <c r="E22" s="65">
        <f>SUM(E18:E21)</f>
        <v>0</v>
      </c>
      <c r="F22" s="65">
        <f>SUM(F18:F21)</f>
        <v>0</v>
      </c>
      <c r="G22" s="65">
        <f t="shared" ref="G22:N22" si="2">SUM(G18:G21)</f>
        <v>0</v>
      </c>
      <c r="H22" s="65">
        <f t="shared" si="2"/>
        <v>1.4100000000000001E-2</v>
      </c>
      <c r="I22" s="65">
        <f t="shared" si="2"/>
        <v>1.44E-2</v>
      </c>
      <c r="J22" s="65">
        <f t="shared" si="2"/>
        <v>1.0999999999999999E-2</v>
      </c>
      <c r="K22" s="65">
        <f t="shared" si="2"/>
        <v>7.4000000000000003E-3</v>
      </c>
      <c r="L22" s="65">
        <f t="shared" si="2"/>
        <v>3.7000000000000002E-3</v>
      </c>
      <c r="M22" s="65">
        <f t="shared" si="2"/>
        <v>0</v>
      </c>
      <c r="N22" s="65">
        <f t="shared" si="2"/>
        <v>0</v>
      </c>
      <c r="O22" s="76"/>
    </row>
    <row r="23" spans="1:15" s="63" customFormat="1">
      <c r="A23" s="62"/>
      <c r="B23" s="492" t="s">
        <v>513</v>
      </c>
      <c r="C23" s="482"/>
      <c r="D23" s="483"/>
      <c r="E23" s="484">
        <f>ROUND(SUM(D22*E16+E22*E17)/12,4)</f>
        <v>0</v>
      </c>
      <c r="F23" s="484">
        <f>ROUND(SUM(E22*F16+F22*F17)/12,4)</f>
        <v>0</v>
      </c>
      <c r="G23" s="484">
        <f>ROUND(SUM(F22*G16+G22*G17)/12,4)</f>
        <v>0</v>
      </c>
      <c r="H23" s="484">
        <f>ROUND(SUM(G22*H16+H22*H17)/12,4)</f>
        <v>1.1999999999999999E-3</v>
      </c>
      <c r="I23" s="484">
        <f>ROUND(SUM(H22*I16+I22*I17)/12,4)</f>
        <v>1.43E-2</v>
      </c>
      <c r="J23" s="484">
        <f t="shared" ref="J23:N23" si="3">ROUND(SUM(I22*J16+J22*J17)/12,4)</f>
        <v>1.21E-2</v>
      </c>
      <c r="K23" s="484">
        <f t="shared" si="3"/>
        <v>8.6E-3</v>
      </c>
      <c r="L23" s="484">
        <f t="shared" si="3"/>
        <v>4.8999999999999998E-3</v>
      </c>
      <c r="M23" s="484">
        <f t="shared" si="3"/>
        <v>1.1999999999999999E-3</v>
      </c>
      <c r="N23" s="484">
        <f t="shared" si="3"/>
        <v>0</v>
      </c>
      <c r="O23" s="485"/>
    </row>
    <row r="24" spans="1:15" s="63" customFormat="1">
      <c r="A24" s="62"/>
      <c r="B24" s="481"/>
      <c r="C24" s="486"/>
      <c r="D24" s="483"/>
      <c r="E24" s="484"/>
      <c r="F24" s="484"/>
      <c r="G24" s="484"/>
      <c r="H24" s="484"/>
      <c r="I24" s="484"/>
      <c r="J24" s="484"/>
      <c r="K24" s="484"/>
      <c r="L24" s="487"/>
      <c r="M24" s="487"/>
      <c r="N24" s="487"/>
      <c r="O24" s="485"/>
    </row>
    <row r="25" spans="1:15" s="63" customFormat="1" ht="15.75" customHeight="1">
      <c r="A25" s="62"/>
      <c r="B25" s="604" t="str">
        <f>'1.  LRAMVA Summary'!B30</f>
        <v>GS&lt;50 kW</v>
      </c>
      <c r="C25" s="910" t="str">
        <f>'2. LRAMVA Threshold'!E43</f>
        <v>kWh</v>
      </c>
      <c r="D25" s="46"/>
      <c r="E25" s="46"/>
      <c r="F25" s="46"/>
      <c r="G25" s="46"/>
      <c r="H25" s="46">
        <v>1.72E-2</v>
      </c>
      <c r="I25" s="46">
        <v>1.7399999999999999E-2</v>
      </c>
      <c r="J25" s="46">
        <v>1.7399999999999999E-2</v>
      </c>
      <c r="K25" s="46">
        <v>1.77E-2</v>
      </c>
      <c r="L25" s="46">
        <v>1.7899999999999999E-2</v>
      </c>
      <c r="M25" s="46">
        <v>1.8100000000000002E-2</v>
      </c>
      <c r="N25" s="46">
        <v>1.84E-2</v>
      </c>
      <c r="O25" s="69"/>
    </row>
    <row r="26" spans="1:15" s="18" customFormat="1" outlineLevel="1">
      <c r="A26" s="4"/>
      <c r="B26" s="536" t="s">
        <v>510</v>
      </c>
      <c r="C26" s="911"/>
      <c r="D26" s="46"/>
      <c r="E26" s="46"/>
      <c r="F26" s="46"/>
      <c r="G26" s="46"/>
      <c r="H26" s="46"/>
      <c r="I26" s="46"/>
      <c r="J26" s="46"/>
      <c r="K26" s="46"/>
      <c r="L26" s="46"/>
      <c r="M26" s="46"/>
      <c r="N26" s="46"/>
      <c r="O26" s="69"/>
    </row>
    <row r="27" spans="1:15" s="18" customFormat="1" outlineLevel="1">
      <c r="A27" s="4"/>
      <c r="B27" s="536" t="s">
        <v>511</v>
      </c>
      <c r="C27" s="911"/>
      <c r="D27" s="46"/>
      <c r="E27" s="46"/>
      <c r="F27" s="46"/>
      <c r="G27" s="46"/>
      <c r="H27" s="46"/>
      <c r="I27" s="46"/>
      <c r="J27" s="46"/>
      <c r="K27" s="46"/>
      <c r="L27" s="46"/>
      <c r="M27" s="46"/>
      <c r="N27" s="46"/>
      <c r="O27" s="69"/>
    </row>
    <row r="28" spans="1:15" s="18" customFormat="1" outlineLevel="1">
      <c r="A28" s="4"/>
      <c r="B28" s="536" t="s">
        <v>489</v>
      </c>
      <c r="C28" s="911"/>
      <c r="D28" s="46"/>
      <c r="E28" s="46"/>
      <c r="F28" s="46"/>
      <c r="G28" s="46"/>
      <c r="H28" s="46"/>
      <c r="I28" s="46"/>
      <c r="J28" s="46"/>
      <c r="K28" s="46"/>
      <c r="L28" s="46"/>
      <c r="M28" s="46"/>
      <c r="N28" s="46"/>
      <c r="O28" s="69"/>
    </row>
    <row r="29" spans="1:15" s="18" customFormat="1">
      <c r="A29" s="4"/>
      <c r="B29" s="536" t="s">
        <v>512</v>
      </c>
      <c r="C29" s="912"/>
      <c r="D29" s="65">
        <f>SUM(D25:D28)</f>
        <v>0</v>
      </c>
      <c r="E29" s="65">
        <f t="shared" ref="E29:G29" si="4">SUM(E25:E28)</f>
        <v>0</v>
      </c>
      <c r="F29" s="65">
        <f t="shared" si="4"/>
        <v>0</v>
      </c>
      <c r="G29" s="65">
        <f t="shared" si="4"/>
        <v>0</v>
      </c>
      <c r="H29" s="65">
        <f t="shared" ref="H29:N29" si="5">SUM(H25:H28)</f>
        <v>1.72E-2</v>
      </c>
      <c r="I29" s="65">
        <f t="shared" si="5"/>
        <v>1.7399999999999999E-2</v>
      </c>
      <c r="J29" s="65">
        <f t="shared" si="5"/>
        <v>1.7399999999999999E-2</v>
      </c>
      <c r="K29" s="65">
        <f t="shared" si="5"/>
        <v>1.77E-2</v>
      </c>
      <c r="L29" s="65">
        <f t="shared" si="5"/>
        <v>1.7899999999999999E-2</v>
      </c>
      <c r="M29" s="65">
        <f t="shared" si="5"/>
        <v>1.8100000000000002E-2</v>
      </c>
      <c r="N29" s="65">
        <f t="shared" si="5"/>
        <v>1.84E-2</v>
      </c>
      <c r="O29" s="76"/>
    </row>
    <row r="30" spans="1:15" s="18" customFormat="1">
      <c r="A30" s="4"/>
      <c r="B30" s="492" t="s">
        <v>513</v>
      </c>
      <c r="C30" s="488"/>
      <c r="D30" s="71"/>
      <c r="E30" s="484">
        <f>ROUND(SUM(D29*E16+E29*E17)/12,4)</f>
        <v>0</v>
      </c>
      <c r="F30" s="484">
        <f t="shared" ref="F30:N30" si="6">ROUND(SUM(E29*F16+F29*F17)/12,4)</f>
        <v>0</v>
      </c>
      <c r="G30" s="484">
        <f t="shared" si="6"/>
        <v>0</v>
      </c>
      <c r="H30" s="484">
        <f t="shared" si="6"/>
        <v>1.4E-3</v>
      </c>
      <c r="I30" s="484">
        <f t="shared" si="6"/>
        <v>1.7299999999999999E-2</v>
      </c>
      <c r="J30" s="484">
        <f>ROUND(SUM(I29*J16+J29*J17)/12,4)</f>
        <v>1.7399999999999999E-2</v>
      </c>
      <c r="K30" s="484">
        <f t="shared" si="6"/>
        <v>1.7600000000000001E-2</v>
      </c>
      <c r="L30" s="484">
        <f t="shared" si="6"/>
        <v>1.78E-2</v>
      </c>
      <c r="M30" s="484">
        <f t="shared" si="6"/>
        <v>1.7999999999999999E-2</v>
      </c>
      <c r="N30" s="484">
        <f t="shared" si="6"/>
        <v>1.83E-2</v>
      </c>
      <c r="O30" s="489"/>
    </row>
    <row r="31" spans="1:15" s="18" customFormat="1">
      <c r="A31" s="4"/>
      <c r="B31" s="481"/>
      <c r="C31" s="490"/>
      <c r="D31" s="491"/>
      <c r="E31" s="491"/>
      <c r="F31" s="491"/>
      <c r="G31" s="491"/>
      <c r="H31" s="491"/>
      <c r="I31" s="491"/>
      <c r="J31" s="491"/>
      <c r="K31" s="491"/>
      <c r="L31" s="491"/>
      <c r="M31" s="491"/>
      <c r="N31" s="487"/>
      <c r="O31" s="489"/>
    </row>
    <row r="32" spans="1:15" s="64" customFormat="1" ht="14.15">
      <c r="B32" s="604" t="str">
        <f>'1.  LRAMVA Summary'!B31</f>
        <v>GS 50 to 999 kW</v>
      </c>
      <c r="C32" s="910" t="str">
        <f>'2. LRAMVA Threshold'!F43</f>
        <v>kW</v>
      </c>
      <c r="D32" s="46"/>
      <c r="E32" s="46"/>
      <c r="F32" s="46"/>
      <c r="G32" s="46"/>
      <c r="H32" s="46">
        <v>2.5613000000000001</v>
      </c>
      <c r="I32" s="46">
        <v>2.5983999999999998</v>
      </c>
      <c r="J32" s="46">
        <v>3.0204</v>
      </c>
      <c r="K32" s="46">
        <v>3.0569000000000002</v>
      </c>
      <c r="L32" s="46">
        <v>3.0939000000000001</v>
      </c>
      <c r="M32" s="46">
        <v>3.1309999999999998</v>
      </c>
      <c r="N32" s="46">
        <v>3.1888999999999998</v>
      </c>
      <c r="O32" s="69"/>
    </row>
    <row r="33" spans="1:15" s="18" customFormat="1" outlineLevel="1">
      <c r="A33" s="4"/>
      <c r="B33" s="536" t="s">
        <v>510</v>
      </c>
      <c r="C33" s="911"/>
      <c r="D33" s="46"/>
      <c r="E33" s="46"/>
      <c r="F33" s="46"/>
      <c r="G33" s="46"/>
      <c r="H33" s="46">
        <f>0.0059</f>
        <v>5.8999999999999999E-3</v>
      </c>
      <c r="I33" s="46"/>
      <c r="J33" s="46"/>
      <c r="K33" s="46"/>
      <c r="L33" s="46"/>
      <c r="M33" s="46"/>
      <c r="N33" s="46"/>
      <c r="O33" s="69"/>
    </row>
    <row r="34" spans="1:15" s="18" customFormat="1" outlineLevel="1">
      <c r="A34" s="4"/>
      <c r="B34" s="536" t="s">
        <v>511</v>
      </c>
      <c r="C34" s="911"/>
      <c r="D34" s="46"/>
      <c r="E34" s="46"/>
      <c r="F34" s="46"/>
      <c r="G34" s="46"/>
      <c r="H34" s="46"/>
      <c r="I34" s="46"/>
      <c r="J34" s="46"/>
      <c r="K34" s="46"/>
      <c r="L34" s="46"/>
      <c r="M34" s="46"/>
      <c r="N34" s="46"/>
      <c r="O34" s="69"/>
    </row>
    <row r="35" spans="1:15" s="18" customFormat="1" outlineLevel="1">
      <c r="A35" s="4"/>
      <c r="B35" s="536" t="s">
        <v>489</v>
      </c>
      <c r="C35" s="911"/>
      <c r="D35" s="46"/>
      <c r="E35" s="46"/>
      <c r="F35" s="46"/>
      <c r="G35" s="46"/>
      <c r="H35" s="46"/>
      <c r="I35" s="46"/>
      <c r="J35" s="46"/>
      <c r="K35" s="46"/>
      <c r="L35" s="46"/>
      <c r="M35" s="46"/>
      <c r="N35" s="46"/>
      <c r="O35" s="69"/>
    </row>
    <row r="36" spans="1:15" s="18" customFormat="1">
      <c r="A36" s="4"/>
      <c r="B36" s="536" t="s">
        <v>512</v>
      </c>
      <c r="C36" s="912"/>
      <c r="D36" s="65">
        <f>SUM(D32:D35)</f>
        <v>0</v>
      </c>
      <c r="E36" s="65">
        <f>SUM(E32:E35)</f>
        <v>0</v>
      </c>
      <c r="F36" s="65">
        <f t="shared" ref="F36:M36" si="7">SUM(F32:F35)</f>
        <v>0</v>
      </c>
      <c r="G36" s="65">
        <f t="shared" si="7"/>
        <v>0</v>
      </c>
      <c r="H36" s="65">
        <f t="shared" si="7"/>
        <v>2.5672000000000001</v>
      </c>
      <c r="I36" s="65">
        <f t="shared" si="7"/>
        <v>2.5983999999999998</v>
      </c>
      <c r="J36" s="65">
        <f t="shared" si="7"/>
        <v>3.0204</v>
      </c>
      <c r="K36" s="65">
        <f t="shared" si="7"/>
        <v>3.0569000000000002</v>
      </c>
      <c r="L36" s="65">
        <f t="shared" si="7"/>
        <v>3.0939000000000001</v>
      </c>
      <c r="M36" s="65">
        <f t="shared" si="7"/>
        <v>3.1309999999999998</v>
      </c>
      <c r="N36" s="65">
        <f>SUM(N32:N35)</f>
        <v>3.1888999999999998</v>
      </c>
      <c r="O36" s="76"/>
    </row>
    <row r="37" spans="1:15" s="18" customFormat="1">
      <c r="A37" s="4"/>
      <c r="B37" s="492" t="s">
        <v>513</v>
      </c>
      <c r="C37" s="488"/>
      <c r="D37" s="71"/>
      <c r="E37" s="484">
        <f t="shared" ref="E37:N37" si="8">ROUND(SUM(D36*E16+E36*E17)/12,4)</f>
        <v>0</v>
      </c>
      <c r="F37" s="484">
        <f t="shared" si="8"/>
        <v>0</v>
      </c>
      <c r="G37" s="484">
        <f t="shared" si="8"/>
        <v>0</v>
      </c>
      <c r="H37" s="484">
        <f t="shared" si="8"/>
        <v>0.21390000000000001</v>
      </c>
      <c r="I37" s="484">
        <f t="shared" si="8"/>
        <v>2.5880000000000001</v>
      </c>
      <c r="J37" s="484">
        <f t="shared" si="8"/>
        <v>2.8797000000000001</v>
      </c>
      <c r="K37" s="484">
        <f t="shared" si="8"/>
        <v>3.0447000000000002</v>
      </c>
      <c r="L37" s="484">
        <f t="shared" si="8"/>
        <v>3.0815999999999999</v>
      </c>
      <c r="M37" s="484">
        <f t="shared" si="8"/>
        <v>3.1185999999999998</v>
      </c>
      <c r="N37" s="484">
        <f t="shared" si="8"/>
        <v>3.1696</v>
      </c>
      <c r="O37" s="489"/>
    </row>
    <row r="38" spans="1:15" s="70" customFormat="1" ht="15.75" customHeight="1">
      <c r="B38" s="492"/>
      <c r="C38" s="488"/>
      <c r="D38" s="71"/>
      <c r="E38" s="71"/>
      <c r="F38" s="71"/>
      <c r="G38" s="71"/>
      <c r="H38" s="71"/>
      <c r="I38" s="71"/>
      <c r="J38" s="71"/>
      <c r="K38" s="71"/>
      <c r="L38" s="487"/>
      <c r="M38" s="487"/>
      <c r="N38" s="487"/>
      <c r="O38" s="493"/>
    </row>
    <row r="39" spans="1:15" s="64" customFormat="1" ht="14.15">
      <c r="A39" s="62"/>
      <c r="B39" s="604" t="str">
        <f>'1.  LRAMVA Summary'!B32</f>
        <v>GS 1,000 to 4,999 kW</v>
      </c>
      <c r="C39" s="910" t="str">
        <f>'2. LRAMVA Threshold'!G43</f>
        <v>kW</v>
      </c>
      <c r="D39" s="46"/>
      <c r="E39" s="46"/>
      <c r="F39" s="46"/>
      <c r="G39" s="46"/>
      <c r="H39" s="46">
        <v>2.7974000000000001</v>
      </c>
      <c r="I39" s="46">
        <v>2.8380000000000001</v>
      </c>
      <c r="J39" s="46">
        <v>2.1158999999999999</v>
      </c>
      <c r="K39" s="46">
        <v>2.1419000000000001</v>
      </c>
      <c r="L39" s="46">
        <v>2.1690999999999998</v>
      </c>
      <c r="M39" s="46">
        <v>2.1951000000000001</v>
      </c>
      <c r="N39" s="46">
        <v>2.2357</v>
      </c>
      <c r="O39" s="69"/>
    </row>
    <row r="40" spans="1:15" s="18" customFormat="1" outlineLevel="1">
      <c r="A40" s="4"/>
      <c r="B40" s="536" t="s">
        <v>510</v>
      </c>
      <c r="C40" s="911"/>
      <c r="D40" s="46"/>
      <c r="E40" s="46"/>
      <c r="F40" s="46"/>
      <c r="G40" s="46"/>
      <c r="H40" s="46">
        <v>-6.4999999999999997E-3</v>
      </c>
      <c r="I40" s="46"/>
      <c r="J40" s="46"/>
      <c r="K40" s="46"/>
      <c r="L40" s="46"/>
      <c r="M40" s="46"/>
      <c r="N40" s="46"/>
      <c r="O40" s="69"/>
    </row>
    <row r="41" spans="1:15" s="18" customFormat="1" outlineLevel="1">
      <c r="A41" s="4"/>
      <c r="B41" s="536" t="s">
        <v>511</v>
      </c>
      <c r="C41" s="911"/>
      <c r="D41" s="46"/>
      <c r="E41" s="46"/>
      <c r="F41" s="46"/>
      <c r="G41" s="46"/>
      <c r="H41" s="46"/>
      <c r="I41" s="46"/>
      <c r="J41" s="46"/>
      <c r="K41" s="46"/>
      <c r="L41" s="46"/>
      <c r="M41" s="46"/>
      <c r="N41" s="46"/>
      <c r="O41" s="69"/>
    </row>
    <row r="42" spans="1:15" s="18" customFormat="1" outlineLevel="1">
      <c r="A42" s="4"/>
      <c r="B42" s="536" t="s">
        <v>489</v>
      </c>
      <c r="C42" s="911"/>
      <c r="D42" s="46"/>
      <c r="E42" s="46"/>
      <c r="F42" s="46"/>
      <c r="G42" s="46"/>
      <c r="H42" s="46"/>
      <c r="I42" s="46"/>
      <c r="J42" s="46"/>
      <c r="K42" s="46"/>
      <c r="L42" s="46"/>
      <c r="M42" s="46"/>
      <c r="N42" s="46"/>
      <c r="O42" s="69"/>
    </row>
    <row r="43" spans="1:15" s="18" customFormat="1">
      <c r="A43" s="4"/>
      <c r="B43" s="536" t="s">
        <v>512</v>
      </c>
      <c r="C43" s="912"/>
      <c r="D43" s="65">
        <f>SUM(D39:D42)</f>
        <v>0</v>
      </c>
      <c r="E43" s="65">
        <f t="shared" ref="E43:G43" si="9">SUM(E39:E42)</f>
        <v>0</v>
      </c>
      <c r="F43" s="65">
        <f t="shared" si="9"/>
        <v>0</v>
      </c>
      <c r="G43" s="65">
        <f t="shared" si="9"/>
        <v>0</v>
      </c>
      <c r="H43" s="65">
        <f t="shared" ref="H43:N43" si="10">SUM(H39:H42)</f>
        <v>2.7909000000000002</v>
      </c>
      <c r="I43" s="65">
        <f t="shared" si="10"/>
        <v>2.8380000000000001</v>
      </c>
      <c r="J43" s="65">
        <f t="shared" si="10"/>
        <v>2.1158999999999999</v>
      </c>
      <c r="K43" s="65">
        <f t="shared" si="10"/>
        <v>2.1419000000000001</v>
      </c>
      <c r="L43" s="65">
        <f t="shared" si="10"/>
        <v>2.1690999999999998</v>
      </c>
      <c r="M43" s="65">
        <f t="shared" si="10"/>
        <v>2.1951000000000001</v>
      </c>
      <c r="N43" s="65">
        <f t="shared" si="10"/>
        <v>2.2357</v>
      </c>
      <c r="O43" s="76"/>
    </row>
    <row r="44" spans="1:15" s="14" customFormat="1">
      <c r="A44" s="72"/>
      <c r="B44" s="492" t="s">
        <v>513</v>
      </c>
      <c r="C44" s="488"/>
      <c r="D44" s="71"/>
      <c r="E44" s="484">
        <f t="shared" ref="E44:N44" si="11">ROUND(SUM(D43*E16+E43*E17)/12,4)</f>
        <v>0</v>
      </c>
      <c r="F44" s="484">
        <f t="shared" si="11"/>
        <v>0</v>
      </c>
      <c r="G44" s="484">
        <f t="shared" si="11"/>
        <v>0</v>
      </c>
      <c r="H44" s="484">
        <f t="shared" si="11"/>
        <v>0.2326</v>
      </c>
      <c r="I44" s="484">
        <f t="shared" si="11"/>
        <v>2.8222999999999998</v>
      </c>
      <c r="J44" s="484">
        <f t="shared" si="11"/>
        <v>2.3565999999999998</v>
      </c>
      <c r="K44" s="484">
        <f t="shared" si="11"/>
        <v>2.1332</v>
      </c>
      <c r="L44" s="484">
        <f t="shared" si="11"/>
        <v>2.16</v>
      </c>
      <c r="M44" s="484">
        <f t="shared" si="11"/>
        <v>2.1863999999999999</v>
      </c>
      <c r="N44" s="484">
        <f t="shared" si="11"/>
        <v>2.2222</v>
      </c>
      <c r="O44" s="489"/>
    </row>
    <row r="45" spans="1:15" s="70" customFormat="1" ht="14.15">
      <c r="A45" s="72"/>
      <c r="B45" s="492"/>
      <c r="C45" s="488"/>
      <c r="D45" s="71"/>
      <c r="E45" s="71"/>
      <c r="F45" s="71"/>
      <c r="G45" s="71"/>
      <c r="H45" s="71"/>
      <c r="I45" s="71"/>
      <c r="J45" s="71"/>
      <c r="K45" s="71"/>
      <c r="L45" s="487"/>
      <c r="M45" s="487"/>
      <c r="N45" s="487"/>
      <c r="O45" s="493"/>
    </row>
    <row r="46" spans="1:15" s="64" customFormat="1" ht="14.15">
      <c r="A46" s="62"/>
      <c r="B46" s="604" t="str">
        <f>'1.  LRAMVA Summary'!B33</f>
        <v>Large Use</v>
      </c>
      <c r="C46" s="910" t="str">
        <f>'2. LRAMVA Threshold'!H43</f>
        <v>kW</v>
      </c>
      <c r="D46" s="46"/>
      <c r="E46" s="46"/>
      <c r="F46" s="46"/>
      <c r="G46" s="46"/>
      <c r="H46" s="46">
        <v>2.2162000000000002</v>
      </c>
      <c r="I46" s="46">
        <v>2.2483</v>
      </c>
      <c r="J46" s="46">
        <v>1.4658</v>
      </c>
      <c r="K46" s="46">
        <v>1.4854000000000001</v>
      </c>
      <c r="L46" s="46">
        <v>1.5037</v>
      </c>
      <c r="M46" s="46">
        <v>1.5217000000000001</v>
      </c>
      <c r="N46" s="46">
        <v>1.5499000000000001</v>
      </c>
      <c r="O46" s="69"/>
    </row>
    <row r="47" spans="1:15" s="18" customFormat="1" outlineLevel="1">
      <c r="A47" s="4"/>
      <c r="B47" s="536" t="s">
        <v>510</v>
      </c>
      <c r="C47" s="911"/>
      <c r="D47" s="46"/>
      <c r="E47" s="46"/>
      <c r="F47" s="46"/>
      <c r="G47" s="46"/>
      <c r="H47" s="46">
        <v>-5.1000000000000004E-3</v>
      </c>
      <c r="I47" s="46"/>
      <c r="J47" s="46"/>
      <c r="K47" s="46"/>
      <c r="L47" s="46"/>
      <c r="M47" s="46"/>
      <c r="N47" s="46"/>
      <c r="O47" s="69"/>
    </row>
    <row r="48" spans="1:15" s="18" customFormat="1" outlineLevel="1">
      <c r="A48" s="4"/>
      <c r="B48" s="536" t="s">
        <v>511</v>
      </c>
      <c r="C48" s="911"/>
      <c r="D48" s="46"/>
      <c r="E48" s="46"/>
      <c r="F48" s="46"/>
      <c r="G48" s="46"/>
      <c r="H48" s="46"/>
      <c r="I48" s="46"/>
      <c r="J48" s="46"/>
      <c r="K48" s="46"/>
      <c r="L48" s="46"/>
      <c r="M48" s="46"/>
      <c r="N48" s="46"/>
      <c r="O48" s="69"/>
    </row>
    <row r="49" spans="1:15" s="18" customFormat="1" outlineLevel="1">
      <c r="A49" s="4"/>
      <c r="B49" s="536" t="s">
        <v>489</v>
      </c>
      <c r="C49" s="911"/>
      <c r="D49" s="46"/>
      <c r="E49" s="46"/>
      <c r="F49" s="46"/>
      <c r="G49" s="46"/>
      <c r="H49" s="46"/>
      <c r="I49" s="46"/>
      <c r="J49" s="46"/>
      <c r="K49" s="46"/>
      <c r="L49" s="46"/>
      <c r="M49" s="46"/>
      <c r="N49" s="46"/>
      <c r="O49" s="69"/>
    </row>
    <row r="50" spans="1:15" s="18" customFormat="1">
      <c r="A50" s="4"/>
      <c r="B50" s="536" t="s">
        <v>512</v>
      </c>
      <c r="C50" s="912"/>
      <c r="D50" s="65">
        <f>SUM(D46:D49)</f>
        <v>0</v>
      </c>
      <c r="E50" s="65">
        <f t="shared" ref="E50:G50" si="12">SUM(E46:E49)</f>
        <v>0</v>
      </c>
      <c r="F50" s="65">
        <f t="shared" si="12"/>
        <v>0</v>
      </c>
      <c r="G50" s="65">
        <f t="shared" si="12"/>
        <v>0</v>
      </c>
      <c r="H50" s="65">
        <f t="shared" ref="H50:N50" si="13">SUM(H46:H49)</f>
        <v>2.2111000000000001</v>
      </c>
      <c r="I50" s="65">
        <f t="shared" si="13"/>
        <v>2.2483</v>
      </c>
      <c r="J50" s="65">
        <f t="shared" si="13"/>
        <v>1.4658</v>
      </c>
      <c r="K50" s="65">
        <f t="shared" si="13"/>
        <v>1.4854000000000001</v>
      </c>
      <c r="L50" s="65">
        <f t="shared" si="13"/>
        <v>1.5037</v>
      </c>
      <c r="M50" s="65">
        <f t="shared" si="13"/>
        <v>1.5217000000000001</v>
      </c>
      <c r="N50" s="65">
        <f t="shared" si="13"/>
        <v>1.5499000000000001</v>
      </c>
      <c r="O50" s="76"/>
    </row>
    <row r="51" spans="1:15" s="14" customFormat="1">
      <c r="A51" s="72"/>
      <c r="B51" s="492" t="s">
        <v>513</v>
      </c>
      <c r="C51" s="488"/>
      <c r="D51" s="71"/>
      <c r="E51" s="484">
        <f t="shared" ref="E51:N51" si="14">ROUND(SUM(D50*E16+E50*E17)/12,4)</f>
        <v>0</v>
      </c>
      <c r="F51" s="484">
        <f t="shared" si="14"/>
        <v>0</v>
      </c>
      <c r="G51" s="484">
        <f t="shared" si="14"/>
        <v>0</v>
      </c>
      <c r="H51" s="484">
        <f t="shared" si="14"/>
        <v>0.18429999999999999</v>
      </c>
      <c r="I51" s="484">
        <f t="shared" si="14"/>
        <v>2.2359</v>
      </c>
      <c r="J51" s="484">
        <f t="shared" si="14"/>
        <v>1.7265999999999999</v>
      </c>
      <c r="K51" s="484">
        <f t="shared" si="14"/>
        <v>1.4789000000000001</v>
      </c>
      <c r="L51" s="484">
        <f t="shared" si="14"/>
        <v>1.4976</v>
      </c>
      <c r="M51" s="484">
        <f t="shared" si="14"/>
        <v>1.5157</v>
      </c>
      <c r="N51" s="484">
        <f t="shared" si="14"/>
        <v>1.5405</v>
      </c>
      <c r="O51" s="489"/>
    </row>
    <row r="52" spans="1:15" s="70" customFormat="1" ht="14.15">
      <c r="A52" s="72"/>
      <c r="B52" s="492"/>
      <c r="C52" s="488"/>
      <c r="D52" s="71"/>
      <c r="E52" s="71"/>
      <c r="F52" s="71"/>
      <c r="G52" s="71"/>
      <c r="H52" s="71"/>
      <c r="I52" s="71"/>
      <c r="J52" s="71"/>
      <c r="K52" s="71"/>
      <c r="L52" s="494"/>
      <c r="M52" s="494"/>
      <c r="N52" s="494"/>
      <c r="O52" s="493"/>
    </row>
    <row r="53" spans="1:15" s="64" customFormat="1" ht="14.15">
      <c r="A53" s="62"/>
      <c r="B53" s="604" t="str">
        <f>'1.  LRAMVA Summary'!B34</f>
        <v>Unmetered Scattered Load</v>
      </c>
      <c r="C53" s="910" t="str">
        <f>'2. LRAMVA Threshold'!I43</f>
        <v>kWh</v>
      </c>
      <c r="D53" s="46"/>
      <c r="E53" s="46"/>
      <c r="F53" s="46"/>
      <c r="G53" s="46"/>
      <c r="H53" s="46">
        <v>1.6199999999999999E-2</v>
      </c>
      <c r="I53" s="46">
        <v>1.66E-2</v>
      </c>
      <c r="J53" s="46">
        <v>1.66E-2</v>
      </c>
      <c r="K53" s="46">
        <v>1.6899999999999998E-2</v>
      </c>
      <c r="L53" s="46">
        <v>1.7100000000000001E-2</v>
      </c>
      <c r="M53" s="46">
        <v>1.7299999999999999E-2</v>
      </c>
      <c r="N53" s="46">
        <v>1.7600000000000001E-2</v>
      </c>
      <c r="O53" s="69"/>
    </row>
    <row r="54" spans="1:15" s="18" customFormat="1" outlineLevel="1">
      <c r="A54" s="4"/>
      <c r="B54" s="536" t="s">
        <v>510</v>
      </c>
      <c r="C54" s="911"/>
      <c r="D54" s="46"/>
      <c r="E54" s="46"/>
      <c r="F54" s="46"/>
      <c r="G54" s="46"/>
      <c r="H54" s="46">
        <v>-1E-4</v>
      </c>
      <c r="I54" s="46"/>
      <c r="J54" s="46"/>
      <c r="K54" s="46"/>
      <c r="L54" s="46"/>
      <c r="M54" s="46"/>
      <c r="N54" s="46"/>
      <c r="O54" s="69"/>
    </row>
    <row r="55" spans="1:15" s="18" customFormat="1" outlineLevel="1">
      <c r="A55" s="4"/>
      <c r="B55" s="536" t="s">
        <v>511</v>
      </c>
      <c r="C55" s="911"/>
      <c r="D55" s="46"/>
      <c r="E55" s="46"/>
      <c r="F55" s="46"/>
      <c r="G55" s="46"/>
      <c r="H55" s="46"/>
      <c r="I55" s="46"/>
      <c r="J55" s="46"/>
      <c r="K55" s="46"/>
      <c r="L55" s="46"/>
      <c r="M55" s="46"/>
      <c r="N55" s="46"/>
      <c r="O55" s="69"/>
    </row>
    <row r="56" spans="1:15" s="18" customFormat="1" outlineLevel="1">
      <c r="A56" s="4"/>
      <c r="B56" s="536" t="s">
        <v>489</v>
      </c>
      <c r="C56" s="911"/>
      <c r="D56" s="46"/>
      <c r="E56" s="46"/>
      <c r="F56" s="46"/>
      <c r="G56" s="46"/>
      <c r="H56" s="46"/>
      <c r="I56" s="46"/>
      <c r="J56" s="46"/>
      <c r="K56" s="46"/>
      <c r="L56" s="46"/>
      <c r="M56" s="46"/>
      <c r="N56" s="46"/>
      <c r="O56" s="69"/>
    </row>
    <row r="57" spans="1:15" s="18" customFormat="1">
      <c r="A57" s="4"/>
      <c r="B57" s="536" t="s">
        <v>512</v>
      </c>
      <c r="C57" s="912"/>
      <c r="D57" s="65">
        <f>SUM(D53:D56)</f>
        <v>0</v>
      </c>
      <c r="E57" s="65">
        <f t="shared" ref="E57:G57" si="15">SUM(E53:E56)</f>
        <v>0</v>
      </c>
      <c r="F57" s="65">
        <f t="shared" si="15"/>
        <v>0</v>
      </c>
      <c r="G57" s="65">
        <f t="shared" si="15"/>
        <v>0</v>
      </c>
      <c r="H57" s="65">
        <f t="shared" ref="H57:N57" si="16">SUM(H53:H56)</f>
        <v>1.61E-2</v>
      </c>
      <c r="I57" s="65">
        <f t="shared" si="16"/>
        <v>1.66E-2</v>
      </c>
      <c r="J57" s="65">
        <f t="shared" si="16"/>
        <v>1.66E-2</v>
      </c>
      <c r="K57" s="65">
        <f t="shared" si="16"/>
        <v>1.6899999999999998E-2</v>
      </c>
      <c r="L57" s="65">
        <f t="shared" si="16"/>
        <v>1.7100000000000001E-2</v>
      </c>
      <c r="M57" s="65">
        <f t="shared" si="16"/>
        <v>1.7299999999999999E-2</v>
      </c>
      <c r="N57" s="65">
        <f t="shared" si="16"/>
        <v>1.7600000000000001E-2</v>
      </c>
      <c r="O57" s="77"/>
    </row>
    <row r="58" spans="1:15" s="14" customFormat="1">
      <c r="A58" s="72"/>
      <c r="B58" s="492" t="s">
        <v>513</v>
      </c>
      <c r="C58" s="488"/>
      <c r="D58" s="71"/>
      <c r="E58" s="484">
        <f t="shared" ref="E58:N58" si="17">ROUND(SUM(D57*E16+E57*E17)/12,4)</f>
        <v>0</v>
      </c>
      <c r="F58" s="484">
        <f t="shared" si="17"/>
        <v>0</v>
      </c>
      <c r="G58" s="484">
        <f t="shared" si="17"/>
        <v>0</v>
      </c>
      <c r="H58" s="484">
        <f t="shared" si="17"/>
        <v>1.2999999999999999E-3</v>
      </c>
      <c r="I58" s="484">
        <f t="shared" si="17"/>
        <v>1.6400000000000001E-2</v>
      </c>
      <c r="J58" s="484">
        <f t="shared" si="17"/>
        <v>1.66E-2</v>
      </c>
      <c r="K58" s="484">
        <f t="shared" si="17"/>
        <v>1.6799999999999999E-2</v>
      </c>
      <c r="L58" s="484">
        <f t="shared" si="17"/>
        <v>1.7000000000000001E-2</v>
      </c>
      <c r="M58" s="484">
        <f t="shared" si="17"/>
        <v>1.72E-2</v>
      </c>
      <c r="N58" s="484">
        <f t="shared" si="17"/>
        <v>1.7500000000000002E-2</v>
      </c>
      <c r="O58" s="489"/>
    </row>
    <row r="59" spans="1:15" s="70" customFormat="1" ht="14.15">
      <c r="A59" s="72"/>
      <c r="B59" s="492"/>
      <c r="C59" s="488"/>
      <c r="D59" s="71"/>
      <c r="E59" s="71"/>
      <c r="F59" s="71"/>
      <c r="G59" s="71"/>
      <c r="H59" s="71"/>
      <c r="I59" s="71"/>
      <c r="J59" s="71"/>
      <c r="K59" s="71"/>
      <c r="L59" s="494"/>
      <c r="M59" s="494"/>
      <c r="N59" s="494"/>
      <c r="O59" s="493"/>
    </row>
    <row r="60" spans="1:15" s="64" customFormat="1" ht="14.15">
      <c r="A60" s="62"/>
      <c r="B60" s="604" t="str">
        <f>'1.  LRAMVA Summary'!B35</f>
        <v>Sentinel Lighting</v>
      </c>
      <c r="C60" s="910" t="str">
        <f>'2. LRAMVA Threshold'!J43</f>
        <v>kW</v>
      </c>
      <c r="D60" s="46"/>
      <c r="E60" s="46"/>
      <c r="F60" s="46"/>
      <c r="G60" s="46"/>
      <c r="H60" s="46">
        <v>18.201699999999999</v>
      </c>
      <c r="I60" s="46">
        <v>18.465599999999998</v>
      </c>
      <c r="J60" s="46">
        <v>26.1496</v>
      </c>
      <c r="K60" s="46">
        <v>32.809100000000001</v>
      </c>
      <c r="L60" s="46">
        <v>39.302500000000002</v>
      </c>
      <c r="M60" s="46">
        <v>39.774099999999997</v>
      </c>
      <c r="N60" s="46">
        <v>40.509900000000002</v>
      </c>
      <c r="O60" s="69"/>
    </row>
    <row r="61" spans="1:15" s="18" customFormat="1" outlineLevel="1">
      <c r="A61" s="4"/>
      <c r="B61" s="536" t="s">
        <v>510</v>
      </c>
      <c r="C61" s="911"/>
      <c r="D61" s="46"/>
      <c r="E61" s="46"/>
      <c r="F61" s="46"/>
      <c r="G61" s="46"/>
      <c r="H61" s="46">
        <v>-6.6900000000000001E-2</v>
      </c>
      <c r="I61" s="46"/>
      <c r="J61" s="46"/>
      <c r="K61" s="46"/>
      <c r="L61" s="46"/>
      <c r="M61" s="46"/>
      <c r="N61" s="46"/>
      <c r="O61" s="69"/>
    </row>
    <row r="62" spans="1:15" s="18" customFormat="1" outlineLevel="1">
      <c r="A62" s="4"/>
      <c r="B62" s="536" t="s">
        <v>511</v>
      </c>
      <c r="C62" s="911"/>
      <c r="D62" s="46"/>
      <c r="E62" s="46"/>
      <c r="F62" s="46"/>
      <c r="G62" s="46"/>
      <c r="H62" s="46"/>
      <c r="I62" s="46"/>
      <c r="J62" s="46"/>
      <c r="K62" s="46"/>
      <c r="L62" s="46"/>
      <c r="M62" s="46"/>
      <c r="N62" s="46"/>
      <c r="O62" s="69"/>
    </row>
    <row r="63" spans="1:15" s="18" customFormat="1" outlineLevel="1">
      <c r="A63" s="4"/>
      <c r="B63" s="536" t="s">
        <v>489</v>
      </c>
      <c r="C63" s="911"/>
      <c r="D63" s="46"/>
      <c r="E63" s="46"/>
      <c r="F63" s="46"/>
      <c r="G63" s="46"/>
      <c r="H63" s="46"/>
      <c r="I63" s="46"/>
      <c r="J63" s="46"/>
      <c r="K63" s="46"/>
      <c r="L63" s="46"/>
      <c r="M63" s="46"/>
      <c r="N63" s="46"/>
      <c r="O63" s="69"/>
    </row>
    <row r="64" spans="1:15" s="18" customFormat="1">
      <c r="A64" s="4"/>
      <c r="B64" s="536" t="s">
        <v>512</v>
      </c>
      <c r="C64" s="912"/>
      <c r="D64" s="65">
        <f>SUM(D60:D63)</f>
        <v>0</v>
      </c>
      <c r="E64" s="65">
        <f t="shared" ref="E64:G64" si="18">SUM(E60:E63)</f>
        <v>0</v>
      </c>
      <c r="F64" s="65">
        <f t="shared" si="18"/>
        <v>0</v>
      </c>
      <c r="G64" s="65">
        <f t="shared" si="18"/>
        <v>0</v>
      </c>
      <c r="H64" s="65">
        <f t="shared" ref="H64:N64" si="19">SUM(H60:H63)</f>
        <v>18.134799999999998</v>
      </c>
      <c r="I64" s="65">
        <f t="shared" si="19"/>
        <v>18.465599999999998</v>
      </c>
      <c r="J64" s="65">
        <f t="shared" si="19"/>
        <v>26.1496</v>
      </c>
      <c r="K64" s="65">
        <f t="shared" si="19"/>
        <v>32.809100000000001</v>
      </c>
      <c r="L64" s="65">
        <f t="shared" si="19"/>
        <v>39.302500000000002</v>
      </c>
      <c r="M64" s="65">
        <f t="shared" si="19"/>
        <v>39.774099999999997</v>
      </c>
      <c r="N64" s="65">
        <f t="shared" si="19"/>
        <v>40.509900000000002</v>
      </c>
      <c r="O64" s="77"/>
    </row>
    <row r="65" spans="1:15" s="14" customFormat="1">
      <c r="A65" s="72"/>
      <c r="B65" s="492" t="s">
        <v>513</v>
      </c>
      <c r="C65" s="488"/>
      <c r="D65" s="71"/>
      <c r="E65" s="484">
        <f t="shared" ref="E65:N65" si="20">ROUND(SUM(D64*E16+E64*E17)/12,4)</f>
        <v>0</v>
      </c>
      <c r="F65" s="484">
        <f t="shared" si="20"/>
        <v>0</v>
      </c>
      <c r="G65" s="484">
        <f t="shared" si="20"/>
        <v>0</v>
      </c>
      <c r="H65" s="484">
        <f t="shared" si="20"/>
        <v>1.5112000000000001</v>
      </c>
      <c r="I65" s="484">
        <f>ROUND(SUM(H64*I16+I64*I17)/12,4)</f>
        <v>18.3553</v>
      </c>
      <c r="J65" s="484">
        <f t="shared" si="20"/>
        <v>23.5883</v>
      </c>
      <c r="K65" s="484">
        <f t="shared" si="20"/>
        <v>30.589300000000001</v>
      </c>
      <c r="L65" s="484">
        <f t="shared" si="20"/>
        <v>37.137999999999998</v>
      </c>
      <c r="M65" s="484">
        <f t="shared" si="20"/>
        <v>39.616900000000001</v>
      </c>
      <c r="N65" s="484">
        <f t="shared" si="20"/>
        <v>40.264600000000002</v>
      </c>
      <c r="O65" s="489"/>
    </row>
    <row r="66" spans="1:15" s="14" customFormat="1">
      <c r="A66" s="72"/>
      <c r="B66" s="73"/>
      <c r="C66" s="80"/>
      <c r="D66" s="71"/>
      <c r="E66" s="71"/>
      <c r="F66" s="71"/>
      <c r="G66" s="71"/>
      <c r="H66" s="71"/>
      <c r="I66" s="71"/>
      <c r="J66" s="71"/>
      <c r="K66" s="71"/>
      <c r="L66" s="487"/>
      <c r="M66" s="487"/>
      <c r="N66" s="487"/>
      <c r="O66" s="489"/>
    </row>
    <row r="67" spans="1:15" s="64" customFormat="1" ht="14.15">
      <c r="A67" s="62"/>
      <c r="B67" s="604" t="str">
        <f>'1.  LRAMVA Summary'!B36</f>
        <v>Street Lighting</v>
      </c>
      <c r="C67" s="910" t="str">
        <f>'2. LRAMVA Threshold'!K43</f>
        <v>kW</v>
      </c>
      <c r="D67" s="46"/>
      <c r="E67" s="46"/>
      <c r="F67" s="46"/>
      <c r="G67" s="46"/>
      <c r="H67" s="46">
        <v>8.8033999999999999</v>
      </c>
      <c r="I67" s="46">
        <v>8.9309999999999992</v>
      </c>
      <c r="J67" s="46">
        <v>10.5624</v>
      </c>
      <c r="K67" s="46">
        <v>10.6912</v>
      </c>
      <c r="L67" s="46">
        <v>10.820399999999999</v>
      </c>
      <c r="M67" s="46">
        <v>10.950200000000001</v>
      </c>
      <c r="N67" s="46">
        <v>11.152799999999999</v>
      </c>
      <c r="O67" s="69"/>
    </row>
    <row r="68" spans="1:15" s="18" customFormat="1" outlineLevel="1">
      <c r="A68" s="4"/>
      <c r="B68" s="536" t="s">
        <v>510</v>
      </c>
      <c r="C68" s="911"/>
      <c r="D68" s="46"/>
      <c r="E68" s="46"/>
      <c r="F68" s="46"/>
      <c r="G68" s="46"/>
      <c r="H68" s="46">
        <v>-2.4299999999999999E-2</v>
      </c>
      <c r="I68" s="46"/>
      <c r="J68" s="46"/>
      <c r="K68" s="46"/>
      <c r="L68" s="46"/>
      <c r="M68" s="46"/>
      <c r="N68" s="46"/>
      <c r="O68" s="69"/>
    </row>
    <row r="69" spans="1:15" s="18" customFormat="1" outlineLevel="1">
      <c r="A69" s="4"/>
      <c r="B69" s="536" t="s">
        <v>511</v>
      </c>
      <c r="C69" s="911"/>
      <c r="D69" s="46"/>
      <c r="E69" s="46"/>
      <c r="F69" s="46"/>
      <c r="G69" s="46"/>
      <c r="H69" s="46"/>
      <c r="I69" s="46"/>
      <c r="J69" s="46"/>
      <c r="K69" s="46"/>
      <c r="L69" s="46"/>
      <c r="M69" s="46"/>
      <c r="N69" s="46"/>
      <c r="O69" s="69"/>
    </row>
    <row r="70" spans="1:15" s="18" customFormat="1" outlineLevel="1">
      <c r="A70" s="4"/>
      <c r="B70" s="536" t="s">
        <v>489</v>
      </c>
      <c r="C70" s="911"/>
      <c r="D70" s="46"/>
      <c r="E70" s="46"/>
      <c r="F70" s="46"/>
      <c r="G70" s="46"/>
      <c r="H70" s="46"/>
      <c r="I70" s="46"/>
      <c r="J70" s="46"/>
      <c r="K70" s="46"/>
      <c r="L70" s="46"/>
      <c r="M70" s="46"/>
      <c r="N70" s="46"/>
      <c r="O70" s="69"/>
    </row>
    <row r="71" spans="1:15" s="18" customFormat="1">
      <c r="A71" s="4"/>
      <c r="B71" s="536" t="s">
        <v>512</v>
      </c>
      <c r="C71" s="912"/>
      <c r="D71" s="65">
        <f>SUM(D67:D70)</f>
        <v>0</v>
      </c>
      <c r="E71" s="65">
        <f t="shared" ref="E71:N71" si="21">SUM(E67:E70)</f>
        <v>0</v>
      </c>
      <c r="F71" s="65">
        <f>SUM(F67:F70)</f>
        <v>0</v>
      </c>
      <c r="G71" s="65">
        <f t="shared" si="21"/>
        <v>0</v>
      </c>
      <c r="H71" s="65">
        <f t="shared" si="21"/>
        <v>8.7790999999999997</v>
      </c>
      <c r="I71" s="65">
        <f t="shared" si="21"/>
        <v>8.9309999999999992</v>
      </c>
      <c r="J71" s="65">
        <f t="shared" si="21"/>
        <v>10.5624</v>
      </c>
      <c r="K71" s="65">
        <f t="shared" si="21"/>
        <v>10.6912</v>
      </c>
      <c r="L71" s="65">
        <f t="shared" si="21"/>
        <v>10.820399999999999</v>
      </c>
      <c r="M71" s="65">
        <f t="shared" si="21"/>
        <v>10.950200000000001</v>
      </c>
      <c r="N71" s="65">
        <f t="shared" si="21"/>
        <v>11.152799999999999</v>
      </c>
      <c r="O71" s="77"/>
    </row>
    <row r="72" spans="1:15" s="14" customFormat="1">
      <c r="A72" s="72"/>
      <c r="B72" s="492" t="s">
        <v>513</v>
      </c>
      <c r="C72" s="488"/>
      <c r="D72" s="71"/>
      <c r="E72" s="484">
        <f t="shared" ref="E72:N72" si="22">ROUND(SUM(D71*E16+E71*E17)/12,4)</f>
        <v>0</v>
      </c>
      <c r="F72" s="484">
        <f t="shared" si="22"/>
        <v>0</v>
      </c>
      <c r="G72" s="484">
        <f t="shared" si="22"/>
        <v>0</v>
      </c>
      <c r="H72" s="484">
        <f t="shared" si="22"/>
        <v>0.73160000000000003</v>
      </c>
      <c r="I72" s="484">
        <f t="shared" si="22"/>
        <v>8.8803999999999998</v>
      </c>
      <c r="J72" s="484">
        <f t="shared" si="22"/>
        <v>10.018599999999999</v>
      </c>
      <c r="K72" s="484">
        <f t="shared" si="22"/>
        <v>10.648300000000001</v>
      </c>
      <c r="L72" s="484">
        <f t="shared" si="22"/>
        <v>10.7773</v>
      </c>
      <c r="M72" s="484">
        <f t="shared" si="22"/>
        <v>10.9069</v>
      </c>
      <c r="N72" s="484">
        <f t="shared" si="22"/>
        <v>11.0853</v>
      </c>
      <c r="O72" s="489"/>
    </row>
    <row r="73" spans="1:15" s="14" customFormat="1">
      <c r="A73" s="72"/>
      <c r="B73" s="481"/>
      <c r="C73" s="488"/>
      <c r="D73" s="71"/>
      <c r="E73" s="484"/>
      <c r="F73" s="484"/>
      <c r="G73" s="484"/>
      <c r="H73" s="484"/>
      <c r="I73" s="484"/>
      <c r="J73" s="484"/>
      <c r="K73" s="484"/>
      <c r="L73" s="484"/>
      <c r="M73" s="484"/>
      <c r="N73" s="484"/>
      <c r="O73" s="489"/>
    </row>
    <row r="74" spans="1:15" s="64" customFormat="1" ht="14.15">
      <c r="A74" s="62"/>
      <c r="B74" s="604">
        <f>'1.  LRAMVA Summary'!B37</f>
        <v>0</v>
      </c>
      <c r="C74" s="910">
        <f>'2. LRAMVA Threshold'!L43</f>
        <v>0</v>
      </c>
      <c r="D74" s="46"/>
      <c r="E74" s="46"/>
      <c r="F74" s="46"/>
      <c r="G74" s="46"/>
      <c r="H74" s="46"/>
      <c r="I74" s="46"/>
      <c r="J74" s="46"/>
      <c r="K74" s="46"/>
      <c r="L74" s="46"/>
      <c r="M74" s="46"/>
      <c r="N74" s="46"/>
      <c r="O74" s="69"/>
    </row>
    <row r="75" spans="1:15" s="18" customFormat="1" outlineLevel="1">
      <c r="A75" s="4"/>
      <c r="B75" s="536" t="s">
        <v>510</v>
      </c>
      <c r="C75" s="911"/>
      <c r="D75" s="46"/>
      <c r="E75" s="46"/>
      <c r="F75" s="46"/>
      <c r="G75" s="46"/>
      <c r="H75" s="46"/>
      <c r="I75" s="46"/>
      <c r="J75" s="46"/>
      <c r="K75" s="46"/>
      <c r="L75" s="46"/>
      <c r="M75" s="46"/>
      <c r="N75" s="46"/>
      <c r="O75" s="69"/>
    </row>
    <row r="76" spans="1:15" s="18" customFormat="1" outlineLevel="1">
      <c r="A76" s="4"/>
      <c r="B76" s="536" t="s">
        <v>511</v>
      </c>
      <c r="C76" s="911"/>
      <c r="D76" s="46"/>
      <c r="E76" s="46"/>
      <c r="F76" s="46"/>
      <c r="G76" s="46"/>
      <c r="H76" s="46"/>
      <c r="I76" s="46"/>
      <c r="J76" s="46"/>
      <c r="K76" s="46"/>
      <c r="L76" s="46"/>
      <c r="M76" s="46"/>
      <c r="N76" s="46"/>
      <c r="O76" s="69"/>
    </row>
    <row r="77" spans="1:15" s="18" customFormat="1" outlineLevel="1">
      <c r="A77" s="4"/>
      <c r="B77" s="536" t="s">
        <v>489</v>
      </c>
      <c r="C77" s="911"/>
      <c r="D77" s="46"/>
      <c r="E77" s="46"/>
      <c r="F77" s="46"/>
      <c r="G77" s="46"/>
      <c r="H77" s="46"/>
      <c r="I77" s="46"/>
      <c r="J77" s="46"/>
      <c r="K77" s="46"/>
      <c r="L77" s="46"/>
      <c r="M77" s="46"/>
      <c r="N77" s="46"/>
      <c r="O77" s="69"/>
    </row>
    <row r="78" spans="1:15" s="18" customFormat="1">
      <c r="A78" s="4"/>
      <c r="B78" s="536" t="s">
        <v>512</v>
      </c>
      <c r="C78" s="912"/>
      <c r="D78" s="65">
        <f>SUM(D74:D77)</f>
        <v>0</v>
      </c>
      <c r="E78" s="65">
        <f>SUM(E74:E77)</f>
        <v>0</v>
      </c>
      <c r="F78" s="65">
        <f t="shared" ref="F78:N78" si="23">SUM(F74:F77)</f>
        <v>0</v>
      </c>
      <c r="G78" s="65">
        <f t="shared" si="23"/>
        <v>0</v>
      </c>
      <c r="H78" s="65">
        <f t="shared" si="23"/>
        <v>0</v>
      </c>
      <c r="I78" s="65">
        <f t="shared" si="23"/>
        <v>0</v>
      </c>
      <c r="J78" s="65">
        <f t="shared" si="23"/>
        <v>0</v>
      </c>
      <c r="K78" s="65">
        <f t="shared" si="23"/>
        <v>0</v>
      </c>
      <c r="L78" s="65">
        <f t="shared" si="23"/>
        <v>0</v>
      </c>
      <c r="M78" s="65">
        <f t="shared" si="23"/>
        <v>0</v>
      </c>
      <c r="N78" s="65">
        <f t="shared" si="23"/>
        <v>0</v>
      </c>
      <c r="O78" s="77"/>
    </row>
    <row r="79" spans="1:15" s="14" customFormat="1">
      <c r="A79" s="72"/>
      <c r="B79" s="492" t="s">
        <v>513</v>
      </c>
      <c r="C79" s="488"/>
      <c r="D79" s="71"/>
      <c r="E79" s="484">
        <f t="shared" ref="E79:M79" si="24">ROUND(SUM(D78*E16+E78*E17)/12,4)</f>
        <v>0</v>
      </c>
      <c r="F79" s="484">
        <f t="shared" si="24"/>
        <v>0</v>
      </c>
      <c r="G79" s="484">
        <f t="shared" si="24"/>
        <v>0</v>
      </c>
      <c r="H79" s="484">
        <f t="shared" si="24"/>
        <v>0</v>
      </c>
      <c r="I79" s="484">
        <f t="shared" si="24"/>
        <v>0</v>
      </c>
      <c r="J79" s="484">
        <f t="shared" si="24"/>
        <v>0</v>
      </c>
      <c r="K79" s="484">
        <f t="shared" si="24"/>
        <v>0</v>
      </c>
      <c r="L79" s="484">
        <f t="shared" si="24"/>
        <v>0</v>
      </c>
      <c r="M79" s="484">
        <f t="shared" si="24"/>
        <v>0</v>
      </c>
      <c r="N79" s="484">
        <f>ROUND(SUM(M78*N16+N78*N17)/12,4)</f>
        <v>0</v>
      </c>
      <c r="O79" s="489"/>
    </row>
    <row r="80" spans="1:15" s="14" customFormat="1">
      <c r="A80" s="72"/>
      <c r="B80" s="481"/>
      <c r="C80" s="488"/>
      <c r="D80" s="71"/>
      <c r="E80" s="484"/>
      <c r="F80" s="484"/>
      <c r="G80" s="484"/>
      <c r="H80" s="484"/>
      <c r="I80" s="484"/>
      <c r="J80" s="484"/>
      <c r="K80" s="484"/>
      <c r="L80" s="484"/>
      <c r="M80" s="484"/>
      <c r="N80" s="484"/>
      <c r="O80" s="489"/>
    </row>
    <row r="81" spans="1:15" s="64" customFormat="1" ht="14.15">
      <c r="A81" s="62"/>
      <c r="B81" s="604">
        <f>'1.  LRAMVA Summary'!B38</f>
        <v>0</v>
      </c>
      <c r="C81" s="910">
        <f>'2. LRAMVA Threshold'!M43</f>
        <v>0</v>
      </c>
      <c r="D81" s="46"/>
      <c r="E81" s="46"/>
      <c r="F81" s="46"/>
      <c r="G81" s="46"/>
      <c r="H81" s="46"/>
      <c r="I81" s="46"/>
      <c r="J81" s="46"/>
      <c r="K81" s="46"/>
      <c r="L81" s="46"/>
      <c r="M81" s="46"/>
      <c r="N81" s="46"/>
      <c r="O81" s="69"/>
    </row>
    <row r="82" spans="1:15" s="18" customFormat="1" outlineLevel="1">
      <c r="A82" s="4"/>
      <c r="B82" s="536" t="s">
        <v>510</v>
      </c>
      <c r="C82" s="911"/>
      <c r="D82" s="46"/>
      <c r="E82" s="46"/>
      <c r="F82" s="46"/>
      <c r="G82" s="46"/>
      <c r="H82" s="46"/>
      <c r="I82" s="46"/>
      <c r="J82" s="46"/>
      <c r="K82" s="46"/>
      <c r="L82" s="46"/>
      <c r="M82" s="46"/>
      <c r="N82" s="46"/>
      <c r="O82" s="69"/>
    </row>
    <row r="83" spans="1:15" s="18" customFormat="1" outlineLevel="1">
      <c r="A83" s="4"/>
      <c r="B83" s="536" t="s">
        <v>511</v>
      </c>
      <c r="C83" s="911"/>
      <c r="D83" s="46"/>
      <c r="E83" s="46"/>
      <c r="F83" s="46"/>
      <c r="G83" s="46"/>
      <c r="H83" s="46"/>
      <c r="I83" s="46"/>
      <c r="J83" s="46"/>
      <c r="K83" s="46"/>
      <c r="L83" s="46"/>
      <c r="M83" s="46"/>
      <c r="N83" s="46"/>
      <c r="O83" s="69"/>
    </row>
    <row r="84" spans="1:15" s="18" customFormat="1" outlineLevel="1">
      <c r="A84" s="4"/>
      <c r="B84" s="536" t="s">
        <v>489</v>
      </c>
      <c r="C84" s="911"/>
      <c r="D84" s="46"/>
      <c r="E84" s="46"/>
      <c r="F84" s="46"/>
      <c r="G84" s="46"/>
      <c r="H84" s="46"/>
      <c r="I84" s="46"/>
      <c r="J84" s="46"/>
      <c r="K84" s="46"/>
      <c r="L84" s="46"/>
      <c r="M84" s="46"/>
      <c r="N84" s="46"/>
      <c r="O84" s="69"/>
    </row>
    <row r="85" spans="1:15" s="18" customFormat="1">
      <c r="A85" s="4"/>
      <c r="B85" s="536" t="s">
        <v>512</v>
      </c>
      <c r="C85" s="912"/>
      <c r="D85" s="65">
        <f>SUM(D81:D84)</f>
        <v>0</v>
      </c>
      <c r="E85" s="65">
        <f>SUM(E81:E84)</f>
        <v>0</v>
      </c>
      <c r="F85" s="65">
        <f t="shared" ref="F85:N85" si="25">SUM(F81:F84)</f>
        <v>0</v>
      </c>
      <c r="G85" s="65">
        <f t="shared" si="25"/>
        <v>0</v>
      </c>
      <c r="H85" s="65">
        <f t="shared" si="25"/>
        <v>0</v>
      </c>
      <c r="I85" s="65">
        <f t="shared" si="25"/>
        <v>0</v>
      </c>
      <c r="J85" s="65">
        <f t="shared" si="25"/>
        <v>0</v>
      </c>
      <c r="K85" s="65">
        <f t="shared" si="25"/>
        <v>0</v>
      </c>
      <c r="L85" s="65">
        <f t="shared" si="25"/>
        <v>0</v>
      </c>
      <c r="M85" s="65">
        <f t="shared" si="25"/>
        <v>0</v>
      </c>
      <c r="N85" s="65">
        <f t="shared" si="25"/>
        <v>0</v>
      </c>
      <c r="O85" s="77"/>
    </row>
    <row r="86" spans="1:15" s="14" customFormat="1">
      <c r="A86" s="72"/>
      <c r="B86" s="492" t="s">
        <v>513</v>
      </c>
      <c r="C86" s="488"/>
      <c r="D86" s="71"/>
      <c r="E86" s="484">
        <f t="shared" ref="E86:N86" si="26">ROUND(SUM(D85*E16+E85*E17)/12,4)</f>
        <v>0</v>
      </c>
      <c r="F86" s="484">
        <f t="shared" si="26"/>
        <v>0</v>
      </c>
      <c r="G86" s="484">
        <f t="shared" si="26"/>
        <v>0</v>
      </c>
      <c r="H86" s="484">
        <f t="shared" si="26"/>
        <v>0</v>
      </c>
      <c r="I86" s="484">
        <f t="shared" si="26"/>
        <v>0</v>
      </c>
      <c r="J86" s="484">
        <f t="shared" si="26"/>
        <v>0</v>
      </c>
      <c r="K86" s="484">
        <f t="shared" si="26"/>
        <v>0</v>
      </c>
      <c r="L86" s="484">
        <f t="shared" si="26"/>
        <v>0</v>
      </c>
      <c r="M86" s="484">
        <f t="shared" si="26"/>
        <v>0</v>
      </c>
      <c r="N86" s="484">
        <f t="shared" si="26"/>
        <v>0</v>
      </c>
      <c r="O86" s="489"/>
    </row>
    <row r="87" spans="1:15" s="14" customFormat="1">
      <c r="A87" s="72"/>
      <c r="B87" s="481"/>
      <c r="C87" s="488"/>
      <c r="D87" s="71"/>
      <c r="E87" s="484"/>
      <c r="F87" s="484"/>
      <c r="G87" s="484"/>
      <c r="H87" s="484"/>
      <c r="I87" s="484"/>
      <c r="J87" s="484"/>
      <c r="K87" s="484"/>
      <c r="L87" s="484"/>
      <c r="M87" s="484"/>
      <c r="N87" s="484"/>
      <c r="O87" s="489"/>
    </row>
    <row r="88" spans="1:15" s="64" customFormat="1" ht="14.15">
      <c r="A88" s="62"/>
      <c r="B88" s="604">
        <f>'1.  LRAMVA Summary'!B39</f>
        <v>0</v>
      </c>
      <c r="C88" s="910">
        <f>'2. LRAMVA Threshold'!N43</f>
        <v>0</v>
      </c>
      <c r="D88" s="46"/>
      <c r="E88" s="46"/>
      <c r="F88" s="46"/>
      <c r="G88" s="46"/>
      <c r="H88" s="46"/>
      <c r="I88" s="46"/>
      <c r="J88" s="46"/>
      <c r="K88" s="46"/>
      <c r="L88" s="46"/>
      <c r="M88" s="46"/>
      <c r="N88" s="46"/>
      <c r="O88" s="69"/>
    </row>
    <row r="89" spans="1:15" s="18" customFormat="1" outlineLevel="1">
      <c r="A89" s="4"/>
      <c r="B89" s="536" t="s">
        <v>510</v>
      </c>
      <c r="C89" s="911"/>
      <c r="D89" s="46"/>
      <c r="E89" s="46"/>
      <c r="F89" s="46"/>
      <c r="G89" s="46"/>
      <c r="H89" s="46"/>
      <c r="I89" s="46"/>
      <c r="J89" s="46"/>
      <c r="K89" s="46"/>
      <c r="L89" s="46"/>
      <c r="M89" s="46"/>
      <c r="N89" s="46"/>
      <c r="O89" s="69"/>
    </row>
    <row r="90" spans="1:15" s="18" customFormat="1" outlineLevel="1">
      <c r="A90" s="4"/>
      <c r="B90" s="536" t="s">
        <v>511</v>
      </c>
      <c r="C90" s="911"/>
      <c r="D90" s="46"/>
      <c r="E90" s="46"/>
      <c r="F90" s="46"/>
      <c r="G90" s="46"/>
      <c r="H90" s="46"/>
      <c r="I90" s="46"/>
      <c r="J90" s="46"/>
      <c r="K90" s="46"/>
      <c r="L90" s="46"/>
      <c r="M90" s="46"/>
      <c r="N90" s="46"/>
      <c r="O90" s="69"/>
    </row>
    <row r="91" spans="1:15" s="18" customFormat="1" outlineLevel="1">
      <c r="A91" s="4"/>
      <c r="B91" s="536" t="s">
        <v>489</v>
      </c>
      <c r="C91" s="911"/>
      <c r="D91" s="46"/>
      <c r="E91" s="46"/>
      <c r="F91" s="46"/>
      <c r="G91" s="46"/>
      <c r="H91" s="46"/>
      <c r="I91" s="46"/>
      <c r="J91" s="46"/>
      <c r="K91" s="46"/>
      <c r="L91" s="46"/>
      <c r="M91" s="46"/>
      <c r="N91" s="46"/>
      <c r="O91" s="69"/>
    </row>
    <row r="92" spans="1:15" s="18" customFormat="1">
      <c r="A92" s="4"/>
      <c r="B92" s="536" t="s">
        <v>512</v>
      </c>
      <c r="C92" s="912"/>
      <c r="D92" s="65">
        <f>SUM(D88:D91)</f>
        <v>0</v>
      </c>
      <c r="E92" s="65">
        <f>SUM(E88:E91)</f>
        <v>0</v>
      </c>
      <c r="F92" s="65">
        <f t="shared" ref="F92:N92" si="27">SUM(F88:F91)</f>
        <v>0</v>
      </c>
      <c r="G92" s="65">
        <f t="shared" si="27"/>
        <v>0</v>
      </c>
      <c r="H92" s="65">
        <f t="shared" si="27"/>
        <v>0</v>
      </c>
      <c r="I92" s="65">
        <f t="shared" si="27"/>
        <v>0</v>
      </c>
      <c r="J92" s="65">
        <f t="shared" si="27"/>
        <v>0</v>
      </c>
      <c r="K92" s="65">
        <f t="shared" si="27"/>
        <v>0</v>
      </c>
      <c r="L92" s="65">
        <f t="shared" si="27"/>
        <v>0</v>
      </c>
      <c r="M92" s="65">
        <f t="shared" si="27"/>
        <v>0</v>
      </c>
      <c r="N92" s="65">
        <f t="shared" si="27"/>
        <v>0</v>
      </c>
      <c r="O92" s="77"/>
    </row>
    <row r="93" spans="1:15" s="14" customFormat="1">
      <c r="A93" s="72"/>
      <c r="B93" s="492" t="s">
        <v>513</v>
      </c>
      <c r="C93" s="488"/>
      <c r="D93" s="71"/>
      <c r="E93" s="484">
        <f t="shared" ref="E93:M93" si="28">ROUND(SUM(D92*E16+E92*E17)/12,4)</f>
        <v>0</v>
      </c>
      <c r="F93" s="484">
        <f t="shared" si="28"/>
        <v>0</v>
      </c>
      <c r="G93" s="484">
        <f t="shared" si="28"/>
        <v>0</v>
      </c>
      <c r="H93" s="484">
        <f t="shared" si="28"/>
        <v>0</v>
      </c>
      <c r="I93" s="484">
        <f t="shared" si="28"/>
        <v>0</v>
      </c>
      <c r="J93" s="484">
        <f t="shared" si="28"/>
        <v>0</v>
      </c>
      <c r="K93" s="484">
        <f t="shared" si="28"/>
        <v>0</v>
      </c>
      <c r="L93" s="484">
        <f t="shared" si="28"/>
        <v>0</v>
      </c>
      <c r="M93" s="484">
        <f t="shared" si="28"/>
        <v>0</v>
      </c>
      <c r="N93" s="484">
        <f>ROUND(SUM(M92*N16+N92*N17)/12,4)</f>
        <v>0</v>
      </c>
      <c r="O93" s="489"/>
    </row>
    <row r="94" spans="1:15" s="14" customFormat="1">
      <c r="A94" s="72"/>
      <c r="B94" s="481"/>
      <c r="C94" s="488"/>
      <c r="D94" s="71"/>
      <c r="E94" s="484"/>
      <c r="F94" s="484"/>
      <c r="G94" s="484"/>
      <c r="H94" s="484"/>
      <c r="I94" s="484"/>
      <c r="J94" s="484"/>
      <c r="K94" s="484"/>
      <c r="L94" s="484"/>
      <c r="M94" s="484"/>
      <c r="N94" s="484"/>
      <c r="O94" s="489"/>
    </row>
    <row r="95" spans="1:15" s="64" customFormat="1" ht="14.15">
      <c r="A95" s="62"/>
      <c r="B95" s="604">
        <f>'1.  LRAMVA Summary'!B40</f>
        <v>0</v>
      </c>
      <c r="C95" s="910">
        <f>'2. LRAMVA Threshold'!O43</f>
        <v>0</v>
      </c>
      <c r="D95" s="46"/>
      <c r="E95" s="46"/>
      <c r="F95" s="46"/>
      <c r="G95" s="46"/>
      <c r="H95" s="46"/>
      <c r="I95" s="46"/>
      <c r="J95" s="46"/>
      <c r="K95" s="46"/>
      <c r="L95" s="46"/>
      <c r="M95" s="46"/>
      <c r="N95" s="46"/>
      <c r="O95" s="69"/>
    </row>
    <row r="96" spans="1:15" s="18" customFormat="1" outlineLevel="1">
      <c r="A96" s="4"/>
      <c r="B96" s="536" t="s">
        <v>510</v>
      </c>
      <c r="C96" s="911"/>
      <c r="D96" s="46"/>
      <c r="E96" s="46"/>
      <c r="F96" s="46"/>
      <c r="G96" s="46"/>
      <c r="H96" s="46"/>
      <c r="I96" s="46"/>
      <c r="J96" s="46"/>
      <c r="K96" s="46"/>
      <c r="L96" s="46"/>
      <c r="M96" s="46"/>
      <c r="N96" s="46"/>
      <c r="O96" s="69"/>
    </row>
    <row r="97" spans="1:15" s="18" customFormat="1" outlineLevel="1">
      <c r="A97" s="4"/>
      <c r="B97" s="536" t="s">
        <v>511</v>
      </c>
      <c r="C97" s="911"/>
      <c r="D97" s="46"/>
      <c r="E97" s="46"/>
      <c r="F97" s="46"/>
      <c r="G97" s="46"/>
      <c r="H97" s="46"/>
      <c r="I97" s="46"/>
      <c r="J97" s="46"/>
      <c r="K97" s="46"/>
      <c r="L97" s="46"/>
      <c r="M97" s="46"/>
      <c r="N97" s="46"/>
      <c r="O97" s="69"/>
    </row>
    <row r="98" spans="1:15" s="18" customFormat="1" outlineLevel="1">
      <c r="A98" s="4"/>
      <c r="B98" s="536" t="s">
        <v>489</v>
      </c>
      <c r="C98" s="911"/>
      <c r="D98" s="46"/>
      <c r="E98" s="46"/>
      <c r="F98" s="46"/>
      <c r="G98" s="46"/>
      <c r="H98" s="46"/>
      <c r="I98" s="46"/>
      <c r="J98" s="46"/>
      <c r="K98" s="46"/>
      <c r="L98" s="46"/>
      <c r="M98" s="46"/>
      <c r="N98" s="46"/>
      <c r="O98" s="69"/>
    </row>
    <row r="99" spans="1:15" s="18" customFormat="1">
      <c r="A99" s="4"/>
      <c r="B99" s="536" t="s">
        <v>512</v>
      </c>
      <c r="C99" s="912"/>
      <c r="D99" s="65">
        <f>SUM(D95:D98)</f>
        <v>0</v>
      </c>
      <c r="E99" s="65">
        <f>SUM(E95:E98)</f>
        <v>0</v>
      </c>
      <c r="F99" s="65">
        <f t="shared" ref="F99:N99" si="29">SUM(F95:F98)</f>
        <v>0</v>
      </c>
      <c r="G99" s="65">
        <f t="shared" si="29"/>
        <v>0</v>
      </c>
      <c r="H99" s="65">
        <f t="shared" si="29"/>
        <v>0</v>
      </c>
      <c r="I99" s="65">
        <f t="shared" si="29"/>
        <v>0</v>
      </c>
      <c r="J99" s="65">
        <f t="shared" si="29"/>
        <v>0</v>
      </c>
      <c r="K99" s="65">
        <f t="shared" si="29"/>
        <v>0</v>
      </c>
      <c r="L99" s="65">
        <f t="shared" si="29"/>
        <v>0</v>
      </c>
      <c r="M99" s="65">
        <f t="shared" si="29"/>
        <v>0</v>
      </c>
      <c r="N99" s="65">
        <f t="shared" si="29"/>
        <v>0</v>
      </c>
      <c r="O99" s="77"/>
    </row>
    <row r="100" spans="1:15" s="14" customFormat="1">
      <c r="A100" s="72"/>
      <c r="B100" s="492" t="s">
        <v>513</v>
      </c>
      <c r="C100" s="488"/>
      <c r="D100" s="71"/>
      <c r="E100" s="484">
        <f t="shared" ref="E100:M100" si="30">ROUND(SUM(D99*E16+E99*E17)/12,4)</f>
        <v>0</v>
      </c>
      <c r="F100" s="484">
        <f t="shared" si="30"/>
        <v>0</v>
      </c>
      <c r="G100" s="484">
        <f t="shared" si="30"/>
        <v>0</v>
      </c>
      <c r="H100" s="484">
        <f t="shared" si="30"/>
        <v>0</v>
      </c>
      <c r="I100" s="484">
        <f t="shared" si="30"/>
        <v>0</v>
      </c>
      <c r="J100" s="484">
        <f t="shared" si="30"/>
        <v>0</v>
      </c>
      <c r="K100" s="484">
        <f t="shared" si="30"/>
        <v>0</v>
      </c>
      <c r="L100" s="484">
        <f t="shared" si="30"/>
        <v>0</v>
      </c>
      <c r="M100" s="484">
        <f t="shared" si="30"/>
        <v>0</v>
      </c>
      <c r="N100" s="484">
        <f>ROUND(SUM(M99*N16+N99*N17)/12,4)</f>
        <v>0</v>
      </c>
      <c r="O100" s="489"/>
    </row>
    <row r="101" spans="1:15" s="14" customFormat="1">
      <c r="A101" s="72"/>
      <c r="B101" s="481"/>
      <c r="C101" s="488"/>
      <c r="D101" s="71"/>
      <c r="E101" s="484"/>
      <c r="F101" s="484"/>
      <c r="G101" s="484"/>
      <c r="H101" s="484"/>
      <c r="I101" s="484"/>
      <c r="J101" s="484"/>
      <c r="K101" s="484"/>
      <c r="L101" s="484"/>
      <c r="M101" s="484"/>
      <c r="N101" s="484"/>
      <c r="O101" s="489"/>
    </row>
    <row r="102" spans="1:15" s="64" customFormat="1" ht="14.15">
      <c r="A102" s="62"/>
      <c r="B102" s="604">
        <f>'1.  LRAMVA Summary'!B41</f>
        <v>0</v>
      </c>
      <c r="C102" s="910">
        <f>'2. LRAMVA Threshold'!P43</f>
        <v>0</v>
      </c>
      <c r="D102" s="46"/>
      <c r="E102" s="46"/>
      <c r="F102" s="46"/>
      <c r="G102" s="46"/>
      <c r="H102" s="46"/>
      <c r="I102" s="46"/>
      <c r="J102" s="46"/>
      <c r="K102" s="46"/>
      <c r="L102" s="46"/>
      <c r="M102" s="46"/>
      <c r="N102" s="46"/>
      <c r="O102" s="69"/>
    </row>
    <row r="103" spans="1:15" s="18" customFormat="1" outlineLevel="1">
      <c r="A103" s="4"/>
      <c r="B103" s="536" t="s">
        <v>510</v>
      </c>
      <c r="C103" s="911"/>
      <c r="D103" s="46"/>
      <c r="E103" s="46"/>
      <c r="F103" s="46"/>
      <c r="G103" s="46"/>
      <c r="H103" s="46"/>
      <c r="I103" s="46"/>
      <c r="J103" s="46"/>
      <c r="K103" s="46"/>
      <c r="L103" s="46"/>
      <c r="M103" s="46"/>
      <c r="N103" s="46"/>
      <c r="O103" s="69"/>
    </row>
    <row r="104" spans="1:15" s="18" customFormat="1" outlineLevel="1">
      <c r="A104" s="4"/>
      <c r="B104" s="536" t="s">
        <v>511</v>
      </c>
      <c r="C104" s="911"/>
      <c r="D104" s="46"/>
      <c r="E104" s="46"/>
      <c r="F104" s="46"/>
      <c r="G104" s="46"/>
      <c r="H104" s="46"/>
      <c r="I104" s="46"/>
      <c r="J104" s="46"/>
      <c r="K104" s="46"/>
      <c r="L104" s="46"/>
      <c r="M104" s="46"/>
      <c r="N104" s="46"/>
      <c r="O104" s="69"/>
    </row>
    <row r="105" spans="1:15" s="18" customFormat="1" outlineLevel="1">
      <c r="A105" s="4"/>
      <c r="B105" s="536" t="s">
        <v>489</v>
      </c>
      <c r="C105" s="911"/>
      <c r="D105" s="46"/>
      <c r="E105" s="46"/>
      <c r="F105" s="46"/>
      <c r="G105" s="46"/>
      <c r="H105" s="46"/>
      <c r="I105" s="46"/>
      <c r="J105" s="46"/>
      <c r="K105" s="46"/>
      <c r="L105" s="46"/>
      <c r="M105" s="46"/>
      <c r="N105" s="46"/>
      <c r="O105" s="69"/>
    </row>
    <row r="106" spans="1:15" s="18" customFormat="1">
      <c r="A106" s="4"/>
      <c r="B106" s="536" t="s">
        <v>512</v>
      </c>
      <c r="C106" s="912"/>
      <c r="D106" s="65">
        <f>SUM(D102:D105)</f>
        <v>0</v>
      </c>
      <c r="E106" s="65">
        <f>SUM(E102:E105)</f>
        <v>0</v>
      </c>
      <c r="F106" s="65">
        <f>SUM(F102:F105)</f>
        <v>0</v>
      </c>
      <c r="G106" s="65">
        <f t="shared" ref="G106:N106" si="31">SUM(G102:G105)</f>
        <v>0</v>
      </c>
      <c r="H106" s="65">
        <f t="shared" si="31"/>
        <v>0</v>
      </c>
      <c r="I106" s="65">
        <f t="shared" si="31"/>
        <v>0</v>
      </c>
      <c r="J106" s="65">
        <f t="shared" si="31"/>
        <v>0</v>
      </c>
      <c r="K106" s="65">
        <f t="shared" si="31"/>
        <v>0</v>
      </c>
      <c r="L106" s="65">
        <f t="shared" si="31"/>
        <v>0</v>
      </c>
      <c r="M106" s="65">
        <f t="shared" si="31"/>
        <v>0</v>
      </c>
      <c r="N106" s="65">
        <f t="shared" si="31"/>
        <v>0</v>
      </c>
      <c r="O106" s="77"/>
    </row>
    <row r="107" spans="1:15" s="14" customFormat="1">
      <c r="A107" s="72"/>
      <c r="B107" s="492" t="s">
        <v>513</v>
      </c>
      <c r="C107" s="488"/>
      <c r="D107" s="71"/>
      <c r="E107" s="484">
        <f t="shared" ref="E107:M107" si="32">ROUND(SUM(D106*E16+E106*E17)/12,4)</f>
        <v>0</v>
      </c>
      <c r="F107" s="484">
        <f t="shared" si="32"/>
        <v>0</v>
      </c>
      <c r="G107" s="484">
        <f t="shared" si="32"/>
        <v>0</v>
      </c>
      <c r="H107" s="484">
        <f t="shared" si="32"/>
        <v>0</v>
      </c>
      <c r="I107" s="484">
        <f t="shared" si="32"/>
        <v>0</v>
      </c>
      <c r="J107" s="484">
        <f t="shared" si="32"/>
        <v>0</v>
      </c>
      <c r="K107" s="484">
        <f t="shared" si="32"/>
        <v>0</v>
      </c>
      <c r="L107" s="484">
        <f t="shared" si="32"/>
        <v>0</v>
      </c>
      <c r="M107" s="484">
        <f t="shared" si="32"/>
        <v>0</v>
      </c>
      <c r="N107" s="484">
        <f>ROUND(SUM(M106*N16+N106*N17)/12,4)</f>
        <v>0</v>
      </c>
      <c r="O107" s="489"/>
    </row>
    <row r="108" spans="1:15" s="14" customFormat="1">
      <c r="A108" s="72"/>
      <c r="B108" s="481"/>
      <c r="C108" s="488"/>
      <c r="D108" s="71"/>
      <c r="E108" s="484"/>
      <c r="F108" s="484"/>
      <c r="G108" s="484"/>
      <c r="H108" s="484"/>
      <c r="I108" s="484"/>
      <c r="J108" s="484"/>
      <c r="K108" s="484"/>
      <c r="L108" s="484"/>
      <c r="M108" s="484"/>
      <c r="N108" s="484"/>
      <c r="O108" s="489"/>
    </row>
    <row r="109" spans="1:15" s="64" customFormat="1" ht="14.15">
      <c r="A109" s="62"/>
      <c r="B109" s="604">
        <f>'1.  LRAMVA Summary'!B42</f>
        <v>0</v>
      </c>
      <c r="C109" s="910">
        <f>'2. LRAMVA Threshold'!Q43</f>
        <v>0</v>
      </c>
      <c r="D109" s="46"/>
      <c r="E109" s="46"/>
      <c r="F109" s="46"/>
      <c r="G109" s="46"/>
      <c r="H109" s="46"/>
      <c r="I109" s="46"/>
      <c r="J109" s="46"/>
      <c r="K109" s="46"/>
      <c r="L109" s="46"/>
      <c r="M109" s="46"/>
      <c r="N109" s="46"/>
      <c r="O109" s="69"/>
    </row>
    <row r="110" spans="1:15" s="18" customFormat="1" outlineLevel="1">
      <c r="A110" s="4"/>
      <c r="B110" s="536" t="s">
        <v>510</v>
      </c>
      <c r="C110" s="911"/>
      <c r="D110" s="46"/>
      <c r="E110" s="46"/>
      <c r="F110" s="46"/>
      <c r="G110" s="46"/>
      <c r="H110" s="46"/>
      <c r="I110" s="46"/>
      <c r="J110" s="46"/>
      <c r="K110" s="46"/>
      <c r="L110" s="46"/>
      <c r="M110" s="46"/>
      <c r="N110" s="46"/>
      <c r="O110" s="69"/>
    </row>
    <row r="111" spans="1:15" s="18" customFormat="1" outlineLevel="1">
      <c r="A111" s="4"/>
      <c r="B111" s="536" t="s">
        <v>511</v>
      </c>
      <c r="C111" s="911"/>
      <c r="D111" s="46"/>
      <c r="E111" s="46"/>
      <c r="F111" s="46"/>
      <c r="G111" s="46"/>
      <c r="H111" s="46"/>
      <c r="I111" s="46"/>
      <c r="J111" s="46"/>
      <c r="K111" s="46"/>
      <c r="L111" s="46"/>
      <c r="M111" s="46"/>
      <c r="N111" s="46"/>
      <c r="O111" s="69"/>
    </row>
    <row r="112" spans="1:15" s="18" customFormat="1" outlineLevel="1">
      <c r="A112" s="4"/>
      <c r="B112" s="536" t="s">
        <v>489</v>
      </c>
      <c r="C112" s="911"/>
      <c r="D112" s="46"/>
      <c r="E112" s="46"/>
      <c r="F112" s="46"/>
      <c r="G112" s="46"/>
      <c r="H112" s="46"/>
      <c r="I112" s="46"/>
      <c r="J112" s="46"/>
      <c r="K112" s="46"/>
      <c r="L112" s="46"/>
      <c r="M112" s="46"/>
      <c r="N112" s="46"/>
      <c r="O112" s="69"/>
    </row>
    <row r="113" spans="1:17" s="18" customFormat="1">
      <c r="A113" s="4"/>
      <c r="B113" s="536" t="s">
        <v>512</v>
      </c>
      <c r="C113" s="912"/>
      <c r="D113" s="65">
        <f>SUM(D109:D112)</f>
        <v>0</v>
      </c>
      <c r="E113" s="65">
        <f>SUM(E109:E112)</f>
        <v>0</v>
      </c>
      <c r="F113" s="65">
        <f>SUM(F109:F112)</f>
        <v>0</v>
      </c>
      <c r="G113" s="65">
        <f>SUM(G109:G112)</f>
        <v>0</v>
      </c>
      <c r="H113" s="65">
        <f t="shared" ref="H113:N113" si="33">SUM(H109:H112)</f>
        <v>0</v>
      </c>
      <c r="I113" s="65">
        <f t="shared" si="33"/>
        <v>0</v>
      </c>
      <c r="J113" s="65">
        <f t="shared" si="33"/>
        <v>0</v>
      </c>
      <c r="K113" s="65">
        <f t="shared" si="33"/>
        <v>0</v>
      </c>
      <c r="L113" s="65">
        <f t="shared" si="33"/>
        <v>0</v>
      </c>
      <c r="M113" s="65">
        <f t="shared" si="33"/>
        <v>0</v>
      </c>
      <c r="N113" s="65">
        <f t="shared" si="33"/>
        <v>0</v>
      </c>
      <c r="O113" s="77"/>
    </row>
    <row r="114" spans="1:17" s="14" customFormat="1">
      <c r="A114" s="72"/>
      <c r="B114" s="492" t="s">
        <v>513</v>
      </c>
      <c r="C114" s="488"/>
      <c r="D114" s="71"/>
      <c r="E114" s="484">
        <f t="shared" ref="E114:M114" si="34">ROUND(SUM(D113*E16+E113*E17)/12,4)</f>
        <v>0</v>
      </c>
      <c r="F114" s="484">
        <f t="shared" si="34"/>
        <v>0</v>
      </c>
      <c r="G114" s="484">
        <f t="shared" si="34"/>
        <v>0</v>
      </c>
      <c r="H114" s="484">
        <f t="shared" si="34"/>
        <v>0</v>
      </c>
      <c r="I114" s="484">
        <f t="shared" si="34"/>
        <v>0</v>
      </c>
      <c r="J114" s="484">
        <f t="shared" si="34"/>
        <v>0</v>
      </c>
      <c r="K114" s="484">
        <f t="shared" si="34"/>
        <v>0</v>
      </c>
      <c r="L114" s="484">
        <f t="shared" si="34"/>
        <v>0</v>
      </c>
      <c r="M114" s="484">
        <f t="shared" si="34"/>
        <v>0</v>
      </c>
      <c r="N114" s="484">
        <f>ROUND(SUM(M113*N16+N113*N17)/12,4)</f>
        <v>0</v>
      </c>
      <c r="O114" s="489"/>
    </row>
    <row r="115" spans="1:17" s="70" customFormat="1" ht="14.15">
      <c r="A115" s="72"/>
      <c r="B115" s="74"/>
      <c r="C115" s="81"/>
      <c r="D115" s="75"/>
      <c r="E115" s="75"/>
      <c r="F115" s="75"/>
      <c r="G115" s="75"/>
      <c r="H115" s="75"/>
      <c r="I115" s="75"/>
      <c r="J115" s="75"/>
      <c r="K115" s="495"/>
      <c r="L115" s="496"/>
      <c r="M115" s="496"/>
      <c r="N115" s="496"/>
      <c r="O115" s="497"/>
    </row>
    <row r="116" spans="1:17" s="3" customFormat="1" ht="21" customHeight="1">
      <c r="A116" s="4"/>
      <c r="B116" s="498" t="s">
        <v>610</v>
      </c>
      <c r="C116" s="98"/>
      <c r="D116" s="499"/>
      <c r="E116" s="499"/>
      <c r="F116" s="499"/>
      <c r="G116" s="499"/>
      <c r="H116" s="499"/>
      <c r="I116" s="499"/>
      <c r="J116" s="499"/>
      <c r="K116" s="499"/>
      <c r="L116" s="499"/>
      <c r="M116" s="499"/>
      <c r="N116" s="499"/>
      <c r="O116" s="499"/>
    </row>
    <row r="119" spans="1:17" ht="15.45">
      <c r="B119" s="118" t="s">
        <v>483</v>
      </c>
      <c r="J119" s="18"/>
    </row>
    <row r="120" spans="1:17" s="14" customFormat="1" ht="75.75" customHeight="1">
      <c r="A120" s="72"/>
      <c r="B120" s="914" t="s">
        <v>666</v>
      </c>
      <c r="C120" s="914"/>
      <c r="D120" s="914"/>
      <c r="E120" s="914"/>
      <c r="F120" s="914"/>
      <c r="G120" s="914"/>
      <c r="H120" s="914"/>
      <c r="I120" s="914"/>
      <c r="J120" s="914"/>
      <c r="K120" s="914"/>
      <c r="L120" s="914"/>
      <c r="M120" s="914"/>
      <c r="N120" s="914"/>
      <c r="O120" s="914"/>
      <c r="P120" s="914"/>
    </row>
    <row r="121" spans="1:17" s="18" customFormat="1" ht="9" customHeight="1">
      <c r="A121" s="4"/>
      <c r="B121" s="118"/>
      <c r="C121" s="78"/>
    </row>
    <row r="122" spans="1:17" ht="63.75" customHeight="1">
      <c r="B122" s="244" t="s">
        <v>234</v>
      </c>
      <c r="C122" s="244" t="str">
        <f>'1.  LRAMVA Summary'!D52</f>
        <v>Residential</v>
      </c>
      <c r="D122" s="244" t="str">
        <f>'1.  LRAMVA Summary'!E52</f>
        <v>GS&lt;50 kW</v>
      </c>
      <c r="E122" s="244" t="str">
        <f>'1.  LRAMVA Summary'!F52</f>
        <v>GS 50 to 999 kW</v>
      </c>
      <c r="F122" s="244" t="str">
        <f>'1.  LRAMVA Summary'!G52</f>
        <v>GS 1,000 to 4,999 kW</v>
      </c>
      <c r="G122" s="244" t="str">
        <f>'1.  LRAMVA Summary'!H52</f>
        <v>Large Use</v>
      </c>
      <c r="H122" s="244" t="str">
        <f>'1.  LRAMVA Summary'!I52</f>
        <v>Unmetered Scattered Load</v>
      </c>
      <c r="I122" s="244" t="str">
        <f>'1.  LRAMVA Summary'!J52</f>
        <v>Sentinel Lighting</v>
      </c>
      <c r="J122" s="244" t="str">
        <f>'1.  LRAMVA Summary'!K52</f>
        <v>Street Lighting</v>
      </c>
      <c r="K122" s="244" t="str">
        <f>'1.  LRAMVA Summary'!L52</f>
        <v/>
      </c>
      <c r="L122" s="244" t="str">
        <f>'1.  LRAMVA Summary'!M52</f>
        <v/>
      </c>
      <c r="M122" s="244" t="str">
        <f>'1.  LRAMVA Summary'!N52</f>
        <v/>
      </c>
      <c r="N122" s="244" t="str">
        <f>'1.  LRAMVA Summary'!O52</f>
        <v/>
      </c>
      <c r="O122" s="244" t="str">
        <f>'1.  LRAMVA Summary'!P52</f>
        <v/>
      </c>
      <c r="P122" s="244" t="str">
        <f>'1.  LRAMVA Summary'!Q52</f>
        <v/>
      </c>
      <c r="Q122" s="18"/>
    </row>
    <row r="123" spans="1:17" s="18" customFormat="1">
      <c r="A123" s="91"/>
      <c r="B123" s="585"/>
      <c r="C123" s="586" t="str">
        <f>'1.  LRAMVA Summary'!D53</f>
        <v>kWh</v>
      </c>
      <c r="D123" s="586" t="str">
        <f>'1.  LRAMVA Summary'!E53</f>
        <v>kWh</v>
      </c>
      <c r="E123" s="586" t="str">
        <f>'1.  LRAMVA Summary'!F53</f>
        <v>kW</v>
      </c>
      <c r="F123" s="586" t="str">
        <f>'1.  LRAMVA Summary'!G53</f>
        <v>kW</v>
      </c>
      <c r="G123" s="586" t="str">
        <f>'1.  LRAMVA Summary'!H53</f>
        <v>kW</v>
      </c>
      <c r="H123" s="586" t="str">
        <f>'1.  LRAMVA Summary'!I53</f>
        <v>kWh</v>
      </c>
      <c r="I123" s="586" t="str">
        <f>'1.  LRAMVA Summary'!J53</f>
        <v>kW</v>
      </c>
      <c r="J123" s="586" t="str">
        <f>'1.  LRAMVA Summary'!K53</f>
        <v>kW</v>
      </c>
      <c r="K123" s="586">
        <f>'1.  LRAMVA Summary'!L53</f>
        <v>0</v>
      </c>
      <c r="L123" s="586">
        <f>'1.  LRAMVA Summary'!M53</f>
        <v>0</v>
      </c>
      <c r="M123" s="586">
        <f>'1.  LRAMVA Summary'!N53</f>
        <v>0</v>
      </c>
      <c r="N123" s="586">
        <f>'1.  LRAMVA Summary'!O53</f>
        <v>0</v>
      </c>
      <c r="O123" s="586">
        <f>'1.  LRAMVA Summary'!P53</f>
        <v>0</v>
      </c>
      <c r="P123" s="587">
        <f>'1.  LRAMVA Summary'!Q53</f>
        <v>0</v>
      </c>
    </row>
    <row r="124" spans="1:17">
      <c r="B124" s="500">
        <v>2011</v>
      </c>
      <c r="C124" s="681">
        <f t="shared" ref="C124:C129" si="35">HLOOKUP(B124,$E$15:$O$114,9,FALSE)</f>
        <v>0</v>
      </c>
      <c r="D124" s="682">
        <f>HLOOKUP(B124,$E$15:$O$114,16,FALSE)</f>
        <v>0</v>
      </c>
      <c r="E124" s="683">
        <f>HLOOKUP(B124,$E$15:$O$114,23,FALSE)</f>
        <v>0</v>
      </c>
      <c r="F124" s="682">
        <f>HLOOKUP(B124,$E$15:$O$114,30,FALSE)</f>
        <v>0</v>
      </c>
      <c r="G124" s="683">
        <f>HLOOKUP(B124,$E$15:$O$114,37,FALSE)</f>
        <v>0</v>
      </c>
      <c r="H124" s="682">
        <f>HLOOKUP(B124,$E$15:$O$114,44,FALSE)</f>
        <v>0</v>
      </c>
      <c r="I124" s="683">
        <f>HLOOKUP(B124,$E$15:$O$114,51,FALSE)</f>
        <v>0</v>
      </c>
      <c r="J124" s="683">
        <f>HLOOKUP(B124,$E$15:$O$114,58,FALSE)</f>
        <v>0</v>
      </c>
      <c r="K124" s="683">
        <f>HLOOKUP(B124,$E$15:$O$114,65,FALSE)</f>
        <v>0</v>
      </c>
      <c r="L124" s="683">
        <f>HLOOKUP(B124,$E$15:$O$114,72,FALSE)</f>
        <v>0</v>
      </c>
      <c r="M124" s="683">
        <f>HLOOKUP(B124,$E$15:$O$114,79,FALSE)</f>
        <v>0</v>
      </c>
      <c r="N124" s="683">
        <f>HLOOKUP(B124,$E$15:$O$114,86,FALSE)</f>
        <v>0</v>
      </c>
      <c r="O124" s="683">
        <f>HLOOKUP(B124,$E$15:$O$114,93,FALSE)</f>
        <v>0</v>
      </c>
      <c r="P124" s="683">
        <f>HLOOKUP(B124,$E$15:$O$114,100,FALSE)</f>
        <v>0</v>
      </c>
    </row>
    <row r="125" spans="1:17">
      <c r="B125" s="501">
        <v>2012</v>
      </c>
      <c r="C125" s="684">
        <f t="shared" si="35"/>
        <v>0</v>
      </c>
      <c r="D125" s="685">
        <f>HLOOKUP(B125,$E$15:$O$114,16,FALSE)</f>
        <v>0</v>
      </c>
      <c r="E125" s="686">
        <f>HLOOKUP(B125,$E$15:$O$114,23,FALSE)</f>
        <v>0</v>
      </c>
      <c r="F125" s="685">
        <f>HLOOKUP(B125,$E$15:$O$114,30,FALSE)</f>
        <v>0</v>
      </c>
      <c r="G125" s="686">
        <f>HLOOKUP(B125,$E$15:$O$114,37,FALSE)</f>
        <v>0</v>
      </c>
      <c r="H125" s="685">
        <f>HLOOKUP(B125,$E$15:$O$114,44,FALSE)</f>
        <v>0</v>
      </c>
      <c r="I125" s="686">
        <f>HLOOKUP(B125,$E$15:$O$114,51,FALSE)</f>
        <v>0</v>
      </c>
      <c r="J125" s="686">
        <f>HLOOKUP(B125,$E$15:$O$114,58,FALSE)</f>
        <v>0</v>
      </c>
      <c r="K125" s="686">
        <f>HLOOKUP(B125,$E$15:$O$114,65,FALSE)</f>
        <v>0</v>
      </c>
      <c r="L125" s="686">
        <f>HLOOKUP(B125,$E$15:$O$114,72,FALSE)</f>
        <v>0</v>
      </c>
      <c r="M125" s="686">
        <f>HLOOKUP(B125,$E$15:$O$114,79,FALSE)</f>
        <v>0</v>
      </c>
      <c r="N125" s="686">
        <f>HLOOKUP(B125,$E$15:$O$114,86,FALSE)</f>
        <v>0</v>
      </c>
      <c r="O125" s="686">
        <f>HLOOKUP(B125,$E$15:$O$114,93,FALSE)</f>
        <v>0</v>
      </c>
      <c r="P125" s="686">
        <f t="shared" ref="P125:P133" si="36">HLOOKUP(B125,$E$15:$O$114,100,FALSE)</f>
        <v>0</v>
      </c>
    </row>
    <row r="126" spans="1:17">
      <c r="B126" s="501">
        <v>2013</v>
      </c>
      <c r="C126" s="684">
        <f t="shared" si="35"/>
        <v>0</v>
      </c>
      <c r="D126" s="685">
        <f t="shared" ref="D126:D133" si="37">HLOOKUP(B126,$E$15:$O$114,16,FALSE)</f>
        <v>0</v>
      </c>
      <c r="E126" s="686">
        <f t="shared" ref="E126:E133" si="38">HLOOKUP(B126,$E$15:$O$114,23,FALSE)</f>
        <v>0</v>
      </c>
      <c r="F126" s="685">
        <f t="shared" ref="F126:F133" si="39">HLOOKUP(B126,$E$15:$O$114,30,FALSE)</f>
        <v>0</v>
      </c>
      <c r="G126" s="686">
        <f t="shared" ref="G126:G132" si="40">HLOOKUP(B126,$E$15:$O$114,37,FALSE)</f>
        <v>0</v>
      </c>
      <c r="H126" s="685">
        <f t="shared" ref="H126:H133" si="41">HLOOKUP(B126,$E$15:$O$114,44,FALSE)</f>
        <v>0</v>
      </c>
      <c r="I126" s="686">
        <f t="shared" ref="I126:I133" si="42">HLOOKUP(B126,$E$15:$O$114,51,FALSE)</f>
        <v>0</v>
      </c>
      <c r="J126" s="686">
        <f t="shared" ref="J126:J133" si="43">HLOOKUP(B126,$E$15:$O$114,58,FALSE)</f>
        <v>0</v>
      </c>
      <c r="K126" s="686">
        <f t="shared" ref="K126:K133" si="44">HLOOKUP(B126,$E$15:$O$114,65,FALSE)</f>
        <v>0</v>
      </c>
      <c r="L126" s="686">
        <f>HLOOKUP(B126,$E$15:$O$114,72,FALSE)</f>
        <v>0</v>
      </c>
      <c r="M126" s="686">
        <f t="shared" ref="M126:M133" si="45">HLOOKUP(B126,$E$15:$O$114,79,FALSE)</f>
        <v>0</v>
      </c>
      <c r="N126" s="686">
        <f t="shared" ref="N126:N133" si="46">HLOOKUP(B126,$E$15:$O$114,86,FALSE)</f>
        <v>0</v>
      </c>
      <c r="O126" s="686">
        <f t="shared" ref="O126:O133" si="47">HLOOKUP(B126,$E$15:$O$114,93,FALSE)</f>
        <v>0</v>
      </c>
      <c r="P126" s="686">
        <f t="shared" si="36"/>
        <v>0</v>
      </c>
    </row>
    <row r="127" spans="1:17">
      <c r="B127" s="501">
        <v>2014</v>
      </c>
      <c r="C127" s="684"/>
      <c r="D127" s="685"/>
      <c r="E127" s="686"/>
      <c r="F127" s="685"/>
      <c r="G127" s="686"/>
      <c r="H127" s="685"/>
      <c r="I127" s="686"/>
      <c r="J127" s="686"/>
      <c r="K127" s="686">
        <f>HLOOKUP(B127,$E$15:$O$114,65,FALSE)</f>
        <v>0</v>
      </c>
      <c r="L127" s="686">
        <f>HLOOKUP(B127,$E$15:$O$114,72,FALSE)</f>
        <v>0</v>
      </c>
      <c r="M127" s="686">
        <f>HLOOKUP(B127,$E$15:$O$114,79,FALSE)</f>
        <v>0</v>
      </c>
      <c r="N127" s="686">
        <f>HLOOKUP(B127,$E$15:$O$114,86,FALSE)</f>
        <v>0</v>
      </c>
      <c r="O127" s="686">
        <f>HLOOKUP(B127,$E$15:$O$114,93,FALSE)</f>
        <v>0</v>
      </c>
      <c r="P127" s="686">
        <f>HLOOKUP(B127,$E$15:$O$114,100,FALSE)</f>
        <v>0</v>
      </c>
    </row>
    <row r="128" spans="1:17">
      <c r="B128" s="501">
        <v>2015</v>
      </c>
      <c r="C128" s="684">
        <f t="shared" si="35"/>
        <v>1.43E-2</v>
      </c>
      <c r="D128" s="685">
        <f t="shared" si="37"/>
        <v>1.7299999999999999E-2</v>
      </c>
      <c r="E128" s="686">
        <f t="shared" si="38"/>
        <v>2.5880000000000001</v>
      </c>
      <c r="F128" s="685">
        <f t="shared" si="39"/>
        <v>2.8222999999999998</v>
      </c>
      <c r="G128" s="686">
        <f t="shared" si="40"/>
        <v>2.2359</v>
      </c>
      <c r="H128" s="685">
        <f t="shared" si="41"/>
        <v>1.6400000000000001E-2</v>
      </c>
      <c r="I128" s="686">
        <f t="shared" si="42"/>
        <v>18.3553</v>
      </c>
      <c r="J128" s="686">
        <f t="shared" si="43"/>
        <v>8.8803999999999998</v>
      </c>
      <c r="K128" s="686">
        <f t="shared" si="44"/>
        <v>0</v>
      </c>
      <c r="L128" s="686">
        <f t="shared" ref="L128:L133" si="48">HLOOKUP(B128,$E$15:$O$114,72,FALSE)</f>
        <v>0</v>
      </c>
      <c r="M128" s="686">
        <f t="shared" si="45"/>
        <v>0</v>
      </c>
      <c r="N128" s="686">
        <f t="shared" si="46"/>
        <v>0</v>
      </c>
      <c r="O128" s="686">
        <f t="shared" si="47"/>
        <v>0</v>
      </c>
      <c r="P128" s="686">
        <f t="shared" si="36"/>
        <v>0</v>
      </c>
    </row>
    <row r="129" spans="2:16">
      <c r="B129" s="501">
        <v>2016</v>
      </c>
      <c r="C129" s="684">
        <f t="shared" si="35"/>
        <v>1.21E-2</v>
      </c>
      <c r="D129" s="685">
        <f t="shared" si="37"/>
        <v>1.7399999999999999E-2</v>
      </c>
      <c r="E129" s="686">
        <f t="shared" si="38"/>
        <v>2.8797000000000001</v>
      </c>
      <c r="F129" s="685">
        <f t="shared" si="39"/>
        <v>2.3565999999999998</v>
      </c>
      <c r="G129" s="686">
        <f t="shared" si="40"/>
        <v>1.7265999999999999</v>
      </c>
      <c r="H129" s="685">
        <f t="shared" si="41"/>
        <v>1.66E-2</v>
      </c>
      <c r="I129" s="686">
        <f t="shared" si="42"/>
        <v>23.5883</v>
      </c>
      <c r="J129" s="686">
        <f t="shared" si="43"/>
        <v>10.018599999999999</v>
      </c>
      <c r="K129" s="686">
        <f t="shared" si="44"/>
        <v>0</v>
      </c>
      <c r="L129" s="686">
        <f t="shared" si="48"/>
        <v>0</v>
      </c>
      <c r="M129" s="686">
        <f t="shared" si="45"/>
        <v>0</v>
      </c>
      <c r="N129" s="686">
        <f t="shared" si="46"/>
        <v>0</v>
      </c>
      <c r="O129" s="686">
        <f t="shared" si="47"/>
        <v>0</v>
      </c>
      <c r="P129" s="686">
        <f t="shared" si="36"/>
        <v>0</v>
      </c>
    </row>
    <row r="130" spans="2:16">
      <c r="B130" s="501">
        <v>2017</v>
      </c>
      <c r="C130" s="684">
        <f>HLOOKUP(B130,$E$15:$O$114,9,FALSE)</f>
        <v>8.6E-3</v>
      </c>
      <c r="D130" s="685">
        <f t="shared" si="37"/>
        <v>1.7600000000000001E-2</v>
      </c>
      <c r="E130" s="686">
        <f t="shared" si="38"/>
        <v>3.0447000000000002</v>
      </c>
      <c r="F130" s="685">
        <f t="shared" si="39"/>
        <v>2.1332</v>
      </c>
      <c r="G130" s="686">
        <f t="shared" si="40"/>
        <v>1.4789000000000001</v>
      </c>
      <c r="H130" s="685">
        <f t="shared" si="41"/>
        <v>1.6799999999999999E-2</v>
      </c>
      <c r="I130" s="686">
        <f t="shared" si="42"/>
        <v>30.589300000000001</v>
      </c>
      <c r="J130" s="686">
        <f t="shared" si="43"/>
        <v>10.648300000000001</v>
      </c>
      <c r="K130" s="686">
        <f t="shared" si="44"/>
        <v>0</v>
      </c>
      <c r="L130" s="686">
        <f t="shared" si="48"/>
        <v>0</v>
      </c>
      <c r="M130" s="686">
        <f t="shared" si="45"/>
        <v>0</v>
      </c>
      <c r="N130" s="686">
        <f t="shared" si="46"/>
        <v>0</v>
      </c>
      <c r="O130" s="686">
        <f t="shared" si="47"/>
        <v>0</v>
      </c>
      <c r="P130" s="686">
        <f t="shared" si="36"/>
        <v>0</v>
      </c>
    </row>
    <row r="131" spans="2:16">
      <c r="B131" s="501">
        <v>2018</v>
      </c>
      <c r="C131" s="684">
        <f t="shared" ref="C131:C132" si="49">HLOOKUP(B131,$E$15:$O$114,9,FALSE)</f>
        <v>4.8999999999999998E-3</v>
      </c>
      <c r="D131" s="685">
        <f t="shared" si="37"/>
        <v>1.78E-2</v>
      </c>
      <c r="E131" s="686">
        <f t="shared" si="38"/>
        <v>3.0815999999999999</v>
      </c>
      <c r="F131" s="685">
        <f t="shared" si="39"/>
        <v>2.16</v>
      </c>
      <c r="G131" s="686">
        <f t="shared" si="40"/>
        <v>1.4976</v>
      </c>
      <c r="H131" s="685">
        <f t="shared" si="41"/>
        <v>1.7000000000000001E-2</v>
      </c>
      <c r="I131" s="686">
        <f t="shared" si="42"/>
        <v>37.137999999999998</v>
      </c>
      <c r="J131" s="686">
        <f t="shared" si="43"/>
        <v>10.7773</v>
      </c>
      <c r="K131" s="686">
        <f t="shared" si="44"/>
        <v>0</v>
      </c>
      <c r="L131" s="686">
        <f t="shared" si="48"/>
        <v>0</v>
      </c>
      <c r="M131" s="686">
        <f t="shared" si="45"/>
        <v>0</v>
      </c>
      <c r="N131" s="686">
        <f t="shared" si="46"/>
        <v>0</v>
      </c>
      <c r="O131" s="686">
        <f t="shared" si="47"/>
        <v>0</v>
      </c>
      <c r="P131" s="686">
        <f t="shared" si="36"/>
        <v>0</v>
      </c>
    </row>
    <row r="132" spans="2:16">
      <c r="B132" s="501">
        <v>2019</v>
      </c>
      <c r="C132" s="684">
        <f t="shared" si="49"/>
        <v>1.1999999999999999E-3</v>
      </c>
      <c r="D132" s="685">
        <f t="shared" si="37"/>
        <v>1.7999999999999999E-2</v>
      </c>
      <c r="E132" s="686">
        <f t="shared" si="38"/>
        <v>3.1185999999999998</v>
      </c>
      <c r="F132" s="685">
        <f t="shared" si="39"/>
        <v>2.1863999999999999</v>
      </c>
      <c r="G132" s="686">
        <f t="shared" si="40"/>
        <v>1.5157</v>
      </c>
      <c r="H132" s="685">
        <f t="shared" si="41"/>
        <v>1.72E-2</v>
      </c>
      <c r="I132" s="686">
        <f t="shared" si="42"/>
        <v>39.616900000000001</v>
      </c>
      <c r="J132" s="686">
        <f t="shared" si="43"/>
        <v>10.9069</v>
      </c>
      <c r="K132" s="686">
        <f t="shared" si="44"/>
        <v>0</v>
      </c>
      <c r="L132" s="686">
        <f t="shared" si="48"/>
        <v>0</v>
      </c>
      <c r="M132" s="686">
        <f t="shared" si="45"/>
        <v>0</v>
      </c>
      <c r="N132" s="686">
        <f t="shared" si="46"/>
        <v>0</v>
      </c>
      <c r="O132" s="686">
        <f t="shared" si="47"/>
        <v>0</v>
      </c>
      <c r="P132" s="686">
        <f t="shared" si="36"/>
        <v>0</v>
      </c>
    </row>
    <row r="133" spans="2:16">
      <c r="B133" s="502">
        <v>2020</v>
      </c>
      <c r="C133" s="687">
        <f>HLOOKUP(B133,$E$15:$O$114,9,FALSE)</f>
        <v>0</v>
      </c>
      <c r="D133" s="688">
        <f t="shared" si="37"/>
        <v>1.83E-2</v>
      </c>
      <c r="E133" s="689">
        <f t="shared" si="38"/>
        <v>3.1696</v>
      </c>
      <c r="F133" s="688">
        <f t="shared" si="39"/>
        <v>2.2222</v>
      </c>
      <c r="G133" s="689">
        <f>HLOOKUP(B133,$E$15:$O$114,37,FALSE)</f>
        <v>1.5405</v>
      </c>
      <c r="H133" s="688">
        <f t="shared" si="41"/>
        <v>1.7500000000000002E-2</v>
      </c>
      <c r="I133" s="689">
        <f t="shared" si="42"/>
        <v>40.264600000000002</v>
      </c>
      <c r="J133" s="689">
        <f t="shared" si="43"/>
        <v>11.0853</v>
      </c>
      <c r="K133" s="689">
        <f t="shared" si="44"/>
        <v>0</v>
      </c>
      <c r="L133" s="689">
        <f t="shared" si="48"/>
        <v>0</v>
      </c>
      <c r="M133" s="689">
        <f t="shared" si="45"/>
        <v>0</v>
      </c>
      <c r="N133" s="689">
        <f t="shared" si="46"/>
        <v>0</v>
      </c>
      <c r="O133" s="689">
        <f t="shared" si="47"/>
        <v>0</v>
      </c>
      <c r="P133" s="689">
        <f t="shared" si="36"/>
        <v>0</v>
      </c>
    </row>
    <row r="134" spans="2:16" ht="18.75" customHeight="1">
      <c r="B134" s="498" t="s">
        <v>749</v>
      </c>
      <c r="C134" s="598"/>
      <c r="D134" s="599"/>
      <c r="E134" s="600"/>
      <c r="F134" s="599"/>
      <c r="G134" s="599"/>
      <c r="H134" s="599"/>
      <c r="I134" s="599"/>
      <c r="J134" s="599"/>
      <c r="K134" s="599"/>
      <c r="L134" s="599"/>
      <c r="M134" s="599"/>
      <c r="N134" s="599"/>
      <c r="O134" s="599"/>
      <c r="P134" s="599"/>
    </row>
    <row r="136" spans="2:16">
      <c r="B136" s="592" t="s">
        <v>525</v>
      </c>
    </row>
  </sheetData>
  <sheetProtection formatCells="0" formatColumns="0" formatRows="0" insertColumns="0" insertRows="0" insertHyperlinks="0" deleteColumns="0" deleteRows="0" sort="0" autoFilter="0" pivotTables="0"/>
  <mergeCells count="19">
    <mergeCell ref="B4:B6"/>
    <mergeCell ref="C15:C17"/>
    <mergeCell ref="C46:C50"/>
    <mergeCell ref="C53:C57"/>
    <mergeCell ref="C60:C64"/>
    <mergeCell ref="C18:C22"/>
    <mergeCell ref="C25:C29"/>
    <mergeCell ref="C32:C36"/>
    <mergeCell ref="C39:C43"/>
    <mergeCell ref="C6:D6"/>
    <mergeCell ref="C102:C106"/>
    <mergeCell ref="B12:O12"/>
    <mergeCell ref="B120:P120"/>
    <mergeCell ref="C109:C113"/>
    <mergeCell ref="C67:C71"/>
    <mergeCell ref="C74:C78"/>
    <mergeCell ref="C81:C85"/>
    <mergeCell ref="C88:C92"/>
    <mergeCell ref="C95:C99"/>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36" location="'3.  Distribution Rates'!A1" display="Return to top" xr:uid="{00000000-0004-0000-0700-000002000000}"/>
  </hyperlinks>
  <pageMargins left="0.70866141732283472" right="0.70866141732283472" top="0.74803149606299213" bottom="0.74803149606299213" header="0.31496062992125984" footer="0.31496062992125984"/>
  <pageSetup scale="44" fitToHeight="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1323C-DF74-134B-95AB-17C064182A52}">
  <sheetPr>
    <pageSetUpPr fitToPage="1"/>
  </sheetPr>
  <dimension ref="B14:AG1048576"/>
  <sheetViews>
    <sheetView view="pageBreakPreview" zoomScale="60" zoomScaleNormal="100" workbookViewId="0">
      <selection activeCell="P57" sqref="P57"/>
    </sheetView>
  </sheetViews>
  <sheetFormatPr defaultColWidth="9" defaultRowHeight="14.6"/>
  <cols>
    <col min="1" max="1" width="9" style="12"/>
    <col min="2" max="2" width="18.3828125" style="10" customWidth="1"/>
    <col min="3" max="3" width="11" style="12" customWidth="1"/>
    <col min="4" max="4" width="5.15234375" style="12" bestFit="1" customWidth="1"/>
    <col min="5" max="5" width="17.84375" style="12" bestFit="1" customWidth="1"/>
    <col min="6" max="6" width="12.3828125" style="12" bestFit="1" customWidth="1"/>
    <col min="7" max="7" width="13.3828125" style="12" bestFit="1" customWidth="1"/>
    <col min="8" max="8" width="13.15234375" style="12" bestFit="1" customWidth="1"/>
    <col min="9" max="9" width="2.3828125" style="12" customWidth="1"/>
    <col min="10" max="10" width="1.15234375" style="12" customWidth="1"/>
    <col min="11" max="11" width="9" style="12"/>
    <col min="12" max="12" width="13.3828125" style="12" customWidth="1"/>
    <col min="13" max="13" width="48" style="12" customWidth="1"/>
    <col min="14" max="14" width="9" style="12"/>
    <col min="15" max="15" width="13.53515625" style="12" bestFit="1" customWidth="1"/>
    <col min="16" max="16" width="17.84375" style="12" bestFit="1" customWidth="1"/>
    <col min="17" max="17" width="8.3828125" style="12" bestFit="1" customWidth="1"/>
    <col min="18" max="22" width="9" style="12"/>
    <col min="23" max="23" width="52" style="12" bestFit="1" customWidth="1"/>
    <col min="24" max="24" width="17.84375" style="12" bestFit="1" customWidth="1"/>
    <col min="25" max="25" width="13.53515625" style="12" bestFit="1" customWidth="1"/>
    <col min="26" max="28" width="12.15234375" style="12" bestFit="1" customWidth="1"/>
    <col min="29" max="29" width="5.3828125" style="12" bestFit="1" customWidth="1"/>
    <col min="30" max="30" width="6.3828125" style="12" bestFit="1" customWidth="1"/>
    <col min="31" max="31" width="12.15234375" style="12" bestFit="1" customWidth="1"/>
    <col min="32" max="16384" width="9" style="12"/>
  </cols>
  <sheetData>
    <row r="14" spans="2:24" ht="15.45">
      <c r="B14" s="775" t="s">
        <v>504</v>
      </c>
    </row>
    <row r="15" spans="2:24" ht="15.45">
      <c r="B15" s="775"/>
    </row>
    <row r="16" spans="2:24" s="668" customFormat="1" ht="28.5" customHeight="1">
      <c r="B16" s="920" t="s">
        <v>750</v>
      </c>
      <c r="C16" s="920"/>
      <c r="D16" s="920"/>
      <c r="E16" s="920"/>
      <c r="F16" s="920"/>
      <c r="G16" s="920"/>
      <c r="H16" s="920"/>
      <c r="I16" s="920"/>
      <c r="J16" s="920"/>
      <c r="K16" s="920"/>
      <c r="L16" s="920"/>
      <c r="M16" s="920"/>
      <c r="N16" s="920"/>
      <c r="O16" s="920"/>
      <c r="P16" s="920"/>
      <c r="Q16" s="920"/>
      <c r="R16" s="920"/>
      <c r="S16" s="920"/>
      <c r="T16" s="920"/>
      <c r="U16" s="920"/>
      <c r="V16" s="920"/>
      <c r="W16" s="920"/>
      <c r="X16" s="920"/>
    </row>
    <row r="17" spans="2:33" s="668" customFormat="1" ht="15">
      <c r="B17" s="776"/>
      <c r="C17" s="776"/>
      <c r="D17" s="776"/>
      <c r="E17" s="776"/>
      <c r="F17" s="776"/>
      <c r="G17" s="776"/>
      <c r="H17" s="776"/>
      <c r="I17" s="776"/>
      <c r="J17" s="776"/>
      <c r="K17" s="776"/>
      <c r="L17" s="776"/>
      <c r="M17" s="776"/>
      <c r="N17" s="776"/>
      <c r="O17" s="776"/>
      <c r="P17" s="776"/>
      <c r="Q17" s="776"/>
      <c r="R17" s="776"/>
      <c r="S17" s="776"/>
      <c r="T17" s="776"/>
      <c r="U17" s="776"/>
      <c r="V17" s="776"/>
      <c r="W17" s="776"/>
      <c r="X17" s="776"/>
    </row>
    <row r="18" spans="2:33" ht="36" customHeight="1">
      <c r="B18" s="921" t="s">
        <v>751</v>
      </c>
      <c r="C18" s="921"/>
      <c r="D18" s="921"/>
      <c r="E18" s="921"/>
      <c r="F18" s="921"/>
      <c r="G18" s="921"/>
      <c r="H18" s="921"/>
      <c r="I18" s="921"/>
      <c r="J18" s="921"/>
      <c r="K18" s="921"/>
      <c r="L18" s="921"/>
      <c r="M18" s="921"/>
      <c r="N18" s="921"/>
      <c r="O18" s="921"/>
      <c r="P18" s="921"/>
      <c r="Q18" s="921"/>
      <c r="R18" s="921"/>
      <c r="S18" s="921"/>
      <c r="T18" s="921"/>
      <c r="U18" s="921"/>
      <c r="V18" s="921"/>
      <c r="W18" s="921"/>
      <c r="X18" s="921"/>
    </row>
    <row r="19" spans="2:33">
      <c r="V19" s="18"/>
      <c r="W19" s="18"/>
      <c r="X19" s="18"/>
      <c r="Y19" s="18"/>
      <c r="Z19" s="18"/>
      <c r="AA19" s="18"/>
      <c r="AB19" s="18"/>
      <c r="AC19" s="18"/>
      <c r="AD19" s="18"/>
      <c r="AE19" s="18"/>
      <c r="AF19" s="18"/>
      <c r="AG19" s="18"/>
    </row>
    <row r="20" spans="2:33" ht="30" customHeight="1">
      <c r="B20" s="853" t="s">
        <v>836</v>
      </c>
      <c r="C20" s="854" t="s">
        <v>211</v>
      </c>
      <c r="D20" s="854" t="s">
        <v>234</v>
      </c>
      <c r="E20" s="854" t="s">
        <v>837</v>
      </c>
      <c r="F20" s="855" t="s">
        <v>800</v>
      </c>
      <c r="G20" s="855" t="s">
        <v>801</v>
      </c>
      <c r="H20" s="854" t="s">
        <v>752</v>
      </c>
      <c r="K20" s="745" t="s">
        <v>234</v>
      </c>
      <c r="L20" s="744" t="s">
        <v>753</v>
      </c>
      <c r="M20" s="744" t="s">
        <v>211</v>
      </c>
      <c r="N20" s="855" t="s">
        <v>371</v>
      </c>
      <c r="O20" s="855" t="s">
        <v>818</v>
      </c>
      <c r="P20" s="855" t="s">
        <v>720</v>
      </c>
      <c r="Q20" s="855" t="s">
        <v>396</v>
      </c>
      <c r="R20" s="855" t="s">
        <v>26</v>
      </c>
      <c r="V20" s="18"/>
      <c r="W20" s="18"/>
      <c r="X20" s="18"/>
      <c r="Y20" s="18"/>
      <c r="Z20" s="18"/>
      <c r="AA20" s="18"/>
      <c r="AB20" s="18"/>
      <c r="AC20" s="18"/>
      <c r="AD20" s="18"/>
      <c r="AE20" s="18"/>
      <c r="AF20" s="18"/>
      <c r="AG20" s="18"/>
    </row>
    <row r="21" spans="2:33" ht="15" customHeight="1">
      <c r="K21" s="744"/>
      <c r="L21" s="744"/>
      <c r="M21" s="744"/>
      <c r="N21" s="745" t="s">
        <v>819</v>
      </c>
      <c r="O21" s="745" t="s">
        <v>820</v>
      </c>
      <c r="P21" s="745" t="s">
        <v>820</v>
      </c>
      <c r="Q21" s="745" t="s">
        <v>820</v>
      </c>
      <c r="R21" s="744"/>
      <c r="V21" s="18"/>
      <c r="W21" s="18"/>
      <c r="X21" s="18"/>
      <c r="Y21" s="18"/>
      <c r="Z21" s="18"/>
      <c r="AA21" s="18"/>
      <c r="AB21" s="18"/>
      <c r="AC21" s="18"/>
      <c r="AD21" s="18"/>
      <c r="AE21" s="18"/>
      <c r="AF21" s="18"/>
      <c r="AG21" s="18"/>
    </row>
    <row r="22" spans="2:33" ht="15" customHeight="1">
      <c r="B22" s="10">
        <v>137266</v>
      </c>
      <c r="C22" s="12" t="s">
        <v>22</v>
      </c>
      <c r="D22" s="12">
        <v>2015</v>
      </c>
      <c r="E22" s="12" t="s">
        <v>838</v>
      </c>
      <c r="F22" s="852">
        <v>1197.7379715391769</v>
      </c>
      <c r="G22" s="851">
        <v>0.11223474958109791</v>
      </c>
      <c r="H22" s="12" t="s">
        <v>25</v>
      </c>
      <c r="K22" s="12">
        <v>2015</v>
      </c>
      <c r="L22" s="12" t="s">
        <v>25</v>
      </c>
      <c r="M22" s="12" t="s">
        <v>754</v>
      </c>
      <c r="N22" s="777">
        <f>IFERROR(SUMIFS($F$22:$F$505,$H$22:$H$505,$L22,$C$22:$C$505,$M22,$E$22:$E$505,N$20,$D$22:$D$505,$K22)/SUMIFS($F$22:$F$505,$H$22:$H$505,$L22,$C$22:$C$505,$M22,$D$22:$D$505,$K22),0)</f>
        <v>1</v>
      </c>
      <c r="O22" s="777">
        <f t="shared" ref="O22:Q23" si="0">IFERROR(SUMIFS($G$22:$G$505,$H$22:$H$505,$L22,$C$22:$C$505,$M22,$E$22:$E$505,O$20,$D$22:$D$505,$K22)/SUMIFS($G$22:$G$505,$H$22:$H$505,$L22,$C$22:$C$505,$M22,$D$22:$D$505,$K22),0)</f>
        <v>0</v>
      </c>
      <c r="P22" s="777">
        <f t="shared" si="0"/>
        <v>0</v>
      </c>
      <c r="Q22" s="777">
        <f t="shared" si="0"/>
        <v>0</v>
      </c>
      <c r="R22" s="778">
        <f>SUM(N22:Q22)</f>
        <v>1</v>
      </c>
      <c r="V22" s="18"/>
      <c r="W22" s="18"/>
      <c r="X22" s="18"/>
      <c r="Y22" s="18"/>
      <c r="Z22" s="18"/>
      <c r="AA22" s="18"/>
      <c r="AB22" s="18"/>
      <c r="AC22" s="18"/>
      <c r="AD22" s="18"/>
      <c r="AE22" s="18"/>
      <c r="AF22" s="18"/>
      <c r="AG22" s="18"/>
    </row>
    <row r="23" spans="2:33">
      <c r="B23" s="10">
        <v>137266</v>
      </c>
      <c r="C23" s="12" t="s">
        <v>22</v>
      </c>
      <c r="D23" s="12">
        <v>2015</v>
      </c>
      <c r="E23" s="12" t="s">
        <v>838</v>
      </c>
      <c r="F23" s="852">
        <v>627.49774199130979</v>
      </c>
      <c r="G23" s="851">
        <v>0.19856917233578864</v>
      </c>
      <c r="H23" s="12" t="s">
        <v>25</v>
      </c>
      <c r="K23" s="12">
        <v>2015</v>
      </c>
      <c r="L23" s="12" t="s">
        <v>25</v>
      </c>
      <c r="M23" s="12" t="s">
        <v>755</v>
      </c>
      <c r="N23" s="777">
        <f>IFERROR(SUMIFS($F$22:$F$505,$H$22:$H$505,$L23,$C$22:$C$505,$M23,$E$22:$E$505,N$20,$D$22:$D$505,$K23)/SUMIFS($F$22:$F$505,$H$22:$H$505,$L23,$C$22:$C$505,$M23,$D$22:$D$505,$K23),0)</f>
        <v>1</v>
      </c>
      <c r="O23" s="777">
        <f t="shared" si="0"/>
        <v>0</v>
      </c>
      <c r="P23" s="777">
        <f t="shared" si="0"/>
        <v>0</v>
      </c>
      <c r="Q23" s="777">
        <f t="shared" si="0"/>
        <v>0</v>
      </c>
      <c r="R23" s="778">
        <f t="shared" ref="R23:R46" si="1">SUM(N23:Q23)</f>
        <v>1</v>
      </c>
      <c r="V23" s="18"/>
      <c r="W23" s="18"/>
      <c r="X23" s="18"/>
      <c r="Y23" s="18"/>
      <c r="Z23" s="18"/>
      <c r="AA23" s="18"/>
      <c r="AB23" s="18"/>
      <c r="AC23" s="18"/>
      <c r="AD23" s="18"/>
      <c r="AE23" s="18"/>
      <c r="AF23" s="18"/>
      <c r="AG23" s="18"/>
    </row>
    <row r="24" spans="2:33">
      <c r="B24" s="10">
        <v>137266</v>
      </c>
      <c r="C24" s="12" t="s">
        <v>22</v>
      </c>
      <c r="D24" s="12">
        <v>2015</v>
      </c>
      <c r="E24" s="12" t="s">
        <v>838</v>
      </c>
      <c r="F24" s="852">
        <v>8439.3899212744291</v>
      </c>
      <c r="G24" s="851">
        <v>2.6706114772117657</v>
      </c>
      <c r="H24" s="12" t="s">
        <v>25</v>
      </c>
      <c r="K24" s="12">
        <v>2015</v>
      </c>
      <c r="L24" s="12" t="s">
        <v>25</v>
      </c>
      <c r="M24" s="12" t="s">
        <v>100</v>
      </c>
      <c r="N24" s="777">
        <f>IFERROR(SUMIFS($F$22:$F$505,$H$22:$H$505,$L24,$C$22:$C$505,"Retrofit",$E$22:$E$505,N$20,$D$22:$D$505,$K24)/SUMIFS($F$22:$F$505,$H$22:$H$505,$L24,$C$22:$C$505,"Retrofit",$D$22:$D$505,$K24),0)</f>
        <v>0.1096345515641058</v>
      </c>
      <c r="O24" s="777">
        <f>IFERROR(SUMIFS($G$22:$G$505,$H$22:$H$505,$L24,$C$22:$C$505,"Retrofit",$E$22:$E$505,O$20,$D$22:$D$505,$K24)/SUMIFS($G$22:$G$505,$H$22:$H$505,$L24,$C$22:$C$505,"Retrofit",$D$22:$D$505,$K24),0)</f>
        <v>5.5203455015560843E-3</v>
      </c>
      <c r="P24" s="777">
        <f>IFERROR(SUMIFS($G$22:$G$505,$H$22:$H$505,$L24,$C$22:$C$505,"Retrofit",$E$22:$E$505,P$20,$D$22:$D$505,$K24)/SUMIFS($G$22:$G$505,$H$22:$H$505,$L24,$C$22:$C$505,"Retrofit",$D$22:$D$505,$K24),0)</f>
        <v>6.2837005381489591E-2</v>
      </c>
      <c r="Q24" s="777">
        <f>IFERROR(SUMIFS($G$22:$G$505,$H$22:$H$505,$L24,$C$22:$C$505,"Retrofit",$E$22:$E$505,Q$20,$D$22:$D$505,$K24)/SUMIFS($G$22:$G$505,$H$22:$H$505,$L24,$C$22:$C$505,"Retrofit",$D$22:$D$505,$K24),0)</f>
        <v>0.53845794180465545</v>
      </c>
      <c r="R24" s="778">
        <f t="shared" si="1"/>
        <v>0.71644984425180691</v>
      </c>
      <c r="V24" s="18"/>
      <c r="W24" s="18"/>
      <c r="X24" s="18"/>
      <c r="Y24" s="18"/>
      <c r="Z24" s="18"/>
      <c r="AA24" s="18"/>
      <c r="AB24" s="18"/>
      <c r="AC24" s="18"/>
      <c r="AD24" s="18"/>
      <c r="AE24" s="18"/>
      <c r="AF24" s="18"/>
      <c r="AG24" s="18"/>
    </row>
    <row r="25" spans="2:33">
      <c r="B25" s="10">
        <v>138450</v>
      </c>
      <c r="C25" s="12" t="s">
        <v>22</v>
      </c>
      <c r="D25" s="12">
        <v>2015</v>
      </c>
      <c r="E25" s="12" t="s">
        <v>838</v>
      </c>
      <c r="F25" s="852">
        <v>6764.2967975667934</v>
      </c>
      <c r="G25" s="851">
        <v>2.1153869780968888</v>
      </c>
      <c r="H25" s="12" t="s">
        <v>25</v>
      </c>
      <c r="K25" s="12">
        <v>2015</v>
      </c>
      <c r="L25" s="12" t="s">
        <v>756</v>
      </c>
      <c r="M25" s="12" t="s">
        <v>100</v>
      </c>
      <c r="N25" s="777">
        <f>IFERROR(SUMIFS($F$22:$F$505,$H$22:$H$505,$L25,$C$22:$C$505,$M25,$E$22:$E$505,N$20,$D$22:$D$505,$K25)/SUMIFS($F$22:$F$505,$H$22:$H$505,$L25,$C$22:$C$505,$M25,$D$22:$D$505,$K25),0)</f>
        <v>4.9487207622957108E-2</v>
      </c>
      <c r="O25" s="777">
        <f t="shared" ref="O25:Q26" si="2">IFERROR(SUMIFS($G$22:$G$505,$H$22:$H$505,$L25,$C$22:$C$505,$M25,$E$22:$E$505,O$20,$D$22:$D$505,$K25)/SUMIFS($G$22:$G$505,$H$22:$H$505,$L25,$C$22:$C$505,$M25,$D$22:$D$505,$K25),0)</f>
        <v>0.67346347024911091</v>
      </c>
      <c r="P25" s="777">
        <f t="shared" si="2"/>
        <v>0</v>
      </c>
      <c r="Q25" s="777">
        <f t="shared" si="2"/>
        <v>0</v>
      </c>
      <c r="R25" s="778">
        <f t="shared" si="1"/>
        <v>0.72295067787206801</v>
      </c>
      <c r="V25" s="18"/>
      <c r="W25" s="18"/>
      <c r="X25" s="18"/>
      <c r="Y25" s="18"/>
      <c r="Z25" s="18"/>
      <c r="AA25" s="18"/>
      <c r="AB25" s="18"/>
      <c r="AC25" s="18"/>
      <c r="AD25" s="18"/>
      <c r="AE25" s="18"/>
      <c r="AF25" s="18"/>
      <c r="AG25" s="18"/>
    </row>
    <row r="26" spans="2:33">
      <c r="B26" s="10">
        <v>138450</v>
      </c>
      <c r="C26" s="12" t="s">
        <v>22</v>
      </c>
      <c r="D26" s="12">
        <v>2015</v>
      </c>
      <c r="E26" s="12" t="s">
        <v>838</v>
      </c>
      <c r="F26" s="852">
        <v>12964.353695537444</v>
      </c>
      <c r="G26" s="851">
        <v>4.0543201766142465</v>
      </c>
      <c r="H26" s="12" t="s">
        <v>25</v>
      </c>
      <c r="K26" s="12">
        <v>2015</v>
      </c>
      <c r="L26" s="12" t="s">
        <v>757</v>
      </c>
      <c r="M26" s="12" t="s">
        <v>100</v>
      </c>
      <c r="N26" s="777">
        <f>IFERROR(SUMIFS($F$22:$F$505,$H$22:$H$505,$L26,$C$22:$C$505,$M26,$E$22:$E$505,N$20,$D$22:$D$505,$K26)/SUMIFS($F$22:$F$505,$H$22:$H$505,$L26,$C$22:$C$505,$M26,$D$22:$D$505,$K26),0)</f>
        <v>1</v>
      </c>
      <c r="O26" s="777">
        <f t="shared" si="2"/>
        <v>0</v>
      </c>
      <c r="P26" s="777">
        <f t="shared" si="2"/>
        <v>0</v>
      </c>
      <c r="Q26" s="777">
        <f t="shared" si="2"/>
        <v>0</v>
      </c>
      <c r="R26" s="778">
        <f t="shared" si="1"/>
        <v>1</v>
      </c>
      <c r="V26" s="18"/>
      <c r="W26" s="18"/>
      <c r="X26" s="18"/>
      <c r="Y26" s="18"/>
      <c r="Z26" s="18"/>
      <c r="AA26" s="18"/>
      <c r="AB26" s="18"/>
      <c r="AC26" s="18"/>
      <c r="AD26" s="18"/>
      <c r="AE26" s="18"/>
      <c r="AF26" s="18"/>
      <c r="AG26" s="18"/>
    </row>
    <row r="27" spans="2:33">
      <c r="B27" s="10">
        <v>138450</v>
      </c>
      <c r="C27" s="12" t="s">
        <v>22</v>
      </c>
      <c r="D27" s="12">
        <v>2015</v>
      </c>
      <c r="E27" s="12" t="s">
        <v>838</v>
      </c>
      <c r="F27" s="852">
        <v>15772.249369316736</v>
      </c>
      <c r="G27" s="851">
        <v>4.9324285923040971</v>
      </c>
      <c r="H27" s="12" t="s">
        <v>25</v>
      </c>
      <c r="K27" s="12">
        <v>2015</v>
      </c>
      <c r="L27" s="12" t="s">
        <v>25</v>
      </c>
      <c r="M27" s="12" t="s">
        <v>118</v>
      </c>
      <c r="N27" s="777">
        <f>IFERROR(SUMIFS($F$22:$F$505,$H$22:$H$505,$L27,$C$22:$C$505,"Retrofit",$E$22:$E$505,N$20,$D$22:$D$505,$K27)/SUMIFS($F$22:$F$505,$H$22:$H$505,$L27,$C$22:$C$505,"Retrofit",$D$22:$D$505,$K27),0)</f>
        <v>0.1096345515641058</v>
      </c>
      <c r="O27" s="777">
        <f>IFERROR(SUMIFS($G$22:$G$505,$H$22:$H$505,$L27,$C$22:$C$505,"Retrofit",$E$22:$E$505,O$20,$D$22:$D$505,$K27)/SUMIFS($G$22:$G$505,$H$22:$H$505,$L27,$C$22:$C$505,"Retrofit",$D$22:$D$505,$K27),0)</f>
        <v>5.5203455015560843E-3</v>
      </c>
      <c r="P27" s="777">
        <f>IFERROR(SUMIFS($G$22:$G$505,$H$22:$H$505,$L27,$C$22:$C$505,"Retrofit",$E$22:$E$505,P$20,$D$22:$D$505,$K27)/SUMIFS($G$22:$G$505,$H$22:$H$505,$L27,$C$22:$C$505,"Retrofit",$D$22:$D$505,$K27),0)</f>
        <v>6.2837005381489591E-2</v>
      </c>
      <c r="Q27" s="777">
        <f>IFERROR(SUMIFS($G$22:$G$505,$H$22:$H$505,$L27,$C$22:$C$505,"Retrofit",$E$22:$E$505,Q$20,$D$22:$D$505,$K27)/SUMIFS($G$22:$G$505,$H$22:$H$505,$L27,$C$22:$C$505,"Retrofit",$D$22:$D$505,$K27),0)</f>
        <v>0.53845794180465545</v>
      </c>
      <c r="R27" s="778">
        <f t="shared" si="1"/>
        <v>0.71644984425180691</v>
      </c>
      <c r="V27" s="18"/>
      <c r="W27" s="18"/>
      <c r="X27" s="18"/>
      <c r="Y27" s="18"/>
      <c r="Z27" s="18"/>
      <c r="AA27" s="18"/>
      <c r="AB27" s="18"/>
      <c r="AC27" s="18"/>
      <c r="AD27" s="18"/>
      <c r="AE27" s="18"/>
      <c r="AF27" s="18"/>
      <c r="AG27" s="18"/>
    </row>
    <row r="28" spans="2:33">
      <c r="B28" s="10">
        <v>134359</v>
      </c>
      <c r="C28" s="12" t="s">
        <v>22</v>
      </c>
      <c r="D28" s="12">
        <v>2015</v>
      </c>
      <c r="E28" s="12" t="s">
        <v>371</v>
      </c>
      <c r="F28" s="852">
        <v>750.26903933743574</v>
      </c>
      <c r="G28" s="851">
        <v>0.23741966257539945</v>
      </c>
      <c r="H28" s="12" t="s">
        <v>25</v>
      </c>
      <c r="K28" s="12">
        <v>2015</v>
      </c>
      <c r="L28" s="12" t="s">
        <v>756</v>
      </c>
      <c r="M28" s="12" t="s">
        <v>118</v>
      </c>
      <c r="N28" s="777">
        <f t="shared" ref="N28:N46" si="3">IFERROR(SUMIFS($F$22:$F$505,$H$22:$H$505,$L28,$C$22:$C$505,$M28,$E$22:$E$505,N$20,$D$22:$D$505,$K28)/SUMIFS($F$22:$F$505,$H$22:$H$505,$L28,$C$22:$C$505,$M28,$D$22:$D$505,$K28),0)</f>
        <v>0.14531548065245309</v>
      </c>
      <c r="O28" s="777">
        <f t="shared" ref="O28:Q46" si="4">IFERROR(SUMIFS($G$22:$G$505,$H$22:$H$505,$L28,$C$22:$C$505,$M28,$E$22:$E$505,O$20,$D$22:$D$505,$K28)/SUMIFS($G$22:$G$505,$H$22:$H$505,$L28,$C$22:$C$505,$M28,$D$22:$D$505,$K28),0)</f>
        <v>0.72190153843810478</v>
      </c>
      <c r="P28" s="777">
        <f t="shared" si="4"/>
        <v>6.1300509339437217E-2</v>
      </c>
      <c r="Q28" s="777">
        <f t="shared" si="4"/>
        <v>0</v>
      </c>
      <c r="R28" s="778">
        <f t="shared" si="1"/>
        <v>0.92851752842999513</v>
      </c>
      <c r="V28" s="18"/>
      <c r="W28" s="18"/>
      <c r="X28" s="18"/>
      <c r="Y28" s="18"/>
      <c r="Z28" s="18"/>
      <c r="AA28" s="18"/>
      <c r="AB28" s="18"/>
      <c r="AC28" s="18"/>
      <c r="AD28" s="18"/>
      <c r="AE28" s="18"/>
      <c r="AF28" s="18"/>
      <c r="AG28" s="18"/>
    </row>
    <row r="29" spans="2:33">
      <c r="B29" s="10">
        <v>134359</v>
      </c>
      <c r="C29" s="12" t="s">
        <v>22</v>
      </c>
      <c r="D29" s="12">
        <v>2015</v>
      </c>
      <c r="E29" s="12" t="s">
        <v>371</v>
      </c>
      <c r="F29" s="852">
        <v>2468.1171173269536</v>
      </c>
      <c r="G29" s="851">
        <v>0.80578794571044676</v>
      </c>
      <c r="H29" s="12" t="s">
        <v>25</v>
      </c>
      <c r="K29" s="12">
        <v>2015</v>
      </c>
      <c r="L29" s="12" t="s">
        <v>757</v>
      </c>
      <c r="M29" s="12" t="s">
        <v>118</v>
      </c>
      <c r="N29" s="777">
        <f t="shared" si="3"/>
        <v>0</v>
      </c>
      <c r="O29" s="777">
        <f t="shared" si="4"/>
        <v>0</v>
      </c>
      <c r="P29" s="777">
        <f t="shared" si="4"/>
        <v>0</v>
      </c>
      <c r="Q29" s="777">
        <f t="shared" si="4"/>
        <v>1</v>
      </c>
      <c r="R29" s="778">
        <f t="shared" si="1"/>
        <v>1</v>
      </c>
      <c r="V29" s="18"/>
      <c r="W29" s="18"/>
      <c r="X29" s="18"/>
      <c r="Y29" s="18"/>
      <c r="Z29" s="18"/>
      <c r="AA29" s="18"/>
      <c r="AB29" s="18"/>
      <c r="AC29" s="18"/>
      <c r="AD29" s="18"/>
      <c r="AE29" s="18"/>
      <c r="AF29" s="18"/>
      <c r="AG29" s="18"/>
    </row>
    <row r="30" spans="2:33">
      <c r="B30" s="10">
        <v>134359</v>
      </c>
      <c r="C30" s="12" t="s">
        <v>22</v>
      </c>
      <c r="D30" s="12">
        <v>2015</v>
      </c>
      <c r="E30" s="12" t="s">
        <v>371</v>
      </c>
      <c r="F30" s="852">
        <v>2937.4169661332335</v>
      </c>
      <c r="G30" s="851">
        <v>0.92953395165883657</v>
      </c>
      <c r="H30" s="12" t="s">
        <v>25</v>
      </c>
      <c r="K30" s="12">
        <v>2016</v>
      </c>
      <c r="L30" s="12" t="s">
        <v>25</v>
      </c>
      <c r="M30" s="12" t="s">
        <v>117</v>
      </c>
      <c r="N30" s="777">
        <f t="shared" si="3"/>
        <v>0</v>
      </c>
      <c r="O30" s="777">
        <f t="shared" si="4"/>
        <v>1</v>
      </c>
      <c r="P30" s="777">
        <f t="shared" si="4"/>
        <v>0</v>
      </c>
      <c r="Q30" s="777">
        <f t="shared" si="4"/>
        <v>0</v>
      </c>
      <c r="R30" s="778">
        <f t="shared" si="1"/>
        <v>1</v>
      </c>
      <c r="V30" s="18"/>
      <c r="W30" s="18"/>
      <c r="X30" s="18"/>
      <c r="Y30" s="18"/>
      <c r="Z30" s="18"/>
      <c r="AA30" s="18"/>
      <c r="AB30" s="18"/>
      <c r="AC30" s="18"/>
      <c r="AD30" s="18"/>
      <c r="AE30" s="18"/>
      <c r="AF30" s="18"/>
      <c r="AG30" s="18"/>
    </row>
    <row r="31" spans="2:33">
      <c r="B31" s="10">
        <v>138800</v>
      </c>
      <c r="C31" s="12" t="s">
        <v>22</v>
      </c>
      <c r="D31" s="12">
        <v>2015</v>
      </c>
      <c r="E31" s="12" t="s">
        <v>371</v>
      </c>
      <c r="F31" s="852">
        <v>8880.4373430935102</v>
      </c>
      <c r="G31" s="851">
        <v>1.3120924450251812</v>
      </c>
      <c r="H31" s="12" t="s">
        <v>25</v>
      </c>
      <c r="K31" s="12">
        <v>2016</v>
      </c>
      <c r="L31" s="12" t="s">
        <v>757</v>
      </c>
      <c r="M31" s="12" t="s">
        <v>124</v>
      </c>
      <c r="N31" s="777">
        <f t="shared" si="3"/>
        <v>0</v>
      </c>
      <c r="O31" s="777">
        <f t="shared" si="4"/>
        <v>0</v>
      </c>
      <c r="P31" s="777">
        <f t="shared" si="4"/>
        <v>0</v>
      </c>
      <c r="Q31" s="777">
        <f t="shared" si="4"/>
        <v>0</v>
      </c>
      <c r="R31" s="778">
        <f t="shared" si="1"/>
        <v>0</v>
      </c>
      <c r="V31" s="18"/>
      <c r="W31" s="18"/>
      <c r="X31" s="18"/>
      <c r="Y31" s="18"/>
      <c r="Z31" s="18"/>
      <c r="AA31" s="18"/>
      <c r="AB31" s="18"/>
      <c r="AC31" s="18"/>
      <c r="AD31" s="18"/>
      <c r="AE31" s="18"/>
      <c r="AF31" s="18"/>
      <c r="AG31" s="18"/>
    </row>
    <row r="32" spans="2:33">
      <c r="B32" s="10">
        <v>137794</v>
      </c>
      <c r="C32" s="12" t="s">
        <v>22</v>
      </c>
      <c r="D32" s="12">
        <v>2015</v>
      </c>
      <c r="E32" s="12" t="s">
        <v>838</v>
      </c>
      <c r="F32" s="852">
        <v>96782.214559065338</v>
      </c>
      <c r="G32" s="851">
        <v>23.990434921416036</v>
      </c>
      <c r="H32" s="12" t="s">
        <v>25</v>
      </c>
      <c r="K32" s="12">
        <v>2016</v>
      </c>
      <c r="L32" s="12" t="s">
        <v>25</v>
      </c>
      <c r="M32" s="12" t="s">
        <v>120</v>
      </c>
      <c r="N32" s="777">
        <f t="shared" si="3"/>
        <v>0</v>
      </c>
      <c r="O32" s="777">
        <f t="shared" si="4"/>
        <v>0</v>
      </c>
      <c r="P32" s="777">
        <f t="shared" si="4"/>
        <v>0</v>
      </c>
      <c r="Q32" s="777">
        <f t="shared" si="4"/>
        <v>0</v>
      </c>
      <c r="R32" s="778">
        <f t="shared" si="1"/>
        <v>0</v>
      </c>
      <c r="V32" s="18"/>
      <c r="W32" s="18"/>
      <c r="X32" s="18"/>
      <c r="Y32" s="18"/>
      <c r="Z32" s="18"/>
      <c r="AA32" s="18"/>
      <c r="AB32" s="18"/>
      <c r="AC32" s="18"/>
      <c r="AD32" s="18"/>
      <c r="AE32" s="18"/>
      <c r="AF32" s="18"/>
      <c r="AG32" s="18"/>
    </row>
    <row r="33" spans="2:33">
      <c r="B33" s="10">
        <v>137794</v>
      </c>
      <c r="C33" s="12" t="s">
        <v>22</v>
      </c>
      <c r="D33" s="12">
        <v>2015</v>
      </c>
      <c r="E33" s="12" t="s">
        <v>838</v>
      </c>
      <c r="F33" s="852">
        <v>850.67581627355889</v>
      </c>
      <c r="G33" s="851">
        <v>0.14400727104667299</v>
      </c>
      <c r="H33" s="12" t="s">
        <v>25</v>
      </c>
      <c r="K33" s="12">
        <v>2016</v>
      </c>
      <c r="L33" s="12" t="s">
        <v>757</v>
      </c>
      <c r="M33" s="12" t="s">
        <v>120</v>
      </c>
      <c r="N33" s="777">
        <f t="shared" si="3"/>
        <v>0</v>
      </c>
      <c r="O33" s="777">
        <f t="shared" si="4"/>
        <v>1</v>
      </c>
      <c r="P33" s="777">
        <f t="shared" si="4"/>
        <v>0</v>
      </c>
      <c r="Q33" s="777">
        <f t="shared" si="4"/>
        <v>0</v>
      </c>
      <c r="R33" s="778">
        <f t="shared" si="1"/>
        <v>1</v>
      </c>
      <c r="V33" s="18"/>
      <c r="W33" s="18"/>
      <c r="X33" s="18"/>
      <c r="Y33" s="18"/>
      <c r="Z33" s="18"/>
      <c r="AA33" s="18"/>
      <c r="AB33" s="18"/>
      <c r="AC33" s="18"/>
      <c r="AD33" s="18"/>
      <c r="AE33" s="18"/>
      <c r="AF33" s="18"/>
      <c r="AG33" s="18"/>
    </row>
    <row r="34" spans="2:33">
      <c r="B34" s="10">
        <v>137794</v>
      </c>
      <c r="C34" s="12" t="s">
        <v>22</v>
      </c>
      <c r="D34" s="12">
        <v>2015</v>
      </c>
      <c r="E34" s="12" t="s">
        <v>838</v>
      </c>
      <c r="F34" s="852">
        <v>1433.215609593499</v>
      </c>
      <c r="G34" s="851">
        <v>0.4482070683873397</v>
      </c>
      <c r="H34" s="12" t="s">
        <v>25</v>
      </c>
      <c r="K34" s="12">
        <v>2016</v>
      </c>
      <c r="L34" s="12" t="s">
        <v>25</v>
      </c>
      <c r="M34" s="12" t="s">
        <v>118</v>
      </c>
      <c r="N34" s="777">
        <f t="shared" si="3"/>
        <v>0.43535906944750041</v>
      </c>
      <c r="O34" s="777">
        <f t="shared" si="4"/>
        <v>0.36601905548055391</v>
      </c>
      <c r="P34" s="777">
        <f t="shared" si="4"/>
        <v>0.21500443877920045</v>
      </c>
      <c r="Q34" s="777">
        <f t="shared" si="4"/>
        <v>0</v>
      </c>
      <c r="R34" s="778">
        <f t="shared" si="1"/>
        <v>1.0163825637072548</v>
      </c>
      <c r="V34" s="18"/>
      <c r="W34" s="18"/>
      <c r="X34" s="18"/>
      <c r="Y34" s="18"/>
      <c r="Z34" s="18"/>
      <c r="AA34" s="18"/>
      <c r="AB34" s="18"/>
      <c r="AC34" s="18"/>
      <c r="AD34" s="18"/>
      <c r="AE34" s="18"/>
      <c r="AF34" s="18"/>
      <c r="AG34" s="18"/>
    </row>
    <row r="35" spans="2:33">
      <c r="B35" s="10">
        <v>137794</v>
      </c>
      <c r="C35" s="12" t="s">
        <v>22</v>
      </c>
      <c r="D35" s="12">
        <v>2015</v>
      </c>
      <c r="E35" s="12" t="s">
        <v>838</v>
      </c>
      <c r="F35" s="852">
        <v>169487.96321005406</v>
      </c>
      <c r="G35" s="851">
        <v>28.691892481506585</v>
      </c>
      <c r="H35" s="12" t="s">
        <v>25</v>
      </c>
      <c r="K35" s="12">
        <v>2016</v>
      </c>
      <c r="L35" s="12" t="s">
        <v>757</v>
      </c>
      <c r="M35" s="12" t="s">
        <v>118</v>
      </c>
      <c r="N35" s="777">
        <f t="shared" si="3"/>
        <v>0.18095980881821069</v>
      </c>
      <c r="O35" s="777">
        <f t="shared" si="4"/>
        <v>0.82674880907519432</v>
      </c>
      <c r="P35" s="777">
        <f t="shared" si="4"/>
        <v>0</v>
      </c>
      <c r="Q35" s="777">
        <f t="shared" si="4"/>
        <v>5.8606132295826218E-3</v>
      </c>
      <c r="R35" s="778">
        <f t="shared" si="1"/>
        <v>1.0135692311229876</v>
      </c>
      <c r="V35" s="18"/>
      <c r="W35" s="18"/>
      <c r="X35" s="18"/>
      <c r="Y35" s="18"/>
      <c r="Z35" s="18"/>
      <c r="AA35" s="18"/>
      <c r="AB35" s="18"/>
      <c r="AC35" s="18"/>
      <c r="AD35" s="18"/>
      <c r="AE35" s="18"/>
      <c r="AF35" s="18"/>
      <c r="AG35" s="18"/>
    </row>
    <row r="36" spans="2:33">
      <c r="B36" s="10">
        <v>139270</v>
      </c>
      <c r="C36" s="12" t="s">
        <v>22</v>
      </c>
      <c r="D36" s="12">
        <v>2015</v>
      </c>
      <c r="E36" s="12" t="s">
        <v>838</v>
      </c>
      <c r="F36" s="852">
        <v>530.13805852192968</v>
      </c>
      <c r="G36" s="851">
        <v>0.38180182057110784</v>
      </c>
      <c r="H36" s="12" t="s">
        <v>25</v>
      </c>
      <c r="K36" s="12">
        <v>2017</v>
      </c>
      <c r="L36" s="12" t="s">
        <v>25</v>
      </c>
      <c r="M36" s="12" t="s">
        <v>118</v>
      </c>
      <c r="N36" s="777">
        <f t="shared" si="3"/>
        <v>0.17351804495672582</v>
      </c>
      <c r="O36" s="777">
        <f t="shared" si="4"/>
        <v>0.44163922165631048</v>
      </c>
      <c r="P36" s="777">
        <f t="shared" si="4"/>
        <v>0.27351400839627449</v>
      </c>
      <c r="Q36" s="777">
        <f t="shared" si="4"/>
        <v>0</v>
      </c>
      <c r="R36" s="778">
        <f t="shared" si="1"/>
        <v>0.88867127500931076</v>
      </c>
      <c r="V36" s="18"/>
      <c r="W36" s="18"/>
      <c r="X36" s="18"/>
      <c r="Y36" s="18"/>
      <c r="Z36" s="18"/>
      <c r="AA36" s="18"/>
      <c r="AB36" s="18"/>
      <c r="AC36" s="18"/>
      <c r="AD36" s="18"/>
      <c r="AE36" s="18"/>
      <c r="AF36" s="18"/>
      <c r="AG36" s="18"/>
    </row>
    <row r="37" spans="2:33">
      <c r="B37" s="10">
        <v>133146</v>
      </c>
      <c r="C37" s="12" t="s">
        <v>22</v>
      </c>
      <c r="D37" s="12">
        <v>2015</v>
      </c>
      <c r="E37" s="12" t="s">
        <v>720</v>
      </c>
      <c r="F37" s="852">
        <v>6620.9012526814486</v>
      </c>
      <c r="G37" s="851">
        <v>2.1803039558725263</v>
      </c>
      <c r="H37" s="12" t="s">
        <v>25</v>
      </c>
      <c r="K37" s="12">
        <v>2017</v>
      </c>
      <c r="L37" s="12" t="s">
        <v>25</v>
      </c>
      <c r="M37" s="12" t="s">
        <v>120</v>
      </c>
      <c r="N37" s="777">
        <f t="shared" si="3"/>
        <v>0</v>
      </c>
      <c r="O37" s="777">
        <f t="shared" si="4"/>
        <v>1</v>
      </c>
      <c r="P37" s="777">
        <f t="shared" si="4"/>
        <v>0</v>
      </c>
      <c r="Q37" s="777">
        <f t="shared" si="4"/>
        <v>0</v>
      </c>
      <c r="R37" s="778">
        <f t="shared" si="1"/>
        <v>1</v>
      </c>
      <c r="V37" s="18"/>
      <c r="W37" s="18"/>
      <c r="X37" s="18"/>
      <c r="Y37" s="18"/>
      <c r="Z37" s="18"/>
      <c r="AA37" s="18"/>
      <c r="AB37" s="18"/>
      <c r="AC37" s="18"/>
      <c r="AD37" s="18"/>
      <c r="AE37" s="18"/>
      <c r="AF37" s="18"/>
      <c r="AG37" s="18"/>
    </row>
    <row r="38" spans="2:33">
      <c r="B38" s="10">
        <v>137544</v>
      </c>
      <c r="C38" s="12" t="s">
        <v>22</v>
      </c>
      <c r="D38" s="12">
        <v>2015</v>
      </c>
      <c r="E38" s="12" t="s">
        <v>838</v>
      </c>
      <c r="F38" s="852">
        <v>90372.660781292419</v>
      </c>
      <c r="G38" s="851">
        <v>15.298801267621192</v>
      </c>
      <c r="H38" s="12" t="s">
        <v>25</v>
      </c>
      <c r="K38" s="12">
        <v>2017</v>
      </c>
      <c r="L38" s="12" t="s">
        <v>25</v>
      </c>
      <c r="M38" s="12" t="s">
        <v>124</v>
      </c>
      <c r="N38" s="777">
        <f t="shared" si="3"/>
        <v>0</v>
      </c>
      <c r="O38" s="777">
        <f t="shared" si="4"/>
        <v>0</v>
      </c>
      <c r="P38" s="777">
        <f t="shared" si="4"/>
        <v>0</v>
      </c>
      <c r="Q38" s="777">
        <f t="shared" si="4"/>
        <v>0</v>
      </c>
      <c r="R38" s="778">
        <f t="shared" si="1"/>
        <v>0</v>
      </c>
      <c r="V38" s="18"/>
      <c r="W38" s="18"/>
      <c r="X38" s="18"/>
      <c r="Y38" s="18"/>
      <c r="Z38" s="18"/>
      <c r="AA38" s="18"/>
      <c r="AB38" s="18"/>
      <c r="AC38" s="18"/>
      <c r="AD38" s="18"/>
      <c r="AE38" s="18"/>
      <c r="AF38" s="18"/>
      <c r="AG38" s="18"/>
    </row>
    <row r="39" spans="2:33">
      <c r="B39" s="10">
        <v>135904</v>
      </c>
      <c r="C39" s="12" t="s">
        <v>22</v>
      </c>
      <c r="D39" s="12">
        <v>2015</v>
      </c>
      <c r="E39" s="12" t="s">
        <v>838</v>
      </c>
      <c r="F39" s="852">
        <v>6479.5962488233081</v>
      </c>
      <c r="G39" s="851">
        <v>2.0504425404239042</v>
      </c>
      <c r="H39" s="12" t="s">
        <v>25</v>
      </c>
      <c r="K39" s="12">
        <v>2018</v>
      </c>
      <c r="L39" s="12" t="s">
        <v>758</v>
      </c>
      <c r="M39" s="12" t="s">
        <v>759</v>
      </c>
      <c r="N39" s="777">
        <f t="shared" si="3"/>
        <v>0</v>
      </c>
      <c r="O39" s="777">
        <f t="shared" si="4"/>
        <v>1</v>
      </c>
      <c r="P39" s="777">
        <f t="shared" si="4"/>
        <v>0</v>
      </c>
      <c r="Q39" s="777">
        <f t="shared" si="4"/>
        <v>0</v>
      </c>
      <c r="R39" s="778">
        <f t="shared" si="1"/>
        <v>1</v>
      </c>
      <c r="V39" s="18"/>
      <c r="W39" s="18"/>
      <c r="X39" s="18"/>
      <c r="Y39" s="18"/>
      <c r="Z39" s="18"/>
      <c r="AA39" s="18"/>
      <c r="AB39" s="18"/>
      <c r="AC39" s="18"/>
      <c r="AD39" s="18"/>
      <c r="AE39" s="18"/>
      <c r="AF39" s="18"/>
      <c r="AG39" s="18"/>
    </row>
    <row r="40" spans="2:33">
      <c r="B40" s="10">
        <v>135904</v>
      </c>
      <c r="C40" s="12" t="s">
        <v>22</v>
      </c>
      <c r="D40" s="12">
        <v>2015</v>
      </c>
      <c r="E40" s="12" t="s">
        <v>838</v>
      </c>
      <c r="F40" s="852">
        <v>6493.2375040839888</v>
      </c>
      <c r="G40" s="851">
        <v>2.0547592615616388</v>
      </c>
      <c r="H40" s="12" t="s">
        <v>25</v>
      </c>
      <c r="K40" s="12">
        <v>2018</v>
      </c>
      <c r="L40" s="12" t="s">
        <v>758</v>
      </c>
      <c r="M40" s="12" t="s">
        <v>760</v>
      </c>
      <c r="N40" s="777">
        <f t="shared" si="3"/>
        <v>0</v>
      </c>
      <c r="O40" s="777">
        <f t="shared" si="4"/>
        <v>0</v>
      </c>
      <c r="P40" s="777">
        <f t="shared" si="4"/>
        <v>1</v>
      </c>
      <c r="Q40" s="777">
        <f t="shared" si="4"/>
        <v>0</v>
      </c>
      <c r="R40" s="778">
        <f t="shared" si="1"/>
        <v>1</v>
      </c>
      <c r="V40" s="18"/>
      <c r="W40" s="18"/>
      <c r="X40" s="18"/>
      <c r="Y40" s="18"/>
      <c r="Z40" s="18"/>
      <c r="AA40" s="18"/>
      <c r="AB40" s="18"/>
      <c r="AC40" s="18"/>
      <c r="AD40" s="18"/>
      <c r="AE40" s="18"/>
      <c r="AF40" s="18"/>
      <c r="AG40" s="18"/>
    </row>
    <row r="41" spans="2:33">
      <c r="B41" s="10">
        <v>140240</v>
      </c>
      <c r="C41" s="12" t="s">
        <v>22</v>
      </c>
      <c r="D41" s="12">
        <v>2015</v>
      </c>
      <c r="E41" s="12" t="s">
        <v>838</v>
      </c>
      <c r="F41" s="852">
        <v>9744.0141920651186</v>
      </c>
      <c r="G41" s="851">
        <v>1.6691321732573536</v>
      </c>
      <c r="H41" s="12" t="s">
        <v>25</v>
      </c>
      <c r="K41" s="12">
        <v>2018</v>
      </c>
      <c r="L41" s="12" t="s">
        <v>758</v>
      </c>
      <c r="M41" s="12" t="s">
        <v>22</v>
      </c>
      <c r="N41" s="777">
        <f t="shared" si="3"/>
        <v>0.20178684372493483</v>
      </c>
      <c r="O41" s="777">
        <f t="shared" si="4"/>
        <v>0.31345155079521719</v>
      </c>
      <c r="P41" s="777">
        <f t="shared" si="4"/>
        <v>0.43643923827398179</v>
      </c>
      <c r="Q41" s="777">
        <f t="shared" si="4"/>
        <v>5.4200980471467613E-3</v>
      </c>
      <c r="R41" s="778">
        <f t="shared" si="1"/>
        <v>0.95709773084128047</v>
      </c>
      <c r="V41" s="18"/>
      <c r="W41" s="18"/>
      <c r="X41" s="18"/>
      <c r="Y41" s="18"/>
      <c r="Z41" s="18"/>
      <c r="AA41" s="18"/>
      <c r="AB41" s="18"/>
      <c r="AC41" s="18"/>
      <c r="AD41" s="18"/>
      <c r="AE41" s="18"/>
      <c r="AF41" s="18"/>
      <c r="AG41" s="18"/>
    </row>
    <row r="42" spans="2:33">
      <c r="B42" s="10">
        <v>136695</v>
      </c>
      <c r="C42" s="12" t="s">
        <v>22</v>
      </c>
      <c r="D42" s="12">
        <v>2015</v>
      </c>
      <c r="E42" s="12" t="s">
        <v>371</v>
      </c>
      <c r="F42" s="852">
        <v>31474.018636250363</v>
      </c>
      <c r="G42" s="851">
        <v>0</v>
      </c>
      <c r="H42" s="12" t="s">
        <v>25</v>
      </c>
      <c r="K42" s="12">
        <v>2019</v>
      </c>
      <c r="L42" s="12" t="s">
        <v>758</v>
      </c>
      <c r="M42" s="12" t="s">
        <v>754</v>
      </c>
      <c r="N42" s="777">
        <f t="shared" si="3"/>
        <v>0</v>
      </c>
      <c r="O42" s="777">
        <f t="shared" si="4"/>
        <v>0</v>
      </c>
      <c r="P42" s="777">
        <f t="shared" si="4"/>
        <v>0</v>
      </c>
      <c r="Q42" s="777">
        <f t="shared" si="4"/>
        <v>0</v>
      </c>
      <c r="R42" s="778">
        <f t="shared" si="1"/>
        <v>0</v>
      </c>
      <c r="V42" s="18"/>
      <c r="W42" s="18"/>
      <c r="X42" s="18"/>
      <c r="Y42" s="18"/>
      <c r="Z42" s="18"/>
      <c r="AA42" s="18"/>
      <c r="AB42" s="18"/>
      <c r="AC42" s="18"/>
      <c r="AD42" s="18"/>
      <c r="AE42" s="18"/>
      <c r="AF42" s="18"/>
      <c r="AG42" s="18"/>
    </row>
    <row r="43" spans="2:33">
      <c r="B43" s="10">
        <v>136695</v>
      </c>
      <c r="C43" s="12" t="s">
        <v>22</v>
      </c>
      <c r="D43" s="12">
        <v>2015</v>
      </c>
      <c r="E43" s="12" t="s">
        <v>371</v>
      </c>
      <c r="F43" s="852">
        <v>0</v>
      </c>
      <c r="G43" s="851">
        <v>0</v>
      </c>
      <c r="H43" s="12" t="s">
        <v>25</v>
      </c>
      <c r="K43" s="12">
        <v>2019</v>
      </c>
      <c r="L43" s="12" t="s">
        <v>758</v>
      </c>
      <c r="M43" s="12" t="s">
        <v>22</v>
      </c>
      <c r="N43" s="777">
        <f t="shared" si="3"/>
        <v>0.13001579274360048</v>
      </c>
      <c r="O43" s="777">
        <f t="shared" si="4"/>
        <v>0.57953616358026983</v>
      </c>
      <c r="P43" s="777">
        <f t="shared" si="4"/>
        <v>0.25837304028001112</v>
      </c>
      <c r="Q43" s="777">
        <f t="shared" si="4"/>
        <v>0</v>
      </c>
      <c r="R43" s="778">
        <f t="shared" si="1"/>
        <v>0.96792499660388143</v>
      </c>
      <c r="V43" s="18"/>
      <c r="W43" s="18"/>
      <c r="X43" s="18"/>
      <c r="Y43" s="18"/>
      <c r="Z43" s="18"/>
      <c r="AA43" s="18"/>
      <c r="AB43" s="18"/>
      <c r="AC43" s="18"/>
      <c r="AD43" s="18"/>
      <c r="AE43" s="18"/>
      <c r="AF43" s="18"/>
      <c r="AG43" s="18"/>
    </row>
    <row r="44" spans="2:33">
      <c r="B44" s="10">
        <v>136695</v>
      </c>
      <c r="C44" s="12" t="s">
        <v>22</v>
      </c>
      <c r="D44" s="12">
        <v>2015</v>
      </c>
      <c r="E44" s="12" t="s">
        <v>371</v>
      </c>
      <c r="F44" s="852">
        <v>18356.94672120002</v>
      </c>
      <c r="G44" s="851">
        <v>3.1075690074855555</v>
      </c>
      <c r="H44" s="12" t="s">
        <v>25</v>
      </c>
      <c r="K44" s="12">
        <v>2019</v>
      </c>
      <c r="L44" s="12" t="s">
        <v>758</v>
      </c>
      <c r="M44" s="12" t="s">
        <v>760</v>
      </c>
      <c r="N44" s="777">
        <f t="shared" si="3"/>
        <v>0</v>
      </c>
      <c r="O44" s="777">
        <f t="shared" si="4"/>
        <v>0</v>
      </c>
      <c r="P44" s="777">
        <f t="shared" si="4"/>
        <v>0</v>
      </c>
      <c r="Q44" s="777">
        <f t="shared" si="4"/>
        <v>0</v>
      </c>
      <c r="R44" s="778">
        <f t="shared" si="1"/>
        <v>0</v>
      </c>
      <c r="V44" s="18"/>
      <c r="W44" s="18"/>
      <c r="X44" s="18"/>
      <c r="Y44" s="18"/>
      <c r="Z44" s="18"/>
      <c r="AA44" s="18"/>
      <c r="AB44" s="18"/>
      <c r="AC44" s="18"/>
      <c r="AD44" s="18"/>
      <c r="AE44" s="18"/>
      <c r="AF44" s="18"/>
      <c r="AG44" s="18"/>
    </row>
    <row r="45" spans="2:33">
      <c r="B45" s="10">
        <v>136695</v>
      </c>
      <c r="C45" s="12" t="s">
        <v>22</v>
      </c>
      <c r="D45" s="12">
        <v>2015</v>
      </c>
      <c r="E45" s="12" t="s">
        <v>371</v>
      </c>
      <c r="F45" s="852">
        <v>34874.913166775143</v>
      </c>
      <c r="G45" s="851">
        <v>10.906371997425266</v>
      </c>
      <c r="H45" s="12" t="s">
        <v>25</v>
      </c>
      <c r="K45" s="12">
        <v>2020</v>
      </c>
      <c r="L45" s="12" t="s">
        <v>758</v>
      </c>
      <c r="M45" s="12" t="s">
        <v>754</v>
      </c>
      <c r="N45" s="777">
        <f t="shared" si="3"/>
        <v>0</v>
      </c>
      <c r="O45" s="777">
        <f t="shared" si="4"/>
        <v>0</v>
      </c>
      <c r="P45" s="777">
        <f t="shared" si="4"/>
        <v>0</v>
      </c>
      <c r="Q45" s="777">
        <f t="shared" si="4"/>
        <v>0</v>
      </c>
      <c r="R45" s="778">
        <f t="shared" si="1"/>
        <v>0</v>
      </c>
      <c r="V45" s="18"/>
      <c r="W45" s="18"/>
      <c r="X45" s="18"/>
      <c r="Y45" s="18"/>
      <c r="Z45" s="18"/>
      <c r="AA45" s="18"/>
      <c r="AB45" s="18"/>
      <c r="AC45" s="18"/>
      <c r="AD45" s="18"/>
      <c r="AE45" s="18"/>
      <c r="AF45" s="18"/>
      <c r="AG45" s="18"/>
    </row>
    <row r="46" spans="2:33">
      <c r="B46" s="10">
        <v>136695</v>
      </c>
      <c r="C46" s="12" t="s">
        <v>22</v>
      </c>
      <c r="D46" s="12">
        <v>2015</v>
      </c>
      <c r="E46" s="12" t="s">
        <v>371</v>
      </c>
      <c r="F46" s="852">
        <v>116937.2807961059</v>
      </c>
      <c r="G46" s="851">
        <v>19.795812187107501</v>
      </c>
      <c r="H46" s="12" t="s">
        <v>25</v>
      </c>
      <c r="K46" s="12">
        <v>2020</v>
      </c>
      <c r="L46" s="12" t="s">
        <v>758</v>
      </c>
      <c r="M46" s="12" t="s">
        <v>22</v>
      </c>
      <c r="N46" s="777">
        <f t="shared" si="3"/>
        <v>0</v>
      </c>
      <c r="O46" s="777">
        <f t="shared" si="4"/>
        <v>0</v>
      </c>
      <c r="P46" s="777">
        <f t="shared" si="4"/>
        <v>0</v>
      </c>
      <c r="Q46" s="777">
        <f t="shared" si="4"/>
        <v>0</v>
      </c>
      <c r="R46" s="778">
        <f t="shared" si="1"/>
        <v>0</v>
      </c>
      <c r="V46" s="18"/>
      <c r="W46" s="18"/>
      <c r="X46" s="18"/>
      <c r="Y46" s="18"/>
      <c r="Z46" s="18"/>
      <c r="AA46" s="18"/>
      <c r="AB46" s="18"/>
      <c r="AC46" s="18"/>
      <c r="AD46" s="18"/>
      <c r="AE46" s="18"/>
      <c r="AF46" s="18"/>
      <c r="AG46" s="18"/>
    </row>
    <row r="47" spans="2:33">
      <c r="B47" s="10">
        <v>138133</v>
      </c>
      <c r="C47" s="12" t="s">
        <v>22</v>
      </c>
      <c r="D47" s="12">
        <v>2015</v>
      </c>
      <c r="E47" s="12" t="s">
        <v>838</v>
      </c>
      <c r="F47" s="852">
        <v>18508.945199094349</v>
      </c>
      <c r="G47" s="851">
        <v>6.2980437361208708</v>
      </c>
      <c r="H47" s="12" t="s">
        <v>25</v>
      </c>
      <c r="V47" s="18"/>
      <c r="W47" s="18"/>
      <c r="X47" s="18"/>
      <c r="Y47" s="18"/>
      <c r="Z47" s="18"/>
      <c r="AA47" s="18"/>
      <c r="AB47" s="18"/>
      <c r="AC47" s="18"/>
      <c r="AD47" s="18"/>
      <c r="AE47" s="18"/>
      <c r="AF47" s="18"/>
      <c r="AG47" s="18"/>
    </row>
    <row r="48" spans="2:33">
      <c r="B48" s="10">
        <v>138133</v>
      </c>
      <c r="C48" s="12" t="s">
        <v>22</v>
      </c>
      <c r="D48" s="12">
        <v>2015</v>
      </c>
      <c r="E48" s="12" t="s">
        <v>838</v>
      </c>
      <c r="F48" s="852">
        <v>1596.9839620522357</v>
      </c>
      <c r="G48" s="851">
        <v>0.14964633277479722</v>
      </c>
      <c r="H48" s="12" t="s">
        <v>25</v>
      </c>
      <c r="V48" s="18"/>
      <c r="W48" s="18"/>
      <c r="X48" s="18"/>
      <c r="Y48" s="18"/>
      <c r="Z48" s="18"/>
      <c r="AA48" s="18"/>
      <c r="AB48" s="18"/>
      <c r="AC48" s="18"/>
      <c r="AD48" s="18"/>
      <c r="AE48" s="18"/>
      <c r="AF48" s="18"/>
      <c r="AG48" s="18"/>
    </row>
    <row r="49" spans="2:33">
      <c r="B49" s="10">
        <v>138133</v>
      </c>
      <c r="C49" s="12" t="s">
        <v>22</v>
      </c>
      <c r="D49" s="12">
        <v>2015</v>
      </c>
      <c r="E49" s="12" t="s">
        <v>838</v>
      </c>
      <c r="F49" s="852">
        <v>857.12553887943409</v>
      </c>
      <c r="G49" s="851">
        <v>0.27123397815431993</v>
      </c>
      <c r="H49" s="12" t="s">
        <v>25</v>
      </c>
      <c r="V49" s="18"/>
      <c r="W49" s="18"/>
      <c r="X49" s="18"/>
      <c r="Y49" s="18"/>
      <c r="Z49" s="18"/>
      <c r="AA49" s="18"/>
      <c r="AB49" s="18"/>
      <c r="AC49" s="18"/>
      <c r="AD49" s="18"/>
      <c r="AE49" s="18"/>
      <c r="AF49" s="18"/>
      <c r="AG49" s="18"/>
    </row>
    <row r="50" spans="2:33">
      <c r="B50" s="10">
        <v>138133</v>
      </c>
      <c r="C50" s="12" t="s">
        <v>22</v>
      </c>
      <c r="D50" s="12">
        <v>2015</v>
      </c>
      <c r="E50" s="12" t="s">
        <v>838</v>
      </c>
      <c r="F50" s="852">
        <v>1182.2421225923231</v>
      </c>
      <c r="G50" s="851">
        <v>0.3741158319369931</v>
      </c>
      <c r="H50" s="12" t="s">
        <v>25</v>
      </c>
      <c r="V50" s="18"/>
      <c r="W50" s="18"/>
      <c r="X50" s="18"/>
      <c r="Y50" s="18"/>
      <c r="Z50" s="18"/>
      <c r="AA50" s="18"/>
      <c r="AB50" s="18"/>
      <c r="AC50" s="18"/>
      <c r="AD50" s="18"/>
      <c r="AE50" s="18"/>
      <c r="AF50" s="18"/>
      <c r="AG50" s="18"/>
    </row>
    <row r="51" spans="2:33">
      <c r="B51" s="10">
        <v>138133</v>
      </c>
      <c r="C51" s="12" t="s">
        <v>22</v>
      </c>
      <c r="D51" s="12">
        <v>2015</v>
      </c>
      <c r="E51" s="12" t="s">
        <v>838</v>
      </c>
      <c r="F51" s="852">
        <v>5856.6455919188929</v>
      </c>
      <c r="G51" s="851">
        <v>1.8533122751340272</v>
      </c>
      <c r="H51" s="12" t="s">
        <v>25</v>
      </c>
      <c r="V51" s="18"/>
      <c r="W51" s="18"/>
      <c r="X51" s="18"/>
      <c r="Y51" s="18"/>
      <c r="Z51" s="18"/>
      <c r="AA51" s="18"/>
      <c r="AB51" s="18"/>
      <c r="AC51" s="18"/>
      <c r="AD51" s="18"/>
      <c r="AE51" s="18"/>
      <c r="AF51" s="18"/>
      <c r="AG51" s="18"/>
    </row>
    <row r="52" spans="2:33">
      <c r="B52" s="10">
        <v>139903</v>
      </c>
      <c r="C52" s="12" t="s">
        <v>22</v>
      </c>
      <c r="D52" s="12">
        <v>2015</v>
      </c>
      <c r="E52" s="12" t="s">
        <v>371</v>
      </c>
      <c r="F52" s="852">
        <v>12852.27416696535</v>
      </c>
      <c r="G52" s="851">
        <v>2.4492392307136717</v>
      </c>
      <c r="H52" s="12" t="s">
        <v>25</v>
      </c>
      <c r="V52" s="18"/>
      <c r="W52" s="18"/>
      <c r="X52" s="18"/>
      <c r="Y52" s="18"/>
      <c r="Z52" s="18"/>
      <c r="AA52" s="18"/>
      <c r="AB52" s="18"/>
      <c r="AC52" s="18"/>
      <c r="AD52" s="18"/>
      <c r="AE52" s="18"/>
      <c r="AF52" s="18"/>
      <c r="AG52" s="18"/>
    </row>
    <row r="53" spans="2:33">
      <c r="B53" s="10">
        <v>138903</v>
      </c>
      <c r="C53" s="12" t="s">
        <v>22</v>
      </c>
      <c r="D53" s="12">
        <v>2015</v>
      </c>
      <c r="E53" s="12" t="s">
        <v>371</v>
      </c>
      <c r="F53" s="852">
        <v>1752.2149225091011</v>
      </c>
      <c r="G53" s="851">
        <v>0</v>
      </c>
      <c r="H53" s="12" t="s">
        <v>25</v>
      </c>
      <c r="V53" s="18"/>
      <c r="W53" s="18"/>
      <c r="X53" s="18"/>
      <c r="Y53" s="18"/>
      <c r="Z53" s="18"/>
      <c r="AA53" s="18"/>
      <c r="AB53" s="18"/>
      <c r="AC53" s="18"/>
      <c r="AD53" s="18"/>
      <c r="AE53" s="18"/>
      <c r="AF53" s="18"/>
      <c r="AG53" s="18"/>
    </row>
    <row r="54" spans="2:33">
      <c r="B54" s="10">
        <v>138903</v>
      </c>
      <c r="C54" s="12" t="s">
        <v>22</v>
      </c>
      <c r="D54" s="12">
        <v>2015</v>
      </c>
      <c r="E54" s="12" t="s">
        <v>371</v>
      </c>
      <c r="F54" s="852">
        <v>28184.368573134165</v>
      </c>
      <c r="G54" s="851">
        <v>5.6419975136082803</v>
      </c>
      <c r="H54" s="12" t="s">
        <v>25</v>
      </c>
      <c r="V54" s="18"/>
      <c r="W54" s="18"/>
      <c r="X54" s="18"/>
      <c r="Y54" s="18"/>
      <c r="Z54" s="18"/>
      <c r="AA54" s="18"/>
      <c r="AB54" s="18"/>
      <c r="AC54" s="18"/>
      <c r="AD54" s="18"/>
      <c r="AE54" s="18"/>
      <c r="AF54" s="18"/>
      <c r="AG54" s="18"/>
    </row>
    <row r="55" spans="2:33">
      <c r="B55" s="10">
        <v>138903</v>
      </c>
      <c r="C55" s="12" t="s">
        <v>22</v>
      </c>
      <c r="D55" s="12">
        <v>2015</v>
      </c>
      <c r="E55" s="12" t="s">
        <v>371</v>
      </c>
      <c r="F55" s="852">
        <v>77.300446477190349</v>
      </c>
      <c r="G55" s="851">
        <v>2.4461419780495701E-2</v>
      </c>
      <c r="H55" s="12" t="s">
        <v>25</v>
      </c>
      <c r="V55" s="18"/>
      <c r="W55" s="18"/>
      <c r="X55" s="18"/>
      <c r="Y55" s="18"/>
      <c r="Z55" s="18"/>
      <c r="AA55" s="18"/>
      <c r="AB55" s="18"/>
      <c r="AC55" s="18"/>
      <c r="AD55" s="18"/>
      <c r="AE55" s="18"/>
      <c r="AF55" s="18"/>
      <c r="AG55" s="18"/>
    </row>
    <row r="56" spans="2:33">
      <c r="B56" s="10">
        <v>138903</v>
      </c>
      <c r="C56" s="12" t="s">
        <v>22</v>
      </c>
      <c r="D56" s="12">
        <v>2015</v>
      </c>
      <c r="E56" s="12" t="s">
        <v>371</v>
      </c>
      <c r="F56" s="852">
        <v>295.56053064808077</v>
      </c>
      <c r="G56" s="851">
        <v>9.3528957984248276E-2</v>
      </c>
      <c r="H56" s="12" t="s">
        <v>25</v>
      </c>
      <c r="V56" s="18"/>
      <c r="W56" s="18"/>
      <c r="X56" s="18"/>
      <c r="Y56" s="18"/>
      <c r="Z56" s="18"/>
      <c r="AA56" s="18"/>
      <c r="AB56" s="18"/>
      <c r="AC56" s="18"/>
      <c r="AD56" s="18"/>
      <c r="AE56" s="18"/>
      <c r="AF56" s="18"/>
      <c r="AG56" s="18"/>
    </row>
    <row r="57" spans="2:33">
      <c r="B57" s="10">
        <v>138903</v>
      </c>
      <c r="C57" s="12" t="s">
        <v>22</v>
      </c>
      <c r="D57" s="12">
        <v>2015</v>
      </c>
      <c r="E57" s="12" t="s">
        <v>371</v>
      </c>
      <c r="F57" s="852">
        <v>1207.7646973283177</v>
      </c>
      <c r="G57" s="851">
        <v>0.3741158319369931</v>
      </c>
      <c r="H57" s="12" t="s">
        <v>25</v>
      </c>
      <c r="V57" s="18"/>
      <c r="W57" s="18"/>
      <c r="X57" s="18"/>
      <c r="Y57" s="18"/>
      <c r="Z57" s="18"/>
      <c r="AA57" s="18"/>
      <c r="AB57" s="18"/>
      <c r="AC57" s="18"/>
      <c r="AD57" s="18"/>
      <c r="AE57" s="18"/>
      <c r="AF57" s="18"/>
      <c r="AG57" s="18"/>
    </row>
    <row r="58" spans="2:33">
      <c r="B58" s="10">
        <v>138920</v>
      </c>
      <c r="C58" s="12" t="s">
        <v>22</v>
      </c>
      <c r="D58" s="12">
        <v>2015</v>
      </c>
      <c r="E58" s="12" t="s">
        <v>371</v>
      </c>
      <c r="F58" s="852">
        <v>1897.5392876569147</v>
      </c>
      <c r="G58" s="851">
        <v>0</v>
      </c>
      <c r="H58" s="12" t="s">
        <v>25</v>
      </c>
      <c r="V58" s="18"/>
      <c r="W58" s="18"/>
      <c r="X58" s="18"/>
      <c r="Y58" s="18"/>
      <c r="Z58" s="18"/>
      <c r="AA58" s="18"/>
      <c r="AB58" s="18"/>
      <c r="AC58" s="18"/>
      <c r="AD58" s="18"/>
      <c r="AE58" s="18"/>
      <c r="AF58" s="18"/>
      <c r="AG58" s="18"/>
    </row>
    <row r="59" spans="2:33">
      <c r="B59" s="10">
        <v>138920</v>
      </c>
      <c r="C59" s="12" t="s">
        <v>22</v>
      </c>
      <c r="D59" s="12">
        <v>2015</v>
      </c>
      <c r="E59" s="12" t="s">
        <v>371</v>
      </c>
      <c r="F59" s="852">
        <v>2804.0560323675054</v>
      </c>
      <c r="G59" s="851">
        <v>0</v>
      </c>
      <c r="H59" s="12" t="s">
        <v>25</v>
      </c>
      <c r="V59" s="18"/>
      <c r="W59" s="18"/>
      <c r="X59" s="18"/>
      <c r="Y59" s="18"/>
      <c r="Z59" s="18"/>
      <c r="AA59" s="18"/>
      <c r="AB59" s="18"/>
      <c r="AC59" s="18"/>
      <c r="AD59" s="18"/>
      <c r="AE59" s="18"/>
      <c r="AF59" s="18"/>
      <c r="AG59" s="18"/>
    </row>
    <row r="60" spans="2:33">
      <c r="B60" s="10">
        <v>138920</v>
      </c>
      <c r="C60" s="12" t="s">
        <v>22</v>
      </c>
      <c r="D60" s="12">
        <v>2015</v>
      </c>
      <c r="E60" s="12" t="s">
        <v>371</v>
      </c>
      <c r="F60" s="852">
        <v>4467.9239839937945</v>
      </c>
      <c r="G60" s="851">
        <v>0</v>
      </c>
      <c r="H60" s="12" t="s">
        <v>25</v>
      </c>
      <c r="V60" s="18"/>
      <c r="W60" s="18"/>
      <c r="X60" s="18"/>
      <c r="Y60" s="18"/>
      <c r="Z60" s="18"/>
      <c r="AA60" s="18"/>
      <c r="AB60" s="18"/>
      <c r="AC60" s="18"/>
      <c r="AD60" s="18"/>
      <c r="AE60" s="18"/>
      <c r="AF60" s="18"/>
      <c r="AG60" s="18"/>
    </row>
    <row r="61" spans="2:33">
      <c r="B61" s="10">
        <v>138920</v>
      </c>
      <c r="C61" s="12" t="s">
        <v>22</v>
      </c>
      <c r="D61" s="12">
        <v>2015</v>
      </c>
      <c r="E61" s="12" t="s">
        <v>371</v>
      </c>
      <c r="F61" s="852">
        <v>0</v>
      </c>
      <c r="G61" s="851">
        <v>0</v>
      </c>
      <c r="H61" s="12" t="s">
        <v>25</v>
      </c>
      <c r="V61" s="18"/>
      <c r="W61" s="18"/>
      <c r="X61" s="18"/>
      <c r="Y61" s="18"/>
      <c r="Z61" s="18"/>
      <c r="AA61" s="18"/>
      <c r="AB61" s="18"/>
      <c r="AC61" s="18"/>
      <c r="AD61" s="18"/>
      <c r="AE61" s="18"/>
      <c r="AF61" s="18"/>
      <c r="AG61" s="18"/>
    </row>
    <row r="62" spans="2:33">
      <c r="B62" s="10">
        <v>138920</v>
      </c>
      <c r="C62" s="12" t="s">
        <v>22</v>
      </c>
      <c r="D62" s="12">
        <v>2015</v>
      </c>
      <c r="E62" s="12" t="s">
        <v>371</v>
      </c>
      <c r="F62" s="852">
        <v>114827.85111695017</v>
      </c>
      <c r="G62" s="851">
        <v>15.621678553480205</v>
      </c>
      <c r="H62" s="12" t="s">
        <v>25</v>
      </c>
      <c r="V62" s="18"/>
      <c r="W62" s="18"/>
      <c r="X62" s="18"/>
      <c r="Y62" s="18"/>
      <c r="Z62" s="18"/>
      <c r="AA62" s="18"/>
      <c r="AB62" s="18"/>
      <c r="AC62" s="18"/>
      <c r="AD62" s="18"/>
      <c r="AE62" s="18"/>
      <c r="AF62" s="18"/>
      <c r="AG62" s="18"/>
    </row>
    <row r="63" spans="2:33">
      <c r="B63" s="10">
        <v>141013</v>
      </c>
      <c r="C63" s="12" t="s">
        <v>22</v>
      </c>
      <c r="D63" s="12">
        <v>2015</v>
      </c>
      <c r="E63" s="12" t="s">
        <v>838</v>
      </c>
      <c r="F63" s="852">
        <v>6905.345589166589</v>
      </c>
      <c r="G63" s="851">
        <v>2.143084326874463</v>
      </c>
      <c r="H63" s="12" t="s">
        <v>25</v>
      </c>
      <c r="V63" s="18"/>
      <c r="W63" s="18"/>
      <c r="X63" s="18"/>
      <c r="Y63" s="18"/>
      <c r="Z63" s="18"/>
      <c r="AA63" s="18"/>
      <c r="AB63" s="18"/>
      <c r="AC63" s="18"/>
      <c r="AD63" s="18"/>
      <c r="AE63" s="18"/>
      <c r="AF63" s="18"/>
      <c r="AG63" s="18"/>
    </row>
    <row r="64" spans="2:33">
      <c r="B64" s="10">
        <v>135204</v>
      </c>
      <c r="C64" s="12" t="s">
        <v>22</v>
      </c>
      <c r="D64" s="12">
        <v>2015</v>
      </c>
      <c r="E64" s="12" t="s">
        <v>371</v>
      </c>
      <c r="F64" s="852">
        <v>4015.1434559078239</v>
      </c>
      <c r="G64" s="851">
        <v>0.39362773350755442</v>
      </c>
      <c r="H64" s="12" t="s">
        <v>25</v>
      </c>
      <c r="V64" s="18"/>
      <c r="W64" s="18"/>
      <c r="X64" s="18"/>
      <c r="Y64" s="18"/>
      <c r="Z64" s="18"/>
      <c r="AA64" s="18"/>
      <c r="AB64" s="18"/>
      <c r="AC64" s="18"/>
      <c r="AD64" s="18"/>
      <c r="AE64" s="18"/>
      <c r="AF64" s="18"/>
      <c r="AG64" s="18"/>
    </row>
    <row r="65" spans="2:33">
      <c r="B65" s="10">
        <v>135204</v>
      </c>
      <c r="C65" s="12" t="s">
        <v>22</v>
      </c>
      <c r="D65" s="12">
        <v>2015</v>
      </c>
      <c r="E65" s="12" t="s">
        <v>371</v>
      </c>
      <c r="F65" s="852">
        <v>1161.1369165606352</v>
      </c>
      <c r="G65" s="851">
        <v>0.19856917233578864</v>
      </c>
      <c r="H65" s="12" t="s">
        <v>25</v>
      </c>
      <c r="V65" s="18"/>
      <c r="W65" s="18"/>
      <c r="X65" s="18"/>
      <c r="Y65" s="18"/>
      <c r="Z65" s="18"/>
      <c r="AA65" s="18"/>
      <c r="AB65" s="18"/>
      <c r="AC65" s="18"/>
      <c r="AD65" s="18"/>
      <c r="AE65" s="18"/>
      <c r="AF65" s="18"/>
      <c r="AG65" s="18"/>
    </row>
    <row r="66" spans="2:33">
      <c r="B66" s="10">
        <v>136362</v>
      </c>
      <c r="C66" s="12" t="s">
        <v>22</v>
      </c>
      <c r="D66" s="12">
        <v>2015</v>
      </c>
      <c r="E66" s="12" t="s">
        <v>371</v>
      </c>
      <c r="F66" s="852">
        <v>533.33175413361789</v>
      </c>
      <c r="G66" s="851">
        <v>0</v>
      </c>
      <c r="H66" s="12" t="s">
        <v>25</v>
      </c>
      <c r="V66" s="18"/>
      <c r="W66" s="18"/>
      <c r="X66" s="18"/>
      <c r="Y66" s="18"/>
      <c r="Z66" s="18"/>
      <c r="AA66" s="18"/>
      <c r="AB66" s="18"/>
      <c r="AC66" s="18"/>
      <c r="AD66" s="18"/>
      <c r="AE66" s="18"/>
      <c r="AF66" s="18"/>
      <c r="AG66" s="18"/>
    </row>
    <row r="67" spans="2:33">
      <c r="B67" s="10">
        <v>136362</v>
      </c>
      <c r="C67" s="12" t="s">
        <v>22</v>
      </c>
      <c r="D67" s="12">
        <v>2015</v>
      </c>
      <c r="E67" s="12" t="s">
        <v>371</v>
      </c>
      <c r="F67" s="852">
        <v>5574.7210180817028</v>
      </c>
      <c r="G67" s="851">
        <v>2.9610090268377864</v>
      </c>
      <c r="H67" s="12" t="s">
        <v>25</v>
      </c>
      <c r="V67" s="18"/>
      <c r="W67" s="18"/>
      <c r="X67" s="18"/>
      <c r="Y67" s="18"/>
      <c r="Z67" s="18"/>
      <c r="AA67" s="18"/>
      <c r="AB67" s="18"/>
      <c r="AC67" s="18"/>
      <c r="AD67" s="18"/>
      <c r="AE67" s="18"/>
      <c r="AF67" s="18"/>
      <c r="AG67" s="18"/>
    </row>
    <row r="68" spans="2:33">
      <c r="B68" s="10">
        <v>137471</v>
      </c>
      <c r="C68" s="12" t="s">
        <v>22</v>
      </c>
      <c r="D68" s="12">
        <v>2015</v>
      </c>
      <c r="E68" s="12" t="s">
        <v>371</v>
      </c>
      <c r="F68" s="852">
        <v>1218.6283239133918</v>
      </c>
      <c r="G68" s="851">
        <v>0</v>
      </c>
      <c r="H68" s="12" t="s">
        <v>25</v>
      </c>
      <c r="V68" s="18"/>
      <c r="W68" s="18"/>
      <c r="X68" s="18"/>
      <c r="Y68" s="18"/>
      <c r="Z68" s="18"/>
      <c r="AA68" s="18"/>
      <c r="AB68" s="18"/>
      <c r="AC68" s="18"/>
      <c r="AD68" s="18"/>
      <c r="AE68" s="18"/>
      <c r="AF68" s="18"/>
      <c r="AG68" s="18"/>
    </row>
    <row r="69" spans="2:33">
      <c r="B69" s="10">
        <v>137471</v>
      </c>
      <c r="C69" s="12" t="s">
        <v>22</v>
      </c>
      <c r="D69" s="12">
        <v>2015</v>
      </c>
      <c r="E69" s="12" t="s">
        <v>371</v>
      </c>
      <c r="F69" s="852">
        <v>6920.2082627753307</v>
      </c>
      <c r="G69" s="851">
        <v>2.8493505613206116</v>
      </c>
      <c r="H69" s="12" t="s">
        <v>25</v>
      </c>
      <c r="V69" s="18"/>
      <c r="W69" s="18"/>
      <c r="X69" s="18"/>
      <c r="Y69" s="18"/>
      <c r="Z69" s="18"/>
      <c r="AA69" s="18"/>
      <c r="AB69" s="18"/>
      <c r="AC69" s="18"/>
      <c r="AD69" s="18"/>
      <c r="AE69" s="18"/>
      <c r="AF69" s="18"/>
      <c r="AG69" s="18"/>
    </row>
    <row r="70" spans="2:33">
      <c r="B70" s="10">
        <v>134933</v>
      </c>
      <c r="C70" s="12" t="s">
        <v>22</v>
      </c>
      <c r="D70" s="12">
        <v>2015</v>
      </c>
      <c r="E70" s="12" t="s">
        <v>838</v>
      </c>
      <c r="F70" s="852">
        <v>12498.603338671464</v>
      </c>
      <c r="G70" s="851">
        <v>3.892540920241371</v>
      </c>
      <c r="H70" s="12" t="s">
        <v>25</v>
      </c>
      <c r="V70" s="18"/>
      <c r="W70" s="18"/>
      <c r="X70" s="18"/>
      <c r="Y70" s="18"/>
      <c r="Z70" s="18"/>
      <c r="AA70" s="18"/>
      <c r="AB70" s="18"/>
      <c r="AC70" s="18"/>
      <c r="AD70" s="18"/>
      <c r="AE70" s="18"/>
      <c r="AF70" s="18"/>
      <c r="AG70" s="18"/>
    </row>
    <row r="71" spans="2:33">
      <c r="B71" s="10">
        <v>131199</v>
      </c>
      <c r="C71" s="12" t="s">
        <v>22</v>
      </c>
      <c r="D71" s="12">
        <v>2015</v>
      </c>
      <c r="E71" s="12" t="s">
        <v>371</v>
      </c>
      <c r="F71" s="852">
        <v>3068.1430457223796</v>
      </c>
      <c r="G71" s="851">
        <v>0.95949513158474919</v>
      </c>
      <c r="H71" s="12" t="s">
        <v>25</v>
      </c>
      <c r="V71" s="18"/>
      <c r="W71" s="18"/>
      <c r="X71" s="18"/>
      <c r="Y71" s="18"/>
      <c r="Z71" s="18"/>
      <c r="AA71" s="18"/>
      <c r="AB71" s="18"/>
      <c r="AC71" s="18"/>
      <c r="AD71" s="18"/>
      <c r="AE71" s="18"/>
      <c r="AF71" s="18"/>
      <c r="AG71" s="18"/>
    </row>
    <row r="72" spans="2:33">
      <c r="B72" s="10">
        <v>142156</v>
      </c>
      <c r="C72" s="12" t="s">
        <v>22</v>
      </c>
      <c r="D72" s="12">
        <v>2015</v>
      </c>
      <c r="E72" s="12" t="s">
        <v>838</v>
      </c>
      <c r="F72" s="852">
        <v>1877.5882372506624</v>
      </c>
      <c r="G72" s="851">
        <v>0.48889970346163236</v>
      </c>
      <c r="H72" s="12" t="s">
        <v>25</v>
      </c>
      <c r="V72" s="18"/>
      <c r="W72" s="18"/>
      <c r="X72" s="18"/>
      <c r="Y72" s="18"/>
      <c r="Z72" s="18"/>
      <c r="AA72" s="18"/>
      <c r="AB72" s="18"/>
      <c r="AC72" s="18"/>
      <c r="AD72" s="18"/>
      <c r="AE72" s="18"/>
      <c r="AF72" s="18"/>
      <c r="AG72" s="18"/>
    </row>
    <row r="73" spans="2:33">
      <c r="B73" s="10">
        <v>141288</v>
      </c>
      <c r="C73" s="12" t="s">
        <v>22</v>
      </c>
      <c r="D73" s="12">
        <v>2015</v>
      </c>
      <c r="E73" s="12" t="s">
        <v>838</v>
      </c>
      <c r="F73" s="852">
        <v>716.60780479674952</v>
      </c>
      <c r="G73" s="851">
        <v>0.22410353419366985</v>
      </c>
      <c r="H73" s="12" t="s">
        <v>25</v>
      </c>
      <c r="V73" s="18"/>
      <c r="W73" s="18"/>
      <c r="X73" s="18"/>
      <c r="Y73" s="18"/>
      <c r="Z73" s="18"/>
      <c r="AA73" s="18"/>
      <c r="AB73" s="18"/>
      <c r="AC73" s="18"/>
      <c r="AD73" s="18"/>
      <c r="AE73" s="18"/>
      <c r="AF73" s="18"/>
      <c r="AG73" s="18"/>
    </row>
    <row r="74" spans="2:33">
      <c r="B74" s="10">
        <v>141288</v>
      </c>
      <c r="C74" s="12" t="s">
        <v>22</v>
      </c>
      <c r="D74" s="12">
        <v>2015</v>
      </c>
      <c r="E74" s="12" t="s">
        <v>838</v>
      </c>
      <c r="F74" s="852">
        <v>976.70989690816214</v>
      </c>
      <c r="G74" s="851">
        <v>0.30544481697507592</v>
      </c>
      <c r="H74" s="12" t="s">
        <v>25</v>
      </c>
      <c r="V74" s="18"/>
      <c r="W74" s="18"/>
      <c r="X74" s="18"/>
      <c r="Y74" s="18"/>
      <c r="Z74" s="18"/>
      <c r="AA74" s="18"/>
      <c r="AB74" s="18"/>
      <c r="AC74" s="18"/>
      <c r="AD74" s="18"/>
      <c r="AE74" s="18"/>
      <c r="AF74" s="18"/>
      <c r="AG74" s="18"/>
    </row>
    <row r="75" spans="2:33">
      <c r="B75" s="10">
        <v>141288</v>
      </c>
      <c r="C75" s="12" t="s">
        <v>22</v>
      </c>
      <c r="D75" s="12">
        <v>2015</v>
      </c>
      <c r="E75" s="12" t="s">
        <v>838</v>
      </c>
      <c r="F75" s="852">
        <v>1114.7232519060549</v>
      </c>
      <c r="G75" s="851">
        <v>0.34860549763459747</v>
      </c>
      <c r="H75" s="12" t="s">
        <v>25</v>
      </c>
      <c r="V75" s="18"/>
      <c r="W75" s="18"/>
      <c r="X75" s="18"/>
      <c r="Y75" s="18"/>
      <c r="Z75" s="18"/>
      <c r="AA75" s="18"/>
      <c r="AB75" s="18"/>
      <c r="AC75" s="18"/>
      <c r="AD75" s="18"/>
      <c r="AE75" s="18"/>
      <c r="AF75" s="18"/>
      <c r="AG75" s="18"/>
    </row>
    <row r="76" spans="2:33">
      <c r="B76" s="10">
        <v>141288</v>
      </c>
      <c r="C76" s="12" t="s">
        <v>22</v>
      </c>
      <c r="D76" s="12">
        <v>2015</v>
      </c>
      <c r="E76" s="12" t="s">
        <v>838</v>
      </c>
      <c r="F76" s="852">
        <v>4281.5715075555336</v>
      </c>
      <c r="G76" s="851">
        <v>0.72480893049860062</v>
      </c>
      <c r="H76" s="12" t="s">
        <v>25</v>
      </c>
      <c r="V76" s="18"/>
      <c r="W76" s="18"/>
      <c r="X76" s="18"/>
      <c r="Y76" s="18"/>
      <c r="Z76" s="18"/>
      <c r="AA76" s="18"/>
      <c r="AB76" s="18"/>
      <c r="AC76" s="18"/>
      <c r="AD76" s="18"/>
      <c r="AE76" s="18"/>
      <c r="AF76" s="18"/>
      <c r="AG76" s="18"/>
    </row>
    <row r="77" spans="2:33">
      <c r="B77" s="10">
        <v>141288</v>
      </c>
      <c r="C77" s="12" t="s">
        <v>22</v>
      </c>
      <c r="D77" s="12">
        <v>2015</v>
      </c>
      <c r="E77" s="12" t="s">
        <v>838</v>
      </c>
      <c r="F77" s="852">
        <v>3078.7594576452939</v>
      </c>
      <c r="G77" s="851">
        <v>0.962815183943174</v>
      </c>
      <c r="H77" s="12" t="s">
        <v>25</v>
      </c>
      <c r="V77" s="18"/>
      <c r="W77" s="18"/>
      <c r="X77" s="18"/>
      <c r="Y77" s="18"/>
      <c r="Z77" s="18"/>
      <c r="AA77" s="18"/>
      <c r="AB77" s="18"/>
      <c r="AC77" s="18"/>
      <c r="AD77" s="18"/>
      <c r="AE77" s="18"/>
      <c r="AF77" s="18"/>
      <c r="AG77" s="18"/>
    </row>
    <row r="78" spans="2:33">
      <c r="B78" s="10">
        <v>141288</v>
      </c>
      <c r="C78" s="12" t="s">
        <v>22</v>
      </c>
      <c r="D78" s="12">
        <v>2015</v>
      </c>
      <c r="E78" s="12" t="s">
        <v>838</v>
      </c>
      <c r="F78" s="852">
        <v>113750.31087923092</v>
      </c>
      <c r="G78" s="851">
        <v>19.256303678863482</v>
      </c>
      <c r="H78" s="12" t="s">
        <v>25</v>
      </c>
      <c r="V78" s="18"/>
      <c r="W78" s="18"/>
      <c r="X78" s="18"/>
      <c r="Y78" s="18"/>
      <c r="Z78" s="18"/>
      <c r="AA78" s="18"/>
      <c r="AB78" s="18"/>
      <c r="AC78" s="18"/>
      <c r="AD78" s="18"/>
      <c r="AE78" s="18"/>
      <c r="AF78" s="18"/>
      <c r="AG78" s="18"/>
    </row>
    <row r="79" spans="2:33">
      <c r="B79" s="10">
        <v>142217</v>
      </c>
      <c r="C79" s="12" t="s">
        <v>22</v>
      </c>
      <c r="D79" s="12">
        <v>2015</v>
      </c>
      <c r="E79" s="12" t="s">
        <v>371</v>
      </c>
      <c r="F79" s="852">
        <v>16830.813207699899</v>
      </c>
      <c r="G79" s="851">
        <v>4.0237501647438885</v>
      </c>
      <c r="H79" s="12" t="s">
        <v>25</v>
      </c>
      <c r="V79" s="18"/>
      <c r="W79" s="18"/>
      <c r="X79" s="18"/>
      <c r="Y79" s="18"/>
      <c r="Z79" s="18"/>
      <c r="AA79" s="18"/>
      <c r="AB79" s="18"/>
      <c r="AC79" s="18"/>
      <c r="AD79" s="18"/>
      <c r="AE79" s="18"/>
      <c r="AF79" s="18"/>
      <c r="AG79" s="18"/>
    </row>
    <row r="80" spans="2:33">
      <c r="B80" s="10">
        <v>139172</v>
      </c>
      <c r="C80" s="12" t="s">
        <v>22</v>
      </c>
      <c r="D80" s="12">
        <v>2015</v>
      </c>
      <c r="E80" s="12" t="s">
        <v>838</v>
      </c>
      <c r="F80" s="852">
        <v>73895.019594326193</v>
      </c>
      <c r="G80" s="851">
        <v>8.3711416264929071</v>
      </c>
      <c r="H80" s="12" t="s">
        <v>25</v>
      </c>
      <c r="V80" s="18"/>
      <c r="W80" s="18"/>
      <c r="X80" s="18"/>
      <c r="Y80" s="18"/>
      <c r="Z80" s="18"/>
      <c r="AA80" s="18"/>
      <c r="AB80" s="18"/>
      <c r="AC80" s="18"/>
      <c r="AD80" s="18"/>
      <c r="AE80" s="18"/>
      <c r="AF80" s="18"/>
      <c r="AG80" s="18"/>
    </row>
    <row r="81" spans="2:33">
      <c r="B81" s="10">
        <v>143166</v>
      </c>
      <c r="C81" s="12" t="s">
        <v>22</v>
      </c>
      <c r="D81" s="12">
        <v>2015</v>
      </c>
      <c r="E81" s="12" t="s">
        <v>838</v>
      </c>
      <c r="F81" s="852">
        <v>240493.15668570224</v>
      </c>
      <c r="G81" s="851">
        <v>31.893357767051494</v>
      </c>
      <c r="H81" s="12" t="s">
        <v>25</v>
      </c>
      <c r="V81" s="18"/>
      <c r="W81" s="18"/>
      <c r="X81" s="18"/>
      <c r="Y81" s="18"/>
      <c r="Z81" s="18"/>
      <c r="AA81" s="18"/>
      <c r="AB81" s="18"/>
      <c r="AC81" s="18"/>
      <c r="AD81" s="18"/>
      <c r="AE81" s="18"/>
      <c r="AF81" s="18"/>
      <c r="AG81" s="18"/>
    </row>
    <row r="82" spans="2:33">
      <c r="B82" s="10">
        <v>143166</v>
      </c>
      <c r="C82" s="12" t="s">
        <v>22</v>
      </c>
      <c r="D82" s="12">
        <v>2015</v>
      </c>
      <c r="E82" s="12" t="s">
        <v>838</v>
      </c>
      <c r="F82" s="852">
        <v>0</v>
      </c>
      <c r="G82" s="851">
        <v>0</v>
      </c>
      <c r="H82" s="12" t="s">
        <v>25</v>
      </c>
      <c r="V82" s="18"/>
      <c r="W82" s="18"/>
      <c r="X82" s="18"/>
      <c r="Y82" s="18"/>
      <c r="Z82" s="18"/>
      <c r="AA82" s="18"/>
      <c r="AB82" s="18"/>
      <c r="AC82" s="18"/>
      <c r="AD82" s="18"/>
      <c r="AE82" s="18"/>
      <c r="AF82" s="18"/>
      <c r="AG82" s="18"/>
    </row>
    <row r="83" spans="2:33">
      <c r="B83" s="10">
        <v>143166</v>
      </c>
      <c r="C83" s="12" t="s">
        <v>22</v>
      </c>
      <c r="D83" s="12">
        <v>2015</v>
      </c>
      <c r="E83" s="12" t="s">
        <v>838</v>
      </c>
      <c r="F83" s="852">
        <v>4417.3687043067639</v>
      </c>
      <c r="G83" s="851">
        <v>0</v>
      </c>
      <c r="H83" s="12" t="s">
        <v>25</v>
      </c>
      <c r="V83" s="18"/>
      <c r="W83" s="18"/>
      <c r="X83" s="18"/>
      <c r="Y83" s="18"/>
      <c r="Z83" s="18"/>
      <c r="AA83" s="18"/>
      <c r="AB83" s="18"/>
      <c r="AC83" s="18"/>
      <c r="AD83" s="18"/>
      <c r="AE83" s="18"/>
      <c r="AF83" s="18"/>
      <c r="AG83" s="18"/>
    </row>
    <row r="84" spans="2:33">
      <c r="B84" s="10">
        <v>143166</v>
      </c>
      <c r="C84" s="12" t="s">
        <v>22</v>
      </c>
      <c r="D84" s="12">
        <v>2015</v>
      </c>
      <c r="E84" s="12" t="s">
        <v>838</v>
      </c>
      <c r="F84" s="852">
        <v>6405.1846212448072</v>
      </c>
      <c r="G84" s="851">
        <v>0</v>
      </c>
      <c r="H84" s="12" t="s">
        <v>25</v>
      </c>
      <c r="V84" s="18"/>
      <c r="W84" s="18"/>
      <c r="X84" s="18"/>
      <c r="Y84" s="18"/>
      <c r="Z84" s="18"/>
      <c r="AA84" s="18"/>
      <c r="AB84" s="18"/>
      <c r="AC84" s="18"/>
      <c r="AD84" s="18"/>
      <c r="AE84" s="18"/>
      <c r="AF84" s="18"/>
      <c r="AG84" s="18"/>
    </row>
    <row r="85" spans="2:33">
      <c r="B85" s="10">
        <v>143166</v>
      </c>
      <c r="C85" s="12" t="s">
        <v>22</v>
      </c>
      <c r="D85" s="12">
        <v>2015</v>
      </c>
      <c r="E85" s="12" t="s">
        <v>838</v>
      </c>
      <c r="F85" s="852">
        <v>12911.448104234234</v>
      </c>
      <c r="G85" s="851">
        <v>4.0857765568657376</v>
      </c>
      <c r="H85" s="12" t="s">
        <v>25</v>
      </c>
      <c r="V85" s="18"/>
      <c r="W85" s="18"/>
      <c r="X85" s="18"/>
      <c r="Y85" s="18"/>
      <c r="Z85" s="18"/>
      <c r="AA85" s="18"/>
      <c r="AB85" s="18"/>
      <c r="AC85" s="18"/>
      <c r="AD85" s="18"/>
      <c r="AE85" s="18"/>
      <c r="AF85" s="18"/>
      <c r="AG85" s="18"/>
    </row>
    <row r="86" spans="2:33">
      <c r="B86" s="10">
        <v>143503</v>
      </c>
      <c r="C86" s="12" t="s">
        <v>22</v>
      </c>
      <c r="D86" s="12">
        <v>2015</v>
      </c>
      <c r="E86" s="12" t="s">
        <v>371</v>
      </c>
      <c r="F86" s="852">
        <v>0</v>
      </c>
      <c r="G86" s="851">
        <v>0</v>
      </c>
      <c r="H86" s="12" t="s">
        <v>25</v>
      </c>
      <c r="V86" s="18"/>
      <c r="W86" s="18"/>
      <c r="X86" s="18"/>
      <c r="Y86" s="18"/>
      <c r="Z86" s="18"/>
      <c r="AA86" s="18"/>
      <c r="AB86" s="18"/>
      <c r="AC86" s="18"/>
      <c r="AD86" s="18"/>
      <c r="AE86" s="18"/>
      <c r="AF86" s="18"/>
      <c r="AG86" s="18"/>
    </row>
    <row r="87" spans="2:33">
      <c r="B87" s="10">
        <v>143503</v>
      </c>
      <c r="C87" s="12" t="s">
        <v>22</v>
      </c>
      <c r="D87" s="12">
        <v>2015</v>
      </c>
      <c r="E87" s="12" t="s">
        <v>371</v>
      </c>
      <c r="F87" s="852">
        <v>7555.9761799929465</v>
      </c>
      <c r="G87" s="851">
        <v>0.74351905218093606</v>
      </c>
      <c r="H87" s="12" t="s">
        <v>25</v>
      </c>
      <c r="V87" s="18"/>
      <c r="W87" s="18"/>
      <c r="X87" s="18"/>
      <c r="Y87" s="18"/>
      <c r="Z87" s="18"/>
      <c r="AA87" s="18"/>
      <c r="AB87" s="18"/>
      <c r="AC87" s="18"/>
      <c r="AD87" s="18"/>
      <c r="AE87" s="18"/>
      <c r="AF87" s="18"/>
      <c r="AG87" s="18"/>
    </row>
    <row r="88" spans="2:33">
      <c r="B88" s="10">
        <v>143753</v>
      </c>
      <c r="C88" s="12" t="s">
        <v>22</v>
      </c>
      <c r="D88" s="12">
        <v>2015</v>
      </c>
      <c r="E88" s="12" t="s">
        <v>371</v>
      </c>
      <c r="F88" s="852">
        <v>3394.4150633920272</v>
      </c>
      <c r="G88" s="851">
        <v>1.1371467856884905</v>
      </c>
      <c r="H88" s="12" t="s">
        <v>25</v>
      </c>
      <c r="V88" s="18"/>
      <c r="W88" s="18"/>
      <c r="X88" s="18"/>
      <c r="Y88" s="18"/>
      <c r="Z88" s="18"/>
      <c r="AA88" s="18"/>
      <c r="AB88" s="18"/>
      <c r="AC88" s="18"/>
      <c r="AD88" s="18"/>
      <c r="AE88" s="18"/>
      <c r="AF88" s="18"/>
      <c r="AG88" s="18"/>
    </row>
    <row r="89" spans="2:33">
      <c r="B89" s="10">
        <v>143753</v>
      </c>
      <c r="C89" s="12" t="s">
        <v>22</v>
      </c>
      <c r="D89" s="12">
        <v>2015</v>
      </c>
      <c r="E89" s="12" t="s">
        <v>371</v>
      </c>
      <c r="F89" s="852">
        <v>102.30941445510487</v>
      </c>
      <c r="G89" s="851">
        <v>3.237540853300902E-2</v>
      </c>
      <c r="H89" s="12" t="s">
        <v>25</v>
      </c>
      <c r="V89" s="18"/>
      <c r="W89" s="18"/>
      <c r="X89" s="18"/>
      <c r="Y89" s="18"/>
      <c r="Z89" s="18"/>
      <c r="AA89" s="18"/>
      <c r="AB89" s="18"/>
      <c r="AC89" s="18"/>
      <c r="AD89" s="18"/>
      <c r="AE89" s="18"/>
      <c r="AF89" s="18"/>
      <c r="AG89" s="18"/>
    </row>
    <row r="90" spans="2:33">
      <c r="B90" s="10">
        <v>143753</v>
      </c>
      <c r="C90" s="12" t="s">
        <v>22</v>
      </c>
      <c r="D90" s="12">
        <v>2015</v>
      </c>
      <c r="E90" s="12" t="s">
        <v>371</v>
      </c>
      <c r="F90" s="852">
        <v>454.70850868935497</v>
      </c>
      <c r="G90" s="851">
        <v>0.14389070459115119</v>
      </c>
      <c r="H90" s="12" t="s">
        <v>25</v>
      </c>
      <c r="V90" s="18"/>
      <c r="W90" s="18"/>
      <c r="X90" s="18"/>
      <c r="Y90" s="18"/>
      <c r="Z90" s="18"/>
      <c r="AA90" s="18"/>
      <c r="AB90" s="18"/>
      <c r="AC90" s="18"/>
      <c r="AD90" s="18"/>
      <c r="AE90" s="18"/>
      <c r="AF90" s="18"/>
      <c r="AG90" s="18"/>
    </row>
    <row r="91" spans="2:33">
      <c r="B91" s="10">
        <v>143753</v>
      </c>
      <c r="C91" s="12" t="s">
        <v>22</v>
      </c>
      <c r="D91" s="12">
        <v>2015</v>
      </c>
      <c r="E91" s="12" t="s">
        <v>371</v>
      </c>
      <c r="F91" s="852">
        <v>773.00446477190349</v>
      </c>
      <c r="G91" s="851">
        <v>0.24461419780495705</v>
      </c>
      <c r="H91" s="12" t="s">
        <v>25</v>
      </c>
      <c r="V91" s="18"/>
      <c r="W91" s="18"/>
      <c r="X91" s="18"/>
      <c r="Y91" s="18"/>
      <c r="Z91" s="18"/>
      <c r="AA91" s="18"/>
      <c r="AB91" s="18"/>
      <c r="AC91" s="18"/>
      <c r="AD91" s="18"/>
      <c r="AE91" s="18"/>
      <c r="AF91" s="18"/>
      <c r="AG91" s="18"/>
    </row>
    <row r="92" spans="2:33">
      <c r="B92" s="10">
        <v>141540</v>
      </c>
      <c r="C92" s="12" t="s">
        <v>22</v>
      </c>
      <c r="D92" s="12">
        <v>2015</v>
      </c>
      <c r="E92" s="12" t="s">
        <v>371</v>
      </c>
      <c r="F92" s="852">
        <v>16940.110898076437</v>
      </c>
      <c r="G92" s="851">
        <v>3.1052854532262621</v>
      </c>
      <c r="H92" s="12" t="s">
        <v>25</v>
      </c>
      <c r="V92" s="18"/>
      <c r="W92" s="18"/>
      <c r="X92" s="18"/>
      <c r="Y92" s="18"/>
      <c r="Z92" s="18"/>
      <c r="AA92" s="18"/>
      <c r="AB92" s="18"/>
      <c r="AC92" s="18"/>
      <c r="AD92" s="18"/>
      <c r="AE92" s="18"/>
      <c r="AF92" s="18"/>
      <c r="AG92" s="18"/>
    </row>
    <row r="93" spans="2:33">
      <c r="B93" s="10">
        <v>143964</v>
      </c>
      <c r="C93" s="12" t="s">
        <v>22</v>
      </c>
      <c r="D93" s="12">
        <v>2015</v>
      </c>
      <c r="E93" s="12" t="s">
        <v>838</v>
      </c>
      <c r="F93" s="852">
        <v>602.96201853022558</v>
      </c>
      <c r="G93" s="851">
        <v>0.76360364114221568</v>
      </c>
      <c r="H93" s="12" t="s">
        <v>25</v>
      </c>
      <c r="V93" s="18"/>
      <c r="W93" s="18"/>
      <c r="X93" s="18"/>
      <c r="Y93" s="18"/>
      <c r="Z93" s="18"/>
      <c r="AA93" s="18"/>
      <c r="AB93" s="18"/>
      <c r="AC93" s="18"/>
      <c r="AD93" s="18"/>
      <c r="AE93" s="18"/>
      <c r="AF93" s="18"/>
      <c r="AG93" s="18"/>
    </row>
    <row r="94" spans="2:33">
      <c r="B94" s="10">
        <v>144139</v>
      </c>
      <c r="C94" s="12" t="s">
        <v>22</v>
      </c>
      <c r="D94" s="12">
        <v>2015</v>
      </c>
      <c r="E94" s="12" t="s">
        <v>371</v>
      </c>
      <c r="F94" s="852">
        <v>7555.9761799929465</v>
      </c>
      <c r="G94" s="851">
        <v>0.74351905218093606</v>
      </c>
      <c r="H94" s="12" t="s">
        <v>25</v>
      </c>
      <c r="V94" s="18"/>
      <c r="W94" s="18"/>
      <c r="X94" s="18"/>
      <c r="Y94" s="18"/>
      <c r="Z94" s="18"/>
      <c r="AA94" s="18"/>
      <c r="AB94" s="18"/>
      <c r="AC94" s="18"/>
      <c r="AD94" s="18"/>
      <c r="AE94" s="18"/>
      <c r="AF94" s="18"/>
      <c r="AG94" s="18"/>
    </row>
    <row r="95" spans="2:33">
      <c r="B95" s="10">
        <v>144115</v>
      </c>
      <c r="C95" s="12" t="s">
        <v>22</v>
      </c>
      <c r="D95" s="12">
        <v>2015</v>
      </c>
      <c r="E95" s="12" t="s">
        <v>371</v>
      </c>
      <c r="F95" s="852">
        <v>2315.8737036386678</v>
      </c>
      <c r="G95" s="851">
        <v>0.69978263734676349</v>
      </c>
      <c r="H95" s="12" t="s">
        <v>25</v>
      </c>
      <c r="V95" s="18"/>
      <c r="W95" s="18"/>
      <c r="X95" s="18"/>
      <c r="Y95" s="18"/>
      <c r="Z95" s="18"/>
      <c r="AA95" s="18"/>
      <c r="AB95" s="18"/>
      <c r="AC95" s="18"/>
      <c r="AD95" s="18"/>
      <c r="AE95" s="18"/>
      <c r="AF95" s="18"/>
      <c r="AG95" s="18"/>
    </row>
    <row r="96" spans="2:33">
      <c r="B96" s="10">
        <v>144116</v>
      </c>
      <c r="C96" s="12" t="s">
        <v>22</v>
      </c>
      <c r="D96" s="12">
        <v>2015</v>
      </c>
      <c r="E96" s="12" t="s">
        <v>371</v>
      </c>
      <c r="F96" s="852">
        <v>8506.7581627355885</v>
      </c>
      <c r="G96" s="851">
        <v>1.4400727104667301</v>
      </c>
      <c r="H96" s="12" t="s">
        <v>25</v>
      </c>
      <c r="V96" s="18"/>
      <c r="W96" s="18"/>
      <c r="X96" s="18"/>
      <c r="Y96" s="18"/>
      <c r="Z96" s="18"/>
      <c r="AA96" s="18"/>
      <c r="AB96" s="18"/>
      <c r="AC96" s="18"/>
      <c r="AD96" s="18"/>
      <c r="AE96" s="18"/>
      <c r="AF96" s="18"/>
      <c r="AG96" s="18"/>
    </row>
    <row r="97" spans="2:33">
      <c r="B97" s="10">
        <v>144116</v>
      </c>
      <c r="C97" s="12" t="s">
        <v>22</v>
      </c>
      <c r="D97" s="12">
        <v>2015</v>
      </c>
      <c r="E97" s="12" t="s">
        <v>371</v>
      </c>
      <c r="F97" s="852">
        <v>27300.074611015414</v>
      </c>
      <c r="G97" s="851">
        <v>4.6215128829272354</v>
      </c>
      <c r="H97" s="12" t="s">
        <v>25</v>
      </c>
      <c r="V97" s="18"/>
      <c r="W97" s="18"/>
      <c r="X97" s="18"/>
      <c r="Y97" s="18"/>
      <c r="Z97" s="18"/>
      <c r="AA97" s="18"/>
      <c r="AB97" s="18"/>
      <c r="AC97" s="18"/>
      <c r="AD97" s="18"/>
      <c r="AE97" s="18"/>
      <c r="AF97" s="18"/>
      <c r="AG97" s="18"/>
    </row>
    <row r="98" spans="2:33">
      <c r="B98" s="10">
        <v>145233</v>
      </c>
      <c r="C98" s="12" t="s">
        <v>22</v>
      </c>
      <c r="D98" s="12">
        <v>2015</v>
      </c>
      <c r="E98" s="12" t="s">
        <v>371</v>
      </c>
      <c r="F98" s="852">
        <v>1078.54135975336</v>
      </c>
      <c r="G98" s="851">
        <v>0.26241848900503628</v>
      </c>
      <c r="H98" s="12" t="s">
        <v>25</v>
      </c>
      <c r="V98" s="18"/>
      <c r="W98" s="18"/>
      <c r="X98" s="18"/>
      <c r="Y98" s="18"/>
      <c r="Z98" s="18"/>
      <c r="AA98" s="18"/>
      <c r="AB98" s="18"/>
      <c r="AC98" s="18"/>
      <c r="AD98" s="18"/>
      <c r="AE98" s="18"/>
      <c r="AF98" s="18"/>
      <c r="AG98" s="18"/>
    </row>
    <row r="99" spans="2:33">
      <c r="B99" s="10">
        <v>145233</v>
      </c>
      <c r="C99" s="12" t="s">
        <v>22</v>
      </c>
      <c r="D99" s="12">
        <v>2015</v>
      </c>
      <c r="E99" s="12" t="s">
        <v>371</v>
      </c>
      <c r="F99" s="852">
        <v>177.33631838884844</v>
      </c>
      <c r="G99" s="851">
        <v>5.6117374790548957E-2</v>
      </c>
      <c r="H99" s="12" t="s">
        <v>25</v>
      </c>
      <c r="V99" s="18"/>
      <c r="W99" s="18"/>
      <c r="X99" s="18"/>
      <c r="Y99" s="18"/>
      <c r="Z99" s="18"/>
      <c r="AA99" s="18"/>
      <c r="AB99" s="18"/>
      <c r="AC99" s="18"/>
      <c r="AD99" s="18"/>
      <c r="AE99" s="18"/>
      <c r="AF99" s="18"/>
      <c r="AG99" s="18"/>
    </row>
    <row r="100" spans="2:33">
      <c r="B100" s="10">
        <v>145233</v>
      </c>
      <c r="C100" s="12" t="s">
        <v>22</v>
      </c>
      <c r="D100" s="12">
        <v>2015</v>
      </c>
      <c r="E100" s="12" t="s">
        <v>371</v>
      </c>
      <c r="F100" s="852">
        <v>301.50294330982678</v>
      </c>
      <c r="G100" s="851">
        <v>8.6334422754690693E-2</v>
      </c>
      <c r="H100" s="12" t="s">
        <v>25</v>
      </c>
      <c r="V100" s="18"/>
      <c r="W100" s="18"/>
      <c r="X100" s="18"/>
      <c r="Y100" s="18"/>
      <c r="Z100" s="18"/>
      <c r="AA100" s="18"/>
      <c r="AB100" s="18"/>
      <c r="AC100" s="18"/>
      <c r="AD100" s="18"/>
      <c r="AE100" s="18"/>
      <c r="AF100" s="18"/>
      <c r="AG100" s="18"/>
    </row>
    <row r="101" spans="2:33">
      <c r="B101" s="10">
        <v>145233</v>
      </c>
      <c r="C101" s="12" t="s">
        <v>22</v>
      </c>
      <c r="D101" s="12">
        <v>2015</v>
      </c>
      <c r="E101" s="12" t="s">
        <v>371</v>
      </c>
      <c r="F101" s="852">
        <v>998.11497628264749</v>
      </c>
      <c r="G101" s="851">
        <v>9.3528957984248276E-2</v>
      </c>
      <c r="H101" s="12" t="s">
        <v>25</v>
      </c>
      <c r="V101" s="18"/>
      <c r="W101" s="18"/>
      <c r="X101" s="18"/>
      <c r="Y101" s="18"/>
      <c r="Z101" s="18"/>
      <c r="AA101" s="18"/>
      <c r="AB101" s="18"/>
      <c r="AC101" s="18"/>
      <c r="AD101" s="18"/>
      <c r="AE101" s="18"/>
      <c r="AF101" s="18"/>
      <c r="AG101" s="18"/>
    </row>
    <row r="102" spans="2:33">
      <c r="B102" s="10">
        <v>145233</v>
      </c>
      <c r="C102" s="12" t="s">
        <v>22</v>
      </c>
      <c r="D102" s="12">
        <v>2015</v>
      </c>
      <c r="E102" s="12" t="s">
        <v>371</v>
      </c>
      <c r="F102" s="852">
        <v>694.15793924820571</v>
      </c>
      <c r="G102" s="851">
        <v>0.21583605688672677</v>
      </c>
      <c r="H102" s="12" t="s">
        <v>25</v>
      </c>
      <c r="V102" s="18"/>
      <c r="W102" s="18"/>
      <c r="X102" s="18"/>
      <c r="Y102" s="18"/>
      <c r="Z102" s="18"/>
      <c r="AA102" s="18"/>
      <c r="AB102" s="18"/>
      <c r="AC102" s="18"/>
      <c r="AD102" s="18"/>
      <c r="AE102" s="18"/>
      <c r="AF102" s="18"/>
      <c r="AG102" s="18"/>
    </row>
    <row r="103" spans="2:33">
      <c r="B103" s="10">
        <v>145233</v>
      </c>
      <c r="C103" s="12" t="s">
        <v>22</v>
      </c>
      <c r="D103" s="12">
        <v>2015</v>
      </c>
      <c r="E103" s="12" t="s">
        <v>371</v>
      </c>
      <c r="F103" s="852">
        <v>936.91597491529888</v>
      </c>
      <c r="G103" s="851">
        <v>0.29648334525749714</v>
      </c>
      <c r="H103" s="12" t="s">
        <v>25</v>
      </c>
      <c r="V103" s="18"/>
      <c r="W103" s="18"/>
      <c r="X103" s="18"/>
      <c r="Y103" s="18"/>
      <c r="Z103" s="18"/>
      <c r="AA103" s="18"/>
      <c r="AB103" s="18"/>
      <c r="AC103" s="18"/>
      <c r="AD103" s="18"/>
      <c r="AE103" s="18"/>
      <c r="AF103" s="18"/>
      <c r="AG103" s="18"/>
    </row>
    <row r="104" spans="2:33">
      <c r="B104" s="10">
        <v>145233</v>
      </c>
      <c r="C104" s="12" t="s">
        <v>22</v>
      </c>
      <c r="D104" s="12">
        <v>2015</v>
      </c>
      <c r="E104" s="12" t="s">
        <v>371</v>
      </c>
      <c r="F104" s="852">
        <v>1429.8414524064599</v>
      </c>
      <c r="G104" s="851">
        <v>0.4524689243627969</v>
      </c>
      <c r="H104" s="12" t="s">
        <v>25</v>
      </c>
      <c r="V104" s="18"/>
      <c r="W104" s="18"/>
      <c r="X104" s="18"/>
      <c r="Y104" s="18"/>
      <c r="Z104" s="18"/>
      <c r="AA104" s="18"/>
      <c r="AB104" s="18"/>
      <c r="AC104" s="18"/>
      <c r="AD104" s="18"/>
      <c r="AE104" s="18"/>
      <c r="AF104" s="18"/>
      <c r="AG104" s="18"/>
    </row>
    <row r="105" spans="2:33">
      <c r="B105" s="10">
        <v>145419</v>
      </c>
      <c r="C105" s="12" t="s">
        <v>22</v>
      </c>
      <c r="D105" s="12">
        <v>2015</v>
      </c>
      <c r="E105" s="12" t="s">
        <v>838</v>
      </c>
      <c r="F105" s="852">
        <v>15355.615019733037</v>
      </c>
      <c r="G105" s="851">
        <v>0</v>
      </c>
      <c r="H105" s="12" t="s">
        <v>25</v>
      </c>
      <c r="V105" s="18"/>
      <c r="W105" s="18"/>
      <c r="X105" s="18"/>
      <c r="Y105" s="18"/>
      <c r="Z105" s="18"/>
      <c r="AA105" s="18"/>
      <c r="AB105" s="18"/>
      <c r="AC105" s="18"/>
      <c r="AD105" s="18"/>
      <c r="AE105" s="18"/>
      <c r="AF105" s="18"/>
      <c r="AG105" s="18"/>
    </row>
    <row r="106" spans="2:33">
      <c r="B106" s="10">
        <v>145252</v>
      </c>
      <c r="C106" s="12" t="s">
        <v>22</v>
      </c>
      <c r="D106" s="12">
        <v>2015</v>
      </c>
      <c r="E106" s="12" t="s">
        <v>371</v>
      </c>
      <c r="F106" s="852">
        <v>3116.0152860178337</v>
      </c>
      <c r="G106" s="851">
        <v>0</v>
      </c>
      <c r="H106" s="12" t="s">
        <v>25</v>
      </c>
      <c r="V106" s="18"/>
      <c r="W106" s="18"/>
      <c r="X106" s="18"/>
      <c r="Y106" s="18"/>
      <c r="Z106" s="18"/>
      <c r="AA106" s="18"/>
      <c r="AB106" s="18"/>
      <c r="AC106" s="18"/>
      <c r="AD106" s="18"/>
      <c r="AE106" s="18"/>
      <c r="AF106" s="18"/>
      <c r="AG106" s="18"/>
    </row>
    <row r="107" spans="2:33">
      <c r="B107" s="10">
        <v>144443</v>
      </c>
      <c r="C107" s="12" t="s">
        <v>22</v>
      </c>
      <c r="D107" s="12">
        <v>2015</v>
      </c>
      <c r="E107" s="12" t="s">
        <v>838</v>
      </c>
      <c r="F107" s="852">
        <v>9475.1476412014654</v>
      </c>
      <c r="G107" s="851">
        <v>2.9631467298940786</v>
      </c>
      <c r="H107" s="12" t="s">
        <v>25</v>
      </c>
      <c r="V107" s="18"/>
      <c r="W107" s="18"/>
      <c r="X107" s="18"/>
      <c r="Y107" s="18"/>
      <c r="Z107" s="18"/>
      <c r="AA107" s="18"/>
      <c r="AB107" s="18"/>
      <c r="AC107" s="18"/>
      <c r="AD107" s="18"/>
      <c r="AE107" s="18"/>
      <c r="AF107" s="18"/>
      <c r="AG107" s="18"/>
    </row>
    <row r="108" spans="2:33">
      <c r="B108" s="10">
        <v>145426</v>
      </c>
      <c r="C108" s="12" t="s">
        <v>22</v>
      </c>
      <c r="D108" s="12">
        <v>2015</v>
      </c>
      <c r="E108" s="12" t="s">
        <v>371</v>
      </c>
      <c r="F108" s="852">
        <v>33228.560095039938</v>
      </c>
      <c r="G108" s="851">
        <v>7.2602448624726712</v>
      </c>
      <c r="H108" s="12" t="s">
        <v>25</v>
      </c>
      <c r="V108" s="18"/>
      <c r="W108" s="18"/>
      <c r="X108" s="18"/>
      <c r="Y108" s="18"/>
      <c r="Z108" s="18"/>
      <c r="AA108" s="18"/>
      <c r="AB108" s="18"/>
      <c r="AC108" s="18"/>
      <c r="AD108" s="18"/>
      <c r="AE108" s="18"/>
      <c r="AF108" s="18"/>
      <c r="AG108" s="18"/>
    </row>
    <row r="109" spans="2:33">
      <c r="B109" s="10">
        <v>140265</v>
      </c>
      <c r="C109" s="12" t="s">
        <v>22</v>
      </c>
      <c r="D109" s="12">
        <v>2015</v>
      </c>
      <c r="E109" s="12" t="s">
        <v>396</v>
      </c>
      <c r="F109" s="852">
        <v>1327034.9006425571</v>
      </c>
      <c r="G109" s="851">
        <v>149.78117042443924</v>
      </c>
      <c r="H109" s="12" t="s">
        <v>25</v>
      </c>
      <c r="V109" s="18"/>
      <c r="W109" s="18"/>
      <c r="X109" s="18"/>
      <c r="Y109" s="18"/>
      <c r="Z109" s="18"/>
      <c r="AA109" s="18"/>
      <c r="AB109" s="18"/>
      <c r="AC109" s="18"/>
      <c r="AD109" s="18"/>
      <c r="AE109" s="18"/>
      <c r="AF109" s="18"/>
      <c r="AG109" s="18"/>
    </row>
    <row r="110" spans="2:33">
      <c r="B110" s="10">
        <v>141704</v>
      </c>
      <c r="C110" s="12" t="s">
        <v>22</v>
      </c>
      <c r="D110" s="12">
        <v>2015</v>
      </c>
      <c r="E110" s="12" t="s">
        <v>838</v>
      </c>
      <c r="F110" s="852">
        <v>8158.1445873504626</v>
      </c>
      <c r="G110" s="851">
        <v>0</v>
      </c>
      <c r="H110" s="12" t="s">
        <v>25</v>
      </c>
      <c r="V110" s="18"/>
      <c r="W110" s="18"/>
      <c r="X110" s="18"/>
      <c r="Y110" s="18"/>
      <c r="Z110" s="18"/>
      <c r="AA110" s="18"/>
      <c r="AB110" s="18"/>
      <c r="AC110" s="18"/>
      <c r="AD110" s="18"/>
      <c r="AE110" s="18"/>
      <c r="AF110" s="18"/>
      <c r="AG110" s="18"/>
    </row>
    <row r="111" spans="2:33">
      <c r="B111" s="10">
        <v>141704</v>
      </c>
      <c r="C111" s="12" t="s">
        <v>22</v>
      </c>
      <c r="D111" s="12">
        <v>2015</v>
      </c>
      <c r="E111" s="12" t="s">
        <v>838</v>
      </c>
      <c r="F111" s="852">
        <v>23018.506037413008</v>
      </c>
      <c r="G111" s="851">
        <v>6.1230980767841796</v>
      </c>
      <c r="H111" s="12" t="s">
        <v>25</v>
      </c>
      <c r="V111" s="18"/>
      <c r="W111" s="18"/>
      <c r="X111" s="18"/>
      <c r="Y111" s="18"/>
      <c r="Z111" s="18"/>
      <c r="AA111" s="18"/>
      <c r="AB111" s="18"/>
      <c r="AC111" s="18"/>
      <c r="AD111" s="18"/>
      <c r="AE111" s="18"/>
      <c r="AF111" s="18"/>
      <c r="AG111" s="18"/>
    </row>
    <row r="112" spans="2:33">
      <c r="B112" s="10">
        <v>145178</v>
      </c>
      <c r="C112" s="12" t="s">
        <v>22</v>
      </c>
      <c r="D112" s="12">
        <v>2015</v>
      </c>
      <c r="E112" s="12" t="s">
        <v>838</v>
      </c>
      <c r="F112" s="852">
        <v>10801.39580697545</v>
      </c>
      <c r="G112" s="851">
        <v>0</v>
      </c>
      <c r="H112" s="12" t="s">
        <v>25</v>
      </c>
      <c r="V112" s="18"/>
      <c r="W112" s="18"/>
      <c r="X112" s="18"/>
      <c r="Y112" s="18"/>
      <c r="Z112" s="18"/>
      <c r="AA112" s="18"/>
      <c r="AB112" s="18"/>
      <c r="AC112" s="18"/>
      <c r="AD112" s="18"/>
      <c r="AE112" s="18"/>
      <c r="AF112" s="18"/>
      <c r="AG112" s="18"/>
    </row>
    <row r="113" spans="2:33">
      <c r="B113" s="10">
        <v>142393</v>
      </c>
      <c r="C113" s="12" t="s">
        <v>22</v>
      </c>
      <c r="D113" s="12">
        <v>2015</v>
      </c>
      <c r="E113" s="12" t="s">
        <v>371</v>
      </c>
      <c r="F113" s="852">
        <v>1023.7076679822025</v>
      </c>
      <c r="G113" s="851">
        <v>0</v>
      </c>
      <c r="H113" s="12" t="s">
        <v>25</v>
      </c>
      <c r="V113" s="18"/>
      <c r="W113" s="18"/>
      <c r="X113" s="18"/>
      <c r="Y113" s="18"/>
      <c r="Z113" s="18"/>
      <c r="AA113" s="18"/>
      <c r="AB113" s="18"/>
      <c r="AC113" s="18"/>
      <c r="AD113" s="18"/>
      <c r="AE113" s="18"/>
      <c r="AF113" s="18"/>
      <c r="AG113" s="18"/>
    </row>
    <row r="114" spans="2:33">
      <c r="B114" s="10">
        <v>142394</v>
      </c>
      <c r="C114" s="12" t="s">
        <v>22</v>
      </c>
      <c r="D114" s="12">
        <v>2015</v>
      </c>
      <c r="E114" s="12" t="s">
        <v>371</v>
      </c>
      <c r="F114" s="852">
        <v>12574.818315104725</v>
      </c>
      <c r="G114" s="851">
        <v>2.1540438477295334</v>
      </c>
      <c r="H114" s="12" t="s">
        <v>25</v>
      </c>
      <c r="V114" s="18"/>
      <c r="W114" s="18"/>
      <c r="X114" s="18"/>
      <c r="Y114" s="18"/>
      <c r="Z114" s="18"/>
      <c r="AA114" s="18"/>
      <c r="AB114" s="18"/>
      <c r="AC114" s="18"/>
      <c r="AD114" s="18"/>
      <c r="AE114" s="18"/>
      <c r="AF114" s="18"/>
      <c r="AG114" s="18"/>
    </row>
    <row r="115" spans="2:33">
      <c r="B115" s="10">
        <v>147331</v>
      </c>
      <c r="C115" s="12" t="s">
        <v>22</v>
      </c>
      <c r="D115" s="12">
        <v>2015</v>
      </c>
      <c r="E115" s="12" t="s">
        <v>371</v>
      </c>
      <c r="F115" s="852">
        <v>40950.111916523128</v>
      </c>
      <c r="G115" s="851">
        <v>6.9322693243908544</v>
      </c>
      <c r="H115" s="12" t="s">
        <v>25</v>
      </c>
      <c r="V115" s="18"/>
      <c r="W115" s="18"/>
      <c r="X115" s="18"/>
      <c r="Y115" s="18"/>
      <c r="Z115" s="18"/>
      <c r="AA115" s="18"/>
      <c r="AB115" s="18"/>
      <c r="AC115" s="18"/>
      <c r="AD115" s="18"/>
      <c r="AE115" s="18"/>
      <c r="AF115" s="18"/>
      <c r="AG115" s="18"/>
    </row>
    <row r="116" spans="2:33">
      <c r="B116" s="10">
        <v>146342</v>
      </c>
      <c r="C116" s="12" t="s">
        <v>22</v>
      </c>
      <c r="D116" s="12">
        <v>2015</v>
      </c>
      <c r="E116" s="12" t="s">
        <v>371</v>
      </c>
      <c r="F116" s="852">
        <v>4174.224109768279</v>
      </c>
      <c r="G116" s="851">
        <v>1.3209166681467679</v>
      </c>
      <c r="H116" s="12" t="s">
        <v>25</v>
      </c>
      <c r="V116" s="18"/>
      <c r="W116" s="18"/>
      <c r="X116" s="18"/>
      <c r="Y116" s="18"/>
      <c r="Z116" s="18"/>
      <c r="AA116" s="18"/>
      <c r="AB116" s="18"/>
      <c r="AC116" s="18"/>
      <c r="AD116" s="18"/>
      <c r="AE116" s="18"/>
      <c r="AF116" s="18"/>
      <c r="AG116" s="18"/>
    </row>
    <row r="117" spans="2:33">
      <c r="B117" s="10">
        <v>141326</v>
      </c>
      <c r="C117" s="12" t="s">
        <v>22</v>
      </c>
      <c r="D117" s="12">
        <v>2015</v>
      </c>
      <c r="E117" s="12" t="s">
        <v>371</v>
      </c>
      <c r="F117" s="852">
        <v>293.33287387956915</v>
      </c>
      <c r="G117" s="851">
        <v>0.41117119138426989</v>
      </c>
      <c r="H117" s="12" t="s">
        <v>25</v>
      </c>
      <c r="V117" s="18"/>
      <c r="W117" s="18"/>
      <c r="X117" s="18"/>
      <c r="Y117" s="18"/>
      <c r="Z117" s="18"/>
      <c r="AA117" s="18"/>
      <c r="AB117" s="18"/>
      <c r="AC117" s="18"/>
      <c r="AD117" s="18"/>
      <c r="AE117" s="18"/>
      <c r="AF117" s="18"/>
      <c r="AG117" s="18"/>
    </row>
    <row r="118" spans="2:33">
      <c r="B118" s="10">
        <v>138897</v>
      </c>
      <c r="C118" s="12" t="s">
        <v>22</v>
      </c>
      <c r="D118" s="12">
        <v>2015</v>
      </c>
      <c r="E118" s="12" t="s">
        <v>838</v>
      </c>
      <c r="F118" s="852">
        <v>835.79435432345883</v>
      </c>
      <c r="G118" s="851">
        <v>0</v>
      </c>
      <c r="H118" s="12" t="s">
        <v>25</v>
      </c>
      <c r="V118" s="18"/>
      <c r="W118" s="18"/>
      <c r="X118" s="18"/>
      <c r="Y118" s="18"/>
      <c r="Z118" s="18"/>
      <c r="AA118" s="18"/>
      <c r="AB118" s="18"/>
      <c r="AC118" s="18"/>
      <c r="AD118" s="18"/>
      <c r="AE118" s="18"/>
      <c r="AF118" s="18"/>
      <c r="AG118" s="18"/>
    </row>
    <row r="119" spans="2:33">
      <c r="B119" s="10">
        <v>138897</v>
      </c>
      <c r="C119" s="12" t="s">
        <v>22</v>
      </c>
      <c r="D119" s="12">
        <v>2015</v>
      </c>
      <c r="E119" s="12" t="s">
        <v>838</v>
      </c>
      <c r="F119" s="852">
        <v>1852.12382305962</v>
      </c>
      <c r="G119" s="851">
        <v>0</v>
      </c>
      <c r="H119" s="12" t="s">
        <v>25</v>
      </c>
      <c r="V119" s="18"/>
      <c r="W119" s="18"/>
      <c r="X119" s="18"/>
      <c r="Y119" s="18"/>
      <c r="Z119" s="18"/>
      <c r="AA119" s="18"/>
      <c r="AB119" s="18"/>
      <c r="AC119" s="18"/>
      <c r="AD119" s="18"/>
      <c r="AE119" s="18"/>
      <c r="AF119" s="18"/>
      <c r="AG119" s="18"/>
    </row>
    <row r="120" spans="2:33">
      <c r="B120" s="10">
        <v>138897</v>
      </c>
      <c r="C120" s="12" t="s">
        <v>22</v>
      </c>
      <c r="D120" s="12">
        <v>2015</v>
      </c>
      <c r="E120" s="12" t="s">
        <v>838</v>
      </c>
      <c r="F120" s="852">
        <v>82822.546185827785</v>
      </c>
      <c r="G120" s="851">
        <v>28.244552741783412</v>
      </c>
      <c r="H120" s="12" t="s">
        <v>25</v>
      </c>
      <c r="V120" s="18"/>
      <c r="W120" s="18"/>
      <c r="X120" s="18"/>
      <c r="Y120" s="18"/>
      <c r="Z120" s="18"/>
      <c r="AA120" s="18"/>
      <c r="AB120" s="18"/>
      <c r="AC120" s="18"/>
      <c r="AD120" s="18"/>
      <c r="AE120" s="18"/>
      <c r="AF120" s="18"/>
      <c r="AG120" s="18"/>
    </row>
    <row r="121" spans="2:33">
      <c r="B121" s="10">
        <v>138897</v>
      </c>
      <c r="C121" s="12" t="s">
        <v>22</v>
      </c>
      <c r="D121" s="12">
        <v>2015</v>
      </c>
      <c r="E121" s="12" t="s">
        <v>838</v>
      </c>
      <c r="F121" s="852">
        <v>1314.107590112236</v>
      </c>
      <c r="G121" s="851">
        <v>0.41584413626842692</v>
      </c>
      <c r="H121" s="12" t="s">
        <v>25</v>
      </c>
      <c r="V121" s="18"/>
      <c r="W121" s="18"/>
      <c r="X121" s="18"/>
      <c r="Y121" s="18"/>
      <c r="Z121" s="18"/>
      <c r="AA121" s="18"/>
      <c r="AB121" s="18"/>
      <c r="AC121" s="18"/>
      <c r="AD121" s="18"/>
      <c r="AE121" s="18"/>
      <c r="AF121" s="18"/>
      <c r="AG121" s="18"/>
    </row>
    <row r="122" spans="2:33">
      <c r="B122" s="10">
        <v>144281</v>
      </c>
      <c r="C122" s="12" t="s">
        <v>22</v>
      </c>
      <c r="D122" s="12">
        <v>2015</v>
      </c>
      <c r="E122" s="12" t="s">
        <v>371</v>
      </c>
      <c r="F122" s="852">
        <v>0</v>
      </c>
      <c r="G122" s="851">
        <v>0</v>
      </c>
      <c r="H122" s="12" t="s">
        <v>25</v>
      </c>
      <c r="V122" s="18"/>
      <c r="W122" s="18"/>
      <c r="X122" s="18"/>
      <c r="Y122" s="18"/>
      <c r="Z122" s="18"/>
      <c r="AA122" s="18"/>
      <c r="AB122" s="18"/>
      <c r="AC122" s="18"/>
      <c r="AD122" s="18"/>
      <c r="AE122" s="18"/>
      <c r="AF122" s="18"/>
      <c r="AG122" s="18"/>
    </row>
    <row r="123" spans="2:33">
      <c r="B123" s="10">
        <v>144281</v>
      </c>
      <c r="C123" s="12" t="s">
        <v>22</v>
      </c>
      <c r="D123" s="12">
        <v>2015</v>
      </c>
      <c r="E123" s="12" t="s">
        <v>371</v>
      </c>
      <c r="F123" s="852">
        <v>15147.248206718379</v>
      </c>
      <c r="G123" s="851">
        <v>0</v>
      </c>
      <c r="H123" s="12" t="s">
        <v>25</v>
      </c>
      <c r="V123" s="18"/>
      <c r="W123" s="18"/>
      <c r="X123" s="18"/>
      <c r="Y123" s="18"/>
      <c r="Z123" s="18"/>
      <c r="AA123" s="18"/>
      <c r="AB123" s="18"/>
      <c r="AC123" s="18"/>
      <c r="AD123" s="18"/>
      <c r="AE123" s="18"/>
      <c r="AF123" s="18"/>
      <c r="AG123" s="18"/>
    </row>
    <row r="124" spans="2:33">
      <c r="B124" s="10">
        <v>144571</v>
      </c>
      <c r="C124" s="12" t="s">
        <v>22</v>
      </c>
      <c r="D124" s="12">
        <v>2015</v>
      </c>
      <c r="E124" s="12" t="s">
        <v>719</v>
      </c>
      <c r="F124" s="852">
        <v>7217.6762837081214</v>
      </c>
      <c r="G124" s="851">
        <v>2.0921890919839563</v>
      </c>
      <c r="H124" s="12" t="s">
        <v>25</v>
      </c>
      <c r="V124" s="18"/>
      <c r="W124" s="18"/>
      <c r="X124" s="18"/>
      <c r="Y124" s="18"/>
      <c r="Z124" s="18"/>
      <c r="AA124" s="18"/>
      <c r="AB124" s="18"/>
      <c r="AC124" s="18"/>
      <c r="AD124" s="18"/>
      <c r="AE124" s="18"/>
      <c r="AF124" s="18"/>
      <c r="AG124" s="18"/>
    </row>
    <row r="125" spans="2:33">
      <c r="B125" s="10">
        <v>144571</v>
      </c>
      <c r="C125" s="12" t="s">
        <v>22</v>
      </c>
      <c r="D125" s="12">
        <v>2015</v>
      </c>
      <c r="E125" s="12" t="s">
        <v>719</v>
      </c>
      <c r="F125" s="852">
        <v>13804.239647176139</v>
      </c>
      <c r="G125" s="851">
        <v>4.0448989111689828</v>
      </c>
      <c r="H125" s="12" t="s">
        <v>25</v>
      </c>
      <c r="V125" s="18"/>
      <c r="W125" s="18"/>
      <c r="X125" s="18"/>
      <c r="Y125" s="18"/>
      <c r="Z125" s="18"/>
      <c r="AA125" s="18"/>
      <c r="AB125" s="18"/>
      <c r="AC125" s="18"/>
      <c r="AD125" s="18"/>
      <c r="AE125" s="18"/>
      <c r="AF125" s="18"/>
      <c r="AG125" s="18"/>
    </row>
    <row r="126" spans="2:33">
      <c r="B126" s="10">
        <v>136630</v>
      </c>
      <c r="C126" s="12" t="s">
        <v>22</v>
      </c>
      <c r="D126" s="12">
        <v>2015</v>
      </c>
      <c r="E126" s="12" t="s">
        <v>371</v>
      </c>
      <c r="F126" s="852">
        <v>9422.8013538299037</v>
      </c>
      <c r="G126" s="851">
        <v>3.7175952609046803</v>
      </c>
      <c r="H126" s="12" t="s">
        <v>25</v>
      </c>
      <c r="V126" s="18"/>
      <c r="W126" s="18"/>
      <c r="X126" s="18"/>
      <c r="Y126" s="18"/>
      <c r="Z126" s="18"/>
      <c r="AA126" s="18"/>
      <c r="AB126" s="18"/>
      <c r="AC126" s="18"/>
      <c r="AD126" s="18"/>
      <c r="AE126" s="18"/>
      <c r="AF126" s="18"/>
      <c r="AG126" s="18"/>
    </row>
    <row r="127" spans="2:33">
      <c r="B127" s="10">
        <v>129712</v>
      </c>
      <c r="C127" s="12" t="s">
        <v>22</v>
      </c>
      <c r="D127" s="12">
        <v>2015</v>
      </c>
      <c r="E127" s="12" t="s">
        <v>838</v>
      </c>
      <c r="F127" s="852">
        <v>19210.055840413363</v>
      </c>
      <c r="G127" s="851">
        <v>5.32344387624366</v>
      </c>
      <c r="H127" s="12" t="s">
        <v>25</v>
      </c>
      <c r="V127" s="18"/>
      <c r="W127" s="18"/>
      <c r="X127" s="18"/>
      <c r="Y127" s="18"/>
      <c r="Z127" s="18"/>
      <c r="AA127" s="18"/>
      <c r="AB127" s="18"/>
      <c r="AC127" s="18"/>
      <c r="AD127" s="18"/>
      <c r="AE127" s="18"/>
      <c r="AF127" s="18"/>
      <c r="AG127" s="18"/>
    </row>
    <row r="128" spans="2:33">
      <c r="B128" s="10">
        <v>143724</v>
      </c>
      <c r="C128" s="12" t="s">
        <v>22</v>
      </c>
      <c r="D128" s="12">
        <v>2015</v>
      </c>
      <c r="E128" s="12" t="s">
        <v>838</v>
      </c>
      <c r="F128" s="852">
        <v>93205.908011038104</v>
      </c>
      <c r="G128" s="851">
        <v>14.087406552691972</v>
      </c>
      <c r="H128" s="12" t="s">
        <v>25</v>
      </c>
      <c r="V128" s="18"/>
      <c r="W128" s="18"/>
      <c r="X128" s="18"/>
      <c r="Y128" s="18"/>
      <c r="Z128" s="18"/>
      <c r="AA128" s="18"/>
      <c r="AB128" s="18"/>
      <c r="AC128" s="18"/>
      <c r="AD128" s="18"/>
      <c r="AE128" s="18"/>
      <c r="AF128" s="18"/>
      <c r="AG128" s="18"/>
    </row>
    <row r="129" spans="2:33">
      <c r="B129" s="10">
        <v>146632</v>
      </c>
      <c r="C129" s="12" t="s">
        <v>22</v>
      </c>
      <c r="D129" s="12">
        <v>2015</v>
      </c>
      <c r="E129" s="12" t="s">
        <v>371</v>
      </c>
      <c r="F129" s="852">
        <v>0</v>
      </c>
      <c r="G129" s="851">
        <v>0</v>
      </c>
      <c r="H129" s="12" t="s">
        <v>25</v>
      </c>
      <c r="V129" s="18"/>
      <c r="W129" s="18"/>
      <c r="X129" s="18"/>
      <c r="Y129" s="18"/>
      <c r="Z129" s="18"/>
      <c r="AA129" s="18"/>
      <c r="AB129" s="18"/>
      <c r="AC129" s="18"/>
      <c r="AD129" s="18"/>
      <c r="AE129" s="18"/>
      <c r="AF129" s="18"/>
      <c r="AG129" s="18"/>
    </row>
    <row r="130" spans="2:33">
      <c r="B130" s="10">
        <v>146632</v>
      </c>
      <c r="C130" s="12" t="s">
        <v>22</v>
      </c>
      <c r="D130" s="12">
        <v>2015</v>
      </c>
      <c r="E130" s="12" t="s">
        <v>371</v>
      </c>
      <c r="F130" s="852">
        <v>312.8969498883958</v>
      </c>
      <c r="G130" s="851">
        <v>0</v>
      </c>
      <c r="H130" s="12" t="s">
        <v>25</v>
      </c>
      <c r="V130" s="18"/>
      <c r="W130" s="18"/>
      <c r="X130" s="18"/>
      <c r="Y130" s="18"/>
      <c r="Z130" s="18"/>
      <c r="AA130" s="18"/>
      <c r="AB130" s="18"/>
      <c r="AC130" s="18"/>
      <c r="AD130" s="18"/>
      <c r="AE130" s="18"/>
      <c r="AF130" s="18"/>
      <c r="AG130" s="18"/>
    </row>
    <row r="131" spans="2:33">
      <c r="B131" s="10">
        <v>146632</v>
      </c>
      <c r="C131" s="12" t="s">
        <v>22</v>
      </c>
      <c r="D131" s="12">
        <v>2015</v>
      </c>
      <c r="E131" s="12" t="s">
        <v>371</v>
      </c>
      <c r="F131" s="852">
        <v>8948.6774743992173</v>
      </c>
      <c r="G131" s="851">
        <v>0</v>
      </c>
      <c r="H131" s="12" t="s">
        <v>25</v>
      </c>
      <c r="V131" s="18"/>
      <c r="W131" s="18"/>
      <c r="X131" s="18"/>
      <c r="Y131" s="18"/>
      <c r="Z131" s="18"/>
      <c r="AA131" s="18"/>
      <c r="AB131" s="18"/>
      <c r="AC131" s="18"/>
      <c r="AD131" s="18"/>
      <c r="AE131" s="18"/>
      <c r="AF131" s="18"/>
      <c r="AG131" s="18"/>
    </row>
    <row r="132" spans="2:33">
      <c r="B132" s="10">
        <v>146632</v>
      </c>
      <c r="C132" s="12" t="s">
        <v>22</v>
      </c>
      <c r="D132" s="12">
        <v>2015</v>
      </c>
      <c r="E132" s="12" t="s">
        <v>371</v>
      </c>
      <c r="F132" s="852">
        <v>395.59640255973886</v>
      </c>
      <c r="G132" s="851">
        <v>0.12518491299430154</v>
      </c>
      <c r="H132" s="12" t="s">
        <v>25</v>
      </c>
      <c r="V132" s="18"/>
      <c r="W132" s="18"/>
      <c r="X132" s="18"/>
      <c r="Y132" s="18"/>
      <c r="Z132" s="18"/>
      <c r="AA132" s="18"/>
      <c r="AB132" s="18"/>
      <c r="AC132" s="18"/>
      <c r="AD132" s="18"/>
      <c r="AE132" s="18"/>
      <c r="AF132" s="18"/>
      <c r="AG132" s="18"/>
    </row>
    <row r="133" spans="2:33">
      <c r="B133" s="10">
        <v>146632</v>
      </c>
      <c r="C133" s="12" t="s">
        <v>22</v>
      </c>
      <c r="D133" s="12">
        <v>2015</v>
      </c>
      <c r="E133" s="12" t="s">
        <v>371</v>
      </c>
      <c r="F133" s="852">
        <v>1227.7129734612586</v>
      </c>
      <c r="G133" s="851">
        <v>0.38850490239610819</v>
      </c>
      <c r="H133" s="12" t="s">
        <v>25</v>
      </c>
      <c r="V133" s="18"/>
      <c r="W133" s="18"/>
      <c r="X133" s="18"/>
      <c r="Y133" s="18"/>
      <c r="Z133" s="18"/>
      <c r="AA133" s="18"/>
      <c r="AB133" s="18"/>
      <c r="AC133" s="18"/>
      <c r="AD133" s="18"/>
      <c r="AE133" s="18"/>
      <c r="AF133" s="18"/>
      <c r="AG133" s="18"/>
    </row>
    <row r="134" spans="2:33">
      <c r="B134" s="10">
        <v>146632</v>
      </c>
      <c r="C134" s="12" t="s">
        <v>22</v>
      </c>
      <c r="D134" s="12">
        <v>2015</v>
      </c>
      <c r="E134" s="12" t="s">
        <v>371</v>
      </c>
      <c r="F134" s="852">
        <v>3628.8052853208019</v>
      </c>
      <c r="G134" s="851">
        <v>0.6216078438337731</v>
      </c>
      <c r="H134" s="12" t="s">
        <v>25</v>
      </c>
      <c r="V134" s="18"/>
      <c r="W134" s="18"/>
      <c r="X134" s="18"/>
      <c r="Y134" s="18"/>
      <c r="Z134" s="18"/>
      <c r="AA134" s="18"/>
      <c r="AB134" s="18"/>
      <c r="AC134" s="18"/>
      <c r="AD134" s="18"/>
      <c r="AE134" s="18"/>
      <c r="AF134" s="18"/>
      <c r="AG134" s="18"/>
    </row>
    <row r="135" spans="2:33">
      <c r="B135" s="10">
        <v>146632</v>
      </c>
      <c r="C135" s="12" t="s">
        <v>22</v>
      </c>
      <c r="D135" s="12">
        <v>2015</v>
      </c>
      <c r="E135" s="12" t="s">
        <v>371</v>
      </c>
      <c r="F135" s="852">
        <v>2614.5739249637909</v>
      </c>
      <c r="G135" s="851">
        <v>0.82737155139911922</v>
      </c>
      <c r="H135" s="12" t="s">
        <v>25</v>
      </c>
      <c r="V135" s="18"/>
      <c r="W135" s="18"/>
      <c r="X135" s="18"/>
      <c r="Y135" s="18"/>
      <c r="Z135" s="18"/>
      <c r="AA135" s="18"/>
      <c r="AB135" s="18"/>
      <c r="AC135" s="18"/>
      <c r="AD135" s="18"/>
      <c r="AE135" s="18"/>
      <c r="AF135" s="18"/>
      <c r="AG135" s="18"/>
    </row>
    <row r="136" spans="2:33">
      <c r="B136" s="10">
        <v>132412</v>
      </c>
      <c r="C136" s="12" t="s">
        <v>22</v>
      </c>
      <c r="D136" s="12">
        <v>2015</v>
      </c>
      <c r="E136" s="12" t="s">
        <v>838</v>
      </c>
      <c r="F136" s="852">
        <v>0</v>
      </c>
      <c r="G136" s="851">
        <v>0</v>
      </c>
      <c r="H136" s="12" t="s">
        <v>25</v>
      </c>
      <c r="V136" s="18"/>
      <c r="W136" s="18"/>
      <c r="X136" s="18"/>
      <c r="Y136" s="18"/>
      <c r="Z136" s="18"/>
      <c r="AA136" s="18"/>
      <c r="AB136" s="18"/>
      <c r="AC136" s="18"/>
      <c r="AD136" s="18"/>
      <c r="AE136" s="18"/>
      <c r="AF136" s="18"/>
      <c r="AG136" s="18"/>
    </row>
    <row r="137" spans="2:33">
      <c r="B137" s="10">
        <v>132412</v>
      </c>
      <c r="C137" s="12" t="s">
        <v>22</v>
      </c>
      <c r="D137" s="12">
        <v>2015</v>
      </c>
      <c r="E137" s="12" t="s">
        <v>838</v>
      </c>
      <c r="F137" s="852">
        <v>381.95514729905818</v>
      </c>
      <c r="G137" s="851">
        <v>0.12086819185656698</v>
      </c>
      <c r="H137" s="12" t="s">
        <v>25</v>
      </c>
      <c r="V137" s="18"/>
      <c r="W137" s="18"/>
      <c r="X137" s="18"/>
      <c r="Y137" s="18"/>
      <c r="Z137" s="18"/>
      <c r="AA137" s="18"/>
      <c r="AB137" s="18"/>
      <c r="AC137" s="18"/>
      <c r="AD137" s="18"/>
      <c r="AE137" s="18"/>
      <c r="AF137" s="18"/>
      <c r="AG137" s="18"/>
    </row>
    <row r="138" spans="2:33">
      <c r="B138" s="10">
        <v>132412</v>
      </c>
      <c r="C138" s="12" t="s">
        <v>22</v>
      </c>
      <c r="D138" s="12">
        <v>2015</v>
      </c>
      <c r="E138" s="12" t="s">
        <v>838</v>
      </c>
      <c r="F138" s="852">
        <v>1932.5111619297586</v>
      </c>
      <c r="G138" s="851">
        <v>0.61153549451239242</v>
      </c>
      <c r="H138" s="12" t="s">
        <v>25</v>
      </c>
      <c r="V138" s="18"/>
      <c r="W138" s="18"/>
      <c r="X138" s="18"/>
      <c r="Y138" s="18"/>
      <c r="Z138" s="18"/>
      <c r="AA138" s="18"/>
      <c r="AB138" s="18"/>
      <c r="AC138" s="18"/>
      <c r="AD138" s="18"/>
      <c r="AE138" s="18"/>
      <c r="AF138" s="18"/>
      <c r="AG138" s="18"/>
    </row>
    <row r="139" spans="2:33">
      <c r="B139" s="10">
        <v>132412</v>
      </c>
      <c r="C139" s="12" t="s">
        <v>22</v>
      </c>
      <c r="D139" s="12">
        <v>2015</v>
      </c>
      <c r="E139" s="12" t="s">
        <v>838</v>
      </c>
      <c r="F139" s="852">
        <v>3182.9595608254849</v>
      </c>
      <c r="G139" s="851">
        <v>1.007234932138058</v>
      </c>
      <c r="H139" s="12" t="s">
        <v>25</v>
      </c>
      <c r="V139" s="18"/>
      <c r="W139" s="18"/>
      <c r="X139" s="18"/>
      <c r="Y139" s="18"/>
      <c r="Z139" s="18"/>
      <c r="AA139" s="18"/>
      <c r="AB139" s="18"/>
      <c r="AC139" s="18"/>
      <c r="AD139" s="18"/>
      <c r="AE139" s="18"/>
      <c r="AF139" s="18"/>
      <c r="AG139" s="18"/>
    </row>
    <row r="140" spans="2:33">
      <c r="B140" s="10">
        <v>132412</v>
      </c>
      <c r="C140" s="12" t="s">
        <v>22</v>
      </c>
      <c r="D140" s="12">
        <v>2015</v>
      </c>
      <c r="E140" s="12" t="s">
        <v>838</v>
      </c>
      <c r="F140" s="852">
        <v>2949.0479955883238</v>
      </c>
      <c r="G140" s="851">
        <v>0.93321715649826886</v>
      </c>
      <c r="H140" s="12" t="s">
        <v>25</v>
      </c>
      <c r="V140" s="18"/>
      <c r="W140" s="18"/>
      <c r="X140" s="18"/>
      <c r="Y140" s="18"/>
      <c r="Z140" s="18"/>
      <c r="AA140" s="18"/>
      <c r="AB140" s="18"/>
      <c r="AC140" s="18"/>
      <c r="AD140" s="18"/>
      <c r="AE140" s="18"/>
      <c r="AF140" s="18"/>
      <c r="AG140" s="18"/>
    </row>
    <row r="141" spans="2:33">
      <c r="B141" s="10">
        <v>132412</v>
      </c>
      <c r="C141" s="12" t="s">
        <v>22</v>
      </c>
      <c r="D141" s="12">
        <v>2015</v>
      </c>
      <c r="E141" s="12" t="s">
        <v>838</v>
      </c>
      <c r="F141" s="852">
        <v>14173.232663213594</v>
      </c>
      <c r="G141" s="851">
        <v>1.3281112033763254</v>
      </c>
      <c r="H141" s="12" t="s">
        <v>25</v>
      </c>
      <c r="V141" s="18"/>
      <c r="W141" s="18"/>
      <c r="X141" s="18"/>
      <c r="Y141" s="18"/>
      <c r="Z141" s="18"/>
      <c r="AA141" s="18"/>
      <c r="AB141" s="18"/>
      <c r="AC141" s="18"/>
      <c r="AD141" s="18"/>
      <c r="AE141" s="18"/>
      <c r="AF141" s="18"/>
      <c r="AG141" s="18"/>
    </row>
    <row r="142" spans="2:33">
      <c r="B142" s="10">
        <v>132412</v>
      </c>
      <c r="C142" s="12" t="s">
        <v>22</v>
      </c>
      <c r="D142" s="12">
        <v>2015</v>
      </c>
      <c r="E142" s="12" t="s">
        <v>838</v>
      </c>
      <c r="F142" s="852">
        <v>4492.5200658508275</v>
      </c>
      <c r="G142" s="851">
        <v>1.4216401613605736</v>
      </c>
      <c r="H142" s="12" t="s">
        <v>25</v>
      </c>
      <c r="V142" s="18"/>
      <c r="W142" s="18"/>
      <c r="X142" s="18"/>
      <c r="Y142" s="18"/>
      <c r="Z142" s="18"/>
      <c r="AA142" s="18"/>
      <c r="AB142" s="18"/>
      <c r="AC142" s="18"/>
      <c r="AD142" s="18"/>
      <c r="AE142" s="18"/>
      <c r="AF142" s="18"/>
      <c r="AG142" s="18"/>
    </row>
    <row r="143" spans="2:33">
      <c r="B143" s="10">
        <v>142083</v>
      </c>
      <c r="C143" s="12" t="s">
        <v>22</v>
      </c>
      <c r="D143" s="12">
        <v>2015</v>
      </c>
      <c r="E143" s="12" t="s">
        <v>371</v>
      </c>
      <c r="F143" s="852">
        <v>66876.281816233066</v>
      </c>
      <c r="G143" s="851">
        <v>11.158341823914434</v>
      </c>
      <c r="H143" s="12" t="s">
        <v>25</v>
      </c>
      <c r="V143" s="18"/>
      <c r="W143" s="18"/>
      <c r="X143" s="18"/>
      <c r="Y143" s="18"/>
      <c r="Z143" s="18"/>
      <c r="AA143" s="18"/>
      <c r="AB143" s="18"/>
      <c r="AC143" s="18"/>
      <c r="AD143" s="18"/>
      <c r="AE143" s="18"/>
      <c r="AF143" s="18"/>
      <c r="AG143" s="18"/>
    </row>
    <row r="144" spans="2:33">
      <c r="B144" s="10">
        <v>145845</v>
      </c>
      <c r="C144" s="12" t="s">
        <v>22</v>
      </c>
      <c r="D144" s="12">
        <v>2015</v>
      </c>
      <c r="E144" s="12" t="s">
        <v>371</v>
      </c>
      <c r="F144" s="852">
        <v>4381.703162783846</v>
      </c>
      <c r="G144" s="851">
        <v>0</v>
      </c>
      <c r="H144" s="12" t="s">
        <v>25</v>
      </c>
      <c r="V144" s="18"/>
      <c r="W144" s="18"/>
      <c r="X144" s="18"/>
      <c r="Y144" s="18"/>
      <c r="Z144" s="18"/>
      <c r="AA144" s="18"/>
      <c r="AB144" s="18"/>
      <c r="AC144" s="18"/>
      <c r="AD144" s="18"/>
      <c r="AE144" s="18"/>
      <c r="AF144" s="18"/>
      <c r="AG144" s="18"/>
    </row>
    <row r="145" spans="2:33">
      <c r="B145" s="10">
        <v>145845</v>
      </c>
      <c r="C145" s="12" t="s">
        <v>22</v>
      </c>
      <c r="D145" s="12">
        <v>2015</v>
      </c>
      <c r="E145" s="12" t="s">
        <v>371</v>
      </c>
      <c r="F145" s="852">
        <v>16311.133623268071</v>
      </c>
      <c r="G145" s="851">
        <v>2.7553941345528807</v>
      </c>
      <c r="H145" s="12" t="s">
        <v>25</v>
      </c>
      <c r="V145" s="18"/>
      <c r="W145" s="18"/>
      <c r="X145" s="18"/>
      <c r="Y145" s="18"/>
      <c r="Z145" s="18"/>
      <c r="AA145" s="18"/>
      <c r="AB145" s="18"/>
      <c r="AC145" s="18"/>
      <c r="AD145" s="18"/>
      <c r="AE145" s="18"/>
      <c r="AF145" s="18"/>
      <c r="AG145" s="18"/>
    </row>
    <row r="146" spans="2:33">
      <c r="B146" s="10">
        <v>149580</v>
      </c>
      <c r="C146" s="12" t="s">
        <v>22</v>
      </c>
      <c r="D146" s="12">
        <v>2015</v>
      </c>
      <c r="E146" s="12" t="s">
        <v>838</v>
      </c>
      <c r="F146" s="852">
        <v>13302.410115241511</v>
      </c>
      <c r="G146" s="851">
        <v>1.4234418682814398</v>
      </c>
      <c r="H146" s="12" t="s">
        <v>25</v>
      </c>
      <c r="V146" s="18"/>
      <c r="W146" s="18"/>
      <c r="X146" s="18"/>
      <c r="Y146" s="18"/>
      <c r="Z146" s="18"/>
      <c r="AA146" s="18"/>
      <c r="AB146" s="18"/>
      <c r="AC146" s="18"/>
      <c r="AD146" s="18"/>
      <c r="AE146" s="18"/>
      <c r="AF146" s="18"/>
      <c r="AG146" s="18"/>
    </row>
    <row r="147" spans="2:33">
      <c r="B147" s="10">
        <v>136735</v>
      </c>
      <c r="C147" s="12" t="s">
        <v>22</v>
      </c>
      <c r="D147" s="12">
        <v>2015</v>
      </c>
      <c r="E147" s="12" t="s">
        <v>838</v>
      </c>
      <c r="F147" s="852">
        <v>8594.6280023597119</v>
      </c>
      <c r="G147" s="851">
        <v>0</v>
      </c>
      <c r="H147" s="12" t="s">
        <v>25</v>
      </c>
      <c r="V147" s="18"/>
      <c r="W147" s="18"/>
      <c r="X147" s="18"/>
      <c r="Y147" s="18"/>
      <c r="Z147" s="18"/>
      <c r="AA147" s="18"/>
      <c r="AB147" s="18"/>
      <c r="AC147" s="18"/>
      <c r="AD147" s="18"/>
      <c r="AE147" s="18"/>
      <c r="AF147" s="18"/>
      <c r="AG147" s="18"/>
    </row>
    <row r="148" spans="2:33">
      <c r="B148" s="10">
        <v>136735</v>
      </c>
      <c r="C148" s="12" t="s">
        <v>22</v>
      </c>
      <c r="D148" s="12">
        <v>2015</v>
      </c>
      <c r="E148" s="12" t="s">
        <v>838</v>
      </c>
      <c r="F148" s="852">
        <v>87837.098184116272</v>
      </c>
      <c r="G148" s="851">
        <v>0</v>
      </c>
      <c r="H148" s="12" t="s">
        <v>25</v>
      </c>
      <c r="V148" s="18"/>
      <c r="W148" s="18"/>
      <c r="X148" s="18"/>
      <c r="Y148" s="18"/>
      <c r="Z148" s="18"/>
      <c r="AA148" s="18"/>
      <c r="AB148" s="18"/>
      <c r="AC148" s="18"/>
      <c r="AD148" s="18"/>
      <c r="AE148" s="18"/>
      <c r="AF148" s="18"/>
      <c r="AG148" s="18"/>
    </row>
    <row r="149" spans="2:33">
      <c r="B149" s="10">
        <v>136737</v>
      </c>
      <c r="C149" s="12" t="s">
        <v>22</v>
      </c>
      <c r="D149" s="12">
        <v>2015</v>
      </c>
      <c r="E149" s="12" t="s">
        <v>838</v>
      </c>
      <c r="F149" s="852">
        <v>6016.2396016517987</v>
      </c>
      <c r="G149" s="851">
        <v>0</v>
      </c>
      <c r="H149" s="12" t="s">
        <v>25</v>
      </c>
      <c r="V149" s="18"/>
      <c r="W149" s="18"/>
      <c r="X149" s="18"/>
      <c r="Y149" s="18"/>
      <c r="Z149" s="18"/>
      <c r="AA149" s="18"/>
      <c r="AB149" s="18"/>
      <c r="AC149" s="18"/>
      <c r="AD149" s="18"/>
      <c r="AE149" s="18"/>
      <c r="AF149" s="18"/>
      <c r="AG149" s="18"/>
    </row>
    <row r="150" spans="2:33">
      <c r="B150" s="10">
        <v>136737</v>
      </c>
      <c r="C150" s="12" t="s">
        <v>22</v>
      </c>
      <c r="D150" s="12">
        <v>2015</v>
      </c>
      <c r="E150" s="12" t="s">
        <v>838</v>
      </c>
      <c r="F150" s="852">
        <v>65877.823638087211</v>
      </c>
      <c r="G150" s="851">
        <v>0</v>
      </c>
      <c r="H150" s="12" t="s">
        <v>25</v>
      </c>
      <c r="V150" s="18"/>
      <c r="W150" s="18"/>
      <c r="X150" s="18"/>
      <c r="Y150" s="18"/>
      <c r="Z150" s="18"/>
      <c r="AA150" s="18"/>
      <c r="AB150" s="18"/>
      <c r="AC150" s="18"/>
      <c r="AD150" s="18"/>
      <c r="AE150" s="18"/>
      <c r="AF150" s="18"/>
      <c r="AG150" s="18"/>
    </row>
    <row r="151" spans="2:33">
      <c r="B151" s="10">
        <v>148777</v>
      </c>
      <c r="C151" s="12" t="s">
        <v>22</v>
      </c>
      <c r="D151" s="12">
        <v>2015</v>
      </c>
      <c r="E151" s="12" t="s">
        <v>371</v>
      </c>
      <c r="F151" s="852">
        <v>10500.311603296692</v>
      </c>
      <c r="G151" s="851">
        <v>3.2364946977287805</v>
      </c>
      <c r="H151" s="12" t="s">
        <v>25</v>
      </c>
      <c r="V151" s="18"/>
      <c r="W151" s="18"/>
      <c r="X151" s="18"/>
      <c r="Y151" s="18"/>
      <c r="Z151" s="18"/>
      <c r="AA151" s="18"/>
      <c r="AB151" s="18"/>
      <c r="AC151" s="18"/>
      <c r="AD151" s="18"/>
      <c r="AE151" s="18"/>
      <c r="AF151" s="18"/>
      <c r="AG151" s="18"/>
    </row>
    <row r="152" spans="2:33">
      <c r="B152" s="10">
        <v>124456</v>
      </c>
      <c r="C152" s="12" t="s">
        <v>22</v>
      </c>
      <c r="D152" s="12">
        <v>2015</v>
      </c>
      <c r="E152" s="12" t="s">
        <v>838</v>
      </c>
      <c r="F152" s="852">
        <v>51142.55719297348</v>
      </c>
      <c r="G152" s="851">
        <v>7.6713600039411736</v>
      </c>
      <c r="H152" s="12" t="s">
        <v>25</v>
      </c>
      <c r="V152" s="18"/>
      <c r="W152" s="18"/>
      <c r="X152" s="18"/>
      <c r="Y152" s="18"/>
      <c r="Z152" s="18"/>
      <c r="AA152" s="18"/>
      <c r="AB152" s="18"/>
      <c r="AC152" s="18"/>
      <c r="AD152" s="18"/>
      <c r="AE152" s="18"/>
      <c r="AF152" s="18"/>
      <c r="AG152" s="18"/>
    </row>
    <row r="153" spans="2:33">
      <c r="B153" s="10">
        <v>146903</v>
      </c>
      <c r="C153" s="12" t="s">
        <v>22</v>
      </c>
      <c r="D153" s="12">
        <v>2015</v>
      </c>
      <c r="E153" s="12" t="s">
        <v>371</v>
      </c>
      <c r="F153" s="852">
        <v>11043.421760766911</v>
      </c>
      <c r="G153" s="851">
        <v>0</v>
      </c>
      <c r="H153" s="12" t="s">
        <v>25</v>
      </c>
      <c r="V153" s="18"/>
      <c r="W153" s="18"/>
      <c r="X153" s="18"/>
      <c r="Y153" s="18"/>
      <c r="Z153" s="18"/>
      <c r="AA153" s="18"/>
      <c r="AB153" s="18"/>
      <c r="AC153" s="18"/>
      <c r="AD153" s="18"/>
      <c r="AE153" s="18"/>
      <c r="AF153" s="18"/>
      <c r="AG153" s="18"/>
    </row>
    <row r="154" spans="2:33">
      <c r="B154" s="10">
        <v>136741</v>
      </c>
      <c r="C154" s="12" t="s">
        <v>22</v>
      </c>
      <c r="D154" s="12">
        <v>2015</v>
      </c>
      <c r="E154" s="12" t="s">
        <v>396</v>
      </c>
      <c r="F154" s="852">
        <v>656437.99116550968</v>
      </c>
      <c r="G154" s="851">
        <v>164.18675832066452</v>
      </c>
      <c r="H154" s="12" t="s">
        <v>25</v>
      </c>
      <c r="V154" s="18"/>
      <c r="W154" s="18"/>
      <c r="X154" s="18"/>
      <c r="Y154" s="18"/>
      <c r="Z154" s="18"/>
      <c r="AA154" s="18"/>
      <c r="AB154" s="18"/>
      <c r="AC154" s="18"/>
      <c r="AD154" s="18"/>
      <c r="AE154" s="18"/>
      <c r="AF154" s="18"/>
      <c r="AG154" s="18"/>
    </row>
    <row r="155" spans="2:33">
      <c r="B155" s="10">
        <v>134439</v>
      </c>
      <c r="C155" s="12" t="s">
        <v>22</v>
      </c>
      <c r="D155" s="12">
        <v>2015</v>
      </c>
      <c r="E155" s="12" t="s">
        <v>720</v>
      </c>
      <c r="F155" s="852">
        <v>23133.462267031922</v>
      </c>
      <c r="G155" s="851">
        <v>0</v>
      </c>
      <c r="H155" s="12" t="s">
        <v>25</v>
      </c>
      <c r="V155" s="18"/>
      <c r="W155" s="18"/>
      <c r="X155" s="18"/>
      <c r="Y155" s="18"/>
      <c r="Z155" s="18"/>
      <c r="AA155" s="18"/>
      <c r="AB155" s="18"/>
      <c r="AC155" s="18"/>
      <c r="AD155" s="18"/>
      <c r="AE155" s="18"/>
      <c r="AF155" s="18"/>
      <c r="AG155" s="18"/>
    </row>
    <row r="156" spans="2:33">
      <c r="B156" s="10">
        <v>148927</v>
      </c>
      <c r="C156" s="12" t="s">
        <v>22</v>
      </c>
      <c r="D156" s="12">
        <v>2015</v>
      </c>
      <c r="E156" s="12" t="s">
        <v>371</v>
      </c>
      <c r="F156" s="852">
        <v>9328.9279688719835</v>
      </c>
      <c r="G156" s="851">
        <v>0</v>
      </c>
      <c r="H156" s="12" t="s">
        <v>25</v>
      </c>
      <c r="V156" s="18"/>
      <c r="W156" s="18"/>
      <c r="X156" s="18"/>
      <c r="Y156" s="18"/>
      <c r="Z156" s="18"/>
      <c r="AA156" s="18"/>
      <c r="AB156" s="18"/>
      <c r="AC156" s="18"/>
      <c r="AD156" s="18"/>
      <c r="AE156" s="18"/>
      <c r="AF156" s="18"/>
      <c r="AG156" s="18"/>
    </row>
    <row r="157" spans="2:33">
      <c r="B157" s="10">
        <v>132556</v>
      </c>
      <c r="C157" s="12" t="s">
        <v>22</v>
      </c>
      <c r="D157" s="12">
        <v>2015</v>
      </c>
      <c r="E157" s="12" t="s">
        <v>838</v>
      </c>
      <c r="F157" s="852">
        <v>48065.507170278957</v>
      </c>
      <c r="G157" s="851">
        <v>0</v>
      </c>
      <c r="H157" s="12" t="s">
        <v>25</v>
      </c>
      <c r="V157" s="18"/>
      <c r="W157" s="18"/>
      <c r="X157" s="18"/>
      <c r="Y157" s="18"/>
      <c r="Z157" s="18"/>
      <c r="AA157" s="18"/>
      <c r="AB157" s="18"/>
      <c r="AC157" s="18"/>
      <c r="AD157" s="18"/>
      <c r="AE157" s="18"/>
      <c r="AF157" s="18"/>
      <c r="AG157" s="18"/>
    </row>
    <row r="158" spans="2:33">
      <c r="B158" s="10">
        <v>132556</v>
      </c>
      <c r="C158" s="12" t="s">
        <v>22</v>
      </c>
      <c r="D158" s="12">
        <v>2015</v>
      </c>
      <c r="E158" s="12" t="s">
        <v>838</v>
      </c>
      <c r="F158" s="852">
        <v>116952.06273569838</v>
      </c>
      <c r="G158" s="851">
        <v>0</v>
      </c>
      <c r="H158" s="12" t="s">
        <v>25</v>
      </c>
      <c r="V158" s="18"/>
      <c r="W158" s="18"/>
      <c r="X158" s="18"/>
      <c r="Y158" s="18"/>
      <c r="Z158" s="18"/>
      <c r="AA158" s="18"/>
      <c r="AB158" s="18"/>
      <c r="AC158" s="18"/>
      <c r="AD158" s="18"/>
      <c r="AE158" s="18"/>
      <c r="AF158" s="18"/>
      <c r="AG158" s="18"/>
    </row>
    <row r="159" spans="2:33">
      <c r="B159" s="10">
        <v>132556</v>
      </c>
      <c r="C159" s="12" t="s">
        <v>22</v>
      </c>
      <c r="D159" s="12">
        <v>2015</v>
      </c>
      <c r="E159" s="12" t="s">
        <v>838</v>
      </c>
      <c r="F159" s="852">
        <v>117484.72620356234</v>
      </c>
      <c r="G159" s="851">
        <v>17.530316765491072</v>
      </c>
      <c r="H159" s="12" t="s">
        <v>25</v>
      </c>
      <c r="V159" s="18"/>
      <c r="W159" s="18"/>
      <c r="X159" s="18"/>
      <c r="Y159" s="18"/>
      <c r="Z159" s="18"/>
      <c r="AA159" s="18"/>
      <c r="AB159" s="18"/>
      <c r="AC159" s="18"/>
      <c r="AD159" s="18"/>
      <c r="AE159" s="18"/>
      <c r="AF159" s="18"/>
      <c r="AG159" s="18"/>
    </row>
    <row r="160" spans="2:33">
      <c r="B160" s="10">
        <v>130900</v>
      </c>
      <c r="C160" s="12" t="s">
        <v>22</v>
      </c>
      <c r="D160" s="12">
        <v>2015</v>
      </c>
      <c r="E160" s="12" t="s">
        <v>396</v>
      </c>
      <c r="F160" s="852">
        <v>501507.0564905369</v>
      </c>
      <c r="G160" s="851">
        <v>75.230554525251634</v>
      </c>
      <c r="H160" s="12" t="s">
        <v>25</v>
      </c>
      <c r="V160" s="18"/>
      <c r="W160" s="18"/>
      <c r="X160" s="18"/>
      <c r="Y160" s="18"/>
      <c r="Z160" s="18"/>
      <c r="AA160" s="18"/>
      <c r="AB160" s="18"/>
      <c r="AC160" s="18"/>
      <c r="AD160" s="18"/>
      <c r="AE160" s="18"/>
      <c r="AF160" s="18"/>
      <c r="AG160" s="18"/>
    </row>
    <row r="161" spans="2:33">
      <c r="B161" s="10">
        <v>132755</v>
      </c>
      <c r="C161" s="12" t="s">
        <v>22</v>
      </c>
      <c r="D161" s="12">
        <v>2015</v>
      </c>
      <c r="E161" s="12" t="s">
        <v>396</v>
      </c>
      <c r="F161" s="852">
        <v>1855382.4562618162</v>
      </c>
      <c r="G161" s="851">
        <v>209.41690663962012</v>
      </c>
      <c r="H161" s="12" t="s">
        <v>25</v>
      </c>
      <c r="V161" s="18"/>
      <c r="W161" s="18"/>
      <c r="X161" s="18"/>
      <c r="Y161" s="18"/>
      <c r="Z161" s="18"/>
      <c r="AA161" s="18"/>
      <c r="AB161" s="18"/>
      <c r="AC161" s="18"/>
      <c r="AD161" s="18"/>
      <c r="AE161" s="18"/>
      <c r="AF161" s="18"/>
      <c r="AG161" s="18"/>
    </row>
    <row r="162" spans="2:33">
      <c r="B162" s="10">
        <v>147771</v>
      </c>
      <c r="C162" s="12" t="s">
        <v>22</v>
      </c>
      <c r="D162" s="12">
        <v>2015</v>
      </c>
      <c r="E162" s="12" t="s">
        <v>838</v>
      </c>
      <c r="F162" s="852">
        <v>5963.9418975271838</v>
      </c>
      <c r="G162" s="851">
        <v>1.2246196153568358</v>
      </c>
      <c r="H162" s="12" t="s">
        <v>25</v>
      </c>
      <c r="V162" s="18"/>
      <c r="W162" s="18"/>
      <c r="X162" s="18"/>
      <c r="Y162" s="18"/>
      <c r="Z162" s="18"/>
      <c r="AA162" s="18"/>
      <c r="AB162" s="18"/>
      <c r="AC162" s="18"/>
      <c r="AD162" s="18"/>
      <c r="AE162" s="18"/>
      <c r="AF162" s="18"/>
      <c r="AG162" s="18"/>
    </row>
    <row r="163" spans="2:33">
      <c r="B163" s="10">
        <v>147771</v>
      </c>
      <c r="C163" s="12" t="s">
        <v>22</v>
      </c>
      <c r="D163" s="12">
        <v>2015</v>
      </c>
      <c r="E163" s="12" t="s">
        <v>838</v>
      </c>
      <c r="F163" s="852">
        <v>5954.6831303690788</v>
      </c>
      <c r="G163" s="851">
        <v>1.7051048494051417</v>
      </c>
      <c r="H163" s="12" t="s">
        <v>25</v>
      </c>
      <c r="V163" s="18"/>
      <c r="W163" s="18"/>
      <c r="X163" s="18"/>
      <c r="Y163" s="18"/>
      <c r="Z163" s="18"/>
      <c r="AA163" s="18"/>
      <c r="AB163" s="18"/>
      <c r="AC163" s="18"/>
      <c r="AD163" s="18"/>
      <c r="AE163" s="18"/>
      <c r="AF163" s="18"/>
      <c r="AG163" s="18"/>
    </row>
    <row r="164" spans="2:33">
      <c r="B164" s="10">
        <v>145985</v>
      </c>
      <c r="C164" s="12" t="s">
        <v>22</v>
      </c>
      <c r="D164" s="12">
        <v>2015</v>
      </c>
      <c r="E164" s="12" t="s">
        <v>371</v>
      </c>
      <c r="F164" s="852">
        <v>10062.214229153733</v>
      </c>
      <c r="G164" s="851">
        <v>0</v>
      </c>
      <c r="H164" s="12" t="s">
        <v>25</v>
      </c>
      <c r="V164" s="18"/>
      <c r="W164" s="18"/>
      <c r="X164" s="18"/>
      <c r="Y164" s="18"/>
      <c r="Z164" s="18"/>
      <c r="AA164" s="18"/>
      <c r="AB164" s="18"/>
      <c r="AC164" s="18"/>
      <c r="AD164" s="18"/>
      <c r="AE164" s="18"/>
      <c r="AF164" s="18"/>
      <c r="AG164" s="18"/>
    </row>
    <row r="165" spans="2:33">
      <c r="B165" s="10">
        <v>145349</v>
      </c>
      <c r="C165" s="12" t="s">
        <v>22</v>
      </c>
      <c r="D165" s="12">
        <v>2015</v>
      </c>
      <c r="E165" s="12" t="s">
        <v>838</v>
      </c>
      <c r="F165" s="852">
        <v>52761.184716934076</v>
      </c>
      <c r="G165" s="851">
        <v>14.575584007488228</v>
      </c>
      <c r="H165" s="12" t="s">
        <v>25</v>
      </c>
      <c r="V165" s="18"/>
      <c r="W165" s="18"/>
      <c r="X165" s="18"/>
      <c r="Y165" s="18"/>
      <c r="Z165" s="18"/>
      <c r="AA165" s="18"/>
      <c r="AB165" s="18"/>
      <c r="AC165" s="18"/>
      <c r="AD165" s="18"/>
      <c r="AE165" s="18"/>
      <c r="AF165" s="18"/>
      <c r="AG165" s="18"/>
    </row>
    <row r="166" spans="2:33">
      <c r="B166" s="10">
        <v>145349</v>
      </c>
      <c r="C166" s="12" t="s">
        <v>22</v>
      </c>
      <c r="D166" s="12">
        <v>2015</v>
      </c>
      <c r="E166" s="12" t="s">
        <v>838</v>
      </c>
      <c r="F166" s="852">
        <v>2098.2501345457126</v>
      </c>
      <c r="G166" s="851">
        <v>0</v>
      </c>
      <c r="H166" s="12" t="s">
        <v>25</v>
      </c>
      <c r="V166" s="18"/>
      <c r="W166" s="18"/>
      <c r="X166" s="18"/>
      <c r="Y166" s="18"/>
      <c r="Z166" s="18"/>
      <c r="AA166" s="18"/>
      <c r="AB166" s="18"/>
      <c r="AC166" s="18"/>
      <c r="AD166" s="18"/>
      <c r="AE166" s="18"/>
      <c r="AF166" s="18"/>
      <c r="AG166" s="18"/>
    </row>
    <row r="167" spans="2:33">
      <c r="B167" s="10">
        <v>145349</v>
      </c>
      <c r="C167" s="12" t="s">
        <v>22</v>
      </c>
      <c r="D167" s="12">
        <v>2015</v>
      </c>
      <c r="E167" s="12" t="s">
        <v>838</v>
      </c>
      <c r="F167" s="852">
        <v>4094.8306719288098</v>
      </c>
      <c r="G167" s="851">
        <v>0</v>
      </c>
      <c r="H167" s="12" t="s">
        <v>25</v>
      </c>
      <c r="V167" s="18"/>
      <c r="W167" s="18"/>
      <c r="X167" s="18"/>
      <c r="Y167" s="18"/>
      <c r="Z167" s="18"/>
      <c r="AA167" s="18"/>
      <c r="AB167" s="18"/>
      <c r="AC167" s="18"/>
      <c r="AD167" s="18"/>
      <c r="AE167" s="18"/>
      <c r="AF167" s="18"/>
      <c r="AG167" s="18"/>
    </row>
    <row r="168" spans="2:33">
      <c r="B168" s="10">
        <v>150891</v>
      </c>
      <c r="C168" s="12" t="s">
        <v>22</v>
      </c>
      <c r="D168" s="12">
        <v>2015</v>
      </c>
      <c r="E168" s="12" t="s">
        <v>371</v>
      </c>
      <c r="F168" s="852">
        <v>837.97623023007191</v>
      </c>
      <c r="G168" s="851">
        <v>0</v>
      </c>
      <c r="H168" s="12" t="s">
        <v>25</v>
      </c>
      <c r="V168" s="18"/>
      <c r="W168" s="18"/>
      <c r="X168" s="18"/>
      <c r="Y168" s="18"/>
      <c r="Z168" s="18"/>
      <c r="AA168" s="18"/>
      <c r="AB168" s="18"/>
      <c r="AC168" s="18"/>
      <c r="AD168" s="18"/>
      <c r="AE168" s="18"/>
      <c r="AF168" s="18"/>
      <c r="AG168" s="18"/>
    </row>
    <row r="169" spans="2:33">
      <c r="B169" s="10">
        <v>150702</v>
      </c>
      <c r="C169" s="12" t="s">
        <v>22</v>
      </c>
      <c r="D169" s="12">
        <v>2015</v>
      </c>
      <c r="E169" s="12" t="s">
        <v>838</v>
      </c>
      <c r="F169" s="852">
        <v>5563.8711063376004</v>
      </c>
      <c r="G169" s="851">
        <v>0</v>
      </c>
      <c r="H169" s="12" t="s">
        <v>25</v>
      </c>
      <c r="V169" s="18"/>
      <c r="W169" s="18"/>
      <c r="X169" s="18"/>
      <c r="Y169" s="18"/>
      <c r="Z169" s="18"/>
      <c r="AA169" s="18"/>
      <c r="AB169" s="18"/>
      <c r="AC169" s="18"/>
      <c r="AD169" s="18"/>
      <c r="AE169" s="18"/>
      <c r="AF169" s="18"/>
      <c r="AG169" s="18"/>
    </row>
    <row r="170" spans="2:33">
      <c r="B170" s="10">
        <v>150702</v>
      </c>
      <c r="C170" s="12" t="s">
        <v>22</v>
      </c>
      <c r="D170" s="12">
        <v>2015</v>
      </c>
      <c r="E170" s="12" t="s">
        <v>838</v>
      </c>
      <c r="F170" s="852">
        <v>2284.6563732554837</v>
      </c>
      <c r="G170" s="851">
        <v>0</v>
      </c>
      <c r="H170" s="12" t="s">
        <v>25</v>
      </c>
      <c r="V170" s="18"/>
      <c r="W170" s="18"/>
      <c r="X170" s="18"/>
      <c r="Y170" s="18"/>
      <c r="Z170" s="18"/>
      <c r="AA170" s="18"/>
      <c r="AB170" s="18"/>
      <c r="AC170" s="18"/>
      <c r="AD170" s="18"/>
      <c r="AE170" s="18"/>
      <c r="AF170" s="18"/>
      <c r="AG170" s="18"/>
    </row>
    <row r="171" spans="2:33">
      <c r="B171" s="10">
        <v>150702</v>
      </c>
      <c r="C171" s="12" t="s">
        <v>22</v>
      </c>
      <c r="D171" s="12">
        <v>2015</v>
      </c>
      <c r="E171" s="12" t="s">
        <v>838</v>
      </c>
      <c r="F171" s="852">
        <v>7147.3753320852202</v>
      </c>
      <c r="G171" s="851">
        <v>0</v>
      </c>
      <c r="H171" s="12" t="s">
        <v>25</v>
      </c>
      <c r="V171" s="18"/>
      <c r="W171" s="18"/>
      <c r="X171" s="18"/>
      <c r="Y171" s="18"/>
      <c r="Z171" s="18"/>
      <c r="AA171" s="18"/>
      <c r="AB171" s="18"/>
      <c r="AC171" s="18"/>
      <c r="AD171" s="18"/>
      <c r="AE171" s="18"/>
      <c r="AF171" s="18"/>
      <c r="AG171" s="18"/>
    </row>
    <row r="172" spans="2:33">
      <c r="B172" s="10">
        <v>150702</v>
      </c>
      <c r="C172" s="12" t="s">
        <v>22</v>
      </c>
      <c r="D172" s="12">
        <v>2015</v>
      </c>
      <c r="E172" s="12" t="s">
        <v>838</v>
      </c>
      <c r="F172" s="852">
        <v>102692.17431156925</v>
      </c>
      <c r="G172" s="851">
        <v>0</v>
      </c>
      <c r="H172" s="12" t="s">
        <v>25</v>
      </c>
      <c r="V172" s="18"/>
      <c r="W172" s="18"/>
      <c r="X172" s="18"/>
      <c r="Y172" s="18"/>
      <c r="Z172" s="18"/>
      <c r="AA172" s="18"/>
      <c r="AB172" s="18"/>
      <c r="AC172" s="18"/>
      <c r="AD172" s="18"/>
      <c r="AE172" s="18"/>
      <c r="AF172" s="18"/>
      <c r="AG172" s="18"/>
    </row>
    <row r="173" spans="2:33">
      <c r="B173" s="10">
        <v>150702</v>
      </c>
      <c r="C173" s="12" t="s">
        <v>22</v>
      </c>
      <c r="D173" s="12">
        <v>2015</v>
      </c>
      <c r="E173" s="12" t="s">
        <v>838</v>
      </c>
      <c r="F173" s="852">
        <v>107950.01363632159</v>
      </c>
      <c r="G173" s="851">
        <v>0</v>
      </c>
      <c r="H173" s="12" t="s">
        <v>25</v>
      </c>
      <c r="V173" s="18"/>
      <c r="W173" s="18"/>
      <c r="X173" s="18"/>
      <c r="Y173" s="18"/>
      <c r="Z173" s="18"/>
      <c r="AA173" s="18"/>
      <c r="AB173" s="18"/>
      <c r="AC173" s="18"/>
      <c r="AD173" s="18"/>
      <c r="AE173" s="18"/>
      <c r="AF173" s="18"/>
      <c r="AG173" s="18"/>
    </row>
    <row r="174" spans="2:33">
      <c r="B174" s="10">
        <v>152678</v>
      </c>
      <c r="C174" s="12" t="s">
        <v>22</v>
      </c>
      <c r="D174" s="12">
        <v>2015</v>
      </c>
      <c r="E174" s="12" t="s">
        <v>371</v>
      </c>
      <c r="F174" s="852">
        <v>0</v>
      </c>
      <c r="G174" s="851">
        <v>0</v>
      </c>
      <c r="H174" s="12" t="s">
        <v>25</v>
      </c>
      <c r="V174" s="18"/>
      <c r="W174" s="18"/>
      <c r="X174" s="18"/>
      <c r="Y174" s="18"/>
      <c r="Z174" s="18"/>
      <c r="AA174" s="18"/>
      <c r="AB174" s="18"/>
      <c r="AC174" s="18"/>
      <c r="AD174" s="18"/>
      <c r="AE174" s="18"/>
      <c r="AF174" s="18"/>
      <c r="AG174" s="18"/>
    </row>
    <row r="175" spans="2:33">
      <c r="B175" s="10">
        <v>150024</v>
      </c>
      <c r="C175" s="12" t="s">
        <v>22</v>
      </c>
      <c r="D175" s="12">
        <v>2015</v>
      </c>
      <c r="E175" s="12" t="s">
        <v>371</v>
      </c>
      <c r="F175" s="852">
        <v>69014.862858948502</v>
      </c>
      <c r="G175" s="851">
        <v>0</v>
      </c>
      <c r="H175" s="12" t="s">
        <v>25</v>
      </c>
      <c r="V175" s="18"/>
      <c r="W175" s="18"/>
      <c r="X175" s="18"/>
      <c r="Y175" s="18"/>
      <c r="Z175" s="18"/>
      <c r="AA175" s="18"/>
      <c r="AB175" s="18"/>
      <c r="AC175" s="18"/>
      <c r="AD175" s="18"/>
      <c r="AE175" s="18"/>
      <c r="AF175" s="18"/>
      <c r="AG175" s="18"/>
    </row>
    <row r="176" spans="2:33">
      <c r="B176" s="10">
        <v>124878</v>
      </c>
      <c r="C176" s="12" t="s">
        <v>22</v>
      </c>
      <c r="D176" s="12">
        <v>2015</v>
      </c>
      <c r="E176" s="12" t="s">
        <v>371</v>
      </c>
      <c r="F176" s="852">
        <v>8503.0491124909367</v>
      </c>
      <c r="G176" s="851">
        <v>2.6907561758545269</v>
      </c>
      <c r="H176" s="12" t="s">
        <v>25</v>
      </c>
      <c r="V176" s="18"/>
      <c r="W176" s="18"/>
      <c r="X176" s="18"/>
      <c r="Y176" s="18"/>
      <c r="Z176" s="18"/>
      <c r="AA176" s="18"/>
      <c r="AB176" s="18"/>
      <c r="AC176" s="18"/>
      <c r="AD176" s="18"/>
      <c r="AE176" s="18"/>
      <c r="AF176" s="18"/>
      <c r="AG176" s="18"/>
    </row>
    <row r="177" spans="2:33">
      <c r="B177" s="10">
        <v>143212</v>
      </c>
      <c r="C177" s="12" t="s">
        <v>22</v>
      </c>
      <c r="D177" s="12">
        <v>2015</v>
      </c>
      <c r="E177" s="12" t="s">
        <v>838</v>
      </c>
      <c r="F177" s="852">
        <v>34994.619283946464</v>
      </c>
      <c r="G177" s="851">
        <v>0</v>
      </c>
      <c r="H177" s="12" t="s">
        <v>25</v>
      </c>
      <c r="V177" s="18"/>
      <c r="W177" s="18"/>
      <c r="X177" s="18"/>
      <c r="Y177" s="18"/>
      <c r="Z177" s="18"/>
      <c r="AA177" s="18"/>
      <c r="AB177" s="18"/>
      <c r="AC177" s="18"/>
      <c r="AD177" s="18"/>
      <c r="AE177" s="18"/>
      <c r="AF177" s="18"/>
      <c r="AG177" s="18"/>
    </row>
    <row r="178" spans="2:33">
      <c r="B178" s="10">
        <v>143212</v>
      </c>
      <c r="C178" s="12" t="s">
        <v>22</v>
      </c>
      <c r="D178" s="12">
        <v>2015</v>
      </c>
      <c r="E178" s="12" t="s">
        <v>838</v>
      </c>
      <c r="F178" s="852">
        <v>90735.675653122365</v>
      </c>
      <c r="G178" s="851">
        <v>21.479808011035288</v>
      </c>
      <c r="H178" s="12" t="s">
        <v>25</v>
      </c>
      <c r="V178" s="18"/>
      <c r="W178" s="18"/>
      <c r="X178" s="18"/>
      <c r="Y178" s="18"/>
      <c r="Z178" s="18"/>
      <c r="AA178" s="18"/>
      <c r="AB178" s="18"/>
      <c r="AC178" s="18"/>
      <c r="AD178" s="18"/>
      <c r="AE178" s="18"/>
      <c r="AF178" s="18"/>
      <c r="AG178" s="18"/>
    </row>
    <row r="179" spans="2:33">
      <c r="B179" s="10">
        <v>143212</v>
      </c>
      <c r="C179" s="12" t="s">
        <v>22</v>
      </c>
      <c r="D179" s="12">
        <v>2015</v>
      </c>
      <c r="E179" s="12" t="s">
        <v>838</v>
      </c>
      <c r="F179" s="852">
        <v>6016.2396016517987</v>
      </c>
      <c r="G179" s="851">
        <v>0</v>
      </c>
      <c r="H179" s="12" t="s">
        <v>25</v>
      </c>
      <c r="V179" s="18"/>
      <c r="W179" s="18"/>
      <c r="X179" s="18"/>
      <c r="Y179" s="18"/>
      <c r="Z179" s="18"/>
      <c r="AA179" s="18"/>
      <c r="AB179" s="18"/>
      <c r="AC179" s="18"/>
      <c r="AD179" s="18"/>
      <c r="AE179" s="18"/>
      <c r="AF179" s="18"/>
      <c r="AG179" s="18"/>
    </row>
    <row r="180" spans="2:33">
      <c r="B180" s="10">
        <v>143212</v>
      </c>
      <c r="C180" s="12" t="s">
        <v>22</v>
      </c>
      <c r="D180" s="12">
        <v>2015</v>
      </c>
      <c r="E180" s="12" t="s">
        <v>838</v>
      </c>
      <c r="F180" s="852">
        <v>31370.39220861295</v>
      </c>
      <c r="G180" s="851">
        <v>0</v>
      </c>
      <c r="H180" s="12" t="s">
        <v>25</v>
      </c>
      <c r="V180" s="18"/>
      <c r="W180" s="18"/>
      <c r="X180" s="18"/>
      <c r="Y180" s="18"/>
      <c r="Z180" s="18"/>
      <c r="AA180" s="18"/>
      <c r="AB180" s="18"/>
      <c r="AC180" s="18"/>
      <c r="AD180" s="18"/>
      <c r="AE180" s="18"/>
      <c r="AF180" s="18"/>
      <c r="AG180" s="18"/>
    </row>
    <row r="181" spans="2:33">
      <c r="B181" s="10">
        <v>143589</v>
      </c>
      <c r="C181" s="12" t="s">
        <v>22</v>
      </c>
      <c r="D181" s="12">
        <v>2015</v>
      </c>
      <c r="E181" s="12" t="s">
        <v>720</v>
      </c>
      <c r="F181" s="852">
        <v>0</v>
      </c>
      <c r="G181" s="851">
        <v>0</v>
      </c>
      <c r="H181" s="12" t="s">
        <v>25</v>
      </c>
      <c r="V181" s="18"/>
      <c r="W181" s="18"/>
      <c r="X181" s="18"/>
      <c r="Y181" s="18"/>
      <c r="Z181" s="18"/>
      <c r="AA181" s="18"/>
      <c r="AB181" s="18"/>
      <c r="AC181" s="18"/>
      <c r="AD181" s="18"/>
      <c r="AE181" s="18"/>
      <c r="AF181" s="18"/>
      <c r="AG181" s="18"/>
    </row>
    <row r="182" spans="2:33">
      <c r="B182" s="10">
        <v>143589</v>
      </c>
      <c r="C182" s="12" t="s">
        <v>22</v>
      </c>
      <c r="D182" s="12">
        <v>2015</v>
      </c>
      <c r="E182" s="12" t="s">
        <v>720</v>
      </c>
      <c r="F182" s="852">
        <v>0</v>
      </c>
      <c r="G182" s="851">
        <v>0</v>
      </c>
      <c r="H182" s="12" t="s">
        <v>25</v>
      </c>
      <c r="V182" s="18"/>
      <c r="W182" s="18"/>
      <c r="X182" s="18"/>
      <c r="Y182" s="18"/>
      <c r="Z182" s="18"/>
      <c r="AA182" s="18"/>
      <c r="AB182" s="18"/>
      <c r="AC182" s="18"/>
      <c r="AD182" s="18"/>
      <c r="AE182" s="18"/>
      <c r="AF182" s="18"/>
      <c r="AG182" s="18"/>
    </row>
    <row r="183" spans="2:33">
      <c r="B183" s="10">
        <v>143589</v>
      </c>
      <c r="C183" s="12" t="s">
        <v>22</v>
      </c>
      <c r="D183" s="12">
        <v>2015</v>
      </c>
      <c r="E183" s="12" t="s">
        <v>720</v>
      </c>
      <c r="F183" s="852">
        <v>38322.650523182689</v>
      </c>
      <c r="G183" s="851">
        <v>0</v>
      </c>
      <c r="H183" s="12" t="s">
        <v>25</v>
      </c>
      <c r="V183" s="18"/>
      <c r="W183" s="18"/>
      <c r="X183" s="18"/>
      <c r="Y183" s="18"/>
      <c r="Z183" s="18"/>
      <c r="AA183" s="18"/>
      <c r="AB183" s="18"/>
      <c r="AC183" s="18"/>
      <c r="AD183" s="18"/>
      <c r="AE183" s="18"/>
      <c r="AF183" s="18"/>
      <c r="AG183" s="18"/>
    </row>
    <row r="184" spans="2:33">
      <c r="B184" s="10">
        <v>143589</v>
      </c>
      <c r="C184" s="12" t="s">
        <v>22</v>
      </c>
      <c r="D184" s="12">
        <v>2015</v>
      </c>
      <c r="E184" s="12" t="s">
        <v>720</v>
      </c>
      <c r="F184" s="852">
        <v>93275.76307272946</v>
      </c>
      <c r="G184" s="851">
        <v>20.478164640015709</v>
      </c>
      <c r="H184" s="12" t="s">
        <v>25</v>
      </c>
      <c r="V184" s="18"/>
      <c r="W184" s="18"/>
      <c r="X184" s="18"/>
      <c r="Y184" s="18"/>
      <c r="Z184" s="18"/>
      <c r="AA184" s="18"/>
      <c r="AB184" s="18"/>
      <c r="AC184" s="18"/>
      <c r="AD184" s="18"/>
      <c r="AE184" s="18"/>
      <c r="AF184" s="18"/>
      <c r="AG184" s="18"/>
    </row>
    <row r="185" spans="2:33">
      <c r="B185" s="10">
        <v>143589</v>
      </c>
      <c r="C185" s="12" t="s">
        <v>22</v>
      </c>
      <c r="D185" s="12">
        <v>2015</v>
      </c>
      <c r="E185" s="12" t="s">
        <v>720</v>
      </c>
      <c r="F185" s="852">
        <v>422869.26207582885</v>
      </c>
      <c r="G185" s="851">
        <v>46.421785383278852</v>
      </c>
      <c r="H185" s="12" t="s">
        <v>25</v>
      </c>
      <c r="V185" s="18"/>
      <c r="W185" s="18"/>
      <c r="X185" s="18"/>
      <c r="Y185" s="18"/>
      <c r="Z185" s="18"/>
      <c r="AA185" s="18"/>
      <c r="AB185" s="18"/>
      <c r="AC185" s="18"/>
      <c r="AD185" s="18"/>
      <c r="AE185" s="18"/>
      <c r="AF185" s="18"/>
      <c r="AG185" s="18"/>
    </row>
    <row r="186" spans="2:33">
      <c r="B186" s="10">
        <v>143589</v>
      </c>
      <c r="C186" s="12" t="s">
        <v>22</v>
      </c>
      <c r="D186" s="12">
        <v>2015</v>
      </c>
      <c r="E186" s="12" t="s">
        <v>720</v>
      </c>
      <c r="F186" s="852">
        <v>0</v>
      </c>
      <c r="G186" s="851">
        <v>0</v>
      </c>
      <c r="H186" s="12" t="s">
        <v>25</v>
      </c>
      <c r="V186" s="18"/>
      <c r="W186" s="18"/>
      <c r="X186" s="18"/>
      <c r="Y186" s="18"/>
      <c r="Z186" s="18"/>
      <c r="AA186" s="18"/>
      <c r="AB186" s="18"/>
      <c r="AC186" s="18"/>
      <c r="AD186" s="18"/>
      <c r="AE186" s="18"/>
      <c r="AF186" s="18"/>
      <c r="AG186" s="18"/>
    </row>
    <row r="187" spans="2:33">
      <c r="B187" s="10">
        <v>143589</v>
      </c>
      <c r="C187" s="12" t="s">
        <v>22</v>
      </c>
      <c r="D187" s="12">
        <v>2015</v>
      </c>
      <c r="E187" s="12" t="s">
        <v>720</v>
      </c>
      <c r="F187" s="852">
        <v>2392.741381499497</v>
      </c>
      <c r="G187" s="851">
        <v>0</v>
      </c>
      <c r="H187" s="12" t="s">
        <v>25</v>
      </c>
      <c r="V187" s="18"/>
      <c r="W187" s="18"/>
      <c r="X187" s="18"/>
      <c r="Y187" s="18"/>
      <c r="Z187" s="18"/>
      <c r="AA187" s="18"/>
      <c r="AB187" s="18"/>
      <c r="AC187" s="18"/>
      <c r="AD187" s="18"/>
      <c r="AE187" s="18"/>
      <c r="AF187" s="18"/>
      <c r="AG187" s="18"/>
    </row>
    <row r="188" spans="2:33">
      <c r="B188" s="10">
        <v>143589</v>
      </c>
      <c r="C188" s="12" t="s">
        <v>22</v>
      </c>
      <c r="D188" s="12">
        <v>2015</v>
      </c>
      <c r="E188" s="12" t="s">
        <v>720</v>
      </c>
      <c r="F188" s="852">
        <v>4094.8306719288098</v>
      </c>
      <c r="G188" s="851">
        <v>0</v>
      </c>
      <c r="H188" s="12" t="s">
        <v>25</v>
      </c>
      <c r="V188" s="18"/>
      <c r="W188" s="18"/>
      <c r="X188" s="18"/>
      <c r="Y188" s="18"/>
      <c r="Z188" s="18"/>
      <c r="AA188" s="18"/>
      <c r="AB188" s="18"/>
      <c r="AC188" s="18"/>
      <c r="AD188" s="18"/>
      <c r="AE188" s="18"/>
      <c r="AF188" s="18"/>
      <c r="AG188" s="18"/>
    </row>
    <row r="189" spans="2:33">
      <c r="B189" s="10">
        <v>143589</v>
      </c>
      <c r="C189" s="12" t="s">
        <v>22</v>
      </c>
      <c r="D189" s="12">
        <v>2015</v>
      </c>
      <c r="E189" s="12" t="s">
        <v>720</v>
      </c>
      <c r="F189" s="852">
        <v>2455.4259469225171</v>
      </c>
      <c r="G189" s="851">
        <v>0.77700980479221637</v>
      </c>
      <c r="H189" s="12" t="s">
        <v>25</v>
      </c>
      <c r="V189" s="18"/>
      <c r="W189" s="18"/>
      <c r="X189" s="18"/>
      <c r="Y189" s="18"/>
      <c r="Z189" s="18"/>
      <c r="AA189" s="18"/>
      <c r="AB189" s="18"/>
      <c r="AC189" s="18"/>
      <c r="AD189" s="18"/>
      <c r="AE189" s="18"/>
      <c r="AF189" s="18"/>
      <c r="AG189" s="18"/>
    </row>
    <row r="190" spans="2:33">
      <c r="B190" s="10">
        <v>150021</v>
      </c>
      <c r="C190" s="12" t="s">
        <v>22</v>
      </c>
      <c r="D190" s="12">
        <v>2015</v>
      </c>
      <c r="E190" s="12" t="s">
        <v>371</v>
      </c>
      <c r="F190" s="852">
        <v>33144.009051541107</v>
      </c>
      <c r="G190" s="851">
        <v>7.0415627883018068</v>
      </c>
      <c r="H190" s="12" t="s">
        <v>25</v>
      </c>
      <c r="V190" s="18"/>
      <c r="W190" s="18"/>
      <c r="X190" s="18"/>
      <c r="Y190" s="18"/>
      <c r="Z190" s="18"/>
      <c r="AA190" s="18"/>
      <c r="AB190" s="18"/>
      <c r="AC190" s="18"/>
      <c r="AD190" s="18"/>
      <c r="AE190" s="18"/>
      <c r="AF190" s="18"/>
      <c r="AG190" s="18"/>
    </row>
    <row r="191" spans="2:33">
      <c r="B191" s="10" t="s">
        <v>839</v>
      </c>
      <c r="C191" s="12" t="s">
        <v>755</v>
      </c>
      <c r="D191" s="12">
        <v>2015</v>
      </c>
      <c r="E191" s="12" t="s">
        <v>371</v>
      </c>
      <c r="F191" s="852">
        <v>17759.74771161587</v>
      </c>
      <c r="G191" s="851">
        <v>5.1296895000000005</v>
      </c>
      <c r="H191" s="12" t="s">
        <v>25</v>
      </c>
      <c r="V191" s="18"/>
      <c r="W191" s="18"/>
      <c r="X191" s="18"/>
      <c r="Y191" s="18"/>
      <c r="Z191" s="18"/>
      <c r="AA191" s="18"/>
      <c r="AB191" s="18"/>
      <c r="AC191" s="18"/>
      <c r="AD191" s="18"/>
      <c r="AE191" s="18"/>
      <c r="AF191" s="18"/>
      <c r="AG191" s="18"/>
    </row>
    <row r="192" spans="2:33">
      <c r="B192" s="10" t="s">
        <v>840</v>
      </c>
      <c r="C192" s="12" t="s">
        <v>754</v>
      </c>
      <c r="D192" s="12">
        <v>2015</v>
      </c>
      <c r="E192" s="12" t="s">
        <v>371</v>
      </c>
      <c r="F192" s="852">
        <v>72926.229254889593</v>
      </c>
      <c r="G192" s="851">
        <v>15.544439085468863</v>
      </c>
      <c r="H192" s="12" t="s">
        <v>25</v>
      </c>
      <c r="V192" s="18"/>
      <c r="W192" s="18"/>
      <c r="X192" s="18"/>
      <c r="Y192" s="18"/>
      <c r="Z192" s="18"/>
      <c r="AA192" s="18"/>
      <c r="AB192" s="18"/>
      <c r="AC192" s="18"/>
      <c r="AD192" s="18"/>
      <c r="AE192" s="18"/>
      <c r="AF192" s="18"/>
      <c r="AG192" s="18"/>
    </row>
    <row r="193" spans="2:33">
      <c r="B193" s="10">
        <v>84918</v>
      </c>
      <c r="C193" s="12" t="s">
        <v>118</v>
      </c>
      <c r="D193" s="12">
        <v>2015</v>
      </c>
      <c r="E193" s="12" t="s">
        <v>719</v>
      </c>
      <c r="F193" s="852">
        <v>49699.305213883104</v>
      </c>
      <c r="G193" s="851">
        <v>7.8868607059519968</v>
      </c>
      <c r="H193" s="12" t="s">
        <v>756</v>
      </c>
      <c r="V193" s="18"/>
      <c r="W193" s="18"/>
      <c r="X193" s="18"/>
      <c r="Y193" s="18"/>
      <c r="Z193" s="18"/>
      <c r="AA193" s="18"/>
      <c r="AB193" s="18"/>
      <c r="AC193" s="18"/>
      <c r="AD193" s="18"/>
      <c r="AE193" s="18"/>
      <c r="AF193" s="18"/>
      <c r="AG193" s="18"/>
    </row>
    <row r="194" spans="2:33">
      <c r="B194" s="10">
        <v>84919</v>
      </c>
      <c r="C194" s="12" t="s">
        <v>118</v>
      </c>
      <c r="D194" s="12">
        <v>2015</v>
      </c>
      <c r="E194" s="12" t="s">
        <v>719</v>
      </c>
      <c r="F194" s="852">
        <v>130477.03844324713</v>
      </c>
      <c r="G194" s="851">
        <v>19.572725503780173</v>
      </c>
      <c r="H194" s="12" t="s">
        <v>756</v>
      </c>
      <c r="V194" s="18"/>
      <c r="W194" s="18"/>
      <c r="X194" s="18"/>
      <c r="Y194" s="18"/>
      <c r="Z194" s="18"/>
      <c r="AA194" s="18"/>
      <c r="AB194" s="18"/>
      <c r="AC194" s="18"/>
      <c r="AD194" s="18"/>
      <c r="AE194" s="18"/>
      <c r="AF194" s="18"/>
      <c r="AG194" s="18"/>
    </row>
    <row r="195" spans="2:33">
      <c r="B195" s="10">
        <v>84920</v>
      </c>
      <c r="C195" s="12" t="s">
        <v>118</v>
      </c>
      <c r="D195" s="12">
        <v>2015</v>
      </c>
      <c r="E195" s="12" t="s">
        <v>371</v>
      </c>
      <c r="F195" s="852">
        <v>29735.67399928037</v>
      </c>
      <c r="G195" s="851">
        <v>8.4411280629953342</v>
      </c>
      <c r="H195" s="12" t="s">
        <v>756</v>
      </c>
      <c r="V195" s="18"/>
      <c r="W195" s="18"/>
      <c r="X195" s="18"/>
      <c r="Y195" s="18"/>
      <c r="Z195" s="18"/>
      <c r="AA195" s="18"/>
      <c r="AB195" s="18"/>
      <c r="AC195" s="18"/>
      <c r="AD195" s="18"/>
      <c r="AE195" s="18"/>
      <c r="AF195" s="18"/>
      <c r="AG195" s="18"/>
    </row>
    <row r="196" spans="2:33">
      <c r="B196" s="10">
        <v>84921</v>
      </c>
      <c r="C196" s="12" t="s">
        <v>118</v>
      </c>
      <c r="D196" s="12">
        <v>2015</v>
      </c>
      <c r="E196" s="12" t="s">
        <v>371</v>
      </c>
      <c r="F196" s="852">
        <v>3273.9012625633559</v>
      </c>
      <c r="G196" s="851">
        <v>1.0360130730562886</v>
      </c>
      <c r="H196" s="12" t="s">
        <v>756</v>
      </c>
      <c r="V196" s="18"/>
      <c r="W196" s="18"/>
      <c r="X196" s="18"/>
      <c r="Y196" s="18"/>
      <c r="Z196" s="18"/>
      <c r="AA196" s="18"/>
      <c r="AB196" s="18"/>
      <c r="AC196" s="18"/>
      <c r="AD196" s="18"/>
      <c r="AE196" s="18"/>
      <c r="AF196" s="18"/>
      <c r="AG196" s="18"/>
    </row>
    <row r="197" spans="2:33">
      <c r="B197" s="10">
        <v>84922</v>
      </c>
      <c r="C197" s="12" t="s">
        <v>118</v>
      </c>
      <c r="D197" s="12">
        <v>2015</v>
      </c>
      <c r="E197" s="12" t="s">
        <v>720</v>
      </c>
      <c r="F197" s="852">
        <v>2584.247563882242</v>
      </c>
      <c r="G197" s="851">
        <v>2.6797004896318244</v>
      </c>
      <c r="H197" s="12" t="s">
        <v>756</v>
      </c>
      <c r="V197" s="18"/>
      <c r="W197" s="18"/>
      <c r="X197" s="18"/>
      <c r="Y197" s="18"/>
      <c r="Z197" s="18"/>
      <c r="AA197" s="18"/>
      <c r="AB197" s="18"/>
      <c r="AC197" s="18"/>
      <c r="AD197" s="18"/>
      <c r="AE197" s="18"/>
      <c r="AF197" s="18"/>
      <c r="AG197" s="18"/>
    </row>
    <row r="198" spans="2:33">
      <c r="B198" s="10">
        <v>84923</v>
      </c>
      <c r="C198" s="12" t="s">
        <v>118</v>
      </c>
      <c r="D198" s="12">
        <v>2015</v>
      </c>
      <c r="E198" s="12" t="s">
        <v>719</v>
      </c>
      <c r="F198" s="852">
        <v>5641.2043778304323</v>
      </c>
      <c r="G198" s="851">
        <v>1.1808832005226633</v>
      </c>
      <c r="H198" s="12" t="s">
        <v>756</v>
      </c>
      <c r="V198" s="18"/>
      <c r="W198" s="18"/>
      <c r="X198" s="18"/>
      <c r="Y198" s="18"/>
      <c r="Z198" s="18"/>
      <c r="AA198" s="18"/>
      <c r="AB198" s="18"/>
      <c r="AC198" s="18"/>
      <c r="AD198" s="18"/>
      <c r="AE198" s="18"/>
      <c r="AF198" s="18"/>
      <c r="AG198" s="18"/>
    </row>
    <row r="199" spans="2:33">
      <c r="B199" s="10">
        <v>84924</v>
      </c>
      <c r="C199" s="12" t="s">
        <v>118</v>
      </c>
      <c r="D199" s="12">
        <v>2015</v>
      </c>
      <c r="E199" s="12" t="s">
        <v>719</v>
      </c>
      <c r="F199" s="852">
        <v>2230.5520617925572</v>
      </c>
      <c r="G199" s="851">
        <v>2.1733334401739985</v>
      </c>
      <c r="H199" s="12" t="s">
        <v>756</v>
      </c>
      <c r="V199" s="18"/>
      <c r="W199" s="18"/>
      <c r="X199" s="18"/>
      <c r="Y199" s="18"/>
      <c r="Z199" s="18"/>
      <c r="AA199" s="18"/>
      <c r="AB199" s="18"/>
      <c r="AC199" s="18"/>
      <c r="AD199" s="18"/>
      <c r="AE199" s="18"/>
      <c r="AF199" s="18"/>
      <c r="AG199" s="18"/>
    </row>
    <row r="200" spans="2:33">
      <c r="B200" s="10">
        <v>84925</v>
      </c>
      <c r="C200" s="12" t="s">
        <v>118</v>
      </c>
      <c r="D200" s="12">
        <v>2015</v>
      </c>
      <c r="E200" s="12" t="s">
        <v>719</v>
      </c>
      <c r="F200" s="852">
        <v>3516.0860772074166</v>
      </c>
      <c r="G200" s="851">
        <v>0.74351905218093606</v>
      </c>
      <c r="H200" s="12" t="s">
        <v>756</v>
      </c>
      <c r="V200" s="18"/>
      <c r="W200" s="18"/>
      <c r="X200" s="18"/>
      <c r="Y200" s="18"/>
      <c r="Z200" s="18"/>
      <c r="AA200" s="18"/>
      <c r="AB200" s="18"/>
      <c r="AC200" s="18"/>
      <c r="AD200" s="18"/>
      <c r="AE200" s="18"/>
      <c r="AF200" s="18"/>
      <c r="AG200" s="18"/>
    </row>
    <row r="201" spans="2:33">
      <c r="B201" s="10">
        <v>84926</v>
      </c>
      <c r="C201" s="12" t="s">
        <v>118</v>
      </c>
      <c r="D201" s="12">
        <v>2015</v>
      </c>
      <c r="E201" s="12" t="s">
        <v>371</v>
      </c>
      <c r="F201" s="852">
        <v>0</v>
      </c>
      <c r="G201" s="851">
        <v>0</v>
      </c>
      <c r="H201" s="12" t="s">
        <v>756</v>
      </c>
      <c r="V201" s="18"/>
      <c r="W201" s="18"/>
      <c r="X201" s="18"/>
      <c r="Y201" s="18"/>
      <c r="Z201" s="18"/>
      <c r="AA201" s="18"/>
      <c r="AB201" s="18"/>
      <c r="AC201" s="18"/>
      <c r="AD201" s="18"/>
      <c r="AE201" s="18"/>
      <c r="AF201" s="18"/>
      <c r="AG201" s="18"/>
    </row>
    <row r="202" spans="2:33">
      <c r="B202" s="10">
        <v>84927</v>
      </c>
      <c r="C202" s="12" t="s">
        <v>118</v>
      </c>
      <c r="D202" s="12">
        <v>2015</v>
      </c>
      <c r="E202" s="12" t="s">
        <v>371</v>
      </c>
      <c r="F202" s="852">
        <v>0</v>
      </c>
      <c r="G202" s="851">
        <v>0</v>
      </c>
      <c r="H202" s="12" t="s">
        <v>756</v>
      </c>
      <c r="V202" s="18"/>
      <c r="W202" s="18"/>
      <c r="X202" s="18"/>
      <c r="Y202" s="18"/>
      <c r="Z202" s="18"/>
      <c r="AA202" s="18"/>
      <c r="AB202" s="18"/>
      <c r="AC202" s="18"/>
      <c r="AD202" s="18"/>
      <c r="AE202" s="18"/>
      <c r="AF202" s="18"/>
      <c r="AG202" s="18"/>
    </row>
    <row r="203" spans="2:33">
      <c r="B203" s="10">
        <v>84928</v>
      </c>
      <c r="C203" s="12" t="s">
        <v>118</v>
      </c>
      <c r="D203" s="12">
        <v>2016</v>
      </c>
      <c r="E203" s="12" t="s">
        <v>720</v>
      </c>
      <c r="F203" s="852">
        <v>10239.313899460074</v>
      </c>
      <c r="G203" s="851">
        <v>12.440388143506146</v>
      </c>
      <c r="H203" s="12" t="s">
        <v>25</v>
      </c>
      <c r="V203" s="18"/>
      <c r="W203" s="18"/>
      <c r="X203" s="18"/>
      <c r="Y203" s="18"/>
      <c r="Z203" s="18"/>
      <c r="AA203" s="18"/>
      <c r="AB203" s="18"/>
      <c r="AC203" s="18"/>
      <c r="AD203" s="18"/>
      <c r="AE203" s="18"/>
      <c r="AF203" s="18"/>
      <c r="AG203" s="18"/>
    </row>
    <row r="204" spans="2:33">
      <c r="B204" s="10">
        <v>84929</v>
      </c>
      <c r="C204" s="12" t="s">
        <v>118</v>
      </c>
      <c r="D204" s="12">
        <v>2016</v>
      </c>
      <c r="E204" s="12" t="s">
        <v>720</v>
      </c>
      <c r="F204" s="852">
        <v>10239.313899460074</v>
      </c>
      <c r="G204" s="851">
        <v>12.440388143506146</v>
      </c>
      <c r="H204" s="12" t="s">
        <v>25</v>
      </c>
      <c r="V204" s="18"/>
      <c r="W204" s="18"/>
      <c r="X204" s="18"/>
      <c r="Y204" s="18"/>
      <c r="Z204" s="18"/>
      <c r="AA204" s="18"/>
      <c r="AB204" s="18"/>
      <c r="AC204" s="18"/>
      <c r="AD204" s="18"/>
      <c r="AE204" s="18"/>
      <c r="AF204" s="18"/>
      <c r="AG204" s="18"/>
    </row>
    <row r="205" spans="2:33">
      <c r="B205" s="10">
        <v>84930</v>
      </c>
      <c r="C205" s="12" t="s">
        <v>118</v>
      </c>
      <c r="D205" s="12">
        <v>2016</v>
      </c>
      <c r="E205" s="12" t="s">
        <v>720</v>
      </c>
      <c r="F205" s="852">
        <v>10239.313899460074</v>
      </c>
      <c r="G205" s="851">
        <v>12.440388143506146</v>
      </c>
      <c r="H205" s="12" t="s">
        <v>25</v>
      </c>
      <c r="V205" s="18"/>
      <c r="W205" s="18"/>
      <c r="X205" s="18"/>
      <c r="Y205" s="18"/>
      <c r="Z205" s="18"/>
      <c r="AA205" s="18"/>
      <c r="AB205" s="18"/>
      <c r="AC205" s="18"/>
      <c r="AD205" s="18"/>
      <c r="AE205" s="18"/>
      <c r="AF205" s="18"/>
      <c r="AG205" s="18"/>
    </row>
    <row r="206" spans="2:33">
      <c r="B206" s="10">
        <v>84931</v>
      </c>
      <c r="C206" s="12" t="s">
        <v>118</v>
      </c>
      <c r="D206" s="12">
        <v>2016</v>
      </c>
      <c r="E206" s="12" t="s">
        <v>371</v>
      </c>
      <c r="F206" s="852">
        <v>566541.11283985258</v>
      </c>
      <c r="G206" s="851">
        <v>97.159523832281522</v>
      </c>
      <c r="H206" s="12" t="s">
        <v>25</v>
      </c>
      <c r="V206" s="18"/>
      <c r="W206" s="18"/>
      <c r="X206" s="18"/>
      <c r="Y206" s="18"/>
      <c r="Z206" s="18"/>
      <c r="AA206" s="18"/>
      <c r="AB206" s="18"/>
      <c r="AC206" s="18"/>
      <c r="AD206" s="18"/>
      <c r="AE206" s="18"/>
      <c r="AF206" s="18"/>
      <c r="AG206" s="18"/>
    </row>
    <row r="207" spans="2:33">
      <c r="B207" s="10">
        <v>84932</v>
      </c>
      <c r="C207" s="12" t="s">
        <v>118</v>
      </c>
      <c r="D207" s="12">
        <v>2016</v>
      </c>
      <c r="E207" s="12" t="s">
        <v>371</v>
      </c>
      <c r="F207" s="852">
        <v>53446.976435589349</v>
      </c>
      <c r="G207" s="851">
        <v>15.25615345538308</v>
      </c>
      <c r="H207" s="12" t="s">
        <v>25</v>
      </c>
      <c r="V207" s="18"/>
      <c r="W207" s="18"/>
      <c r="X207" s="18"/>
      <c r="Y207" s="18"/>
      <c r="Z207" s="18"/>
      <c r="AA207" s="18"/>
      <c r="AB207" s="18"/>
      <c r="AC207" s="18"/>
      <c r="AD207" s="18"/>
      <c r="AE207" s="18"/>
      <c r="AF207" s="18"/>
      <c r="AG207" s="18"/>
    </row>
    <row r="208" spans="2:33">
      <c r="B208" s="10">
        <v>84933</v>
      </c>
      <c r="C208" s="12" t="s">
        <v>118</v>
      </c>
      <c r="D208" s="12">
        <v>2016</v>
      </c>
      <c r="E208" s="12" t="s">
        <v>371</v>
      </c>
      <c r="F208" s="852">
        <v>89679.86062078728</v>
      </c>
      <c r="G208" s="851">
        <v>25.331987753341728</v>
      </c>
      <c r="H208" s="12" t="s">
        <v>25</v>
      </c>
      <c r="V208" s="18"/>
      <c r="W208" s="18"/>
      <c r="X208" s="18"/>
      <c r="Y208" s="18"/>
      <c r="Z208" s="18"/>
      <c r="AA208" s="18"/>
      <c r="AB208" s="18"/>
      <c r="AC208" s="18"/>
      <c r="AD208" s="18"/>
      <c r="AE208" s="18"/>
      <c r="AF208" s="18"/>
      <c r="AG208" s="18"/>
    </row>
    <row r="209" spans="2:33">
      <c r="B209" s="10">
        <v>84934</v>
      </c>
      <c r="C209" s="12" t="s">
        <v>118</v>
      </c>
      <c r="D209" s="12">
        <v>2016</v>
      </c>
      <c r="E209" s="12" t="s">
        <v>396</v>
      </c>
      <c r="F209" s="852">
        <v>6617.3531866528001</v>
      </c>
      <c r="G209" s="851">
        <v>0</v>
      </c>
      <c r="H209" s="12" t="s">
        <v>25</v>
      </c>
      <c r="V209" s="18"/>
      <c r="W209" s="18"/>
      <c r="X209" s="18"/>
      <c r="Y209" s="18"/>
      <c r="Z209" s="18"/>
      <c r="AA209" s="18"/>
      <c r="AB209" s="18"/>
      <c r="AC209" s="18"/>
      <c r="AD209" s="18"/>
      <c r="AE209" s="18"/>
      <c r="AF209" s="18"/>
      <c r="AG209" s="18"/>
    </row>
    <row r="210" spans="2:33">
      <c r="B210" s="10">
        <v>84935</v>
      </c>
      <c r="C210" s="12" t="s">
        <v>118</v>
      </c>
      <c r="D210" s="12">
        <v>2016</v>
      </c>
      <c r="E210" s="12" t="s">
        <v>396</v>
      </c>
      <c r="F210" s="852">
        <v>187668.5384565912</v>
      </c>
      <c r="G210" s="851">
        <v>0</v>
      </c>
      <c r="H210" s="12" t="s">
        <v>25</v>
      </c>
      <c r="V210" s="18"/>
      <c r="W210" s="18"/>
      <c r="X210" s="18"/>
      <c r="Y210" s="18"/>
      <c r="Z210" s="18"/>
      <c r="AA210" s="18"/>
      <c r="AB210" s="18"/>
      <c r="AC210" s="18"/>
      <c r="AD210" s="18"/>
      <c r="AE210" s="18"/>
      <c r="AF210" s="18"/>
      <c r="AG210" s="18"/>
    </row>
    <row r="211" spans="2:33">
      <c r="B211" s="10">
        <v>84936</v>
      </c>
      <c r="C211" s="12" t="s">
        <v>118</v>
      </c>
      <c r="D211" s="12">
        <v>2016</v>
      </c>
      <c r="E211" s="12" t="s">
        <v>371</v>
      </c>
      <c r="F211" s="852">
        <v>88998.791579946337</v>
      </c>
      <c r="G211" s="851">
        <v>17.884600795814229</v>
      </c>
      <c r="H211" s="12" t="s">
        <v>25</v>
      </c>
      <c r="V211" s="18"/>
      <c r="W211" s="18"/>
      <c r="X211" s="18"/>
      <c r="Y211" s="18"/>
      <c r="Z211" s="18"/>
      <c r="AA211" s="18"/>
      <c r="AB211" s="18"/>
      <c r="AC211" s="18"/>
      <c r="AD211" s="18"/>
      <c r="AE211" s="18"/>
      <c r="AF211" s="18"/>
      <c r="AG211" s="18"/>
    </row>
    <row r="212" spans="2:33">
      <c r="B212" s="10">
        <v>84937</v>
      </c>
      <c r="C212" s="12" t="s">
        <v>118</v>
      </c>
      <c r="D212" s="12">
        <v>2016</v>
      </c>
      <c r="E212" s="12" t="s">
        <v>719</v>
      </c>
      <c r="F212" s="852">
        <v>11885.982877938506</v>
      </c>
      <c r="G212" s="851">
        <v>0</v>
      </c>
      <c r="H212" s="12" t="s">
        <v>25</v>
      </c>
      <c r="V212" s="18"/>
      <c r="W212" s="18"/>
      <c r="X212" s="18"/>
      <c r="Y212" s="18"/>
      <c r="Z212" s="18"/>
      <c r="AA212" s="18"/>
      <c r="AB212" s="18"/>
      <c r="AC212" s="18"/>
      <c r="AD212" s="18"/>
      <c r="AE212" s="18"/>
      <c r="AF212" s="18"/>
      <c r="AG212" s="18"/>
    </row>
    <row r="213" spans="2:33">
      <c r="B213" s="10">
        <v>84938</v>
      </c>
      <c r="C213" s="12" t="s">
        <v>118</v>
      </c>
      <c r="D213" s="12">
        <v>2016</v>
      </c>
      <c r="E213" s="12" t="s">
        <v>371</v>
      </c>
      <c r="F213" s="852">
        <v>30520.640739959523</v>
      </c>
      <c r="G213" s="851">
        <v>6.0212330222639521</v>
      </c>
      <c r="H213" s="12" t="s">
        <v>25</v>
      </c>
      <c r="V213" s="18"/>
      <c r="W213" s="18"/>
      <c r="X213" s="18"/>
      <c r="Y213" s="18"/>
      <c r="Z213" s="18"/>
      <c r="AA213" s="18"/>
      <c r="AB213" s="18"/>
      <c r="AC213" s="18"/>
      <c r="AD213" s="18"/>
      <c r="AE213" s="18"/>
      <c r="AF213" s="18"/>
      <c r="AG213" s="18"/>
    </row>
    <row r="214" spans="2:33">
      <c r="B214" s="10">
        <v>84939</v>
      </c>
      <c r="C214" s="12" t="s">
        <v>118</v>
      </c>
      <c r="D214" s="12">
        <v>2016</v>
      </c>
      <c r="E214" s="12" t="s">
        <v>719</v>
      </c>
      <c r="F214" s="852">
        <v>376727.04180785769</v>
      </c>
      <c r="G214" s="851">
        <v>90.006249382871232</v>
      </c>
      <c r="H214" s="12" t="s">
        <v>25</v>
      </c>
      <c r="V214" s="18"/>
      <c r="W214" s="18"/>
      <c r="X214" s="18"/>
      <c r="Y214" s="18"/>
      <c r="Z214" s="18"/>
      <c r="AA214" s="18"/>
      <c r="AB214" s="18"/>
      <c r="AC214" s="18"/>
      <c r="AD214" s="18"/>
      <c r="AE214" s="18"/>
      <c r="AF214" s="18"/>
      <c r="AG214" s="18"/>
    </row>
    <row r="215" spans="2:33">
      <c r="B215" s="10">
        <v>84940</v>
      </c>
      <c r="C215" s="12" t="s">
        <v>118</v>
      </c>
      <c r="D215" s="12">
        <v>2016</v>
      </c>
      <c r="E215" s="12" t="s">
        <v>719</v>
      </c>
      <c r="F215" s="852">
        <v>10035.40618903241</v>
      </c>
      <c r="G215" s="851">
        <v>0</v>
      </c>
      <c r="H215" s="12" t="s">
        <v>25</v>
      </c>
      <c r="V215" s="18"/>
      <c r="W215" s="18"/>
      <c r="X215" s="18"/>
      <c r="Y215" s="18"/>
      <c r="Z215" s="18"/>
      <c r="AA215" s="18"/>
      <c r="AB215" s="18"/>
      <c r="AC215" s="18"/>
      <c r="AD215" s="18"/>
      <c r="AE215" s="18"/>
      <c r="AF215" s="18"/>
      <c r="AG215" s="18"/>
    </row>
    <row r="216" spans="2:33">
      <c r="B216" s="10">
        <v>84941</v>
      </c>
      <c r="C216" s="12" t="s">
        <v>118</v>
      </c>
      <c r="D216" s="12">
        <v>2016</v>
      </c>
      <c r="E216" s="12" t="s">
        <v>719</v>
      </c>
      <c r="F216" s="852">
        <v>75627.334430219169</v>
      </c>
      <c r="G216" s="851">
        <v>17.721519329591001</v>
      </c>
      <c r="H216" s="12" t="s">
        <v>25</v>
      </c>
      <c r="V216" s="18"/>
      <c r="W216" s="18"/>
      <c r="X216" s="18"/>
      <c r="Y216" s="18"/>
      <c r="Z216" s="18"/>
      <c r="AA216" s="18"/>
      <c r="AB216" s="18"/>
      <c r="AC216" s="18"/>
      <c r="AD216" s="18"/>
      <c r="AE216" s="18"/>
      <c r="AF216" s="18"/>
      <c r="AG216" s="18"/>
    </row>
    <row r="217" spans="2:33">
      <c r="B217" s="10">
        <v>84942</v>
      </c>
      <c r="C217" s="12" t="s">
        <v>118</v>
      </c>
      <c r="D217" s="12">
        <v>2016</v>
      </c>
      <c r="E217" s="12" t="s">
        <v>719</v>
      </c>
      <c r="F217" s="852">
        <v>13387.805307951465</v>
      </c>
      <c r="G217" s="851">
        <v>1.5384538854180017</v>
      </c>
      <c r="H217" s="12" t="s">
        <v>25</v>
      </c>
      <c r="V217" s="18"/>
      <c r="W217" s="18"/>
      <c r="X217" s="18"/>
      <c r="Y217" s="18"/>
      <c r="Z217" s="18"/>
      <c r="AA217" s="18"/>
      <c r="AB217" s="18"/>
      <c r="AC217" s="18"/>
      <c r="AD217" s="18"/>
      <c r="AE217" s="18"/>
      <c r="AF217" s="18"/>
      <c r="AG217" s="18"/>
    </row>
    <row r="218" spans="2:33">
      <c r="B218" s="10">
        <v>84943</v>
      </c>
      <c r="C218" s="12" t="s">
        <v>118</v>
      </c>
      <c r="D218" s="12">
        <v>2016</v>
      </c>
      <c r="E218" s="12" t="s">
        <v>371</v>
      </c>
      <c r="F218" s="852">
        <v>304.13335624349412</v>
      </c>
      <c r="G218" s="851">
        <v>5.575215761355512E-2</v>
      </c>
      <c r="H218" s="12" t="s">
        <v>25</v>
      </c>
      <c r="V218" s="18"/>
      <c r="W218" s="18"/>
      <c r="X218" s="18"/>
      <c r="Y218" s="18"/>
      <c r="Z218" s="18"/>
      <c r="AA218" s="18"/>
      <c r="AB218" s="18"/>
      <c r="AC218" s="18"/>
      <c r="AD218" s="18"/>
      <c r="AE218" s="18"/>
      <c r="AF218" s="18"/>
      <c r="AG218" s="18"/>
    </row>
    <row r="219" spans="2:33">
      <c r="B219" s="10">
        <v>84944</v>
      </c>
      <c r="C219" s="12" t="s">
        <v>118</v>
      </c>
      <c r="D219" s="12">
        <v>2016</v>
      </c>
      <c r="E219" s="12" t="s">
        <v>371</v>
      </c>
      <c r="F219" s="852">
        <v>1909.9652579447186</v>
      </c>
      <c r="G219" s="851">
        <v>0</v>
      </c>
      <c r="H219" s="12" t="s">
        <v>25</v>
      </c>
      <c r="V219" s="18"/>
      <c r="W219" s="18"/>
      <c r="X219" s="18"/>
      <c r="Y219" s="18"/>
      <c r="Z219" s="18"/>
      <c r="AA219" s="18"/>
      <c r="AB219" s="18"/>
      <c r="AC219" s="18"/>
      <c r="AD219" s="18"/>
      <c r="AE219" s="18"/>
      <c r="AF219" s="18"/>
      <c r="AG219" s="18"/>
    </row>
    <row r="220" spans="2:33">
      <c r="B220" s="10">
        <v>84945</v>
      </c>
      <c r="C220" s="12" t="s">
        <v>118</v>
      </c>
      <c r="D220" s="12">
        <v>2016</v>
      </c>
      <c r="E220" s="12" t="s">
        <v>719</v>
      </c>
      <c r="F220" s="852">
        <v>51245.170960176976</v>
      </c>
      <c r="G220" s="851">
        <v>6.0883747390005878</v>
      </c>
      <c r="H220" s="12" t="s">
        <v>25</v>
      </c>
      <c r="V220" s="18"/>
      <c r="W220" s="18"/>
      <c r="X220" s="18"/>
      <c r="Y220" s="18"/>
      <c r="Z220" s="18"/>
      <c r="AA220" s="18"/>
      <c r="AB220" s="18"/>
      <c r="AC220" s="18"/>
      <c r="AD220" s="18"/>
      <c r="AE220" s="18"/>
      <c r="AF220" s="18"/>
      <c r="AG220" s="18"/>
    </row>
    <row r="221" spans="2:33">
      <c r="B221" s="10">
        <v>84946</v>
      </c>
      <c r="C221" s="12" t="s">
        <v>118</v>
      </c>
      <c r="D221" s="12">
        <v>2016</v>
      </c>
      <c r="E221" s="12" t="s">
        <v>719</v>
      </c>
      <c r="F221" s="852">
        <v>48046.472597593565</v>
      </c>
      <c r="G221" s="851">
        <v>22.722684293770051</v>
      </c>
      <c r="H221" s="12" t="s">
        <v>25</v>
      </c>
      <c r="V221" s="18"/>
      <c r="W221" s="18"/>
      <c r="X221" s="18"/>
      <c r="Y221" s="18"/>
      <c r="Z221" s="18"/>
      <c r="AA221" s="18"/>
      <c r="AB221" s="18"/>
      <c r="AC221" s="18"/>
      <c r="AD221" s="18"/>
      <c r="AE221" s="18"/>
      <c r="AF221" s="18"/>
      <c r="AG221" s="18"/>
    </row>
    <row r="222" spans="2:33">
      <c r="B222" s="10">
        <v>84947</v>
      </c>
      <c r="C222" s="12" t="s">
        <v>118</v>
      </c>
      <c r="D222" s="12">
        <v>2016</v>
      </c>
      <c r="E222" s="12" t="s">
        <v>371</v>
      </c>
      <c r="F222" s="852">
        <v>9585.8632268440433</v>
      </c>
      <c r="G222" s="851">
        <v>3.126195806539223</v>
      </c>
      <c r="H222" s="12" t="s">
        <v>25</v>
      </c>
      <c r="V222" s="18"/>
      <c r="W222" s="18"/>
      <c r="X222" s="18"/>
      <c r="Y222" s="18"/>
      <c r="Z222" s="18"/>
      <c r="AA222" s="18"/>
      <c r="AB222" s="18"/>
      <c r="AC222" s="18"/>
      <c r="AD222" s="18"/>
      <c r="AE222" s="18"/>
      <c r="AF222" s="18"/>
      <c r="AG222" s="18"/>
    </row>
    <row r="223" spans="2:33">
      <c r="B223" s="10">
        <v>84948</v>
      </c>
      <c r="C223" s="12" t="s">
        <v>118</v>
      </c>
      <c r="D223" s="12">
        <v>2016</v>
      </c>
      <c r="E223" s="12" t="s">
        <v>371</v>
      </c>
      <c r="F223" s="852">
        <v>8439.298728491065</v>
      </c>
      <c r="G223" s="851">
        <v>0</v>
      </c>
      <c r="H223" s="12" t="s">
        <v>25</v>
      </c>
      <c r="V223" s="18"/>
      <c r="W223" s="18"/>
      <c r="X223" s="18"/>
      <c r="Y223" s="18"/>
      <c r="Z223" s="18"/>
      <c r="AA223" s="18"/>
      <c r="AB223" s="18"/>
      <c r="AC223" s="18"/>
      <c r="AD223" s="18"/>
      <c r="AE223" s="18"/>
      <c r="AF223" s="18"/>
      <c r="AG223" s="18"/>
    </row>
    <row r="224" spans="2:33">
      <c r="B224" s="10">
        <v>84949</v>
      </c>
      <c r="C224" s="12" t="s">
        <v>118</v>
      </c>
      <c r="D224" s="12">
        <v>2016</v>
      </c>
      <c r="E224" s="12" t="s">
        <v>371</v>
      </c>
      <c r="F224" s="852">
        <v>5064.8014567968985</v>
      </c>
      <c r="G224" s="851">
        <v>1.1707953098846575</v>
      </c>
      <c r="H224" s="12" t="s">
        <v>25</v>
      </c>
      <c r="V224" s="18"/>
      <c r="W224" s="18"/>
      <c r="X224" s="18"/>
      <c r="Y224" s="18"/>
      <c r="Z224" s="18"/>
      <c r="AA224" s="18"/>
      <c r="AB224" s="18"/>
      <c r="AC224" s="18"/>
      <c r="AD224" s="18"/>
      <c r="AE224" s="18"/>
      <c r="AF224" s="18"/>
      <c r="AG224" s="18"/>
    </row>
    <row r="225" spans="2:33">
      <c r="B225" s="10">
        <v>84950</v>
      </c>
      <c r="C225" s="12" t="s">
        <v>118</v>
      </c>
      <c r="D225" s="12">
        <v>2016</v>
      </c>
      <c r="E225" s="12" t="s">
        <v>371</v>
      </c>
      <c r="F225" s="852">
        <v>1395.3993367606972</v>
      </c>
      <c r="G225" s="851">
        <v>0</v>
      </c>
      <c r="H225" s="12" t="s">
        <v>25</v>
      </c>
      <c r="V225" s="18"/>
      <c r="W225" s="18"/>
      <c r="X225" s="18"/>
      <c r="Y225" s="18"/>
      <c r="Z225" s="18"/>
      <c r="AA225" s="18"/>
      <c r="AB225" s="18"/>
      <c r="AC225" s="18"/>
      <c r="AD225" s="18"/>
      <c r="AE225" s="18"/>
      <c r="AF225" s="18"/>
      <c r="AG225" s="18"/>
    </row>
    <row r="226" spans="2:33">
      <c r="B226" s="10">
        <v>84951</v>
      </c>
      <c r="C226" s="12" t="s">
        <v>118</v>
      </c>
      <c r="D226" s="12">
        <v>2016</v>
      </c>
      <c r="E226" s="12" t="s">
        <v>719</v>
      </c>
      <c r="F226" s="852">
        <v>87607.441641071884</v>
      </c>
      <c r="G226" s="851">
        <v>17.558437863367764</v>
      </c>
      <c r="H226" s="12" t="s">
        <v>25</v>
      </c>
      <c r="V226" s="18"/>
      <c r="W226" s="18"/>
      <c r="X226" s="18"/>
      <c r="Y226" s="18"/>
      <c r="Z226" s="18"/>
      <c r="AA226" s="18"/>
      <c r="AB226" s="18"/>
      <c r="AC226" s="18"/>
      <c r="AD226" s="18"/>
      <c r="AE226" s="18"/>
      <c r="AF226" s="18"/>
      <c r="AG226" s="18"/>
    </row>
    <row r="227" spans="2:33">
      <c r="B227" s="10">
        <v>84952</v>
      </c>
      <c r="C227" s="12" t="s">
        <v>118</v>
      </c>
      <c r="D227" s="12">
        <v>2016</v>
      </c>
      <c r="E227" s="12" t="s">
        <v>719</v>
      </c>
      <c r="F227" s="852">
        <v>11038.946807935652</v>
      </c>
      <c r="G227" s="851">
        <v>0</v>
      </c>
      <c r="H227" s="12" t="s">
        <v>25</v>
      </c>
      <c r="V227" s="18"/>
      <c r="W227" s="18"/>
      <c r="X227" s="18"/>
      <c r="Y227" s="18"/>
      <c r="Z227" s="18"/>
      <c r="AA227" s="18"/>
      <c r="AB227" s="18"/>
      <c r="AC227" s="18"/>
      <c r="AD227" s="18"/>
      <c r="AE227" s="18"/>
      <c r="AF227" s="18"/>
      <c r="AG227" s="18"/>
    </row>
    <row r="228" spans="2:33">
      <c r="B228" s="10">
        <v>84953</v>
      </c>
      <c r="C228" s="12" t="s">
        <v>118</v>
      </c>
      <c r="D228" s="12">
        <v>2016</v>
      </c>
      <c r="E228" s="12" t="s">
        <v>719</v>
      </c>
      <c r="F228" s="852">
        <v>9935.2010764775132</v>
      </c>
      <c r="G228" s="851">
        <v>0.38408827128578471</v>
      </c>
      <c r="H228" s="12" t="s">
        <v>25</v>
      </c>
      <c r="V228" s="18"/>
      <c r="W228" s="18"/>
      <c r="X228" s="18"/>
      <c r="Y228" s="18"/>
      <c r="Z228" s="18"/>
      <c r="AA228" s="18"/>
      <c r="AB228" s="18"/>
      <c r="AC228" s="18"/>
      <c r="AD228" s="18"/>
      <c r="AE228" s="18"/>
      <c r="AF228" s="18"/>
      <c r="AG228" s="18"/>
    </row>
    <row r="229" spans="2:33">
      <c r="B229" s="10">
        <v>84954</v>
      </c>
      <c r="C229" s="12" t="s">
        <v>118</v>
      </c>
      <c r="D229" s="12">
        <v>2016</v>
      </c>
      <c r="E229" s="12" t="s">
        <v>719</v>
      </c>
      <c r="F229" s="852">
        <v>69373.833149741535</v>
      </c>
      <c r="G229" s="851">
        <v>10.382853349545645</v>
      </c>
      <c r="H229" s="12" t="s">
        <v>25</v>
      </c>
      <c r="V229" s="18"/>
      <c r="W229" s="18"/>
      <c r="X229" s="18"/>
      <c r="Y229" s="18"/>
      <c r="Z229" s="18"/>
      <c r="AA229" s="18"/>
      <c r="AB229" s="18"/>
      <c r="AC229" s="18"/>
      <c r="AD229" s="18"/>
      <c r="AE229" s="18"/>
      <c r="AF229" s="18"/>
      <c r="AG229" s="18"/>
    </row>
    <row r="230" spans="2:33">
      <c r="B230" s="10">
        <v>84955</v>
      </c>
      <c r="C230" s="12" t="s">
        <v>118</v>
      </c>
      <c r="D230" s="12">
        <v>2016</v>
      </c>
      <c r="E230" s="12" t="s">
        <v>719</v>
      </c>
      <c r="F230" s="852">
        <v>1793.8288562895434</v>
      </c>
      <c r="G230" s="851">
        <v>0</v>
      </c>
      <c r="H230" s="12" t="s">
        <v>25</v>
      </c>
      <c r="V230" s="18"/>
      <c r="W230" s="18"/>
      <c r="X230" s="18"/>
      <c r="Y230" s="18"/>
      <c r="Z230" s="18"/>
      <c r="AA230" s="18"/>
      <c r="AB230" s="18"/>
      <c r="AC230" s="18"/>
      <c r="AD230" s="18"/>
      <c r="AE230" s="18"/>
      <c r="AF230" s="18"/>
      <c r="AG230" s="18"/>
    </row>
    <row r="231" spans="2:33">
      <c r="B231" s="10">
        <v>84956</v>
      </c>
      <c r="C231" s="12" t="s">
        <v>118</v>
      </c>
      <c r="D231" s="12">
        <v>2016</v>
      </c>
      <c r="E231" s="12" t="s">
        <v>720</v>
      </c>
      <c r="F231" s="852">
        <v>39361.35592205367</v>
      </c>
      <c r="G231" s="851">
        <v>8.1955671691926018</v>
      </c>
      <c r="H231" s="12" t="s">
        <v>25</v>
      </c>
      <c r="V231" s="18"/>
      <c r="W231" s="18"/>
      <c r="X231" s="18"/>
      <c r="Y231" s="18"/>
      <c r="Z231" s="18"/>
      <c r="AA231" s="18"/>
      <c r="AB231" s="18"/>
      <c r="AC231" s="18"/>
      <c r="AD231" s="18"/>
      <c r="AE231" s="18"/>
      <c r="AF231" s="18"/>
      <c r="AG231" s="18"/>
    </row>
    <row r="232" spans="2:33">
      <c r="B232" s="10">
        <v>84957</v>
      </c>
      <c r="C232" s="12" t="s">
        <v>118</v>
      </c>
      <c r="D232" s="12">
        <v>2016</v>
      </c>
      <c r="E232" s="12" t="s">
        <v>371</v>
      </c>
      <c r="F232" s="852">
        <v>7282.149492187702</v>
      </c>
      <c r="G232" s="851">
        <v>0.45298919959530048</v>
      </c>
      <c r="H232" s="12" t="s">
        <v>25</v>
      </c>
      <c r="V232" s="18"/>
      <c r="W232" s="18"/>
      <c r="X232" s="18"/>
      <c r="Y232" s="18"/>
      <c r="Z232" s="18"/>
      <c r="AA232" s="18"/>
      <c r="AB232" s="18"/>
      <c r="AC232" s="18"/>
      <c r="AD232" s="18"/>
      <c r="AE232" s="18"/>
      <c r="AF232" s="18"/>
      <c r="AG232" s="18"/>
    </row>
    <row r="233" spans="2:33">
      <c r="B233" s="10">
        <v>84958</v>
      </c>
      <c r="C233" s="12" t="s">
        <v>118</v>
      </c>
      <c r="D233" s="12">
        <v>2016</v>
      </c>
      <c r="E233" s="12" t="s">
        <v>719</v>
      </c>
      <c r="F233" s="852">
        <v>88721.703317329171</v>
      </c>
      <c r="G233" s="851">
        <v>0</v>
      </c>
      <c r="H233" s="12" t="s">
        <v>25</v>
      </c>
      <c r="V233" s="18"/>
      <c r="W233" s="18"/>
      <c r="X233" s="18"/>
      <c r="Y233" s="18"/>
      <c r="Z233" s="18"/>
      <c r="AA233" s="18"/>
      <c r="AB233" s="18"/>
      <c r="AC233" s="18"/>
      <c r="AD233" s="18"/>
      <c r="AE233" s="18"/>
      <c r="AF233" s="18"/>
      <c r="AG233" s="18"/>
    </row>
    <row r="234" spans="2:33">
      <c r="B234" s="10">
        <v>84959</v>
      </c>
      <c r="C234" s="12" t="s">
        <v>118</v>
      </c>
      <c r="D234" s="12">
        <v>2016</v>
      </c>
      <c r="E234" s="12" t="s">
        <v>719</v>
      </c>
      <c r="F234" s="852">
        <v>14376.436180516719</v>
      </c>
      <c r="G234" s="851">
        <v>0.89280182656086349</v>
      </c>
      <c r="H234" s="12" t="s">
        <v>25</v>
      </c>
      <c r="V234" s="18"/>
      <c r="W234" s="18"/>
      <c r="X234" s="18"/>
      <c r="Y234" s="18"/>
      <c r="Z234" s="18"/>
      <c r="AA234" s="18"/>
      <c r="AB234" s="18"/>
      <c r="AC234" s="18"/>
      <c r="AD234" s="18"/>
      <c r="AE234" s="18"/>
      <c r="AF234" s="18"/>
      <c r="AG234" s="18"/>
    </row>
    <row r="235" spans="2:33">
      <c r="B235" s="10">
        <v>84960</v>
      </c>
      <c r="C235" s="12" t="s">
        <v>118</v>
      </c>
      <c r="D235" s="12">
        <v>2016</v>
      </c>
      <c r="E235" s="12" t="s">
        <v>371</v>
      </c>
      <c r="F235" s="852">
        <v>7946.2448861293478</v>
      </c>
      <c r="G235" s="851">
        <v>0.49429953540745047</v>
      </c>
      <c r="H235" s="12" t="s">
        <v>25</v>
      </c>
      <c r="V235" s="18"/>
      <c r="W235" s="18"/>
      <c r="X235" s="18"/>
      <c r="Y235" s="18"/>
      <c r="Z235" s="18"/>
      <c r="AA235" s="18"/>
      <c r="AB235" s="18"/>
      <c r="AC235" s="18"/>
      <c r="AD235" s="18"/>
      <c r="AE235" s="18"/>
      <c r="AF235" s="18"/>
      <c r="AG235" s="18"/>
    </row>
    <row r="236" spans="2:33">
      <c r="B236" s="10">
        <v>84961</v>
      </c>
      <c r="C236" s="12" t="s">
        <v>118</v>
      </c>
      <c r="D236" s="12">
        <v>2016</v>
      </c>
      <c r="E236" s="12" t="s">
        <v>371</v>
      </c>
      <c r="F236" s="852">
        <v>26739.513611226062</v>
      </c>
      <c r="G236" s="851">
        <v>0</v>
      </c>
      <c r="H236" s="12" t="s">
        <v>25</v>
      </c>
      <c r="V236" s="18"/>
      <c r="W236" s="18"/>
      <c r="X236" s="18"/>
      <c r="Y236" s="18"/>
      <c r="Z236" s="18"/>
      <c r="AA236" s="18"/>
      <c r="AB236" s="18"/>
      <c r="AC236" s="18"/>
      <c r="AD236" s="18"/>
      <c r="AE236" s="18"/>
      <c r="AF236" s="18"/>
      <c r="AG236" s="18"/>
    </row>
    <row r="237" spans="2:33">
      <c r="B237" s="10">
        <v>84962</v>
      </c>
      <c r="C237" s="12" t="s">
        <v>118</v>
      </c>
      <c r="D237" s="12">
        <v>2016</v>
      </c>
      <c r="E237" s="12" t="s">
        <v>719</v>
      </c>
      <c r="F237" s="852">
        <v>13569.498334009124</v>
      </c>
      <c r="G237" s="851">
        <v>2.1743341469286492</v>
      </c>
      <c r="H237" s="12" t="s">
        <v>25</v>
      </c>
      <c r="V237" s="18"/>
      <c r="W237" s="18"/>
      <c r="X237" s="18"/>
      <c r="Y237" s="18"/>
      <c r="Z237" s="18"/>
      <c r="AA237" s="18"/>
      <c r="AB237" s="18"/>
      <c r="AC237" s="18"/>
      <c r="AD237" s="18"/>
      <c r="AE237" s="18"/>
      <c r="AF237" s="18"/>
      <c r="AG237" s="18"/>
    </row>
    <row r="238" spans="2:33">
      <c r="B238" s="10">
        <v>84963</v>
      </c>
      <c r="C238" s="12" t="s">
        <v>118</v>
      </c>
      <c r="D238" s="12">
        <v>2016</v>
      </c>
      <c r="E238" s="12" t="s">
        <v>371</v>
      </c>
      <c r="F238" s="852">
        <v>60060.885238914023</v>
      </c>
      <c r="G238" s="851">
        <v>0</v>
      </c>
      <c r="H238" s="12" t="s">
        <v>25</v>
      </c>
      <c r="V238" s="18"/>
      <c r="W238" s="18"/>
      <c r="X238" s="18"/>
      <c r="Y238" s="18"/>
      <c r="Z238" s="18"/>
      <c r="AA238" s="18"/>
      <c r="AB238" s="18"/>
      <c r="AC238" s="18"/>
      <c r="AD238" s="18"/>
      <c r="AE238" s="18"/>
      <c r="AF238" s="18"/>
      <c r="AG238" s="18"/>
    </row>
    <row r="239" spans="2:33">
      <c r="B239" s="10">
        <v>84964</v>
      </c>
      <c r="C239" s="12" t="s">
        <v>118</v>
      </c>
      <c r="D239" s="12">
        <v>2016</v>
      </c>
      <c r="E239" s="12" t="s">
        <v>719</v>
      </c>
      <c r="F239" s="852">
        <v>0</v>
      </c>
      <c r="G239" s="851">
        <v>0</v>
      </c>
      <c r="H239" s="12" t="s">
        <v>25</v>
      </c>
      <c r="V239" s="18"/>
      <c r="W239" s="18"/>
      <c r="X239" s="18"/>
      <c r="Y239" s="18"/>
      <c r="Z239" s="18"/>
      <c r="AA239" s="18"/>
      <c r="AB239" s="18"/>
      <c r="AC239" s="18"/>
      <c r="AD239" s="18"/>
      <c r="AE239" s="18"/>
      <c r="AF239" s="18"/>
      <c r="AG239" s="18"/>
    </row>
    <row r="240" spans="2:33">
      <c r="B240" s="10">
        <v>84965</v>
      </c>
      <c r="C240" s="12" t="s">
        <v>118</v>
      </c>
      <c r="D240" s="12">
        <v>2016</v>
      </c>
      <c r="E240" s="12" t="s">
        <v>719</v>
      </c>
      <c r="F240" s="852">
        <v>14489.869639899212</v>
      </c>
      <c r="G240" s="851">
        <v>1.7840690436337638</v>
      </c>
      <c r="H240" s="12" t="s">
        <v>25</v>
      </c>
      <c r="V240" s="18"/>
      <c r="W240" s="18"/>
      <c r="X240" s="18"/>
      <c r="Y240" s="18"/>
      <c r="Z240" s="18"/>
      <c r="AA240" s="18"/>
      <c r="AB240" s="18"/>
      <c r="AC240" s="18"/>
      <c r="AD240" s="18"/>
      <c r="AE240" s="18"/>
      <c r="AF240" s="18"/>
      <c r="AG240" s="18"/>
    </row>
    <row r="241" spans="2:33">
      <c r="B241" s="10">
        <v>84966</v>
      </c>
      <c r="C241" s="12" t="s">
        <v>118</v>
      </c>
      <c r="D241" s="12">
        <v>2016</v>
      </c>
      <c r="E241" s="12" t="s">
        <v>371</v>
      </c>
      <c r="F241" s="852">
        <v>9882.4857137709641</v>
      </c>
      <c r="G241" s="851">
        <v>0</v>
      </c>
      <c r="H241" s="12" t="s">
        <v>25</v>
      </c>
      <c r="V241" s="18"/>
      <c r="W241" s="18"/>
      <c r="X241" s="18"/>
      <c r="Y241" s="18"/>
      <c r="Z241" s="18"/>
      <c r="AA241" s="18"/>
      <c r="AB241" s="18"/>
      <c r="AC241" s="18"/>
      <c r="AD241" s="18"/>
      <c r="AE241" s="18"/>
      <c r="AF241" s="18"/>
      <c r="AG241" s="18"/>
    </row>
    <row r="242" spans="2:33">
      <c r="B242" s="10">
        <v>84967</v>
      </c>
      <c r="C242" s="12" t="s">
        <v>118</v>
      </c>
      <c r="D242" s="12">
        <v>2016</v>
      </c>
      <c r="E242" s="12" t="s">
        <v>371</v>
      </c>
      <c r="F242" s="852">
        <v>6922.0408880064033</v>
      </c>
      <c r="G242" s="851">
        <v>0</v>
      </c>
      <c r="H242" s="12" t="s">
        <v>25</v>
      </c>
      <c r="V242" s="18"/>
      <c r="W242" s="18"/>
      <c r="X242" s="18"/>
      <c r="Y242" s="18"/>
      <c r="Z242" s="18"/>
      <c r="AA242" s="18"/>
      <c r="AB242" s="18"/>
      <c r="AC242" s="18"/>
      <c r="AD242" s="18"/>
      <c r="AE242" s="18"/>
      <c r="AF242" s="18"/>
      <c r="AG242" s="18"/>
    </row>
    <row r="243" spans="2:33">
      <c r="B243" s="10">
        <v>84968</v>
      </c>
      <c r="C243" s="12" t="s">
        <v>118</v>
      </c>
      <c r="D243" s="12">
        <v>2016</v>
      </c>
      <c r="E243" s="12" t="s">
        <v>720</v>
      </c>
      <c r="F243" s="852">
        <v>526303.08264089329</v>
      </c>
      <c r="G243" s="851">
        <v>64.796165643687374</v>
      </c>
      <c r="H243" s="12" t="s">
        <v>25</v>
      </c>
      <c r="V243" s="18"/>
      <c r="W243" s="18"/>
      <c r="X243" s="18"/>
      <c r="Y243" s="18"/>
      <c r="Z243" s="18"/>
      <c r="AA243" s="18"/>
      <c r="AB243" s="18"/>
      <c r="AC243" s="18"/>
      <c r="AD243" s="18"/>
      <c r="AE243" s="18"/>
      <c r="AF243" s="18"/>
      <c r="AG243" s="18"/>
    </row>
    <row r="244" spans="2:33">
      <c r="B244" s="10">
        <v>84969</v>
      </c>
      <c r="C244" s="12" t="s">
        <v>118</v>
      </c>
      <c r="D244" s="12">
        <v>2016</v>
      </c>
      <c r="E244" s="12" t="s">
        <v>720</v>
      </c>
      <c r="F244" s="852">
        <v>17175.56339059781</v>
      </c>
      <c r="G244" s="851">
        <v>1.8398212012473185</v>
      </c>
      <c r="H244" s="12" t="s">
        <v>25</v>
      </c>
      <c r="V244" s="18"/>
      <c r="W244" s="18"/>
      <c r="X244" s="18"/>
      <c r="Y244" s="18"/>
      <c r="Z244" s="18"/>
      <c r="AA244" s="18"/>
      <c r="AB244" s="18"/>
      <c r="AC244" s="18"/>
      <c r="AD244" s="18"/>
      <c r="AE244" s="18"/>
      <c r="AF244" s="18"/>
      <c r="AG244" s="18"/>
    </row>
    <row r="245" spans="2:33">
      <c r="B245" s="10">
        <v>84970</v>
      </c>
      <c r="C245" s="12" t="s">
        <v>118</v>
      </c>
      <c r="D245" s="12">
        <v>2016</v>
      </c>
      <c r="E245" s="12" t="s">
        <v>371</v>
      </c>
      <c r="F245" s="852">
        <v>2697.7047501323505</v>
      </c>
      <c r="G245" s="851">
        <v>0.31000558038341908</v>
      </c>
      <c r="H245" s="12" t="s">
        <v>25</v>
      </c>
      <c r="V245" s="18"/>
      <c r="W245" s="18"/>
      <c r="X245" s="18"/>
      <c r="Y245" s="18"/>
      <c r="Z245" s="18"/>
      <c r="AA245" s="18"/>
      <c r="AB245" s="18"/>
      <c r="AC245" s="18"/>
      <c r="AD245" s="18"/>
      <c r="AE245" s="18"/>
      <c r="AF245" s="18"/>
      <c r="AG245" s="18"/>
    </row>
    <row r="246" spans="2:33">
      <c r="B246" s="10">
        <v>84971</v>
      </c>
      <c r="C246" s="12" t="s">
        <v>118</v>
      </c>
      <c r="D246" s="12">
        <v>2016</v>
      </c>
      <c r="E246" s="12" t="s">
        <v>371</v>
      </c>
      <c r="F246" s="852">
        <v>11275.309296276479</v>
      </c>
      <c r="G246" s="851">
        <v>0.70138539984508208</v>
      </c>
      <c r="H246" s="12" t="s">
        <v>25</v>
      </c>
      <c r="V246" s="18"/>
      <c r="W246" s="18"/>
      <c r="X246" s="18"/>
      <c r="Y246" s="18"/>
      <c r="Z246" s="18"/>
      <c r="AA246" s="18"/>
      <c r="AB246" s="18"/>
      <c r="AC246" s="18"/>
      <c r="AD246" s="18"/>
      <c r="AE246" s="18"/>
      <c r="AF246" s="18"/>
      <c r="AG246" s="18"/>
    </row>
    <row r="247" spans="2:33">
      <c r="B247" s="10">
        <v>84972</v>
      </c>
      <c r="C247" s="12" t="s">
        <v>118</v>
      </c>
      <c r="D247" s="12">
        <v>2016</v>
      </c>
      <c r="E247" s="12" t="s">
        <v>371</v>
      </c>
      <c r="F247" s="852">
        <v>1505.3109283548617</v>
      </c>
      <c r="G247" s="851">
        <v>0</v>
      </c>
      <c r="H247" s="12" t="s">
        <v>25</v>
      </c>
      <c r="V247" s="18"/>
      <c r="W247" s="18"/>
      <c r="X247" s="18"/>
      <c r="Y247" s="18"/>
      <c r="Z247" s="18"/>
      <c r="AA247" s="18"/>
      <c r="AB247" s="18"/>
      <c r="AC247" s="18"/>
      <c r="AD247" s="18"/>
      <c r="AE247" s="18"/>
      <c r="AF247" s="18"/>
      <c r="AG247" s="18"/>
    </row>
    <row r="248" spans="2:33">
      <c r="B248" s="10">
        <v>84973</v>
      </c>
      <c r="C248" s="12" t="s">
        <v>118</v>
      </c>
      <c r="D248" s="12">
        <v>2016</v>
      </c>
      <c r="E248" s="12" t="s">
        <v>719</v>
      </c>
      <c r="F248" s="852">
        <v>29115.863483600959</v>
      </c>
      <c r="G248" s="851">
        <v>3.1778729839726414</v>
      </c>
      <c r="H248" s="12" t="s">
        <v>25</v>
      </c>
      <c r="V248" s="18"/>
      <c r="W248" s="18"/>
      <c r="X248" s="18"/>
      <c r="Y248" s="18"/>
      <c r="Z248" s="18"/>
      <c r="AA248" s="18"/>
      <c r="AB248" s="18"/>
      <c r="AC248" s="18"/>
      <c r="AD248" s="18"/>
      <c r="AE248" s="18"/>
      <c r="AF248" s="18"/>
      <c r="AG248" s="18"/>
    </row>
    <row r="249" spans="2:33">
      <c r="B249" s="10">
        <v>84974</v>
      </c>
      <c r="C249" s="12" t="s">
        <v>118</v>
      </c>
      <c r="D249" s="12">
        <v>2016</v>
      </c>
      <c r="E249" s="12" t="s">
        <v>719</v>
      </c>
      <c r="F249" s="852">
        <v>29343.963500783579</v>
      </c>
      <c r="G249" s="851">
        <v>3.1778729839726405</v>
      </c>
      <c r="H249" s="12" t="s">
        <v>25</v>
      </c>
      <c r="V249" s="18"/>
      <c r="W249" s="18"/>
      <c r="X249" s="18"/>
      <c r="Y249" s="18"/>
      <c r="Z249" s="18"/>
      <c r="AA249" s="18"/>
      <c r="AB249" s="18"/>
      <c r="AC249" s="18"/>
      <c r="AD249" s="18"/>
      <c r="AE249" s="18"/>
      <c r="AF249" s="18"/>
      <c r="AG249" s="18"/>
    </row>
    <row r="250" spans="2:33">
      <c r="B250" s="10">
        <v>84975</v>
      </c>
      <c r="C250" s="12" t="s">
        <v>118</v>
      </c>
      <c r="D250" s="12">
        <v>2016</v>
      </c>
      <c r="E250" s="12" t="s">
        <v>719</v>
      </c>
      <c r="F250" s="852">
        <v>23701.553935959724</v>
      </c>
      <c r="G250" s="851">
        <v>2.7318557230642009</v>
      </c>
      <c r="H250" s="12" t="s">
        <v>25</v>
      </c>
      <c r="V250" s="18"/>
      <c r="W250" s="18"/>
      <c r="X250" s="18"/>
      <c r="Y250" s="18"/>
      <c r="Z250" s="18"/>
      <c r="AA250" s="18"/>
      <c r="AB250" s="18"/>
      <c r="AC250" s="18"/>
      <c r="AD250" s="18"/>
      <c r="AE250" s="18"/>
      <c r="AF250" s="18"/>
      <c r="AG250" s="18"/>
    </row>
    <row r="251" spans="2:33">
      <c r="B251" s="10">
        <v>84976</v>
      </c>
      <c r="C251" s="12" t="s">
        <v>118</v>
      </c>
      <c r="D251" s="12">
        <v>2016</v>
      </c>
      <c r="E251" s="12" t="s">
        <v>719</v>
      </c>
      <c r="F251" s="852">
        <v>1304.6028045742135</v>
      </c>
      <c r="G251" s="851">
        <v>0</v>
      </c>
      <c r="H251" s="12" t="s">
        <v>25</v>
      </c>
      <c r="V251" s="18"/>
      <c r="W251" s="18"/>
      <c r="X251" s="18"/>
      <c r="Y251" s="18"/>
      <c r="Z251" s="18"/>
      <c r="AA251" s="18"/>
      <c r="AB251" s="18"/>
      <c r="AC251" s="18"/>
      <c r="AD251" s="18"/>
      <c r="AE251" s="18"/>
      <c r="AF251" s="18"/>
      <c r="AG251" s="18"/>
    </row>
    <row r="252" spans="2:33">
      <c r="B252" s="10">
        <v>84977</v>
      </c>
      <c r="C252" s="12" t="s">
        <v>118</v>
      </c>
      <c r="D252" s="12">
        <v>2016</v>
      </c>
      <c r="E252" s="12" t="s">
        <v>719</v>
      </c>
      <c r="F252" s="852">
        <v>3637.8347435242495</v>
      </c>
      <c r="G252" s="851">
        <v>0</v>
      </c>
      <c r="H252" s="12" t="s">
        <v>25</v>
      </c>
      <c r="V252" s="18"/>
      <c r="W252" s="18"/>
      <c r="X252" s="18"/>
      <c r="Y252" s="18"/>
      <c r="Z252" s="18"/>
      <c r="AA252" s="18"/>
      <c r="AB252" s="18"/>
      <c r="AC252" s="18"/>
      <c r="AD252" s="18"/>
      <c r="AE252" s="18"/>
      <c r="AF252" s="18"/>
      <c r="AG252" s="18"/>
    </row>
    <row r="253" spans="2:33">
      <c r="B253" s="10">
        <v>84978</v>
      </c>
      <c r="C253" s="12" t="s">
        <v>118</v>
      </c>
      <c r="D253" s="12">
        <v>2016</v>
      </c>
      <c r="E253" s="12" t="s">
        <v>371</v>
      </c>
      <c r="F253" s="852">
        <v>23945.596427461554</v>
      </c>
      <c r="G253" s="851">
        <v>9.3106103214637042</v>
      </c>
      <c r="H253" s="12" t="s">
        <v>25</v>
      </c>
      <c r="V253" s="18"/>
      <c r="W253" s="18"/>
      <c r="X253" s="18"/>
      <c r="Y253" s="18"/>
      <c r="Z253" s="18"/>
      <c r="AA253" s="18"/>
      <c r="AB253" s="18"/>
      <c r="AC253" s="18"/>
      <c r="AD253" s="18"/>
      <c r="AE253" s="18"/>
      <c r="AF253" s="18"/>
      <c r="AG253" s="18"/>
    </row>
    <row r="254" spans="2:33">
      <c r="B254" s="10">
        <v>84979</v>
      </c>
      <c r="C254" s="12" t="s">
        <v>118</v>
      </c>
      <c r="D254" s="12">
        <v>2016</v>
      </c>
      <c r="E254" s="12" t="s">
        <v>371</v>
      </c>
      <c r="F254" s="852">
        <v>711.22715698492163</v>
      </c>
      <c r="G254" s="851">
        <v>8.1730362662831332E-2</v>
      </c>
      <c r="H254" s="12" t="s">
        <v>25</v>
      </c>
      <c r="V254" s="18"/>
      <c r="W254" s="18"/>
      <c r="X254" s="18"/>
      <c r="Y254" s="18"/>
      <c r="Z254" s="18"/>
      <c r="AA254" s="18"/>
      <c r="AB254" s="18"/>
      <c r="AC254" s="18"/>
      <c r="AD254" s="18"/>
      <c r="AE254" s="18"/>
      <c r="AF254" s="18"/>
      <c r="AG254" s="18"/>
    </row>
    <row r="255" spans="2:33">
      <c r="B255" s="10">
        <v>84980</v>
      </c>
      <c r="C255" s="12" t="s">
        <v>118</v>
      </c>
      <c r="D255" s="12">
        <v>2016</v>
      </c>
      <c r="E255" s="12" t="s">
        <v>719</v>
      </c>
      <c r="F255" s="852">
        <v>70191.223229468407</v>
      </c>
      <c r="G255" s="851">
        <v>0</v>
      </c>
      <c r="H255" s="12" t="s">
        <v>25</v>
      </c>
      <c r="V255" s="18"/>
      <c r="W255" s="18"/>
      <c r="X255" s="18"/>
      <c r="Y255" s="18"/>
      <c r="Z255" s="18"/>
      <c r="AA255" s="18"/>
      <c r="AB255" s="18"/>
      <c r="AC255" s="18"/>
      <c r="AD255" s="18"/>
      <c r="AE255" s="18"/>
      <c r="AF255" s="18"/>
      <c r="AG255" s="18"/>
    </row>
    <row r="256" spans="2:33">
      <c r="B256" s="10">
        <v>84981</v>
      </c>
      <c r="C256" s="12" t="s">
        <v>118</v>
      </c>
      <c r="D256" s="12">
        <v>2016</v>
      </c>
      <c r="E256" s="12" t="s">
        <v>720</v>
      </c>
      <c r="F256" s="852">
        <v>38199.305158894371</v>
      </c>
      <c r="G256" s="851">
        <v>0</v>
      </c>
      <c r="H256" s="12" t="s">
        <v>25</v>
      </c>
      <c r="V256" s="18"/>
      <c r="W256" s="18"/>
      <c r="X256" s="18"/>
      <c r="Y256" s="18"/>
      <c r="Z256" s="18"/>
      <c r="AA256" s="18"/>
      <c r="AB256" s="18"/>
      <c r="AC256" s="18"/>
      <c r="AD256" s="18"/>
      <c r="AE256" s="18"/>
      <c r="AF256" s="18"/>
      <c r="AG256" s="18"/>
    </row>
    <row r="257" spans="2:33">
      <c r="B257" s="10">
        <v>84982</v>
      </c>
      <c r="C257" s="12" t="s">
        <v>118</v>
      </c>
      <c r="D257" s="12">
        <v>2016</v>
      </c>
      <c r="E257" s="12" t="s">
        <v>371</v>
      </c>
      <c r="F257" s="852">
        <v>46650.041123311559</v>
      </c>
      <c r="G257" s="851">
        <v>4.7737230645391531</v>
      </c>
      <c r="H257" s="12" t="s">
        <v>25</v>
      </c>
      <c r="V257" s="18"/>
      <c r="W257" s="18"/>
      <c r="X257" s="18"/>
      <c r="Y257" s="18"/>
      <c r="Z257" s="18"/>
      <c r="AA257" s="18"/>
      <c r="AB257" s="18"/>
      <c r="AC257" s="18"/>
      <c r="AD257" s="18"/>
      <c r="AE257" s="18"/>
      <c r="AF257" s="18"/>
      <c r="AG257" s="18"/>
    </row>
    <row r="258" spans="2:33">
      <c r="B258" s="10">
        <v>84983</v>
      </c>
      <c r="C258" s="12" t="s">
        <v>118</v>
      </c>
      <c r="D258" s="12">
        <v>2016</v>
      </c>
      <c r="E258" s="12" t="s">
        <v>371</v>
      </c>
      <c r="F258" s="852">
        <v>47506.696030086496</v>
      </c>
      <c r="G258" s="851">
        <v>0</v>
      </c>
      <c r="H258" s="12" t="s">
        <v>25</v>
      </c>
      <c r="V258" s="18"/>
      <c r="W258" s="18"/>
      <c r="X258" s="18"/>
      <c r="Y258" s="18"/>
      <c r="Z258" s="18"/>
      <c r="AA258" s="18"/>
      <c r="AB258" s="18"/>
      <c r="AC258" s="18"/>
      <c r="AD258" s="18"/>
      <c r="AE258" s="18"/>
      <c r="AF258" s="18"/>
      <c r="AG258" s="18"/>
    </row>
    <row r="259" spans="2:33">
      <c r="B259" s="10">
        <v>84984</v>
      </c>
      <c r="C259" s="12" t="s">
        <v>118</v>
      </c>
      <c r="D259" s="12">
        <v>2016</v>
      </c>
      <c r="E259" s="12" t="s">
        <v>371</v>
      </c>
      <c r="F259" s="852">
        <v>134081.03282752418</v>
      </c>
      <c r="G259" s="851">
        <v>0</v>
      </c>
      <c r="H259" s="12" t="s">
        <v>25</v>
      </c>
      <c r="V259" s="18"/>
      <c r="W259" s="18"/>
      <c r="X259" s="18"/>
      <c r="Y259" s="18"/>
      <c r="Z259" s="18"/>
      <c r="AA259" s="18"/>
      <c r="AB259" s="18"/>
      <c r="AC259" s="18"/>
      <c r="AD259" s="18"/>
      <c r="AE259" s="18"/>
      <c r="AF259" s="18"/>
      <c r="AG259" s="18"/>
    </row>
    <row r="260" spans="2:33">
      <c r="B260" s="10">
        <v>84985</v>
      </c>
      <c r="C260" s="12" t="s">
        <v>118</v>
      </c>
      <c r="D260" s="12">
        <v>2016</v>
      </c>
      <c r="E260" s="12" t="s">
        <v>371</v>
      </c>
      <c r="F260" s="852">
        <v>0</v>
      </c>
      <c r="G260" s="851">
        <v>6.4500202330181208E-2</v>
      </c>
      <c r="H260" s="12" t="s">
        <v>25</v>
      </c>
      <c r="V260" s="18"/>
      <c r="W260" s="18"/>
      <c r="X260" s="18"/>
      <c r="Y260" s="18"/>
      <c r="Z260" s="18"/>
      <c r="AA260" s="18"/>
      <c r="AB260" s="18"/>
      <c r="AC260" s="18"/>
      <c r="AD260" s="18"/>
      <c r="AE260" s="18"/>
      <c r="AF260" s="18"/>
      <c r="AG260" s="18"/>
    </row>
    <row r="261" spans="2:33">
      <c r="B261" s="10">
        <v>84986</v>
      </c>
      <c r="C261" s="12" t="s">
        <v>118</v>
      </c>
      <c r="D261" s="12">
        <v>2016</v>
      </c>
      <c r="E261" s="12" t="s">
        <v>371</v>
      </c>
      <c r="F261" s="852">
        <v>933.02994351315863</v>
      </c>
      <c r="G261" s="851">
        <v>6.0541009379875069E-2</v>
      </c>
      <c r="H261" s="12" t="s">
        <v>25</v>
      </c>
      <c r="V261" s="18"/>
      <c r="W261" s="18"/>
      <c r="X261" s="18"/>
      <c r="Y261" s="18"/>
      <c r="Z261" s="18"/>
      <c r="AA261" s="18"/>
      <c r="AB261" s="18"/>
      <c r="AC261" s="18"/>
      <c r="AD261" s="18"/>
      <c r="AE261" s="18"/>
      <c r="AF261" s="18"/>
      <c r="AG261" s="18"/>
    </row>
    <row r="262" spans="2:33">
      <c r="B262" s="10">
        <v>84987</v>
      </c>
      <c r="C262" s="12" t="s">
        <v>118</v>
      </c>
      <c r="D262" s="12">
        <v>2016</v>
      </c>
      <c r="E262" s="12" t="s">
        <v>719</v>
      </c>
      <c r="F262" s="852">
        <v>21304.871388349879</v>
      </c>
      <c r="G262" s="851">
        <v>3.2582914224434227</v>
      </c>
      <c r="H262" s="12" t="s">
        <v>25</v>
      </c>
      <c r="V262" s="18"/>
      <c r="W262" s="18"/>
      <c r="X262" s="18"/>
      <c r="Y262" s="18"/>
      <c r="Z262" s="18"/>
      <c r="AA262" s="18"/>
      <c r="AB262" s="18"/>
      <c r="AC262" s="18"/>
      <c r="AD262" s="18"/>
      <c r="AE262" s="18"/>
      <c r="AF262" s="18"/>
      <c r="AG262" s="18"/>
    </row>
    <row r="263" spans="2:33">
      <c r="B263" s="10">
        <v>84988</v>
      </c>
      <c r="C263" s="12" t="s">
        <v>118</v>
      </c>
      <c r="D263" s="12">
        <v>2016</v>
      </c>
      <c r="E263" s="12" t="s">
        <v>719</v>
      </c>
      <c r="F263" s="852">
        <v>39793.407041274608</v>
      </c>
      <c r="G263" s="851">
        <v>4.6486737408086674</v>
      </c>
      <c r="H263" s="12" t="s">
        <v>25</v>
      </c>
      <c r="V263" s="18"/>
      <c r="W263" s="18"/>
      <c r="X263" s="18"/>
      <c r="Y263" s="18"/>
      <c r="Z263" s="18"/>
      <c r="AA263" s="18"/>
      <c r="AB263" s="18"/>
      <c r="AC263" s="18"/>
      <c r="AD263" s="18"/>
      <c r="AE263" s="18"/>
      <c r="AF263" s="18"/>
      <c r="AG263" s="18"/>
    </row>
    <row r="264" spans="2:33">
      <c r="B264" s="10">
        <v>84989</v>
      </c>
      <c r="C264" s="12" t="s">
        <v>118</v>
      </c>
      <c r="D264" s="12">
        <v>2016</v>
      </c>
      <c r="E264" s="12" t="s">
        <v>371</v>
      </c>
      <c r="F264" s="852">
        <v>70960.442114174919</v>
      </c>
      <c r="G264" s="851">
        <v>0</v>
      </c>
      <c r="H264" s="12" t="s">
        <v>25</v>
      </c>
      <c r="V264" s="18"/>
      <c r="W264" s="18"/>
      <c r="X264" s="18"/>
      <c r="Y264" s="18"/>
      <c r="Z264" s="18"/>
      <c r="AA264" s="18"/>
      <c r="AB264" s="18"/>
      <c r="AC264" s="18"/>
      <c r="AD264" s="18"/>
      <c r="AE264" s="18"/>
      <c r="AF264" s="18"/>
      <c r="AG264" s="18"/>
    </row>
    <row r="265" spans="2:33">
      <c r="B265" s="10">
        <v>84990</v>
      </c>
      <c r="C265" s="12" t="s">
        <v>118</v>
      </c>
      <c r="D265" s="12">
        <v>2016</v>
      </c>
      <c r="E265" s="12" t="s">
        <v>371</v>
      </c>
      <c r="F265" s="852">
        <v>5691.0286727693347</v>
      </c>
      <c r="G265" s="851">
        <v>0.43375852602757548</v>
      </c>
      <c r="H265" s="12" t="s">
        <v>25</v>
      </c>
      <c r="V265" s="18"/>
      <c r="W265" s="18"/>
      <c r="X265" s="18"/>
      <c r="Y265" s="18"/>
      <c r="Z265" s="18"/>
      <c r="AA265" s="18"/>
      <c r="AB265" s="18"/>
      <c r="AC265" s="18"/>
      <c r="AD265" s="18"/>
      <c r="AE265" s="18"/>
      <c r="AF265" s="18"/>
      <c r="AG265" s="18"/>
    </row>
    <row r="266" spans="2:33">
      <c r="B266" s="10">
        <v>84991</v>
      </c>
      <c r="C266" s="12" t="s">
        <v>118</v>
      </c>
      <c r="D266" s="12">
        <v>2016</v>
      </c>
      <c r="E266" s="12" t="s">
        <v>719</v>
      </c>
      <c r="F266" s="852">
        <v>3046.0713464549244</v>
      </c>
      <c r="G266" s="851">
        <v>3.4579590119126422</v>
      </c>
      <c r="H266" s="12" t="s">
        <v>25</v>
      </c>
      <c r="V266" s="18"/>
      <c r="W266" s="18"/>
      <c r="X266" s="18"/>
      <c r="Y266" s="18"/>
      <c r="Z266" s="18"/>
      <c r="AA266" s="18"/>
      <c r="AB266" s="18"/>
      <c r="AC266" s="18"/>
      <c r="AD266" s="18"/>
      <c r="AE266" s="18"/>
      <c r="AF266" s="18"/>
      <c r="AG266" s="18"/>
    </row>
    <row r="267" spans="2:33">
      <c r="B267" s="10">
        <v>84992</v>
      </c>
      <c r="C267" s="12" t="s">
        <v>118</v>
      </c>
      <c r="D267" s="12">
        <v>2016</v>
      </c>
      <c r="E267" s="12" t="s">
        <v>371</v>
      </c>
      <c r="F267" s="852">
        <v>1835.5453893044194</v>
      </c>
      <c r="G267" s="851">
        <v>0.12105929440815996</v>
      </c>
      <c r="H267" s="12" t="s">
        <v>25</v>
      </c>
      <c r="V267" s="18"/>
      <c r="W267" s="18"/>
      <c r="X267" s="18"/>
      <c r="Y267" s="18"/>
      <c r="Z267" s="18"/>
      <c r="AA267" s="18"/>
      <c r="AB267" s="18"/>
      <c r="AC267" s="18"/>
      <c r="AD267" s="18"/>
      <c r="AE267" s="18"/>
      <c r="AF267" s="18"/>
      <c r="AG267" s="18"/>
    </row>
    <row r="268" spans="2:33">
      <c r="B268" s="10">
        <v>84993</v>
      </c>
      <c r="C268" s="12" t="s">
        <v>118</v>
      </c>
      <c r="D268" s="12">
        <v>2016</v>
      </c>
      <c r="E268" s="12" t="s">
        <v>720</v>
      </c>
      <c r="F268" s="852">
        <v>8342.3853772941238</v>
      </c>
      <c r="G268" s="851">
        <v>0.54130784857300052</v>
      </c>
      <c r="H268" s="12" t="s">
        <v>25</v>
      </c>
      <c r="V268" s="18"/>
      <c r="W268" s="18"/>
      <c r="X268" s="18"/>
      <c r="Y268" s="18"/>
      <c r="Z268" s="18"/>
      <c r="AA268" s="18"/>
      <c r="AB268" s="18"/>
      <c r="AC268" s="18"/>
      <c r="AD268" s="18"/>
      <c r="AE268" s="18"/>
      <c r="AF268" s="18"/>
      <c r="AG268" s="18"/>
    </row>
    <row r="269" spans="2:33">
      <c r="B269" s="10">
        <v>84994</v>
      </c>
      <c r="C269" s="12" t="s">
        <v>118</v>
      </c>
      <c r="D269" s="12">
        <v>2016</v>
      </c>
      <c r="E269" s="12" t="s">
        <v>719</v>
      </c>
      <c r="F269" s="852">
        <v>4365.4016922290994</v>
      </c>
      <c r="G269" s="851">
        <v>0</v>
      </c>
      <c r="H269" s="12" t="s">
        <v>25</v>
      </c>
      <c r="V269" s="18"/>
      <c r="W269" s="18"/>
      <c r="X269" s="18"/>
      <c r="Y269" s="18"/>
      <c r="Z269" s="18"/>
      <c r="AA269" s="18"/>
      <c r="AB269" s="18"/>
      <c r="AC269" s="18"/>
      <c r="AD269" s="18"/>
      <c r="AE269" s="18"/>
      <c r="AF269" s="18"/>
      <c r="AG269" s="18"/>
    </row>
    <row r="270" spans="2:33">
      <c r="B270" s="10">
        <v>84995</v>
      </c>
      <c r="C270" s="12" t="s">
        <v>118</v>
      </c>
      <c r="D270" s="12">
        <v>2016</v>
      </c>
      <c r="E270" s="12" t="s">
        <v>371</v>
      </c>
      <c r="F270" s="852">
        <v>101338.15500929006</v>
      </c>
      <c r="G270" s="851">
        <v>17.591313578720523</v>
      </c>
      <c r="H270" s="12" t="s">
        <v>25</v>
      </c>
      <c r="V270" s="18"/>
      <c r="W270" s="18"/>
      <c r="X270" s="18"/>
      <c r="Y270" s="18"/>
      <c r="Z270" s="18"/>
      <c r="AA270" s="18"/>
      <c r="AB270" s="18"/>
      <c r="AC270" s="18"/>
      <c r="AD270" s="18"/>
      <c r="AE270" s="18"/>
      <c r="AF270" s="18"/>
      <c r="AG270" s="18"/>
    </row>
    <row r="271" spans="2:33">
      <c r="B271" s="10">
        <v>84996</v>
      </c>
      <c r="C271" s="12" t="s">
        <v>118</v>
      </c>
      <c r="D271" s="12">
        <v>2016</v>
      </c>
      <c r="E271" s="12" t="s">
        <v>371</v>
      </c>
      <c r="F271" s="852">
        <v>28410.197321203694</v>
      </c>
      <c r="G271" s="851">
        <v>3.9907288097271887</v>
      </c>
      <c r="H271" s="12" t="s">
        <v>25</v>
      </c>
      <c r="V271" s="18"/>
      <c r="W271" s="18"/>
      <c r="X271" s="18"/>
      <c r="Y271" s="18"/>
      <c r="Z271" s="18"/>
      <c r="AA271" s="18"/>
      <c r="AB271" s="18"/>
      <c r="AC271" s="18"/>
      <c r="AD271" s="18"/>
      <c r="AE271" s="18"/>
      <c r="AF271" s="18"/>
      <c r="AG271" s="18"/>
    </row>
    <row r="272" spans="2:33">
      <c r="B272" s="10">
        <v>84997</v>
      </c>
      <c r="C272" s="12" t="s">
        <v>118</v>
      </c>
      <c r="D272" s="12">
        <v>2016</v>
      </c>
      <c r="E272" s="12" t="s">
        <v>371</v>
      </c>
      <c r="F272" s="852">
        <v>44430.262657512663</v>
      </c>
      <c r="G272" s="851">
        <v>5.9268945368333465</v>
      </c>
      <c r="H272" s="12" t="s">
        <v>25</v>
      </c>
      <c r="V272" s="18"/>
      <c r="W272" s="18"/>
      <c r="X272" s="18"/>
      <c r="Y272" s="18"/>
      <c r="Z272" s="18"/>
      <c r="AA272" s="18"/>
      <c r="AB272" s="18"/>
      <c r="AC272" s="18"/>
      <c r="AD272" s="18"/>
      <c r="AE272" s="18"/>
      <c r="AF272" s="18"/>
      <c r="AG272" s="18"/>
    </row>
    <row r="273" spans="2:33">
      <c r="B273" s="10">
        <v>84998</v>
      </c>
      <c r="C273" s="12" t="s">
        <v>118</v>
      </c>
      <c r="D273" s="12">
        <v>2016</v>
      </c>
      <c r="E273" s="12" t="s">
        <v>371</v>
      </c>
      <c r="F273" s="852">
        <v>2732.8710626851775</v>
      </c>
      <c r="G273" s="851">
        <v>2.97108640344385</v>
      </c>
      <c r="H273" s="12" t="s">
        <v>25</v>
      </c>
      <c r="V273" s="18"/>
      <c r="W273" s="18"/>
      <c r="X273" s="18"/>
      <c r="Y273" s="18"/>
      <c r="Z273" s="18"/>
      <c r="AA273" s="18"/>
      <c r="AB273" s="18"/>
      <c r="AC273" s="18"/>
      <c r="AD273" s="18"/>
      <c r="AE273" s="18"/>
      <c r="AF273" s="18"/>
      <c r="AG273" s="18"/>
    </row>
    <row r="274" spans="2:33">
      <c r="B274" s="10">
        <v>84999</v>
      </c>
      <c r="C274" s="12" t="s">
        <v>118</v>
      </c>
      <c r="D274" s="12">
        <v>2016</v>
      </c>
      <c r="E274" s="12" t="s">
        <v>371</v>
      </c>
      <c r="F274" s="852">
        <v>815.37675285888349</v>
      </c>
      <c r="G274" s="851">
        <v>0</v>
      </c>
      <c r="H274" s="12" t="s">
        <v>25</v>
      </c>
      <c r="V274" s="18"/>
      <c r="W274" s="18"/>
      <c r="X274" s="18"/>
      <c r="Y274" s="18"/>
      <c r="Z274" s="18"/>
      <c r="AA274" s="18"/>
      <c r="AB274" s="18"/>
      <c r="AC274" s="18"/>
      <c r="AD274" s="18"/>
      <c r="AE274" s="18"/>
      <c r="AF274" s="18"/>
      <c r="AG274" s="18"/>
    </row>
    <row r="275" spans="2:33">
      <c r="B275" s="10">
        <v>85000</v>
      </c>
      <c r="C275" s="12" t="s">
        <v>118</v>
      </c>
      <c r="D275" s="12">
        <v>2016</v>
      </c>
      <c r="E275" s="12" t="s">
        <v>719</v>
      </c>
      <c r="F275" s="852">
        <v>1983.8825240422243</v>
      </c>
      <c r="G275" s="851">
        <v>0</v>
      </c>
      <c r="H275" s="12" t="s">
        <v>25</v>
      </c>
      <c r="V275" s="18"/>
      <c r="W275" s="18"/>
      <c r="X275" s="18"/>
      <c r="Y275" s="18"/>
      <c r="Z275" s="18"/>
      <c r="AA275" s="18"/>
      <c r="AB275" s="18"/>
      <c r="AC275" s="18"/>
      <c r="AD275" s="18"/>
      <c r="AE275" s="18"/>
      <c r="AF275" s="18"/>
      <c r="AG275" s="18"/>
    </row>
    <row r="276" spans="2:33">
      <c r="B276" s="10">
        <v>85001</v>
      </c>
      <c r="C276" s="12" t="s">
        <v>118</v>
      </c>
      <c r="D276" s="12">
        <v>2016</v>
      </c>
      <c r="E276" s="12" t="s">
        <v>719</v>
      </c>
      <c r="F276" s="852">
        <v>10913.504230572747</v>
      </c>
      <c r="G276" s="851">
        <v>0</v>
      </c>
      <c r="H276" s="12" t="s">
        <v>25</v>
      </c>
      <c r="V276" s="18"/>
      <c r="W276" s="18"/>
      <c r="X276" s="18"/>
      <c r="Y276" s="18"/>
      <c r="Z276" s="18"/>
      <c r="AA276" s="18"/>
      <c r="AB276" s="18"/>
      <c r="AC276" s="18"/>
      <c r="AD276" s="18"/>
      <c r="AE276" s="18"/>
      <c r="AF276" s="18"/>
      <c r="AG276" s="18"/>
    </row>
    <row r="277" spans="2:33">
      <c r="B277" s="10">
        <v>85002</v>
      </c>
      <c r="C277" s="12" t="s">
        <v>118</v>
      </c>
      <c r="D277" s="12">
        <v>2016</v>
      </c>
      <c r="E277" s="12" t="s">
        <v>371</v>
      </c>
      <c r="F277" s="852">
        <v>1944.892662557382</v>
      </c>
      <c r="G277" s="851">
        <v>2.2108262535179186</v>
      </c>
      <c r="H277" s="12" t="s">
        <v>25</v>
      </c>
      <c r="V277" s="18"/>
      <c r="W277" s="18"/>
      <c r="X277" s="18"/>
      <c r="Y277" s="18"/>
      <c r="Z277" s="18"/>
      <c r="AA277" s="18"/>
      <c r="AB277" s="18"/>
      <c r="AC277" s="18"/>
      <c r="AD277" s="18"/>
      <c r="AE277" s="18"/>
      <c r="AF277" s="18"/>
      <c r="AG277" s="18"/>
    </row>
    <row r="278" spans="2:33">
      <c r="B278" s="10">
        <v>85003</v>
      </c>
      <c r="C278" s="12" t="s">
        <v>118</v>
      </c>
      <c r="D278" s="12">
        <v>2016</v>
      </c>
      <c r="E278" s="12" t="s">
        <v>371</v>
      </c>
      <c r="F278" s="852">
        <v>20454.53685652632</v>
      </c>
      <c r="G278" s="851">
        <v>3.3586194125887001</v>
      </c>
      <c r="H278" s="12" t="s">
        <v>25</v>
      </c>
      <c r="V278" s="18"/>
      <c r="W278" s="18"/>
      <c r="X278" s="18"/>
      <c r="Y278" s="18"/>
      <c r="Z278" s="18"/>
      <c r="AA278" s="18"/>
      <c r="AB278" s="18"/>
      <c r="AC278" s="18"/>
      <c r="AD278" s="18"/>
      <c r="AE278" s="18"/>
      <c r="AF278" s="18"/>
      <c r="AG278" s="18"/>
    </row>
    <row r="279" spans="2:33">
      <c r="B279" s="10">
        <v>85004</v>
      </c>
      <c r="C279" s="12" t="s">
        <v>118</v>
      </c>
      <c r="D279" s="12">
        <v>2016</v>
      </c>
      <c r="E279" s="12" t="s">
        <v>371</v>
      </c>
      <c r="F279" s="852">
        <v>3685.9398889657841</v>
      </c>
      <c r="G279" s="851">
        <v>0.63297058160325503</v>
      </c>
      <c r="H279" s="12" t="s">
        <v>25</v>
      </c>
      <c r="V279" s="18"/>
      <c r="W279" s="18"/>
      <c r="X279" s="18"/>
      <c r="Y279" s="18"/>
      <c r="Z279" s="18"/>
      <c r="AA279" s="18"/>
      <c r="AB279" s="18"/>
      <c r="AC279" s="18"/>
      <c r="AD279" s="18"/>
      <c r="AE279" s="18"/>
      <c r="AF279" s="18"/>
      <c r="AG279" s="18"/>
    </row>
    <row r="280" spans="2:33">
      <c r="B280" s="10">
        <v>85005</v>
      </c>
      <c r="C280" s="12" t="s">
        <v>118</v>
      </c>
      <c r="D280" s="12">
        <v>2016</v>
      </c>
      <c r="E280" s="12" t="s">
        <v>371</v>
      </c>
      <c r="F280" s="852">
        <v>1471.817760198966</v>
      </c>
      <c r="G280" s="851">
        <v>0.11217892914506263</v>
      </c>
      <c r="H280" s="12" t="s">
        <v>25</v>
      </c>
      <c r="V280" s="18"/>
      <c r="W280" s="18"/>
      <c r="X280" s="18"/>
      <c r="Y280" s="18"/>
      <c r="Z280" s="18"/>
      <c r="AA280" s="18"/>
      <c r="AB280" s="18"/>
      <c r="AC280" s="18"/>
      <c r="AD280" s="18"/>
      <c r="AE280" s="18"/>
      <c r="AF280" s="18"/>
      <c r="AG280" s="18"/>
    </row>
    <row r="281" spans="2:33">
      <c r="B281" s="10">
        <v>85006</v>
      </c>
      <c r="C281" s="12" t="s">
        <v>118</v>
      </c>
      <c r="D281" s="12">
        <v>2016</v>
      </c>
      <c r="E281" s="12" t="s">
        <v>371</v>
      </c>
      <c r="F281" s="852">
        <v>8730.8033844581987</v>
      </c>
      <c r="G281" s="851">
        <v>0</v>
      </c>
      <c r="H281" s="12" t="s">
        <v>25</v>
      </c>
      <c r="V281" s="18"/>
      <c r="W281" s="18"/>
      <c r="X281" s="18"/>
      <c r="Y281" s="18"/>
      <c r="Z281" s="18"/>
      <c r="AA281" s="18"/>
      <c r="AB281" s="18"/>
      <c r="AC281" s="18"/>
      <c r="AD281" s="18"/>
      <c r="AE281" s="18"/>
      <c r="AF281" s="18"/>
      <c r="AG281" s="18"/>
    </row>
    <row r="282" spans="2:33">
      <c r="B282" s="10">
        <v>85007</v>
      </c>
      <c r="C282" s="12" t="s">
        <v>118</v>
      </c>
      <c r="D282" s="12">
        <v>2016</v>
      </c>
      <c r="E282" s="12" t="s">
        <v>719</v>
      </c>
      <c r="F282" s="852">
        <v>1857.2938402510763</v>
      </c>
      <c r="G282" s="851">
        <v>0.14155912487353139</v>
      </c>
      <c r="H282" s="12" t="s">
        <v>25</v>
      </c>
      <c r="V282" s="18"/>
      <c r="W282" s="18"/>
      <c r="X282" s="18"/>
      <c r="Y282" s="18"/>
      <c r="Z282" s="18"/>
      <c r="AA282" s="18"/>
      <c r="AB282" s="18"/>
      <c r="AC282" s="18"/>
      <c r="AD282" s="18"/>
      <c r="AE282" s="18"/>
      <c r="AF282" s="18"/>
      <c r="AG282" s="18"/>
    </row>
    <row r="283" spans="2:33">
      <c r="B283" s="10">
        <v>85008</v>
      </c>
      <c r="C283" s="12" t="s">
        <v>118</v>
      </c>
      <c r="D283" s="12">
        <v>2016</v>
      </c>
      <c r="E283" s="12" t="s">
        <v>719</v>
      </c>
      <c r="F283" s="852">
        <v>0</v>
      </c>
      <c r="G283" s="851">
        <v>0</v>
      </c>
      <c r="H283" s="12" t="s">
        <v>25</v>
      </c>
      <c r="V283" s="18"/>
      <c r="W283" s="18"/>
      <c r="X283" s="18"/>
      <c r="Y283" s="18"/>
      <c r="Z283" s="18"/>
      <c r="AA283" s="18"/>
      <c r="AB283" s="18"/>
      <c r="AC283" s="18"/>
      <c r="AD283" s="18"/>
      <c r="AE283" s="18"/>
      <c r="AF283" s="18"/>
      <c r="AG283" s="18"/>
    </row>
    <row r="284" spans="2:33">
      <c r="B284" s="10">
        <v>85009</v>
      </c>
      <c r="C284" s="12" t="s">
        <v>118</v>
      </c>
      <c r="D284" s="12">
        <v>2016</v>
      </c>
      <c r="E284" s="12" t="s">
        <v>371</v>
      </c>
      <c r="F284" s="852">
        <v>0</v>
      </c>
      <c r="G284" s="851">
        <v>0</v>
      </c>
      <c r="H284" s="12" t="s">
        <v>25</v>
      </c>
      <c r="V284" s="18"/>
      <c r="W284" s="18"/>
      <c r="X284" s="18"/>
      <c r="Y284" s="18"/>
      <c r="Z284" s="18"/>
      <c r="AA284" s="18"/>
      <c r="AB284" s="18"/>
      <c r="AC284" s="18"/>
      <c r="AD284" s="18"/>
      <c r="AE284" s="18"/>
      <c r="AF284" s="18"/>
      <c r="AG284" s="18"/>
    </row>
    <row r="285" spans="2:33">
      <c r="B285" s="10">
        <v>85010</v>
      </c>
      <c r="C285" s="12" t="s">
        <v>118</v>
      </c>
      <c r="D285" s="12">
        <v>2016</v>
      </c>
      <c r="E285" s="12" t="s">
        <v>719</v>
      </c>
      <c r="F285" s="852">
        <v>0</v>
      </c>
      <c r="G285" s="851">
        <v>0</v>
      </c>
      <c r="H285" s="12" t="s">
        <v>25</v>
      </c>
      <c r="V285" s="18"/>
      <c r="W285" s="18"/>
      <c r="X285" s="18"/>
      <c r="Y285" s="18"/>
      <c r="Z285" s="18"/>
      <c r="AA285" s="18"/>
      <c r="AB285" s="18"/>
      <c r="AC285" s="18"/>
      <c r="AD285" s="18"/>
      <c r="AE285" s="18"/>
      <c r="AF285" s="18"/>
      <c r="AG285" s="18"/>
    </row>
    <row r="286" spans="2:33">
      <c r="B286" s="10">
        <v>85011</v>
      </c>
      <c r="C286" s="12" t="s">
        <v>118</v>
      </c>
      <c r="D286" s="12">
        <v>2016</v>
      </c>
      <c r="E286" s="12" t="s">
        <v>720</v>
      </c>
      <c r="F286" s="852">
        <v>0</v>
      </c>
      <c r="G286" s="851">
        <v>0</v>
      </c>
      <c r="H286" s="12" t="s">
        <v>25</v>
      </c>
      <c r="V286" s="18"/>
      <c r="W286" s="18"/>
      <c r="X286" s="18"/>
      <c r="Y286" s="18"/>
      <c r="Z286" s="18"/>
      <c r="AA286" s="18"/>
      <c r="AB286" s="18"/>
      <c r="AC286" s="18"/>
      <c r="AD286" s="18"/>
      <c r="AE286" s="18"/>
      <c r="AF286" s="18"/>
      <c r="AG286" s="18"/>
    </row>
    <row r="287" spans="2:33">
      <c r="B287" s="10">
        <v>85012</v>
      </c>
      <c r="C287" s="12" t="s">
        <v>118</v>
      </c>
      <c r="D287" s="12">
        <v>2016</v>
      </c>
      <c r="E287" s="12" t="s">
        <v>371</v>
      </c>
      <c r="F287" s="852">
        <v>0</v>
      </c>
      <c r="G287" s="851">
        <v>0</v>
      </c>
      <c r="H287" s="12" t="s">
        <v>25</v>
      </c>
      <c r="V287" s="18"/>
      <c r="W287" s="18"/>
      <c r="X287" s="18"/>
      <c r="Y287" s="18"/>
      <c r="Z287" s="18"/>
      <c r="AA287" s="18"/>
      <c r="AB287" s="18"/>
      <c r="AC287" s="18"/>
      <c r="AD287" s="18"/>
      <c r="AE287" s="18"/>
      <c r="AF287" s="18"/>
      <c r="AG287" s="18"/>
    </row>
    <row r="288" spans="2:33">
      <c r="B288" s="10">
        <v>85013</v>
      </c>
      <c r="C288" s="12" t="s">
        <v>118</v>
      </c>
      <c r="D288" s="12">
        <v>2016</v>
      </c>
      <c r="E288" s="12" t="s">
        <v>371</v>
      </c>
      <c r="F288" s="852">
        <v>0</v>
      </c>
      <c r="G288" s="851">
        <v>0</v>
      </c>
      <c r="H288" s="12" t="s">
        <v>25</v>
      </c>
      <c r="V288" s="18"/>
      <c r="W288" s="18"/>
      <c r="X288" s="18"/>
      <c r="Y288" s="18"/>
      <c r="Z288" s="18"/>
      <c r="AA288" s="18"/>
      <c r="AB288" s="18"/>
      <c r="AC288" s="18"/>
      <c r="AD288" s="18"/>
      <c r="AE288" s="18"/>
      <c r="AF288" s="18"/>
      <c r="AG288" s="18"/>
    </row>
    <row r="289" spans="2:33">
      <c r="B289" s="10">
        <v>85014</v>
      </c>
      <c r="C289" s="12" t="s">
        <v>118</v>
      </c>
      <c r="D289" s="12">
        <v>2016</v>
      </c>
      <c r="E289" s="12" t="s">
        <v>371</v>
      </c>
      <c r="F289" s="852">
        <v>0</v>
      </c>
      <c r="G289" s="851">
        <v>0</v>
      </c>
      <c r="H289" s="12" t="s">
        <v>25</v>
      </c>
      <c r="V289" s="18"/>
      <c r="W289" s="18"/>
      <c r="X289" s="18"/>
      <c r="Y289" s="18"/>
      <c r="Z289" s="18"/>
      <c r="AA289" s="18"/>
      <c r="AB289" s="18"/>
      <c r="AC289" s="18"/>
      <c r="AD289" s="18"/>
      <c r="AE289" s="18"/>
      <c r="AF289" s="18"/>
      <c r="AG289" s="18"/>
    </row>
    <row r="290" spans="2:33">
      <c r="B290" s="10">
        <v>85015</v>
      </c>
      <c r="C290" s="12" t="s">
        <v>118</v>
      </c>
      <c r="D290" s="12">
        <v>2016</v>
      </c>
      <c r="E290" s="12" t="s">
        <v>371</v>
      </c>
      <c r="F290" s="852">
        <v>0</v>
      </c>
      <c r="G290" s="851">
        <v>0</v>
      </c>
      <c r="H290" s="12" t="s">
        <v>25</v>
      </c>
      <c r="V290" s="18"/>
      <c r="W290" s="18"/>
      <c r="X290" s="18"/>
      <c r="Y290" s="18"/>
      <c r="Z290" s="18"/>
      <c r="AA290" s="18"/>
      <c r="AB290" s="18"/>
      <c r="AC290" s="18"/>
      <c r="AD290" s="18"/>
      <c r="AE290" s="18"/>
      <c r="AF290" s="18"/>
      <c r="AG290" s="18"/>
    </row>
    <row r="291" spans="2:33">
      <c r="B291" s="10">
        <v>85016</v>
      </c>
      <c r="C291" s="12" t="s">
        <v>118</v>
      </c>
      <c r="D291" s="12">
        <v>2016</v>
      </c>
      <c r="E291" s="12" t="s">
        <v>371</v>
      </c>
      <c r="F291" s="852">
        <v>0</v>
      </c>
      <c r="G291" s="851">
        <v>0</v>
      </c>
      <c r="H291" s="12" t="s">
        <v>25</v>
      </c>
      <c r="V291" s="18"/>
      <c r="W291" s="18"/>
      <c r="X291" s="18"/>
      <c r="Y291" s="18"/>
      <c r="Z291" s="18"/>
      <c r="AA291" s="18"/>
      <c r="AB291" s="18"/>
      <c r="AC291" s="18"/>
      <c r="AD291" s="18"/>
      <c r="AE291" s="18"/>
      <c r="AF291" s="18"/>
      <c r="AG291" s="18"/>
    </row>
    <row r="292" spans="2:33">
      <c r="B292" s="10">
        <v>85017</v>
      </c>
      <c r="C292" s="12" t="s">
        <v>118</v>
      </c>
      <c r="D292" s="12">
        <v>2016</v>
      </c>
      <c r="E292" s="12" t="s">
        <v>371</v>
      </c>
      <c r="F292" s="852">
        <v>0</v>
      </c>
      <c r="G292" s="851">
        <v>0</v>
      </c>
      <c r="H292" s="12" t="s">
        <v>25</v>
      </c>
      <c r="V292" s="18"/>
      <c r="W292" s="18"/>
      <c r="X292" s="18"/>
      <c r="Y292" s="18"/>
      <c r="Z292" s="18"/>
      <c r="AA292" s="18"/>
      <c r="AB292" s="18"/>
      <c r="AC292" s="18"/>
      <c r="AD292" s="18"/>
      <c r="AE292" s="18"/>
      <c r="AF292" s="18"/>
      <c r="AG292" s="18"/>
    </row>
    <row r="293" spans="2:33">
      <c r="B293" s="10">
        <v>85018</v>
      </c>
      <c r="C293" s="12" t="s">
        <v>118</v>
      </c>
      <c r="D293" s="12">
        <v>2016</v>
      </c>
      <c r="E293" s="12" t="s">
        <v>371</v>
      </c>
      <c r="F293" s="852">
        <v>0</v>
      </c>
      <c r="G293" s="851">
        <v>0</v>
      </c>
      <c r="H293" s="12" t="s">
        <v>25</v>
      </c>
      <c r="V293" s="18"/>
      <c r="W293" s="18"/>
      <c r="X293" s="18"/>
      <c r="Y293" s="18"/>
      <c r="Z293" s="18"/>
      <c r="AA293" s="18"/>
      <c r="AB293" s="18"/>
      <c r="AC293" s="18"/>
      <c r="AD293" s="18"/>
      <c r="AE293" s="18"/>
      <c r="AF293" s="18"/>
      <c r="AG293" s="18"/>
    </row>
    <row r="294" spans="2:33">
      <c r="B294" s="10">
        <v>85019</v>
      </c>
      <c r="C294" s="12" t="s">
        <v>118</v>
      </c>
      <c r="D294" s="12">
        <v>2016</v>
      </c>
      <c r="E294" s="12" t="s">
        <v>371</v>
      </c>
      <c r="F294" s="852">
        <v>0</v>
      </c>
      <c r="G294" s="851">
        <v>0</v>
      </c>
      <c r="H294" s="12" t="s">
        <v>25</v>
      </c>
      <c r="V294" s="18"/>
      <c r="W294" s="18"/>
      <c r="X294" s="18"/>
      <c r="Y294" s="18"/>
      <c r="Z294" s="18"/>
      <c r="AA294" s="18"/>
      <c r="AB294" s="18"/>
      <c r="AC294" s="18"/>
      <c r="AD294" s="18"/>
      <c r="AE294" s="18"/>
      <c r="AF294" s="18"/>
      <c r="AG294" s="18"/>
    </row>
    <row r="295" spans="2:33">
      <c r="B295" s="10">
        <v>85020</v>
      </c>
      <c r="C295" s="12" t="s">
        <v>118</v>
      </c>
      <c r="D295" s="12">
        <v>2016</v>
      </c>
      <c r="E295" s="12" t="s">
        <v>371</v>
      </c>
      <c r="F295" s="852">
        <v>0</v>
      </c>
      <c r="G295" s="851">
        <v>0</v>
      </c>
      <c r="H295" s="12" t="s">
        <v>25</v>
      </c>
      <c r="V295" s="18"/>
      <c r="W295" s="18"/>
      <c r="X295" s="18"/>
      <c r="Y295" s="18"/>
      <c r="Z295" s="18"/>
      <c r="AA295" s="18"/>
      <c r="AB295" s="18"/>
      <c r="AC295" s="18"/>
      <c r="AD295" s="18"/>
      <c r="AE295" s="18"/>
      <c r="AF295" s="18"/>
      <c r="AG295" s="18"/>
    </row>
    <row r="296" spans="2:33">
      <c r="B296" s="10">
        <v>85021</v>
      </c>
      <c r="C296" s="12" t="s">
        <v>118</v>
      </c>
      <c r="D296" s="12">
        <v>2016</v>
      </c>
      <c r="E296" s="12" t="s">
        <v>371</v>
      </c>
      <c r="F296" s="852">
        <v>0</v>
      </c>
      <c r="G296" s="851">
        <v>0</v>
      </c>
      <c r="H296" s="12" t="s">
        <v>25</v>
      </c>
      <c r="V296" s="18"/>
      <c r="W296" s="18"/>
      <c r="X296" s="18"/>
      <c r="Y296" s="18"/>
      <c r="Z296" s="18"/>
      <c r="AA296" s="18"/>
      <c r="AB296" s="18"/>
      <c r="AC296" s="18"/>
      <c r="AD296" s="18"/>
      <c r="AE296" s="18"/>
      <c r="AF296" s="18"/>
      <c r="AG296" s="18"/>
    </row>
    <row r="297" spans="2:33">
      <c r="B297" s="10">
        <v>85022</v>
      </c>
      <c r="C297" s="12" t="s">
        <v>118</v>
      </c>
      <c r="D297" s="12">
        <v>2016</v>
      </c>
      <c r="E297" s="12" t="s">
        <v>371</v>
      </c>
      <c r="F297" s="852">
        <v>0</v>
      </c>
      <c r="G297" s="851">
        <v>0</v>
      </c>
      <c r="H297" s="12" t="s">
        <v>25</v>
      </c>
      <c r="V297" s="18"/>
      <c r="W297" s="18"/>
      <c r="X297" s="18"/>
      <c r="Y297" s="18"/>
      <c r="Z297" s="18"/>
      <c r="AA297" s="18"/>
      <c r="AB297" s="18"/>
      <c r="AC297" s="18"/>
      <c r="AD297" s="18"/>
      <c r="AE297" s="18"/>
      <c r="AF297" s="18"/>
      <c r="AG297" s="18"/>
    </row>
    <row r="298" spans="2:33">
      <c r="B298" s="10">
        <v>85023</v>
      </c>
      <c r="C298" s="12" t="s">
        <v>118</v>
      </c>
      <c r="D298" s="12">
        <v>2016</v>
      </c>
      <c r="E298" s="12" t="s">
        <v>371</v>
      </c>
      <c r="F298" s="852">
        <v>0</v>
      </c>
      <c r="G298" s="851">
        <v>0</v>
      </c>
      <c r="H298" s="12" t="s">
        <v>25</v>
      </c>
      <c r="V298" s="18"/>
      <c r="W298" s="18"/>
      <c r="X298" s="18"/>
      <c r="Y298" s="18"/>
      <c r="Z298" s="18"/>
      <c r="AA298" s="18"/>
      <c r="AB298" s="18"/>
      <c r="AC298" s="18"/>
      <c r="AD298" s="18"/>
      <c r="AE298" s="18"/>
      <c r="AF298" s="18"/>
      <c r="AG298" s="18"/>
    </row>
    <row r="299" spans="2:33">
      <c r="B299" s="10">
        <v>84047</v>
      </c>
      <c r="C299" s="12" t="s">
        <v>100</v>
      </c>
      <c r="D299" s="12">
        <v>2015</v>
      </c>
      <c r="E299" s="12" t="s">
        <v>719</v>
      </c>
      <c r="F299" s="852">
        <v>11179.08954109986</v>
      </c>
      <c r="G299" s="851">
        <v>0</v>
      </c>
      <c r="H299" s="12" t="s">
        <v>756</v>
      </c>
      <c r="V299" s="18"/>
      <c r="W299" s="18"/>
      <c r="X299" s="18"/>
      <c r="Y299" s="18"/>
      <c r="Z299" s="18"/>
      <c r="AA299" s="18"/>
      <c r="AB299" s="18"/>
      <c r="AC299" s="18"/>
      <c r="AD299" s="18"/>
      <c r="AE299" s="18"/>
      <c r="AF299" s="18"/>
      <c r="AG299" s="18"/>
    </row>
    <row r="300" spans="2:33">
      <c r="B300" s="10">
        <v>84048</v>
      </c>
      <c r="C300" s="12" t="s">
        <v>100</v>
      </c>
      <c r="D300" s="12">
        <v>2015</v>
      </c>
      <c r="E300" s="12" t="s">
        <v>371</v>
      </c>
      <c r="F300" s="852">
        <v>307.11122562690332</v>
      </c>
      <c r="G300" s="851">
        <v>0.53621305837110311</v>
      </c>
      <c r="H300" s="12" t="s">
        <v>756</v>
      </c>
      <c r="V300" s="18"/>
      <c r="W300" s="18"/>
      <c r="X300" s="18"/>
      <c r="Y300" s="18"/>
      <c r="Z300" s="18"/>
      <c r="AA300" s="18"/>
      <c r="AB300" s="18"/>
      <c r="AC300" s="18"/>
      <c r="AD300" s="18"/>
      <c r="AE300" s="18"/>
      <c r="AF300" s="18"/>
      <c r="AG300" s="18"/>
    </row>
    <row r="301" spans="2:33">
      <c r="B301" s="10">
        <v>84049</v>
      </c>
      <c r="C301" s="12" t="s">
        <v>100</v>
      </c>
      <c r="D301" s="12">
        <v>2015</v>
      </c>
      <c r="E301" s="12" t="s">
        <v>371</v>
      </c>
      <c r="F301" s="852">
        <v>922.00633703536164</v>
      </c>
      <c r="G301" s="851">
        <v>0.21443892067793105</v>
      </c>
      <c r="H301" s="12" t="s">
        <v>756</v>
      </c>
      <c r="V301" s="18"/>
      <c r="W301" s="18"/>
      <c r="X301" s="18"/>
      <c r="Y301" s="18"/>
      <c r="Z301" s="18"/>
      <c r="AA301" s="18"/>
      <c r="AB301" s="18"/>
      <c r="AC301" s="18"/>
      <c r="AD301" s="18"/>
      <c r="AE301" s="18"/>
      <c r="AF301" s="18"/>
      <c r="AG301" s="18"/>
    </row>
    <row r="302" spans="2:33">
      <c r="B302" s="10">
        <v>84050</v>
      </c>
      <c r="C302" s="12" t="s">
        <v>100</v>
      </c>
      <c r="D302" s="12">
        <v>2015</v>
      </c>
      <c r="E302" s="12" t="s">
        <v>719</v>
      </c>
      <c r="F302" s="852">
        <v>12428.869419668094</v>
      </c>
      <c r="G302" s="851">
        <v>1.5481780465585075</v>
      </c>
      <c r="H302" s="12" t="s">
        <v>756</v>
      </c>
      <c r="V302" s="18"/>
      <c r="W302" s="18"/>
      <c r="X302" s="18"/>
      <c r="Y302" s="18"/>
      <c r="Z302" s="18"/>
      <c r="AA302" s="18"/>
      <c r="AB302" s="18"/>
      <c r="AC302" s="18"/>
      <c r="AD302" s="18"/>
      <c r="AE302" s="18"/>
      <c r="AF302" s="18"/>
      <c r="AG302" s="18"/>
    </row>
    <row r="303" spans="2:33">
      <c r="B303" s="10">
        <v>84051</v>
      </c>
      <c r="C303" s="12" t="s">
        <v>99</v>
      </c>
      <c r="D303" s="12">
        <v>2015</v>
      </c>
      <c r="E303" s="12" t="e">
        <v>#N/A</v>
      </c>
      <c r="F303" s="852">
        <v>0</v>
      </c>
      <c r="G303" s="851">
        <v>0</v>
      </c>
      <c r="H303" s="12" t="s">
        <v>756</v>
      </c>
      <c r="V303" s="18"/>
      <c r="W303" s="18"/>
      <c r="X303" s="18"/>
      <c r="Y303" s="18"/>
      <c r="Z303" s="18"/>
      <c r="AA303" s="18"/>
      <c r="AB303" s="18"/>
      <c r="AC303" s="18"/>
      <c r="AD303" s="18"/>
      <c r="AE303" s="18"/>
      <c r="AF303" s="18"/>
      <c r="AG303" s="18"/>
    </row>
    <row r="304" spans="2:33">
      <c r="B304" s="10">
        <v>84076</v>
      </c>
      <c r="C304" s="12" t="s">
        <v>117</v>
      </c>
      <c r="D304" s="12">
        <v>2016</v>
      </c>
      <c r="E304" s="12" t="s">
        <v>719</v>
      </c>
      <c r="F304" s="852">
        <v>13142.640539737338</v>
      </c>
      <c r="G304" s="851">
        <v>1.7149847194239736</v>
      </c>
      <c r="H304" s="12" t="s">
        <v>25</v>
      </c>
      <c r="V304" s="18"/>
      <c r="W304" s="18"/>
      <c r="X304" s="18"/>
      <c r="Y304" s="18"/>
      <c r="Z304" s="18"/>
      <c r="AA304" s="18"/>
      <c r="AB304" s="18"/>
      <c r="AC304" s="18"/>
      <c r="AD304" s="18"/>
      <c r="AE304" s="18"/>
      <c r="AF304" s="18"/>
      <c r="AG304" s="18"/>
    </row>
    <row r="305" spans="2:33">
      <c r="B305" s="10">
        <v>84077</v>
      </c>
      <c r="C305" s="12" t="s">
        <v>117</v>
      </c>
      <c r="D305" s="12">
        <v>2016</v>
      </c>
      <c r="E305" s="12" t="s">
        <v>719</v>
      </c>
      <c r="F305" s="852" t="s">
        <v>841</v>
      </c>
      <c r="G305" s="851" t="s">
        <v>841</v>
      </c>
      <c r="H305" s="12" t="s">
        <v>25</v>
      </c>
      <c r="V305" s="18"/>
      <c r="W305" s="18"/>
      <c r="X305" s="18"/>
      <c r="Y305" s="18"/>
      <c r="Z305" s="18"/>
      <c r="AA305" s="18"/>
      <c r="AB305" s="18"/>
      <c r="AC305" s="18"/>
      <c r="AD305" s="18"/>
      <c r="AE305" s="18"/>
      <c r="AF305" s="18"/>
      <c r="AG305" s="18"/>
    </row>
    <row r="306" spans="2:33">
      <c r="B306" s="10">
        <v>84903</v>
      </c>
      <c r="C306" s="12" t="s">
        <v>120</v>
      </c>
      <c r="D306" s="12">
        <v>2016</v>
      </c>
      <c r="E306" s="12" t="s">
        <v>371</v>
      </c>
      <c r="F306" s="852" t="s">
        <v>841</v>
      </c>
      <c r="G306" s="851" t="s">
        <v>841</v>
      </c>
      <c r="H306" s="12" t="s">
        <v>25</v>
      </c>
      <c r="V306" s="18"/>
      <c r="W306" s="18"/>
      <c r="X306" s="18"/>
      <c r="Y306" s="18"/>
      <c r="Z306" s="18"/>
      <c r="AA306" s="18"/>
      <c r="AB306" s="18"/>
      <c r="AC306" s="18"/>
      <c r="AD306" s="18"/>
      <c r="AE306" s="18"/>
      <c r="AF306" s="18"/>
      <c r="AG306" s="18"/>
    </row>
    <row r="307" spans="2:33">
      <c r="B307" s="10">
        <v>141804</v>
      </c>
      <c r="C307" s="12" t="s">
        <v>100</v>
      </c>
      <c r="D307" s="12">
        <v>2015</v>
      </c>
      <c r="E307" s="12" t="s">
        <v>371</v>
      </c>
      <c r="F307" s="852">
        <v>5036.9737498997729</v>
      </c>
      <c r="G307" s="851">
        <v>0.52483697801007256</v>
      </c>
      <c r="H307" s="12" t="s">
        <v>757</v>
      </c>
      <c r="V307" s="18"/>
      <c r="W307" s="18"/>
      <c r="X307" s="18"/>
      <c r="Y307" s="18"/>
      <c r="Z307" s="18"/>
      <c r="AA307" s="18"/>
      <c r="AB307" s="18"/>
      <c r="AC307" s="18"/>
      <c r="AD307" s="18"/>
      <c r="AE307" s="18"/>
      <c r="AF307" s="18"/>
      <c r="AG307" s="18"/>
    </row>
    <row r="308" spans="2:33">
      <c r="B308" s="10">
        <v>137513</v>
      </c>
      <c r="C308" s="12" t="s">
        <v>100</v>
      </c>
      <c r="D308" s="12">
        <v>2015</v>
      </c>
      <c r="E308" s="12" t="s">
        <v>371</v>
      </c>
      <c r="F308" s="852">
        <v>55898.281835507274</v>
      </c>
      <c r="G308" s="851">
        <v>9.4470097827560906</v>
      </c>
      <c r="H308" s="12" t="s">
        <v>757</v>
      </c>
      <c r="V308" s="18"/>
      <c r="W308" s="18"/>
      <c r="X308" s="18"/>
      <c r="Y308" s="18"/>
      <c r="Z308" s="18"/>
      <c r="AA308" s="18"/>
      <c r="AB308" s="18"/>
      <c r="AC308" s="18"/>
      <c r="AD308" s="18"/>
      <c r="AE308" s="18"/>
      <c r="AF308" s="18"/>
      <c r="AG308" s="18"/>
    </row>
    <row r="309" spans="2:33">
      <c r="B309" s="10" t="s">
        <v>842</v>
      </c>
      <c r="C309" s="12" t="s">
        <v>124</v>
      </c>
      <c r="D309" s="12">
        <v>2016</v>
      </c>
      <c r="E309" s="12" t="s">
        <v>719</v>
      </c>
      <c r="F309" s="852">
        <v>835.44588199999998</v>
      </c>
      <c r="G309" s="851">
        <v>0</v>
      </c>
      <c r="H309" s="12" t="s">
        <v>757</v>
      </c>
      <c r="V309" s="18"/>
      <c r="W309" s="18"/>
      <c r="X309" s="18"/>
      <c r="Y309" s="18"/>
      <c r="Z309" s="18"/>
      <c r="AA309" s="18"/>
      <c r="AB309" s="18"/>
      <c r="AC309" s="18"/>
      <c r="AD309" s="18"/>
      <c r="AE309" s="18"/>
      <c r="AF309" s="18"/>
      <c r="AG309" s="18"/>
    </row>
    <row r="310" spans="2:33">
      <c r="B310" s="10" t="s">
        <v>842</v>
      </c>
      <c r="C310" s="12" t="s">
        <v>124</v>
      </c>
      <c r="D310" s="12">
        <v>2017</v>
      </c>
      <c r="E310" s="12" t="s">
        <v>719</v>
      </c>
      <c r="F310" s="852">
        <v>1305.3717685446547</v>
      </c>
      <c r="G310" s="851">
        <v>0</v>
      </c>
      <c r="H310" s="12" t="s">
        <v>25</v>
      </c>
      <c r="V310" s="18"/>
      <c r="W310" s="18"/>
      <c r="X310" s="18"/>
      <c r="Y310" s="18"/>
      <c r="Z310" s="18"/>
      <c r="AA310" s="18"/>
      <c r="AB310" s="18"/>
      <c r="AC310" s="18"/>
      <c r="AD310" s="18"/>
      <c r="AE310" s="18"/>
      <c r="AF310" s="18"/>
      <c r="AG310" s="18"/>
    </row>
    <row r="311" spans="2:33">
      <c r="B311" s="10" t="s">
        <v>843</v>
      </c>
      <c r="C311" s="12" t="s">
        <v>120</v>
      </c>
      <c r="D311" s="12">
        <v>2016</v>
      </c>
      <c r="E311" s="12" t="s">
        <v>719</v>
      </c>
      <c r="F311" s="852">
        <v>367544.41850312636</v>
      </c>
      <c r="G311" s="851">
        <v>75.726965006427335</v>
      </c>
      <c r="H311" s="12" t="s">
        <v>757</v>
      </c>
      <c r="V311" s="18"/>
      <c r="W311" s="18"/>
      <c r="X311" s="18"/>
      <c r="Y311" s="18"/>
      <c r="Z311" s="18"/>
      <c r="AA311" s="18"/>
      <c r="AB311" s="18"/>
      <c r="AC311" s="18"/>
      <c r="AD311" s="18"/>
      <c r="AE311" s="18"/>
      <c r="AF311" s="18"/>
      <c r="AG311" s="18"/>
    </row>
    <row r="312" spans="2:33">
      <c r="B312" s="10">
        <v>10005</v>
      </c>
      <c r="C312" s="12" t="s">
        <v>120</v>
      </c>
      <c r="D312" s="12">
        <v>2017</v>
      </c>
      <c r="E312" s="12" t="s">
        <v>719</v>
      </c>
      <c r="F312" s="852">
        <v>4696753.4623833252</v>
      </c>
      <c r="G312" s="851">
        <v>700.93978347663426</v>
      </c>
      <c r="H312" s="12" t="s">
        <v>25</v>
      </c>
      <c r="V312" s="18"/>
      <c r="W312" s="18"/>
      <c r="X312" s="18"/>
      <c r="Y312" s="18"/>
      <c r="Z312" s="18"/>
      <c r="AA312" s="18"/>
      <c r="AB312" s="18"/>
      <c r="AC312" s="18"/>
      <c r="AD312" s="18"/>
      <c r="AE312" s="18"/>
      <c r="AF312" s="18"/>
      <c r="AG312" s="18"/>
    </row>
    <row r="313" spans="2:33">
      <c r="B313" s="10">
        <v>140280</v>
      </c>
      <c r="C313" s="12" t="s">
        <v>118</v>
      </c>
      <c r="D313" s="12">
        <v>2015</v>
      </c>
      <c r="E313" s="12" t="s">
        <v>396</v>
      </c>
      <c r="F313" s="852">
        <v>2391629.6809959444</v>
      </c>
      <c r="G313" s="851">
        <v>103.77196434513162</v>
      </c>
      <c r="H313" s="12" t="s">
        <v>757</v>
      </c>
      <c r="V313" s="18"/>
      <c r="W313" s="18"/>
      <c r="X313" s="18"/>
      <c r="Y313" s="18"/>
      <c r="Z313" s="18"/>
      <c r="AA313" s="18"/>
      <c r="AB313" s="18"/>
      <c r="AC313" s="18"/>
      <c r="AD313" s="18"/>
      <c r="AE313" s="18"/>
      <c r="AF313" s="18"/>
      <c r="AG313" s="18"/>
    </row>
    <row r="314" spans="2:33">
      <c r="B314" s="10">
        <v>146638</v>
      </c>
      <c r="C314" s="12" t="s">
        <v>118</v>
      </c>
      <c r="D314" s="12">
        <v>2016</v>
      </c>
      <c r="E314" s="12" t="s">
        <v>371</v>
      </c>
      <c r="F314" s="852">
        <v>10868.59428160304</v>
      </c>
      <c r="G314" s="851">
        <v>2.1946848423210734</v>
      </c>
      <c r="H314" s="12" t="s">
        <v>757</v>
      </c>
      <c r="V314" s="18"/>
      <c r="W314" s="18"/>
      <c r="X314" s="18"/>
      <c r="Y314" s="18"/>
      <c r="Z314" s="18"/>
      <c r="AA314" s="18"/>
      <c r="AB314" s="18"/>
      <c r="AC314" s="18"/>
      <c r="AD314" s="18"/>
      <c r="AE314" s="18"/>
      <c r="AF314" s="18"/>
      <c r="AG314" s="18"/>
    </row>
    <row r="315" spans="2:33">
      <c r="B315" s="10">
        <v>147522</v>
      </c>
      <c r="C315" s="12" t="s">
        <v>118</v>
      </c>
      <c r="D315" s="12">
        <v>2016</v>
      </c>
      <c r="E315" s="12" t="s">
        <v>719</v>
      </c>
      <c r="F315" s="852">
        <v>237777.1217401597</v>
      </c>
      <c r="G315" s="851">
        <v>21.315109700615054</v>
      </c>
      <c r="H315" s="12" t="s">
        <v>757</v>
      </c>
      <c r="V315" s="18"/>
      <c r="W315" s="18"/>
      <c r="X315" s="18"/>
      <c r="Y315" s="18"/>
      <c r="Z315" s="18"/>
      <c r="AA315" s="18"/>
      <c r="AB315" s="18"/>
      <c r="AC315" s="18"/>
      <c r="AD315" s="18"/>
      <c r="AE315" s="18"/>
      <c r="AF315" s="18"/>
      <c r="AG315" s="18"/>
    </row>
    <row r="316" spans="2:33">
      <c r="B316" s="10">
        <v>156057</v>
      </c>
      <c r="C316" s="12" t="s">
        <v>118</v>
      </c>
      <c r="D316" s="12">
        <v>2016</v>
      </c>
      <c r="E316" s="12" t="s">
        <v>719</v>
      </c>
      <c r="F316" s="852">
        <v>74061.032585804816</v>
      </c>
      <c r="G316" s="851">
        <v>20.116407177160006</v>
      </c>
      <c r="H316" s="12" t="s">
        <v>757</v>
      </c>
      <c r="V316" s="18"/>
      <c r="W316" s="18"/>
      <c r="X316" s="18"/>
      <c r="Y316" s="18"/>
      <c r="Z316" s="18"/>
      <c r="AA316" s="18"/>
      <c r="AB316" s="18"/>
      <c r="AC316" s="18"/>
      <c r="AD316" s="18"/>
      <c r="AE316" s="18"/>
      <c r="AF316" s="18"/>
      <c r="AG316" s="18"/>
    </row>
    <row r="317" spans="2:33">
      <c r="B317" s="10">
        <v>159012</v>
      </c>
      <c r="C317" s="12" t="s">
        <v>118</v>
      </c>
      <c r="D317" s="12">
        <v>2016</v>
      </c>
      <c r="E317" s="12" t="s">
        <v>719</v>
      </c>
      <c r="F317" s="852">
        <v>18848.060077121718</v>
      </c>
      <c r="G317" s="851">
        <v>4.9380408952224144</v>
      </c>
      <c r="H317" s="12" t="s">
        <v>757</v>
      </c>
      <c r="V317" s="18"/>
      <c r="W317" s="18"/>
      <c r="X317" s="18"/>
      <c r="Y317" s="18"/>
      <c r="Z317" s="18"/>
      <c r="AA317" s="18"/>
      <c r="AB317" s="18"/>
      <c r="AC317" s="18"/>
      <c r="AD317" s="18"/>
      <c r="AE317" s="18"/>
      <c r="AF317" s="18"/>
      <c r="AG317" s="18"/>
    </row>
    <row r="318" spans="2:33">
      <c r="B318" s="10">
        <v>160220</v>
      </c>
      <c r="C318" s="12" t="s">
        <v>118</v>
      </c>
      <c r="D318" s="12">
        <v>2016</v>
      </c>
      <c r="E318" s="12" t="s">
        <v>720</v>
      </c>
      <c r="F318" s="852">
        <v>89886.703292294333</v>
      </c>
      <c r="G318" s="851">
        <v>0</v>
      </c>
      <c r="H318" s="12" t="s">
        <v>757</v>
      </c>
      <c r="V318" s="18"/>
      <c r="W318" s="18"/>
      <c r="X318" s="18"/>
      <c r="Y318" s="18"/>
      <c r="Z318" s="18"/>
      <c r="AA318" s="18"/>
      <c r="AB318" s="18"/>
      <c r="AC318" s="18"/>
      <c r="AD318" s="18"/>
      <c r="AE318" s="18"/>
      <c r="AF318" s="18"/>
      <c r="AG318" s="18"/>
    </row>
    <row r="319" spans="2:33">
      <c r="B319" s="10">
        <v>160987</v>
      </c>
      <c r="C319" s="12" t="s">
        <v>118</v>
      </c>
      <c r="D319" s="12">
        <v>2016</v>
      </c>
      <c r="E319" s="12" t="s">
        <v>371</v>
      </c>
      <c r="F319" s="852">
        <v>0</v>
      </c>
      <c r="G319" s="851">
        <v>0</v>
      </c>
      <c r="H319" s="12" t="s">
        <v>757</v>
      </c>
      <c r="V319" s="18"/>
      <c r="W319" s="18"/>
      <c r="X319" s="18"/>
      <c r="Y319" s="18"/>
      <c r="Z319" s="18"/>
      <c r="AA319" s="18"/>
      <c r="AB319" s="18"/>
      <c r="AC319" s="18"/>
      <c r="AD319" s="18"/>
      <c r="AE319" s="18"/>
      <c r="AF319" s="18"/>
      <c r="AG319" s="18"/>
    </row>
    <row r="320" spans="2:33">
      <c r="B320" s="10">
        <v>161690</v>
      </c>
      <c r="C320" s="12" t="s">
        <v>118</v>
      </c>
      <c r="D320" s="12">
        <v>2016</v>
      </c>
      <c r="E320" s="12" t="s">
        <v>396</v>
      </c>
      <c r="F320" s="852">
        <v>2860.4037729720385</v>
      </c>
      <c r="G320" s="851">
        <v>0.32870206857426287</v>
      </c>
      <c r="H320" s="12" t="s">
        <v>757</v>
      </c>
      <c r="V320" s="18"/>
      <c r="W320" s="18"/>
      <c r="X320" s="18"/>
      <c r="Y320" s="18"/>
      <c r="Z320" s="18"/>
      <c r="AA320" s="18"/>
      <c r="AB320" s="18"/>
      <c r="AC320" s="18"/>
      <c r="AD320" s="18"/>
      <c r="AE320" s="18"/>
      <c r="AF320" s="18"/>
      <c r="AG320" s="18"/>
    </row>
    <row r="321" spans="2:33">
      <c r="B321" s="10">
        <v>162187</v>
      </c>
      <c r="C321" s="12" t="s">
        <v>118</v>
      </c>
      <c r="D321" s="12">
        <v>2016</v>
      </c>
      <c r="E321" s="12" t="s">
        <v>371</v>
      </c>
      <c r="F321" s="852">
        <v>2178.4122653256186</v>
      </c>
      <c r="G321" s="851">
        <v>0.73156161410702447</v>
      </c>
      <c r="H321" s="12" t="s">
        <v>757</v>
      </c>
      <c r="V321" s="18"/>
      <c r="W321" s="18"/>
      <c r="X321" s="18"/>
      <c r="Y321" s="18"/>
      <c r="Z321" s="18"/>
      <c r="AA321" s="18"/>
      <c r="AB321" s="18"/>
      <c r="AC321" s="18"/>
      <c r="AD321" s="18"/>
      <c r="AE321" s="18"/>
      <c r="AF321" s="18"/>
      <c r="AG321" s="18"/>
    </row>
    <row r="322" spans="2:33">
      <c r="B322" s="10">
        <v>162189</v>
      </c>
      <c r="C322" s="12" t="s">
        <v>118</v>
      </c>
      <c r="D322" s="12">
        <v>2016</v>
      </c>
      <c r="E322" s="12" t="s">
        <v>371</v>
      </c>
      <c r="F322" s="852">
        <v>5869.443204266071</v>
      </c>
      <c r="G322" s="851">
        <v>1.585050163898553</v>
      </c>
      <c r="H322" s="12" t="s">
        <v>757</v>
      </c>
      <c r="V322" s="18"/>
      <c r="W322" s="18"/>
      <c r="X322" s="18"/>
      <c r="Y322" s="18"/>
      <c r="Z322" s="18"/>
      <c r="AA322" s="18"/>
      <c r="AB322" s="18"/>
      <c r="AC322" s="18"/>
      <c r="AD322" s="18"/>
      <c r="AE322" s="18"/>
      <c r="AF322" s="18"/>
      <c r="AG322" s="18"/>
    </row>
    <row r="323" spans="2:33">
      <c r="B323" s="10">
        <v>162271</v>
      </c>
      <c r="C323" s="12" t="s">
        <v>118</v>
      </c>
      <c r="D323" s="12">
        <v>2016</v>
      </c>
      <c r="E323" s="12" t="s">
        <v>371</v>
      </c>
      <c r="F323" s="852">
        <v>10541.396625253732</v>
      </c>
      <c r="G323" s="851">
        <v>2.4385387136900816</v>
      </c>
      <c r="H323" s="12" t="s">
        <v>757</v>
      </c>
      <c r="V323" s="18"/>
      <c r="W323" s="18"/>
      <c r="X323" s="18"/>
      <c r="Y323" s="18"/>
      <c r="Z323" s="18"/>
      <c r="AA323" s="18"/>
      <c r="AB323" s="18"/>
      <c r="AC323" s="18"/>
      <c r="AD323" s="18"/>
      <c r="AE323" s="18"/>
      <c r="AF323" s="18"/>
      <c r="AG323" s="18"/>
    </row>
    <row r="324" spans="2:33">
      <c r="B324" s="10">
        <v>162806</v>
      </c>
      <c r="C324" s="12" t="s">
        <v>118</v>
      </c>
      <c r="D324" s="12">
        <v>2016</v>
      </c>
      <c r="E324" s="12" t="s">
        <v>371</v>
      </c>
      <c r="F324" s="852">
        <v>3005.1227372081939</v>
      </c>
      <c r="G324" s="851">
        <v>1.1583058890027889</v>
      </c>
      <c r="H324" s="12" t="s">
        <v>757</v>
      </c>
      <c r="V324" s="18"/>
      <c r="W324" s="18"/>
      <c r="X324" s="18"/>
      <c r="Y324" s="18"/>
      <c r="Z324" s="18"/>
      <c r="AA324" s="18"/>
      <c r="AB324" s="18"/>
      <c r="AC324" s="18"/>
      <c r="AD324" s="18"/>
      <c r="AE324" s="18"/>
      <c r="AF324" s="18"/>
      <c r="AG324" s="18"/>
    </row>
    <row r="325" spans="2:33">
      <c r="B325" s="10">
        <v>162807</v>
      </c>
      <c r="C325" s="12" t="s">
        <v>118</v>
      </c>
      <c r="D325" s="12">
        <v>2016</v>
      </c>
      <c r="E325" s="12" t="s">
        <v>371</v>
      </c>
      <c r="F325" s="852">
        <v>4247.5351495345622</v>
      </c>
      <c r="G325" s="851">
        <v>1.2802328246872929</v>
      </c>
      <c r="H325" s="12" t="s">
        <v>757</v>
      </c>
      <c r="V325" s="18"/>
      <c r="W325" s="18"/>
      <c r="X325" s="18"/>
      <c r="Y325" s="18"/>
      <c r="Z325" s="18"/>
      <c r="AA325" s="18"/>
      <c r="AB325" s="18"/>
      <c r="AC325" s="18"/>
      <c r="AD325" s="18"/>
      <c r="AE325" s="18"/>
      <c r="AF325" s="18"/>
      <c r="AG325" s="18"/>
    </row>
    <row r="326" spans="2:33">
      <c r="B326" s="10">
        <v>162840</v>
      </c>
      <c r="C326" s="12" t="s">
        <v>118</v>
      </c>
      <c r="D326" s="12">
        <v>2016</v>
      </c>
      <c r="E326" s="12" t="s">
        <v>371</v>
      </c>
      <c r="F326" s="852">
        <v>489.22605171533002</v>
      </c>
      <c r="G326" s="851">
        <v>0</v>
      </c>
      <c r="H326" s="12" t="s">
        <v>757</v>
      </c>
      <c r="V326" s="18"/>
      <c r="W326" s="18"/>
      <c r="X326" s="18"/>
      <c r="Y326" s="18"/>
      <c r="Z326" s="18"/>
      <c r="AA326" s="18"/>
      <c r="AB326" s="18"/>
      <c r="AC326" s="18"/>
      <c r="AD326" s="18"/>
      <c r="AE326" s="18"/>
      <c r="AF326" s="18"/>
      <c r="AG326" s="18"/>
    </row>
    <row r="327" spans="2:33">
      <c r="B327" s="10">
        <v>165386</v>
      </c>
      <c r="C327" s="12" t="s">
        <v>118</v>
      </c>
      <c r="D327" s="12">
        <v>2016</v>
      </c>
      <c r="E327" s="12" t="s">
        <v>371</v>
      </c>
      <c r="F327" s="852">
        <v>56354.180378550431</v>
      </c>
      <c r="G327" s="851">
        <v>0</v>
      </c>
      <c r="H327" s="12" t="s">
        <v>757</v>
      </c>
      <c r="V327" s="18"/>
      <c r="W327" s="18"/>
      <c r="X327" s="18"/>
      <c r="Y327" s="18"/>
      <c r="Z327" s="18"/>
      <c r="AA327" s="18"/>
      <c r="AB327" s="18"/>
      <c r="AC327" s="18"/>
      <c r="AD327" s="18"/>
      <c r="AE327" s="18"/>
      <c r="AF327" s="18"/>
      <c r="AG327" s="18"/>
    </row>
    <row r="328" spans="2:33">
      <c r="B328" s="10" t="s">
        <v>844</v>
      </c>
      <c r="C328" s="12" t="s">
        <v>118</v>
      </c>
      <c r="D328" s="12">
        <v>2017</v>
      </c>
      <c r="E328" s="12" t="s">
        <v>719</v>
      </c>
      <c r="F328" s="852">
        <v>94843.57470733115</v>
      </c>
      <c r="G328" s="851">
        <v>13.336107786917459</v>
      </c>
      <c r="H328" s="12" t="s">
        <v>25</v>
      </c>
      <c r="V328" s="18"/>
      <c r="W328" s="18"/>
      <c r="X328" s="18"/>
      <c r="Y328" s="18"/>
      <c r="Z328" s="18"/>
      <c r="AA328" s="18"/>
      <c r="AB328" s="18"/>
      <c r="AC328" s="18"/>
      <c r="AD328" s="18"/>
      <c r="AE328" s="18"/>
      <c r="AF328" s="18"/>
      <c r="AG328" s="18"/>
    </row>
    <row r="329" spans="2:33">
      <c r="B329" s="10" t="s">
        <v>845</v>
      </c>
      <c r="C329" s="12" t="s">
        <v>118</v>
      </c>
      <c r="D329" s="12">
        <v>2017</v>
      </c>
      <c r="E329" s="12" t="s">
        <v>371</v>
      </c>
      <c r="F329" s="852">
        <v>416.27166726824214</v>
      </c>
      <c r="G329" s="851">
        <v>7.0690588120342915E-2</v>
      </c>
      <c r="H329" s="12" t="s">
        <v>25</v>
      </c>
      <c r="V329" s="18"/>
      <c r="W329" s="18"/>
      <c r="X329" s="18"/>
      <c r="Y329" s="18"/>
      <c r="Z329" s="18"/>
      <c r="AA329" s="18"/>
      <c r="AB329" s="18"/>
      <c r="AC329" s="18"/>
      <c r="AD329" s="18"/>
      <c r="AE329" s="18"/>
      <c r="AF329" s="18"/>
      <c r="AG329" s="18"/>
    </row>
    <row r="330" spans="2:33">
      <c r="B330" s="10" t="s">
        <v>846</v>
      </c>
      <c r="C330" s="12" t="s">
        <v>118</v>
      </c>
      <c r="D330" s="12">
        <v>2017</v>
      </c>
      <c r="E330" s="12" t="s">
        <v>371</v>
      </c>
      <c r="F330" s="852">
        <v>34882.182939110804</v>
      </c>
      <c r="G330" s="851">
        <v>10.363828400141333</v>
      </c>
      <c r="H330" s="12" t="s">
        <v>25</v>
      </c>
      <c r="V330" s="18"/>
      <c r="W330" s="18"/>
      <c r="X330" s="18"/>
      <c r="Y330" s="18"/>
      <c r="Z330" s="18"/>
      <c r="AA330" s="18"/>
      <c r="AB330" s="18"/>
      <c r="AC330" s="18"/>
      <c r="AD330" s="18"/>
      <c r="AE330" s="18"/>
      <c r="AF330" s="18"/>
      <c r="AG330" s="18"/>
    </row>
    <row r="331" spans="2:33">
      <c r="B331" s="10" t="s">
        <v>847</v>
      </c>
      <c r="C331" s="12" t="s">
        <v>118</v>
      </c>
      <c r="D331" s="12">
        <v>2017</v>
      </c>
      <c r="E331" s="12" t="s">
        <v>720</v>
      </c>
      <c r="F331" s="852">
        <v>167052.51455469502</v>
      </c>
      <c r="G331" s="851">
        <v>23.854111575062728</v>
      </c>
      <c r="H331" s="12" t="s">
        <v>25</v>
      </c>
      <c r="V331" s="18"/>
      <c r="W331" s="18"/>
      <c r="X331" s="18"/>
      <c r="Y331" s="18"/>
      <c r="Z331" s="18"/>
      <c r="AA331" s="18"/>
      <c r="AB331" s="18"/>
      <c r="AC331" s="18"/>
      <c r="AD331" s="18"/>
      <c r="AE331" s="18"/>
      <c r="AF331" s="18"/>
      <c r="AG331" s="18"/>
    </row>
    <row r="332" spans="2:33">
      <c r="B332" s="10" t="s">
        <v>848</v>
      </c>
      <c r="C332" s="12" t="s">
        <v>118</v>
      </c>
      <c r="D332" s="12">
        <v>2017</v>
      </c>
      <c r="E332" s="12" t="s">
        <v>719</v>
      </c>
      <c r="F332" s="852">
        <v>8766.7961879295726</v>
      </c>
      <c r="G332" s="851">
        <v>1.4887632937472366</v>
      </c>
      <c r="H332" s="12" t="s">
        <v>25</v>
      </c>
      <c r="V332" s="18"/>
      <c r="W332" s="18"/>
      <c r="X332" s="18"/>
      <c r="Y332" s="18"/>
      <c r="Z332" s="18"/>
      <c r="AA332" s="18"/>
      <c r="AB332" s="18"/>
      <c r="AC332" s="18"/>
      <c r="AD332" s="18"/>
      <c r="AE332" s="18"/>
      <c r="AF332" s="18"/>
      <c r="AG332" s="18"/>
    </row>
    <row r="333" spans="2:33">
      <c r="B333" s="10" t="s">
        <v>849</v>
      </c>
      <c r="C333" s="12" t="s">
        <v>118</v>
      </c>
      <c r="D333" s="12">
        <v>2017</v>
      </c>
      <c r="E333" s="12" t="s">
        <v>371</v>
      </c>
      <c r="F333" s="852">
        <v>27844.740659702438</v>
      </c>
      <c r="G333" s="851">
        <v>10.97346536485553</v>
      </c>
      <c r="H333" s="12" t="s">
        <v>25</v>
      </c>
      <c r="V333" s="18"/>
      <c r="W333" s="18"/>
      <c r="X333" s="18"/>
      <c r="Y333" s="18"/>
      <c r="Z333" s="18"/>
      <c r="AA333" s="18"/>
      <c r="AB333" s="18"/>
      <c r="AC333" s="18"/>
      <c r="AD333" s="18"/>
      <c r="AE333" s="18"/>
      <c r="AF333" s="18"/>
      <c r="AG333" s="18"/>
    </row>
    <row r="334" spans="2:33">
      <c r="B334" s="10" t="s">
        <v>850</v>
      </c>
      <c r="C334" s="12" t="s">
        <v>118</v>
      </c>
      <c r="D334" s="12">
        <v>2017</v>
      </c>
      <c r="E334" s="12" t="s">
        <v>371</v>
      </c>
      <c r="F334" s="852">
        <v>64491.731105414103</v>
      </c>
      <c r="G334" s="851">
        <v>25.452343276817682</v>
      </c>
      <c r="H334" s="12" t="s">
        <v>25</v>
      </c>
      <c r="V334" s="18"/>
      <c r="W334" s="18"/>
      <c r="X334" s="18"/>
      <c r="Y334" s="18"/>
      <c r="Z334" s="18"/>
      <c r="AA334" s="18"/>
      <c r="AB334" s="18"/>
      <c r="AC334" s="18"/>
      <c r="AD334" s="18"/>
      <c r="AE334" s="18"/>
      <c r="AF334" s="18"/>
      <c r="AG334" s="18"/>
    </row>
    <row r="335" spans="2:33">
      <c r="B335" s="10" t="s">
        <v>851</v>
      </c>
      <c r="C335" s="12" t="s">
        <v>118</v>
      </c>
      <c r="D335" s="12">
        <v>2017</v>
      </c>
      <c r="E335" s="12" t="s">
        <v>719</v>
      </c>
      <c r="F335" s="852">
        <v>70643.447258414206</v>
      </c>
      <c r="G335" s="851">
        <v>20.307949626227312</v>
      </c>
      <c r="H335" s="12" t="s">
        <v>25</v>
      </c>
      <c r="V335" s="18"/>
      <c r="W335" s="18"/>
      <c r="X335" s="18"/>
      <c r="Y335" s="18"/>
      <c r="Z335" s="18"/>
      <c r="AA335" s="18"/>
      <c r="AB335" s="18"/>
      <c r="AC335" s="18"/>
      <c r="AD335" s="18"/>
      <c r="AE335" s="18"/>
      <c r="AF335" s="18"/>
      <c r="AG335" s="18"/>
    </row>
    <row r="336" spans="2:33">
      <c r="B336" s="10" t="s">
        <v>852</v>
      </c>
      <c r="C336" s="12" t="s">
        <v>118</v>
      </c>
      <c r="D336" s="12">
        <v>2017</v>
      </c>
      <c r="E336" s="12" t="s">
        <v>719</v>
      </c>
      <c r="F336" s="852">
        <v>118249.94550961205</v>
      </c>
      <c r="G336" s="851">
        <v>0</v>
      </c>
      <c r="H336" s="12" t="s">
        <v>25</v>
      </c>
      <c r="V336" s="18"/>
      <c r="W336" s="18"/>
      <c r="X336" s="18"/>
      <c r="Y336" s="18"/>
      <c r="Z336" s="18"/>
      <c r="AA336" s="18"/>
      <c r="AB336" s="18"/>
      <c r="AC336" s="18"/>
      <c r="AD336" s="18"/>
      <c r="AE336" s="18"/>
      <c r="AF336" s="18"/>
      <c r="AG336" s="18"/>
    </row>
    <row r="337" spans="2:33">
      <c r="B337" s="10" t="s">
        <v>853</v>
      </c>
      <c r="C337" s="12" t="s">
        <v>118</v>
      </c>
      <c r="D337" s="12">
        <v>2017</v>
      </c>
      <c r="E337" s="12" t="s">
        <v>371</v>
      </c>
      <c r="F337" s="852">
        <v>141350.05877980459</v>
      </c>
      <c r="G337" s="851">
        <v>30.583045309802159</v>
      </c>
      <c r="H337" s="12" t="s">
        <v>25</v>
      </c>
      <c r="V337" s="18"/>
      <c r="W337" s="18"/>
      <c r="X337" s="18"/>
      <c r="Y337" s="18"/>
      <c r="Z337" s="18"/>
      <c r="AA337" s="18"/>
      <c r="AB337" s="18"/>
      <c r="AC337" s="18"/>
      <c r="AD337" s="18"/>
      <c r="AE337" s="18"/>
      <c r="AF337" s="18"/>
      <c r="AG337" s="18"/>
    </row>
    <row r="338" spans="2:33">
      <c r="B338" s="10" t="s">
        <v>854</v>
      </c>
      <c r="C338" s="12" t="s">
        <v>118</v>
      </c>
      <c r="D338" s="12">
        <v>2017</v>
      </c>
      <c r="E338" s="12" t="s">
        <v>371</v>
      </c>
      <c r="F338" s="852">
        <v>1463.6166235748422</v>
      </c>
      <c r="G338" s="851">
        <v>0.24854903189110111</v>
      </c>
      <c r="H338" s="12" t="s">
        <v>25</v>
      </c>
      <c r="V338" s="18"/>
      <c r="W338" s="18"/>
      <c r="X338" s="18"/>
      <c r="Y338" s="18"/>
      <c r="Z338" s="18"/>
      <c r="AA338" s="18"/>
      <c r="AB338" s="18"/>
      <c r="AC338" s="18"/>
      <c r="AD338" s="18"/>
      <c r="AE338" s="18"/>
      <c r="AF338" s="18"/>
      <c r="AG338" s="18"/>
    </row>
    <row r="339" spans="2:33">
      <c r="B339" s="10" t="s">
        <v>855</v>
      </c>
      <c r="C339" s="12" t="s">
        <v>118</v>
      </c>
      <c r="D339" s="12">
        <v>2017</v>
      </c>
      <c r="E339" s="12" t="s">
        <v>371</v>
      </c>
      <c r="F339" s="852">
        <v>23145.399997742963</v>
      </c>
      <c r="G339" s="851">
        <v>3.9305147738212609</v>
      </c>
      <c r="H339" s="12" t="s">
        <v>25</v>
      </c>
      <c r="V339" s="18"/>
      <c r="W339" s="18"/>
      <c r="X339" s="18"/>
      <c r="Y339" s="18"/>
      <c r="Z339" s="18"/>
      <c r="AA339" s="18"/>
      <c r="AB339" s="18"/>
      <c r="AC339" s="18"/>
      <c r="AD339" s="18"/>
      <c r="AE339" s="18"/>
      <c r="AF339" s="18"/>
      <c r="AG339" s="18"/>
    </row>
    <row r="340" spans="2:33">
      <c r="B340" s="10" t="s">
        <v>856</v>
      </c>
      <c r="C340" s="12" t="s">
        <v>118</v>
      </c>
      <c r="D340" s="12">
        <v>2017</v>
      </c>
      <c r="E340" s="12" t="s">
        <v>371</v>
      </c>
      <c r="F340" s="852">
        <v>8313.3412126918374</v>
      </c>
      <c r="G340" s="851">
        <v>1.4117582957947934</v>
      </c>
      <c r="H340" s="12" t="s">
        <v>25</v>
      </c>
      <c r="V340" s="18"/>
      <c r="W340" s="18"/>
      <c r="X340" s="18"/>
      <c r="Y340" s="18"/>
      <c r="Z340" s="18"/>
      <c r="AA340" s="18"/>
      <c r="AB340" s="18"/>
      <c r="AC340" s="18"/>
      <c r="AD340" s="18"/>
      <c r="AE340" s="18"/>
      <c r="AF340" s="18"/>
      <c r="AG340" s="18"/>
    </row>
    <row r="341" spans="2:33">
      <c r="B341" s="10" t="s">
        <v>857</v>
      </c>
      <c r="C341" s="12" t="s">
        <v>118</v>
      </c>
      <c r="D341" s="12">
        <v>2017</v>
      </c>
      <c r="E341" s="12" t="s">
        <v>719</v>
      </c>
      <c r="F341" s="852">
        <v>701.54777113999921</v>
      </c>
      <c r="G341" s="851">
        <v>8.5579719907659779E-2</v>
      </c>
      <c r="H341" s="12" t="s">
        <v>25</v>
      </c>
      <c r="V341" s="18"/>
      <c r="W341" s="18"/>
      <c r="X341" s="18"/>
      <c r="Y341" s="18"/>
      <c r="Z341" s="18"/>
      <c r="AA341" s="18"/>
      <c r="AB341" s="18"/>
      <c r="AC341" s="18"/>
      <c r="AD341" s="18"/>
      <c r="AE341" s="18"/>
      <c r="AF341" s="18"/>
      <c r="AG341" s="18"/>
    </row>
    <row r="342" spans="2:33">
      <c r="B342" s="10" t="s">
        <v>858</v>
      </c>
      <c r="C342" s="12" t="s">
        <v>118</v>
      </c>
      <c r="D342" s="12">
        <v>2017</v>
      </c>
      <c r="E342" s="12" t="s">
        <v>371</v>
      </c>
      <c r="F342" s="852">
        <v>6046.0663365031533</v>
      </c>
      <c r="G342" s="851">
        <v>1.026733306032577</v>
      </c>
      <c r="H342" s="12" t="s">
        <v>25</v>
      </c>
      <c r="V342" s="18"/>
      <c r="W342" s="18"/>
      <c r="X342" s="18"/>
      <c r="Y342" s="18"/>
      <c r="Z342" s="18"/>
      <c r="AA342" s="18"/>
      <c r="AB342" s="18"/>
      <c r="AC342" s="18"/>
      <c r="AD342" s="18"/>
      <c r="AE342" s="18"/>
      <c r="AF342" s="18"/>
      <c r="AG342" s="18"/>
    </row>
    <row r="343" spans="2:33">
      <c r="B343" s="10" t="s">
        <v>859</v>
      </c>
      <c r="C343" s="12" t="s">
        <v>118</v>
      </c>
      <c r="D343" s="12">
        <v>2017</v>
      </c>
      <c r="E343" s="12" t="s">
        <v>719</v>
      </c>
      <c r="F343" s="852">
        <v>263645.16743297281</v>
      </c>
      <c r="G343" s="851">
        <v>50.7159154791551</v>
      </c>
      <c r="H343" s="12" t="s">
        <v>25</v>
      </c>
      <c r="V343" s="18"/>
      <c r="W343" s="18"/>
      <c r="X343" s="18"/>
      <c r="Y343" s="18"/>
      <c r="Z343" s="18"/>
      <c r="AA343" s="18"/>
      <c r="AB343" s="18"/>
      <c r="AC343" s="18"/>
      <c r="AD343" s="18"/>
      <c r="AE343" s="18"/>
      <c r="AF343" s="18"/>
      <c r="AG343" s="18"/>
    </row>
    <row r="344" spans="2:33">
      <c r="B344" s="10" t="s">
        <v>860</v>
      </c>
      <c r="C344" s="12" t="s">
        <v>118</v>
      </c>
      <c r="D344" s="12">
        <v>2017</v>
      </c>
      <c r="E344" s="12" t="s">
        <v>719</v>
      </c>
      <c r="F344" s="852">
        <v>196910.99985240307</v>
      </c>
      <c r="G344" s="851">
        <v>31.202142733995554</v>
      </c>
      <c r="H344" s="12" t="s">
        <v>25</v>
      </c>
      <c r="V344" s="18"/>
      <c r="W344" s="18"/>
      <c r="X344" s="18"/>
      <c r="Y344" s="18"/>
      <c r="Z344" s="18"/>
      <c r="AA344" s="18"/>
      <c r="AB344" s="18"/>
      <c r="AC344" s="18"/>
      <c r="AD344" s="18"/>
      <c r="AE344" s="18"/>
      <c r="AF344" s="18"/>
      <c r="AG344" s="18"/>
    </row>
    <row r="345" spans="2:33">
      <c r="B345" s="10" t="s">
        <v>861</v>
      </c>
      <c r="C345" s="12" t="s">
        <v>118</v>
      </c>
      <c r="D345" s="12">
        <v>2017</v>
      </c>
      <c r="E345" s="12" t="s">
        <v>719</v>
      </c>
      <c r="F345" s="852">
        <v>5870.609491417832</v>
      </c>
      <c r="G345" s="851">
        <v>0.99693750549151172</v>
      </c>
      <c r="H345" s="12" t="s">
        <v>25</v>
      </c>
      <c r="V345" s="18"/>
      <c r="W345" s="18"/>
      <c r="X345" s="18"/>
      <c r="Y345" s="18"/>
      <c r="Z345" s="18"/>
      <c r="AA345" s="18"/>
      <c r="AB345" s="18"/>
      <c r="AC345" s="18"/>
      <c r="AD345" s="18"/>
      <c r="AE345" s="18"/>
      <c r="AF345" s="18"/>
      <c r="AG345" s="18"/>
    </row>
    <row r="346" spans="2:33">
      <c r="B346" s="10" t="s">
        <v>862</v>
      </c>
      <c r="C346" s="12" t="s">
        <v>118</v>
      </c>
      <c r="D346" s="12">
        <v>2017</v>
      </c>
      <c r="E346" s="12" t="s">
        <v>719</v>
      </c>
      <c r="F346" s="852">
        <v>13024.245533874473</v>
      </c>
      <c r="G346" s="851">
        <v>0</v>
      </c>
      <c r="H346" s="12" t="s">
        <v>25</v>
      </c>
      <c r="V346" s="18"/>
      <c r="W346" s="18"/>
      <c r="X346" s="18"/>
      <c r="Y346" s="18"/>
      <c r="Z346" s="18"/>
      <c r="AA346" s="18"/>
      <c r="AB346" s="18"/>
      <c r="AC346" s="18"/>
      <c r="AD346" s="18"/>
      <c r="AE346" s="18"/>
      <c r="AF346" s="18"/>
      <c r="AG346" s="18"/>
    </row>
    <row r="347" spans="2:33">
      <c r="B347" s="10" t="s">
        <v>863</v>
      </c>
      <c r="C347" s="12" t="s">
        <v>118</v>
      </c>
      <c r="D347" s="12">
        <v>2017</v>
      </c>
      <c r="E347" s="12" t="s">
        <v>719</v>
      </c>
      <c r="F347" s="852">
        <v>4145.6484457955885</v>
      </c>
      <c r="G347" s="851">
        <v>0</v>
      </c>
      <c r="H347" s="12" t="s">
        <v>25</v>
      </c>
      <c r="V347" s="18"/>
      <c r="W347" s="18"/>
      <c r="X347" s="18"/>
      <c r="Y347" s="18"/>
      <c r="Z347" s="18"/>
      <c r="AA347" s="18"/>
      <c r="AB347" s="18"/>
      <c r="AC347" s="18"/>
      <c r="AD347" s="18"/>
      <c r="AE347" s="18"/>
      <c r="AF347" s="18"/>
      <c r="AG347" s="18"/>
    </row>
    <row r="348" spans="2:33">
      <c r="B348" s="10" t="s">
        <v>864</v>
      </c>
      <c r="C348" s="12" t="s">
        <v>118</v>
      </c>
      <c r="D348" s="12">
        <v>2017</v>
      </c>
      <c r="E348" s="12" t="s">
        <v>371</v>
      </c>
      <c r="F348" s="852">
        <v>7360.9903222851863</v>
      </c>
      <c r="G348" s="851">
        <v>2.8957755823924316</v>
      </c>
      <c r="H348" s="12" t="s">
        <v>25</v>
      </c>
      <c r="V348" s="18"/>
      <c r="W348" s="18"/>
      <c r="X348" s="18"/>
      <c r="Y348" s="18"/>
      <c r="Z348" s="18"/>
      <c r="AA348" s="18"/>
      <c r="AB348" s="18"/>
      <c r="AC348" s="18"/>
      <c r="AD348" s="18"/>
      <c r="AE348" s="18"/>
      <c r="AF348" s="18"/>
      <c r="AG348" s="18"/>
    </row>
    <row r="349" spans="2:33">
      <c r="B349" s="10" t="s">
        <v>865</v>
      </c>
      <c r="C349" s="12" t="s">
        <v>118</v>
      </c>
      <c r="D349" s="12">
        <v>2017</v>
      </c>
      <c r="E349" s="12" t="s">
        <v>371</v>
      </c>
      <c r="F349" s="852">
        <v>7892.6113489649515</v>
      </c>
      <c r="G349" s="851">
        <v>3.2005940647495295</v>
      </c>
      <c r="H349" s="12" t="s">
        <v>25</v>
      </c>
      <c r="V349" s="18"/>
      <c r="W349" s="18"/>
      <c r="X349" s="18"/>
      <c r="Y349" s="18"/>
      <c r="Z349" s="18"/>
      <c r="AA349" s="18"/>
      <c r="AB349" s="18"/>
      <c r="AC349" s="18"/>
      <c r="AD349" s="18"/>
      <c r="AE349" s="18"/>
      <c r="AF349" s="18"/>
      <c r="AG349" s="18"/>
    </row>
    <row r="350" spans="2:33">
      <c r="B350" s="10" t="s">
        <v>866</v>
      </c>
      <c r="C350" s="12" t="s">
        <v>118</v>
      </c>
      <c r="D350" s="12">
        <v>2017</v>
      </c>
      <c r="E350" s="12" t="s">
        <v>371</v>
      </c>
      <c r="F350" s="852">
        <v>31835.32324154201</v>
      </c>
      <c r="G350" s="851">
        <v>9.7249336238271642</v>
      </c>
      <c r="H350" s="12" t="s">
        <v>25</v>
      </c>
      <c r="V350" s="18"/>
      <c r="W350" s="18"/>
      <c r="X350" s="18"/>
      <c r="Y350" s="18"/>
      <c r="Z350" s="18"/>
      <c r="AA350" s="18"/>
      <c r="AB350" s="18"/>
      <c r="AC350" s="18"/>
      <c r="AD350" s="18"/>
      <c r="AE350" s="18"/>
      <c r="AF350" s="18"/>
      <c r="AG350" s="18"/>
    </row>
    <row r="351" spans="2:33">
      <c r="B351" s="10" t="s">
        <v>867</v>
      </c>
      <c r="C351" s="12" t="s">
        <v>118</v>
      </c>
      <c r="D351" s="12">
        <v>2017</v>
      </c>
      <c r="E351" s="12" t="s">
        <v>720</v>
      </c>
      <c r="F351" s="852">
        <v>24334.734618796287</v>
      </c>
      <c r="G351" s="851">
        <v>3.886435650053</v>
      </c>
      <c r="H351" s="12" t="s">
        <v>25</v>
      </c>
      <c r="V351" s="18"/>
      <c r="W351" s="18"/>
      <c r="X351" s="18"/>
      <c r="Y351" s="18"/>
      <c r="Z351" s="18"/>
      <c r="AA351" s="18"/>
      <c r="AB351" s="18"/>
      <c r="AC351" s="18"/>
      <c r="AD351" s="18"/>
      <c r="AE351" s="18"/>
      <c r="AF351" s="18"/>
      <c r="AG351" s="18"/>
    </row>
    <row r="352" spans="2:33">
      <c r="B352" s="10" t="s">
        <v>868</v>
      </c>
      <c r="C352" s="12" t="s">
        <v>118</v>
      </c>
      <c r="D352" s="12">
        <v>2017</v>
      </c>
      <c r="E352" s="12" t="s">
        <v>720</v>
      </c>
      <c r="F352" s="852">
        <v>73004.203856388878</v>
      </c>
      <c r="G352" s="851">
        <v>11.659306950159001</v>
      </c>
      <c r="H352" s="12" t="s">
        <v>25</v>
      </c>
      <c r="V352" s="18"/>
      <c r="W352" s="18"/>
      <c r="X352" s="18"/>
      <c r="Y352" s="18"/>
      <c r="Z352" s="18"/>
      <c r="AA352" s="18"/>
      <c r="AB352" s="18"/>
      <c r="AC352" s="18"/>
      <c r="AD352" s="18"/>
      <c r="AE352" s="18"/>
      <c r="AF352" s="18"/>
      <c r="AG352" s="18"/>
    </row>
    <row r="353" spans="2:33">
      <c r="B353" s="10" t="s">
        <v>869</v>
      </c>
      <c r="C353" s="12" t="s">
        <v>118</v>
      </c>
      <c r="D353" s="12">
        <v>2017</v>
      </c>
      <c r="E353" s="12" t="s">
        <v>371</v>
      </c>
      <c r="F353" s="852">
        <v>42108.538107264438</v>
      </c>
      <c r="G353" s="851">
        <v>9.9932543332440318</v>
      </c>
      <c r="H353" s="12" t="s">
        <v>25</v>
      </c>
      <c r="V353" s="18"/>
      <c r="W353" s="18"/>
      <c r="X353" s="18"/>
      <c r="Y353" s="18"/>
      <c r="Z353" s="18"/>
      <c r="AA353" s="18"/>
      <c r="AB353" s="18"/>
      <c r="AC353" s="18"/>
      <c r="AD353" s="18"/>
      <c r="AE353" s="18"/>
      <c r="AF353" s="18"/>
      <c r="AG353" s="18"/>
    </row>
    <row r="354" spans="2:33">
      <c r="B354" s="10" t="s">
        <v>870</v>
      </c>
      <c r="C354" s="12" t="s">
        <v>118</v>
      </c>
      <c r="D354" s="12">
        <v>2017</v>
      </c>
      <c r="E354" s="12" t="s">
        <v>720</v>
      </c>
      <c r="F354" s="852">
        <v>78958.145860194825</v>
      </c>
      <c r="G354" s="851">
        <v>11.09734755883353</v>
      </c>
      <c r="H354" s="12" t="s">
        <v>25</v>
      </c>
      <c r="V354" s="18"/>
      <c r="W354" s="18"/>
      <c r="X354" s="18"/>
      <c r="Y354" s="18"/>
      <c r="Z354" s="18"/>
      <c r="AA354" s="18"/>
      <c r="AB354" s="18"/>
      <c r="AC354" s="18"/>
      <c r="AD354" s="18"/>
      <c r="AE354" s="18"/>
      <c r="AF354" s="18"/>
      <c r="AG354" s="18"/>
    </row>
    <row r="355" spans="2:33">
      <c r="B355" s="10" t="s">
        <v>871</v>
      </c>
      <c r="C355" s="12" t="s">
        <v>118</v>
      </c>
      <c r="D355" s="12">
        <v>2017</v>
      </c>
      <c r="E355" s="12" t="s">
        <v>371</v>
      </c>
      <c r="F355" s="852">
        <v>24913.953106778816</v>
      </c>
      <c r="G355" s="851">
        <v>7.2361324001201162</v>
      </c>
      <c r="H355" s="12" t="s">
        <v>25</v>
      </c>
      <c r="V355" s="18"/>
      <c r="W355" s="18"/>
      <c r="X355" s="18"/>
      <c r="Y355" s="18"/>
      <c r="Z355" s="18"/>
      <c r="AA355" s="18"/>
      <c r="AB355" s="18"/>
      <c r="AC355" s="18"/>
      <c r="AD355" s="18"/>
      <c r="AE355" s="18"/>
      <c r="AF355" s="18"/>
      <c r="AG355" s="18"/>
    </row>
    <row r="356" spans="2:33">
      <c r="B356" s="10" t="s">
        <v>872</v>
      </c>
      <c r="C356" s="12" t="s">
        <v>118</v>
      </c>
      <c r="D356" s="12">
        <v>2017</v>
      </c>
      <c r="E356" s="12" t="s">
        <v>371</v>
      </c>
      <c r="F356" s="852">
        <v>6218.4726686933827</v>
      </c>
      <c r="G356" s="851">
        <v>0</v>
      </c>
      <c r="H356" s="12" t="s">
        <v>25</v>
      </c>
      <c r="V356" s="18"/>
      <c r="W356" s="18"/>
      <c r="X356" s="18"/>
      <c r="Y356" s="18"/>
      <c r="Z356" s="18"/>
      <c r="AA356" s="18"/>
      <c r="AB356" s="18"/>
      <c r="AC356" s="18"/>
      <c r="AD356" s="18"/>
      <c r="AE356" s="18"/>
      <c r="AF356" s="18"/>
      <c r="AG356" s="18"/>
    </row>
    <row r="357" spans="2:33">
      <c r="B357" s="10" t="s">
        <v>873</v>
      </c>
      <c r="C357" s="12" t="s">
        <v>118</v>
      </c>
      <c r="D357" s="12">
        <v>2017</v>
      </c>
      <c r="E357" s="12" t="s">
        <v>719</v>
      </c>
      <c r="F357" s="852">
        <v>174523.08352122671</v>
      </c>
      <c r="G357" s="851">
        <v>26.76767755197007</v>
      </c>
      <c r="H357" s="12" t="s">
        <v>25</v>
      </c>
      <c r="V357" s="18"/>
      <c r="W357" s="18"/>
      <c r="X357" s="18"/>
      <c r="Y357" s="18"/>
      <c r="Z357" s="18"/>
      <c r="AA357" s="18"/>
      <c r="AB357" s="18"/>
      <c r="AC357" s="18"/>
      <c r="AD357" s="18"/>
      <c r="AE357" s="18"/>
      <c r="AF357" s="18"/>
      <c r="AG357" s="18"/>
    </row>
    <row r="358" spans="2:33">
      <c r="B358" s="10" t="s">
        <v>874</v>
      </c>
      <c r="C358" s="12" t="s">
        <v>118</v>
      </c>
      <c r="D358" s="12">
        <v>2017</v>
      </c>
      <c r="E358" s="12" t="s">
        <v>720</v>
      </c>
      <c r="F358" s="852">
        <v>12276.428132703584</v>
      </c>
      <c r="G358" s="851">
        <v>2.5424483490631689</v>
      </c>
      <c r="H358" s="12" t="s">
        <v>25</v>
      </c>
      <c r="V358" s="18"/>
      <c r="W358" s="18"/>
      <c r="X358" s="18"/>
      <c r="Y358" s="18"/>
      <c r="Z358" s="18"/>
      <c r="AA358" s="18"/>
      <c r="AB358" s="18"/>
      <c r="AC358" s="18"/>
      <c r="AD358" s="18"/>
      <c r="AE358" s="18"/>
      <c r="AF358" s="18"/>
      <c r="AG358" s="18"/>
    </row>
    <row r="359" spans="2:33">
      <c r="B359" s="10" t="s">
        <v>875</v>
      </c>
      <c r="C359" s="12" t="s">
        <v>118</v>
      </c>
      <c r="D359" s="12">
        <v>2017</v>
      </c>
      <c r="E359" s="12" t="s">
        <v>371</v>
      </c>
      <c r="F359" s="852">
        <v>7751.7069955282168</v>
      </c>
      <c r="G359" s="851">
        <v>1.3163824721641619</v>
      </c>
      <c r="H359" s="12" t="s">
        <v>25</v>
      </c>
      <c r="V359" s="18"/>
      <c r="W359" s="18"/>
      <c r="X359" s="18"/>
      <c r="Y359" s="18"/>
      <c r="Z359" s="18"/>
      <c r="AA359" s="18"/>
      <c r="AB359" s="18"/>
      <c r="AC359" s="18"/>
      <c r="AD359" s="18"/>
      <c r="AE359" s="18"/>
      <c r="AF359" s="18"/>
      <c r="AG359" s="18"/>
    </row>
    <row r="360" spans="2:33">
      <c r="B360" s="10" t="s">
        <v>876</v>
      </c>
      <c r="C360" s="12" t="s">
        <v>118</v>
      </c>
      <c r="D360" s="12">
        <v>2017</v>
      </c>
      <c r="E360" s="12" t="s">
        <v>371</v>
      </c>
      <c r="F360" s="852">
        <v>9757.4441571656153</v>
      </c>
      <c r="G360" s="851">
        <v>1.6569935459406744</v>
      </c>
      <c r="H360" s="12" t="s">
        <v>25</v>
      </c>
      <c r="V360" s="18"/>
      <c r="W360" s="18"/>
      <c r="X360" s="18"/>
      <c r="Y360" s="18"/>
      <c r="Z360" s="18"/>
      <c r="AA360" s="18"/>
      <c r="AB360" s="18"/>
      <c r="AC360" s="18"/>
      <c r="AD360" s="18"/>
      <c r="AE360" s="18"/>
      <c r="AF360" s="18"/>
      <c r="AG360" s="18"/>
    </row>
    <row r="361" spans="2:33">
      <c r="B361" s="10" t="s">
        <v>877</v>
      </c>
      <c r="C361" s="12" t="s">
        <v>118</v>
      </c>
      <c r="D361" s="12">
        <v>2017</v>
      </c>
      <c r="E361" s="12" t="s">
        <v>719</v>
      </c>
      <c r="F361" s="852">
        <v>65310.137875937522</v>
      </c>
      <c r="G361" s="851">
        <v>10.721107380039227</v>
      </c>
      <c r="H361" s="12" t="s">
        <v>25</v>
      </c>
      <c r="V361" s="18"/>
      <c r="W361" s="18"/>
      <c r="X361" s="18"/>
      <c r="Y361" s="18"/>
      <c r="Z361" s="18"/>
      <c r="AA361" s="18"/>
      <c r="AB361" s="18"/>
      <c r="AC361" s="18"/>
      <c r="AD361" s="18"/>
      <c r="AE361" s="18"/>
      <c r="AF361" s="18"/>
      <c r="AG361" s="18"/>
    </row>
    <row r="362" spans="2:33">
      <c r="B362" s="10" t="s">
        <v>878</v>
      </c>
      <c r="C362" s="12" t="s">
        <v>118</v>
      </c>
      <c r="D362" s="12">
        <v>2017</v>
      </c>
      <c r="E362" s="12" t="s">
        <v>719</v>
      </c>
      <c r="F362" s="852">
        <v>377385.00456649583</v>
      </c>
      <c r="G362" s="851">
        <v>49.643116276230202</v>
      </c>
      <c r="H362" s="12" t="s">
        <v>25</v>
      </c>
      <c r="V362" s="18"/>
      <c r="W362" s="18"/>
      <c r="X362" s="18"/>
      <c r="Y362" s="18"/>
      <c r="Z362" s="18"/>
      <c r="AA362" s="18"/>
      <c r="AB362" s="18"/>
      <c r="AC362" s="18"/>
      <c r="AD362" s="18"/>
      <c r="AE362" s="18"/>
      <c r="AF362" s="18"/>
      <c r="AG362" s="18"/>
    </row>
    <row r="363" spans="2:33">
      <c r="B363" s="10" t="s">
        <v>879</v>
      </c>
      <c r="C363" s="12" t="s">
        <v>118</v>
      </c>
      <c r="D363" s="12">
        <v>2017</v>
      </c>
      <c r="E363" s="12" t="s">
        <v>371</v>
      </c>
      <c r="F363" s="852">
        <v>3089.8573164357772</v>
      </c>
      <c r="G363" s="851">
        <v>0.52471462288121351</v>
      </c>
      <c r="H363" s="12" t="s">
        <v>25</v>
      </c>
      <c r="V363" s="18"/>
      <c r="W363" s="18"/>
      <c r="X363" s="18"/>
      <c r="Y363" s="18"/>
      <c r="Z363" s="18"/>
      <c r="AA363" s="18"/>
      <c r="AB363" s="18"/>
      <c r="AC363" s="18"/>
      <c r="AD363" s="18"/>
      <c r="AE363" s="18"/>
      <c r="AF363" s="18"/>
      <c r="AG363" s="18"/>
    </row>
    <row r="364" spans="2:33">
      <c r="B364" s="10" t="s">
        <v>880</v>
      </c>
      <c r="C364" s="12" t="s">
        <v>118</v>
      </c>
      <c r="D364" s="12">
        <v>2017</v>
      </c>
      <c r="E364" s="12" t="s">
        <v>719</v>
      </c>
      <c r="F364" s="852">
        <v>82017.285891186315</v>
      </c>
      <c r="G364" s="851">
        <v>27.172944489854061</v>
      </c>
      <c r="H364" s="12" t="s">
        <v>25</v>
      </c>
      <c r="V364" s="18"/>
      <c r="W364" s="18"/>
      <c r="X364" s="18"/>
      <c r="Y364" s="18"/>
      <c r="Z364" s="18"/>
      <c r="AA364" s="18"/>
      <c r="AB364" s="18"/>
      <c r="AC364" s="18"/>
      <c r="AD364" s="18"/>
      <c r="AE364" s="18"/>
      <c r="AF364" s="18"/>
      <c r="AG364" s="18"/>
    </row>
    <row r="365" spans="2:33">
      <c r="B365" s="10" t="s">
        <v>881</v>
      </c>
      <c r="C365" s="12" t="s">
        <v>118</v>
      </c>
      <c r="D365" s="12">
        <v>2017</v>
      </c>
      <c r="E365" s="12" t="s">
        <v>371</v>
      </c>
      <c r="F365" s="852">
        <v>2117.4835827018169</v>
      </c>
      <c r="G365" s="851">
        <v>0.35958767210525933</v>
      </c>
      <c r="H365" s="12" t="s">
        <v>25</v>
      </c>
      <c r="V365" s="18"/>
      <c r="W365" s="18"/>
      <c r="X365" s="18"/>
      <c r="Y365" s="18"/>
      <c r="Z365" s="18"/>
      <c r="AA365" s="18"/>
      <c r="AB365" s="18"/>
      <c r="AC365" s="18"/>
      <c r="AD365" s="18"/>
      <c r="AE365" s="18"/>
      <c r="AF365" s="18"/>
      <c r="AG365" s="18"/>
    </row>
    <row r="366" spans="2:33">
      <c r="B366" s="10" t="s">
        <v>882</v>
      </c>
      <c r="C366" s="12" t="s">
        <v>118</v>
      </c>
      <c r="D366" s="12">
        <v>2017</v>
      </c>
      <c r="E366" s="12" t="s">
        <v>371</v>
      </c>
      <c r="F366" s="852">
        <v>4146.0908522886994</v>
      </c>
      <c r="G366" s="851">
        <v>0.67102925265738589</v>
      </c>
      <c r="H366" s="12" t="s">
        <v>25</v>
      </c>
      <c r="V366" s="18"/>
      <c r="W366" s="18"/>
      <c r="X366" s="18"/>
      <c r="Y366" s="18"/>
      <c r="Z366" s="18"/>
      <c r="AA366" s="18"/>
      <c r="AB366" s="18"/>
      <c r="AC366" s="18"/>
      <c r="AD366" s="18"/>
      <c r="AE366" s="18"/>
      <c r="AF366" s="18"/>
      <c r="AG366" s="18"/>
    </row>
    <row r="367" spans="2:33">
      <c r="B367" s="10" t="s">
        <v>883</v>
      </c>
      <c r="C367" s="12" t="s">
        <v>118</v>
      </c>
      <c r="D367" s="12">
        <v>2017</v>
      </c>
      <c r="E367" s="12" t="s">
        <v>371</v>
      </c>
      <c r="F367" s="852">
        <v>56398.672484094481</v>
      </c>
      <c r="G367" s="851">
        <v>28.488335361094382</v>
      </c>
      <c r="H367" s="12" t="s">
        <v>25</v>
      </c>
      <c r="V367" s="18"/>
      <c r="W367" s="18"/>
      <c r="X367" s="18"/>
      <c r="Y367" s="18"/>
      <c r="Z367" s="18"/>
      <c r="AA367" s="18"/>
      <c r="AB367" s="18"/>
      <c r="AC367" s="18"/>
      <c r="AD367" s="18"/>
      <c r="AE367" s="18"/>
      <c r="AF367" s="18"/>
      <c r="AG367" s="18"/>
    </row>
    <row r="368" spans="2:33">
      <c r="B368" s="10" t="s">
        <v>884</v>
      </c>
      <c r="C368" s="12" t="s">
        <v>118</v>
      </c>
      <c r="D368" s="12">
        <v>2017</v>
      </c>
      <c r="E368" s="12" t="s">
        <v>371</v>
      </c>
      <c r="F368" s="852">
        <v>548.37821672083612</v>
      </c>
      <c r="G368" s="851">
        <v>9.3124710857154763E-2</v>
      </c>
      <c r="H368" s="12" t="s">
        <v>25</v>
      </c>
      <c r="V368" s="18"/>
      <c r="W368" s="18"/>
      <c r="X368" s="18"/>
      <c r="Y368" s="18"/>
      <c r="Z368" s="18"/>
      <c r="AA368" s="18"/>
      <c r="AB368" s="18"/>
      <c r="AC368" s="18"/>
      <c r="AD368" s="18"/>
      <c r="AE368" s="18"/>
      <c r="AF368" s="18"/>
      <c r="AG368" s="18"/>
    </row>
    <row r="369" spans="2:33">
      <c r="B369" s="10" t="s">
        <v>885</v>
      </c>
      <c r="C369" s="12" t="s">
        <v>118</v>
      </c>
      <c r="D369" s="12">
        <v>2017</v>
      </c>
      <c r="E369" s="12" t="s">
        <v>371</v>
      </c>
      <c r="F369" s="852">
        <v>2200.5624465023052</v>
      </c>
      <c r="G369" s="851">
        <v>0.91445544707129411</v>
      </c>
      <c r="H369" s="12" t="s">
        <v>25</v>
      </c>
      <c r="V369" s="18"/>
      <c r="W369" s="18"/>
      <c r="X369" s="18"/>
      <c r="Y369" s="18"/>
      <c r="Z369" s="18"/>
      <c r="AA369" s="18"/>
      <c r="AB369" s="18"/>
      <c r="AC369" s="18"/>
      <c r="AD369" s="18"/>
      <c r="AE369" s="18"/>
      <c r="AF369" s="18"/>
      <c r="AG369" s="18"/>
    </row>
    <row r="370" spans="2:33">
      <c r="B370" s="10" t="s">
        <v>886</v>
      </c>
      <c r="C370" s="12" t="s">
        <v>118</v>
      </c>
      <c r="D370" s="12">
        <v>2017</v>
      </c>
      <c r="E370" s="12" t="s">
        <v>371</v>
      </c>
      <c r="F370" s="852">
        <v>3991.5085519658896</v>
      </c>
      <c r="G370" s="851">
        <v>2.0478809086051557</v>
      </c>
      <c r="H370" s="12" t="s">
        <v>25</v>
      </c>
      <c r="V370" s="18"/>
      <c r="W370" s="18"/>
      <c r="X370" s="18"/>
      <c r="Y370" s="18"/>
      <c r="Z370" s="18"/>
      <c r="AA370" s="18"/>
      <c r="AB370" s="18"/>
      <c r="AC370" s="18"/>
      <c r="AD370" s="18"/>
      <c r="AE370" s="18"/>
      <c r="AF370" s="18"/>
      <c r="AG370" s="18"/>
    </row>
    <row r="371" spans="2:33">
      <c r="B371" s="10" t="s">
        <v>887</v>
      </c>
      <c r="C371" s="12" t="s">
        <v>118</v>
      </c>
      <c r="D371" s="12">
        <v>2017</v>
      </c>
      <c r="E371" s="12" t="s">
        <v>719</v>
      </c>
      <c r="F371" s="852">
        <v>46110.772388578735</v>
      </c>
      <c r="G371" s="851">
        <v>1.5858844832383481</v>
      </c>
      <c r="H371" s="12" t="s">
        <v>25</v>
      </c>
      <c r="V371" s="18"/>
      <c r="W371" s="18"/>
      <c r="X371" s="18"/>
      <c r="Y371" s="18"/>
      <c r="Z371" s="18"/>
      <c r="AA371" s="18"/>
      <c r="AB371" s="18"/>
      <c r="AC371" s="18"/>
      <c r="AD371" s="18"/>
      <c r="AE371" s="18"/>
      <c r="AF371" s="18"/>
      <c r="AG371" s="18"/>
    </row>
    <row r="372" spans="2:33">
      <c r="B372" s="10" t="s">
        <v>888</v>
      </c>
      <c r="C372" s="12" t="s">
        <v>118</v>
      </c>
      <c r="D372" s="12">
        <v>2017</v>
      </c>
      <c r="E372" s="12" t="s">
        <v>720</v>
      </c>
      <c r="F372" s="852">
        <v>67913.093297482337</v>
      </c>
      <c r="G372" s="851">
        <v>13.095308446533721</v>
      </c>
      <c r="H372" s="12" t="s">
        <v>25</v>
      </c>
      <c r="V372" s="18"/>
      <c r="W372" s="18"/>
      <c r="X372" s="18"/>
      <c r="Y372" s="18"/>
      <c r="Z372" s="18"/>
      <c r="AA372" s="18"/>
      <c r="AB372" s="18"/>
      <c r="AC372" s="18"/>
      <c r="AD372" s="18"/>
      <c r="AE372" s="18"/>
      <c r="AF372" s="18"/>
      <c r="AG372" s="18"/>
    </row>
    <row r="373" spans="2:33">
      <c r="B373" s="10" t="s">
        <v>889</v>
      </c>
      <c r="C373" s="12" t="s">
        <v>118</v>
      </c>
      <c r="D373" s="12">
        <v>2017</v>
      </c>
      <c r="E373" s="12" t="s">
        <v>719</v>
      </c>
      <c r="F373" s="852">
        <v>4613.8894494318029</v>
      </c>
      <c r="G373" s="851">
        <v>0.74132442011324318</v>
      </c>
      <c r="H373" s="12" t="s">
        <v>25</v>
      </c>
      <c r="V373" s="18"/>
      <c r="W373" s="18"/>
      <c r="X373" s="18"/>
      <c r="Y373" s="18"/>
      <c r="Z373" s="18"/>
      <c r="AA373" s="18"/>
      <c r="AB373" s="18"/>
      <c r="AC373" s="18"/>
      <c r="AD373" s="18"/>
      <c r="AE373" s="18"/>
      <c r="AF373" s="18"/>
      <c r="AG373" s="18"/>
    </row>
    <row r="374" spans="2:33">
      <c r="B374" s="10" t="s">
        <v>890</v>
      </c>
      <c r="C374" s="12" t="s">
        <v>118</v>
      </c>
      <c r="D374" s="12">
        <v>2017</v>
      </c>
      <c r="E374" s="12" t="s">
        <v>719</v>
      </c>
      <c r="F374" s="852">
        <v>8662.5634918586275</v>
      </c>
      <c r="G374" s="851">
        <v>1.4053636724231591</v>
      </c>
      <c r="H374" s="12" t="s">
        <v>25</v>
      </c>
      <c r="V374" s="18"/>
      <c r="W374" s="18"/>
      <c r="X374" s="18"/>
      <c r="Y374" s="18"/>
      <c r="Z374" s="18"/>
      <c r="AA374" s="18"/>
      <c r="AB374" s="18"/>
      <c r="AC374" s="18"/>
      <c r="AD374" s="18"/>
      <c r="AE374" s="18"/>
      <c r="AF374" s="18"/>
      <c r="AG374" s="18"/>
    </row>
    <row r="375" spans="2:33">
      <c r="B375" s="10" t="s">
        <v>891</v>
      </c>
      <c r="C375" s="12" t="s">
        <v>118</v>
      </c>
      <c r="D375" s="12">
        <v>2017</v>
      </c>
      <c r="E375" s="12" t="s">
        <v>719</v>
      </c>
      <c r="F375" s="852">
        <v>24703.128066993966</v>
      </c>
      <c r="G375" s="851">
        <v>1.3327267829795684</v>
      </c>
      <c r="H375" s="12" t="s">
        <v>25</v>
      </c>
      <c r="V375" s="18"/>
      <c r="W375" s="18"/>
      <c r="X375" s="18"/>
      <c r="Y375" s="18"/>
      <c r="Z375" s="18"/>
      <c r="AA375" s="18"/>
      <c r="AB375" s="18"/>
      <c r="AC375" s="18"/>
      <c r="AD375" s="18"/>
      <c r="AE375" s="18"/>
      <c r="AF375" s="18"/>
      <c r="AG375" s="18"/>
    </row>
    <row r="376" spans="2:33">
      <c r="B376" s="10" t="s">
        <v>892</v>
      </c>
      <c r="C376" s="12" t="s">
        <v>118</v>
      </c>
      <c r="D376" s="12">
        <v>2017</v>
      </c>
      <c r="E376" s="12" t="s">
        <v>720</v>
      </c>
      <c r="F376" s="852">
        <v>737789.61298871122</v>
      </c>
      <c r="G376" s="851">
        <v>80.954662086239935</v>
      </c>
      <c r="H376" s="12" t="s">
        <v>25</v>
      </c>
      <c r="V376" s="18"/>
      <c r="W376" s="18"/>
      <c r="X376" s="18"/>
      <c r="Y376" s="18"/>
      <c r="Z376" s="18"/>
      <c r="AA376" s="18"/>
      <c r="AB376" s="18"/>
      <c r="AC376" s="18"/>
      <c r="AD376" s="18"/>
      <c r="AE376" s="18"/>
      <c r="AF376" s="18"/>
      <c r="AG376" s="18"/>
    </row>
    <row r="377" spans="2:33">
      <c r="B377" s="10" t="s">
        <v>893</v>
      </c>
      <c r="C377" s="12" t="s">
        <v>118</v>
      </c>
      <c r="D377" s="12">
        <v>2017</v>
      </c>
      <c r="E377" s="12" t="s">
        <v>371</v>
      </c>
      <c r="F377" s="852">
        <v>53078.742664238103</v>
      </c>
      <c r="G377" s="851">
        <v>0</v>
      </c>
      <c r="H377" s="12" t="s">
        <v>25</v>
      </c>
      <c r="V377" s="18"/>
      <c r="W377" s="18"/>
      <c r="X377" s="18"/>
      <c r="Y377" s="18"/>
      <c r="Z377" s="18"/>
      <c r="AA377" s="18"/>
      <c r="AB377" s="18"/>
      <c r="AC377" s="18"/>
      <c r="AD377" s="18"/>
      <c r="AE377" s="18"/>
      <c r="AF377" s="18"/>
      <c r="AG377" s="18"/>
    </row>
    <row r="378" spans="2:33">
      <c r="B378" s="10" t="s">
        <v>894</v>
      </c>
      <c r="C378" s="12" t="s">
        <v>22</v>
      </c>
      <c r="D378" s="12">
        <v>2018</v>
      </c>
      <c r="E378" s="12" t="s">
        <v>371</v>
      </c>
      <c r="F378" s="852">
        <v>17933.668942956498</v>
      </c>
      <c r="G378" s="851">
        <v>2.2498181818181817</v>
      </c>
      <c r="H378" s="12" t="s">
        <v>758</v>
      </c>
      <c r="V378" s="18"/>
      <c r="W378" s="18"/>
      <c r="X378" s="18"/>
      <c r="Y378" s="18"/>
      <c r="Z378" s="18"/>
      <c r="AA378" s="18"/>
      <c r="AB378" s="18"/>
      <c r="AC378" s="18"/>
      <c r="AD378" s="18"/>
      <c r="AE378" s="18"/>
      <c r="AF378" s="18"/>
      <c r="AG378" s="18"/>
    </row>
    <row r="379" spans="2:33">
      <c r="B379" s="10" t="s">
        <v>895</v>
      </c>
      <c r="C379" s="12" t="s">
        <v>22</v>
      </c>
      <c r="D379" s="12">
        <v>2018</v>
      </c>
      <c r="E379" s="12" t="s">
        <v>371</v>
      </c>
      <c r="F379" s="852">
        <v>4236.3205593220255</v>
      </c>
      <c r="G379" s="851">
        <v>0.48909090909090908</v>
      </c>
      <c r="H379" s="12" t="s">
        <v>758</v>
      </c>
      <c r="V379" s="18"/>
      <c r="W379" s="18"/>
      <c r="X379" s="18"/>
      <c r="Y379" s="18"/>
      <c r="Z379" s="18"/>
      <c r="AA379" s="18"/>
      <c r="AB379" s="18"/>
      <c r="AC379" s="18"/>
      <c r="AD379" s="18"/>
      <c r="AE379" s="18"/>
      <c r="AF379" s="18"/>
      <c r="AG379" s="18"/>
    </row>
    <row r="380" spans="2:33">
      <c r="B380" s="10" t="s">
        <v>896</v>
      </c>
      <c r="C380" s="12" t="s">
        <v>22</v>
      </c>
      <c r="D380" s="12">
        <v>2018</v>
      </c>
      <c r="E380" s="12" t="s">
        <v>371</v>
      </c>
      <c r="F380" s="852">
        <v>6934.8100671115808</v>
      </c>
      <c r="G380" s="851">
        <v>1.6824727272727271</v>
      </c>
      <c r="H380" s="12" t="s">
        <v>758</v>
      </c>
      <c r="V380" s="18"/>
      <c r="W380" s="18"/>
      <c r="X380" s="18"/>
      <c r="Y380" s="18"/>
      <c r="Z380" s="18"/>
      <c r="AA380" s="18"/>
      <c r="AB380" s="18"/>
      <c r="AC380" s="18"/>
      <c r="AD380" s="18"/>
      <c r="AE380" s="18"/>
      <c r="AF380" s="18"/>
      <c r="AG380" s="18"/>
    </row>
    <row r="381" spans="2:33">
      <c r="B381" s="10" t="s">
        <v>897</v>
      </c>
      <c r="C381" s="12" t="s">
        <v>22</v>
      </c>
      <c r="D381" s="12">
        <v>2018</v>
      </c>
      <c r="E381" s="12" t="s">
        <v>371</v>
      </c>
      <c r="F381" s="852">
        <v>8377.1323070321359</v>
      </c>
      <c r="G381" s="851">
        <v>2.0248363636363633</v>
      </c>
      <c r="H381" s="12" t="s">
        <v>758</v>
      </c>
      <c r="V381" s="18"/>
      <c r="W381" s="18"/>
      <c r="X381" s="18"/>
      <c r="Y381" s="18"/>
      <c r="Z381" s="18"/>
      <c r="AA381" s="18"/>
      <c r="AB381" s="18"/>
      <c r="AC381" s="18"/>
      <c r="AD381" s="18"/>
      <c r="AE381" s="18"/>
      <c r="AF381" s="18"/>
      <c r="AG381" s="18"/>
    </row>
    <row r="382" spans="2:33">
      <c r="B382" s="10" t="s">
        <v>898</v>
      </c>
      <c r="C382" s="12" t="s">
        <v>22</v>
      </c>
      <c r="D382" s="12">
        <v>2018</v>
      </c>
      <c r="E382" s="12" t="s">
        <v>371</v>
      </c>
      <c r="F382" s="852">
        <v>8958.0253208038412</v>
      </c>
      <c r="G382" s="851">
        <v>2.7389090909090905</v>
      </c>
      <c r="H382" s="12" t="s">
        <v>758</v>
      </c>
      <c r="V382" s="18"/>
      <c r="W382" s="18"/>
      <c r="X382" s="18"/>
      <c r="Y382" s="18"/>
      <c r="Z382" s="18"/>
      <c r="AA382" s="18"/>
      <c r="AB382" s="18"/>
      <c r="AC382" s="18"/>
      <c r="AD382" s="18"/>
      <c r="AE382" s="18"/>
      <c r="AF382" s="18"/>
      <c r="AG382" s="18"/>
    </row>
    <row r="383" spans="2:33">
      <c r="B383" s="10" t="s">
        <v>899</v>
      </c>
      <c r="C383" s="12" t="s">
        <v>22</v>
      </c>
      <c r="D383" s="12">
        <v>2018</v>
      </c>
      <c r="E383" s="12" t="s">
        <v>371</v>
      </c>
      <c r="F383" s="852">
        <v>68203.087266456467</v>
      </c>
      <c r="G383" s="851">
        <v>0</v>
      </c>
      <c r="H383" s="12" t="s">
        <v>758</v>
      </c>
      <c r="V383" s="18"/>
      <c r="W383" s="18"/>
      <c r="X383" s="18"/>
      <c r="Y383" s="18"/>
      <c r="Z383" s="18"/>
      <c r="AA383" s="18"/>
      <c r="AB383" s="18"/>
      <c r="AC383" s="18"/>
      <c r="AD383" s="18"/>
      <c r="AE383" s="18"/>
      <c r="AF383" s="18"/>
      <c r="AG383" s="18"/>
    </row>
    <row r="384" spans="2:33">
      <c r="B384" s="10" t="s">
        <v>900</v>
      </c>
      <c r="C384" s="12" t="s">
        <v>22</v>
      </c>
      <c r="D384" s="12">
        <v>2018</v>
      </c>
      <c r="E384" s="12" t="s">
        <v>371</v>
      </c>
      <c r="F384" s="852">
        <v>91819.363126459037</v>
      </c>
      <c r="G384" s="851">
        <v>26.430472727272726</v>
      </c>
      <c r="H384" s="12" t="s">
        <v>758</v>
      </c>
      <c r="V384" s="18"/>
      <c r="W384" s="18"/>
      <c r="X384" s="18"/>
      <c r="Y384" s="18"/>
      <c r="Z384" s="18"/>
      <c r="AA384" s="18"/>
      <c r="AB384" s="18"/>
      <c r="AC384" s="18"/>
      <c r="AD384" s="18"/>
      <c r="AE384" s="18"/>
      <c r="AF384" s="18"/>
      <c r="AG384" s="18"/>
    </row>
    <row r="385" spans="2:33">
      <c r="B385" s="10" t="s">
        <v>901</v>
      </c>
      <c r="C385" s="12" t="s">
        <v>22</v>
      </c>
      <c r="D385" s="12">
        <v>2018</v>
      </c>
      <c r="E385" s="12" t="s">
        <v>371</v>
      </c>
      <c r="F385" s="852">
        <v>78383.716991059831</v>
      </c>
      <c r="G385" s="851">
        <v>6.0842909090909085</v>
      </c>
      <c r="H385" s="12" t="s">
        <v>758</v>
      </c>
      <c r="V385" s="18"/>
      <c r="W385" s="18"/>
      <c r="X385" s="18"/>
      <c r="Y385" s="18"/>
      <c r="Z385" s="18"/>
      <c r="AA385" s="18"/>
      <c r="AB385" s="18"/>
      <c r="AC385" s="18"/>
      <c r="AD385" s="18"/>
      <c r="AE385" s="18"/>
      <c r="AF385" s="18"/>
      <c r="AG385" s="18"/>
    </row>
    <row r="386" spans="2:33">
      <c r="B386" s="10" t="s">
        <v>902</v>
      </c>
      <c r="C386" s="12" t="s">
        <v>22</v>
      </c>
      <c r="D386" s="12">
        <v>2018</v>
      </c>
      <c r="E386" s="12" t="s">
        <v>371</v>
      </c>
      <c r="F386" s="852">
        <v>4114.1024028653119</v>
      </c>
      <c r="G386" s="851">
        <v>0.99774545454545449</v>
      </c>
      <c r="H386" s="12" t="s">
        <v>758</v>
      </c>
      <c r="V386" s="18"/>
      <c r="W386" s="18"/>
      <c r="X386" s="18"/>
      <c r="Y386" s="18"/>
      <c r="Z386" s="18"/>
      <c r="AA386" s="18"/>
      <c r="AB386" s="18"/>
      <c r="AC386" s="18"/>
      <c r="AD386" s="18"/>
      <c r="AE386" s="18"/>
      <c r="AF386" s="18"/>
      <c r="AG386" s="18"/>
    </row>
    <row r="387" spans="2:33">
      <c r="B387" s="10" t="s">
        <v>903</v>
      </c>
      <c r="C387" s="12" t="s">
        <v>22</v>
      </c>
      <c r="D387" s="12">
        <v>2018</v>
      </c>
      <c r="E387" s="12" t="s">
        <v>371</v>
      </c>
      <c r="F387" s="852">
        <v>4703.3376823256785</v>
      </c>
      <c r="G387" s="851">
        <v>1.134690909090909</v>
      </c>
      <c r="H387" s="12" t="s">
        <v>758</v>
      </c>
      <c r="V387" s="18"/>
      <c r="W387" s="18"/>
      <c r="X387" s="18"/>
      <c r="Y387" s="18"/>
      <c r="Z387" s="18"/>
      <c r="AA387" s="18"/>
      <c r="AB387" s="18"/>
      <c r="AC387" s="18"/>
      <c r="AD387" s="18"/>
      <c r="AE387" s="18"/>
      <c r="AF387" s="18"/>
      <c r="AG387" s="18"/>
    </row>
    <row r="388" spans="2:33">
      <c r="B388" s="10" t="s">
        <v>904</v>
      </c>
      <c r="C388" s="12" t="s">
        <v>22</v>
      </c>
      <c r="D388" s="12">
        <v>2018</v>
      </c>
      <c r="E388" s="12" t="s">
        <v>371</v>
      </c>
      <c r="F388" s="852">
        <v>14798.492217935267</v>
      </c>
      <c r="G388" s="851">
        <v>4.0105454545454542</v>
      </c>
      <c r="H388" s="12" t="s">
        <v>758</v>
      </c>
      <c r="V388" s="18"/>
      <c r="W388" s="18"/>
      <c r="X388" s="18"/>
      <c r="Y388" s="18"/>
      <c r="Z388" s="18"/>
      <c r="AA388" s="18"/>
      <c r="AB388" s="18"/>
      <c r="AC388" s="18"/>
      <c r="AD388" s="18"/>
      <c r="AE388" s="18"/>
      <c r="AF388" s="18"/>
      <c r="AG388" s="18"/>
    </row>
    <row r="389" spans="2:33">
      <c r="B389" s="10" t="s">
        <v>905</v>
      </c>
      <c r="C389" s="12" t="s">
        <v>22</v>
      </c>
      <c r="D389" s="12">
        <v>2018</v>
      </c>
      <c r="E389" s="12" t="s">
        <v>371</v>
      </c>
      <c r="F389" s="852">
        <v>7318.29001426984</v>
      </c>
      <c r="G389" s="851">
        <v>0</v>
      </c>
      <c r="H389" s="12" t="s">
        <v>758</v>
      </c>
      <c r="V389" s="18"/>
      <c r="W389" s="18"/>
      <c r="X389" s="18"/>
      <c r="Y389" s="18"/>
      <c r="Z389" s="18"/>
      <c r="AA389" s="18"/>
      <c r="AB389" s="18"/>
      <c r="AC389" s="18"/>
      <c r="AD389" s="18"/>
      <c r="AE389" s="18"/>
      <c r="AF389" s="18"/>
      <c r="AG389" s="18"/>
    </row>
    <row r="390" spans="2:33">
      <c r="B390" s="10" t="s">
        <v>906</v>
      </c>
      <c r="C390" s="12" t="s">
        <v>22</v>
      </c>
      <c r="D390" s="12">
        <v>2018</v>
      </c>
      <c r="E390" s="12" t="s">
        <v>371</v>
      </c>
      <c r="F390" s="852">
        <v>1367.8584892697986</v>
      </c>
      <c r="G390" s="851">
        <v>0.3325818181818182</v>
      </c>
      <c r="H390" s="12" t="s">
        <v>758</v>
      </c>
      <c r="V390" s="18"/>
      <c r="W390" s="18"/>
      <c r="X390" s="18"/>
      <c r="Y390" s="18"/>
      <c r="Z390" s="18"/>
      <c r="AA390" s="18"/>
      <c r="AB390" s="18"/>
      <c r="AC390" s="18"/>
      <c r="AD390" s="18"/>
      <c r="AE390" s="18"/>
      <c r="AF390" s="18"/>
      <c r="AG390" s="18"/>
    </row>
    <row r="391" spans="2:33">
      <c r="B391" s="10" t="s">
        <v>907</v>
      </c>
      <c r="C391" s="12" t="s">
        <v>22</v>
      </c>
      <c r="D391" s="12">
        <v>2018</v>
      </c>
      <c r="E391" s="12" t="s">
        <v>371</v>
      </c>
      <c r="F391" s="852">
        <v>2827.1823899919582</v>
      </c>
      <c r="G391" s="851">
        <v>0.68472727272727263</v>
      </c>
      <c r="H391" s="12" t="s">
        <v>758</v>
      </c>
      <c r="V391" s="18"/>
      <c r="W391" s="18"/>
      <c r="X391" s="18"/>
      <c r="Y391" s="18"/>
      <c r="Z391" s="18"/>
      <c r="AA391" s="18"/>
      <c r="AB391" s="18"/>
      <c r="AC391" s="18"/>
      <c r="AD391" s="18"/>
      <c r="AE391" s="18"/>
      <c r="AF391" s="18"/>
      <c r="AG391" s="18"/>
    </row>
    <row r="392" spans="2:33">
      <c r="B392" s="10" t="s">
        <v>908</v>
      </c>
      <c r="C392" s="12" t="s">
        <v>22</v>
      </c>
      <c r="D392" s="12">
        <v>2018</v>
      </c>
      <c r="E392" s="12" t="s">
        <v>371</v>
      </c>
      <c r="F392" s="852">
        <v>20180.196166244961</v>
      </c>
      <c r="G392" s="851">
        <v>4.558327272727273</v>
      </c>
      <c r="H392" s="12" t="s">
        <v>758</v>
      </c>
      <c r="V392" s="18"/>
      <c r="W392" s="18"/>
      <c r="X392" s="18"/>
      <c r="Y392" s="18"/>
      <c r="Z392" s="18"/>
      <c r="AA392" s="18"/>
      <c r="AB392" s="18"/>
      <c r="AC392" s="18"/>
      <c r="AD392" s="18"/>
      <c r="AE392" s="18"/>
      <c r="AF392" s="18"/>
      <c r="AG392" s="18"/>
    </row>
    <row r="393" spans="2:33">
      <c r="B393" s="10" t="s">
        <v>909</v>
      </c>
      <c r="C393" s="12" t="s">
        <v>22</v>
      </c>
      <c r="D393" s="12">
        <v>2018</v>
      </c>
      <c r="E393" s="12" t="s">
        <v>371</v>
      </c>
      <c r="F393" s="852">
        <v>1252.1150585587734</v>
      </c>
      <c r="G393" s="851">
        <v>0.30323636363636364</v>
      </c>
      <c r="H393" s="12" t="s">
        <v>758</v>
      </c>
      <c r="V393" s="18"/>
      <c r="W393" s="18"/>
      <c r="X393" s="18"/>
      <c r="Y393" s="18"/>
      <c r="Z393" s="18"/>
      <c r="AA393" s="18"/>
      <c r="AB393" s="18"/>
      <c r="AC393" s="18"/>
      <c r="AD393" s="18"/>
      <c r="AE393" s="18"/>
      <c r="AF393" s="18"/>
      <c r="AG393" s="18"/>
    </row>
    <row r="394" spans="2:33">
      <c r="B394" s="10" t="s">
        <v>910</v>
      </c>
      <c r="C394" s="12" t="s">
        <v>22</v>
      </c>
      <c r="D394" s="12">
        <v>2018</v>
      </c>
      <c r="E394" s="12" t="s">
        <v>371</v>
      </c>
      <c r="F394" s="852">
        <v>1379.9974988991305</v>
      </c>
      <c r="G394" s="851">
        <v>0.3325818181818182</v>
      </c>
      <c r="H394" s="12" t="s">
        <v>758</v>
      </c>
      <c r="V394" s="18"/>
      <c r="W394" s="18"/>
      <c r="X394" s="18"/>
      <c r="Y394" s="18"/>
      <c r="Z394" s="18"/>
      <c r="AA394" s="18"/>
      <c r="AB394" s="18"/>
      <c r="AC394" s="18"/>
      <c r="AD394" s="18"/>
      <c r="AE394" s="18"/>
      <c r="AF394" s="18"/>
      <c r="AG394" s="18"/>
    </row>
    <row r="395" spans="2:33">
      <c r="B395" s="10" t="s">
        <v>911</v>
      </c>
      <c r="C395" s="12" t="s">
        <v>22</v>
      </c>
      <c r="D395" s="12">
        <v>2018</v>
      </c>
      <c r="E395" s="12" t="s">
        <v>371</v>
      </c>
      <c r="F395" s="852">
        <v>1558.8761124936264</v>
      </c>
      <c r="G395" s="851">
        <v>0.3814909090909091</v>
      </c>
      <c r="H395" s="12" t="s">
        <v>758</v>
      </c>
      <c r="V395" s="18"/>
      <c r="W395" s="18"/>
      <c r="X395" s="18"/>
      <c r="Y395" s="18"/>
      <c r="Z395" s="18"/>
      <c r="AA395" s="18"/>
      <c r="AB395" s="18"/>
      <c r="AC395" s="18"/>
      <c r="AD395" s="18"/>
      <c r="AE395" s="18"/>
      <c r="AF395" s="18"/>
      <c r="AG395" s="18"/>
    </row>
    <row r="396" spans="2:33">
      <c r="B396" s="10" t="s">
        <v>912</v>
      </c>
      <c r="C396" s="12" t="s">
        <v>22</v>
      </c>
      <c r="D396" s="12">
        <v>2018</v>
      </c>
      <c r="E396" s="12" t="s">
        <v>371</v>
      </c>
      <c r="F396" s="852">
        <v>12042.989886980955</v>
      </c>
      <c r="G396" s="851">
        <v>0</v>
      </c>
      <c r="H396" s="12" t="s">
        <v>758</v>
      </c>
      <c r="V396" s="18"/>
      <c r="W396" s="18"/>
      <c r="X396" s="18"/>
      <c r="Y396" s="18"/>
      <c r="Z396" s="18"/>
      <c r="AA396" s="18"/>
      <c r="AB396" s="18"/>
      <c r="AC396" s="18"/>
      <c r="AD396" s="18"/>
      <c r="AE396" s="18"/>
      <c r="AF396" s="18"/>
      <c r="AG396" s="18"/>
    </row>
    <row r="397" spans="2:33">
      <c r="B397" s="10" t="s">
        <v>913</v>
      </c>
      <c r="C397" s="12" t="s">
        <v>22</v>
      </c>
      <c r="D397" s="12">
        <v>2018</v>
      </c>
      <c r="E397" s="12" t="s">
        <v>371</v>
      </c>
      <c r="F397" s="852">
        <v>15539.341789652844</v>
      </c>
      <c r="G397" s="851">
        <v>0</v>
      </c>
      <c r="H397" s="12" t="s">
        <v>758</v>
      </c>
      <c r="V397" s="18"/>
      <c r="W397" s="18"/>
      <c r="X397" s="18"/>
      <c r="Y397" s="18"/>
      <c r="Z397" s="18"/>
      <c r="AA397" s="18"/>
      <c r="AB397" s="18"/>
      <c r="AC397" s="18"/>
      <c r="AD397" s="18"/>
      <c r="AE397" s="18"/>
      <c r="AF397" s="18"/>
      <c r="AG397" s="18"/>
    </row>
    <row r="398" spans="2:33">
      <c r="B398" s="10" t="s">
        <v>914</v>
      </c>
      <c r="C398" s="12" t="s">
        <v>22</v>
      </c>
      <c r="D398" s="12">
        <v>2018</v>
      </c>
      <c r="E398" s="12" t="s">
        <v>371</v>
      </c>
      <c r="F398" s="852">
        <v>3840.4373280142031</v>
      </c>
      <c r="G398" s="851">
        <v>0</v>
      </c>
      <c r="H398" s="12" t="s">
        <v>758</v>
      </c>
      <c r="V398" s="18"/>
      <c r="W398" s="18"/>
      <c r="X398" s="18"/>
      <c r="Y398" s="18"/>
      <c r="Z398" s="18"/>
      <c r="AA398" s="18"/>
      <c r="AB398" s="18"/>
      <c r="AC398" s="18"/>
      <c r="AD398" s="18"/>
      <c r="AE398" s="18"/>
      <c r="AF398" s="18"/>
      <c r="AG398" s="18"/>
    </row>
    <row r="399" spans="2:33">
      <c r="B399" s="10" t="s">
        <v>915</v>
      </c>
      <c r="C399" s="12" t="s">
        <v>22</v>
      </c>
      <c r="D399" s="12">
        <v>2018</v>
      </c>
      <c r="E399" s="12" t="s">
        <v>371</v>
      </c>
      <c r="F399" s="852">
        <v>16903.967320625135</v>
      </c>
      <c r="G399" s="851">
        <v>4.9789454545454541</v>
      </c>
      <c r="H399" s="12" t="s">
        <v>758</v>
      </c>
      <c r="V399" s="18"/>
      <c r="W399" s="18"/>
      <c r="X399" s="18"/>
      <c r="Y399" s="18"/>
      <c r="Z399" s="18"/>
      <c r="AA399" s="18"/>
      <c r="AB399" s="18"/>
      <c r="AC399" s="18"/>
      <c r="AD399" s="18"/>
      <c r="AE399" s="18"/>
      <c r="AF399" s="18"/>
      <c r="AG399" s="18"/>
    </row>
    <row r="400" spans="2:33">
      <c r="B400" s="10" t="s">
        <v>916</v>
      </c>
      <c r="C400" s="12" t="s">
        <v>22</v>
      </c>
      <c r="D400" s="12">
        <v>2018</v>
      </c>
      <c r="E400" s="12" t="s">
        <v>371</v>
      </c>
      <c r="F400" s="852">
        <v>50907.658908162062</v>
      </c>
      <c r="G400" s="851">
        <v>6.1331999999999995</v>
      </c>
      <c r="H400" s="12" t="s">
        <v>758</v>
      </c>
      <c r="V400" s="18"/>
      <c r="W400" s="18"/>
      <c r="X400" s="18"/>
      <c r="Y400" s="18"/>
      <c r="Z400" s="18"/>
      <c r="AA400" s="18"/>
      <c r="AB400" s="18"/>
      <c r="AC400" s="18"/>
      <c r="AD400" s="18"/>
      <c r="AE400" s="18"/>
      <c r="AF400" s="18"/>
      <c r="AG400" s="18"/>
    </row>
    <row r="401" spans="2:33">
      <c r="B401" s="10" t="s">
        <v>916</v>
      </c>
      <c r="C401" s="12" t="s">
        <v>22</v>
      </c>
      <c r="D401" s="12">
        <v>2018</v>
      </c>
      <c r="E401" s="12" t="s">
        <v>371</v>
      </c>
      <c r="F401" s="852">
        <v>55555.542986992354</v>
      </c>
      <c r="G401" s="851">
        <v>6.8179272727272719</v>
      </c>
      <c r="H401" s="12" t="s">
        <v>758</v>
      </c>
      <c r="V401" s="18"/>
      <c r="W401" s="18"/>
      <c r="X401" s="18"/>
      <c r="Y401" s="18"/>
      <c r="Z401" s="18"/>
      <c r="AA401" s="18"/>
      <c r="AB401" s="18"/>
      <c r="AC401" s="18"/>
      <c r="AD401" s="18"/>
      <c r="AE401" s="18"/>
      <c r="AF401" s="18"/>
      <c r="AG401" s="18"/>
    </row>
    <row r="402" spans="2:33">
      <c r="B402" s="10" t="s">
        <v>917</v>
      </c>
      <c r="C402" s="12" t="s">
        <v>22</v>
      </c>
      <c r="D402" s="12">
        <v>2018</v>
      </c>
      <c r="E402" s="12" t="s">
        <v>371</v>
      </c>
      <c r="F402" s="852">
        <v>29450.990381743595</v>
      </c>
      <c r="G402" s="851">
        <v>6.9255272727272725</v>
      </c>
      <c r="H402" s="12" t="s">
        <v>758</v>
      </c>
      <c r="V402" s="18"/>
      <c r="W402" s="18"/>
      <c r="X402" s="18"/>
      <c r="Y402" s="18"/>
      <c r="Z402" s="18"/>
      <c r="AA402" s="18"/>
      <c r="AB402" s="18"/>
      <c r="AC402" s="18"/>
      <c r="AD402" s="18"/>
      <c r="AE402" s="18"/>
      <c r="AF402" s="18"/>
      <c r="AG402" s="18"/>
    </row>
    <row r="403" spans="2:33">
      <c r="B403" s="10" t="s">
        <v>918</v>
      </c>
      <c r="C403" s="12" t="s">
        <v>22</v>
      </c>
      <c r="D403" s="12">
        <v>2018</v>
      </c>
      <c r="E403" s="12" t="s">
        <v>371</v>
      </c>
      <c r="F403" s="852">
        <v>51234.90123741491</v>
      </c>
      <c r="G403" s="851">
        <v>6.4559999999999995</v>
      </c>
      <c r="H403" s="12" t="s">
        <v>758</v>
      </c>
      <c r="V403" s="18"/>
      <c r="W403" s="18"/>
      <c r="X403" s="18"/>
      <c r="Y403" s="18"/>
      <c r="Z403" s="18"/>
      <c r="AA403" s="18"/>
      <c r="AB403" s="18"/>
      <c r="AC403" s="18"/>
      <c r="AD403" s="18"/>
      <c r="AE403" s="18"/>
      <c r="AF403" s="18"/>
      <c r="AG403" s="18"/>
    </row>
    <row r="404" spans="2:33">
      <c r="B404" s="10" t="s">
        <v>919</v>
      </c>
      <c r="C404" s="12" t="s">
        <v>22</v>
      </c>
      <c r="D404" s="12">
        <v>2018</v>
      </c>
      <c r="E404" s="12" t="s">
        <v>371</v>
      </c>
      <c r="F404" s="852">
        <v>8625.9203403787214</v>
      </c>
      <c r="G404" s="851">
        <v>2.0639636363636362</v>
      </c>
      <c r="H404" s="12" t="s">
        <v>758</v>
      </c>
      <c r="V404" s="18"/>
      <c r="W404" s="18"/>
      <c r="X404" s="18"/>
      <c r="Y404" s="18"/>
      <c r="Z404" s="18"/>
      <c r="AA404" s="18"/>
      <c r="AB404" s="18"/>
      <c r="AC404" s="18"/>
      <c r="AD404" s="18"/>
      <c r="AE404" s="18"/>
      <c r="AF404" s="18"/>
      <c r="AG404" s="18"/>
    </row>
    <row r="405" spans="2:33">
      <c r="B405" s="10" t="s">
        <v>920</v>
      </c>
      <c r="C405" s="12" t="s">
        <v>22</v>
      </c>
      <c r="D405" s="12">
        <v>2018</v>
      </c>
      <c r="E405" s="12" t="s">
        <v>371</v>
      </c>
      <c r="F405" s="852">
        <v>20234.619099111442</v>
      </c>
      <c r="G405" s="851">
        <v>4.8909090909090907</v>
      </c>
      <c r="H405" s="12" t="s">
        <v>758</v>
      </c>
      <c r="V405" s="18"/>
      <c r="W405" s="18"/>
      <c r="X405" s="18"/>
      <c r="Y405" s="18"/>
      <c r="Z405" s="18"/>
      <c r="AA405" s="18"/>
      <c r="AB405" s="18"/>
      <c r="AC405" s="18"/>
      <c r="AD405" s="18"/>
      <c r="AE405" s="18"/>
      <c r="AF405" s="18"/>
      <c r="AG405" s="18"/>
    </row>
    <row r="406" spans="2:33">
      <c r="B406" s="10" t="s">
        <v>921</v>
      </c>
      <c r="C406" s="12" t="s">
        <v>22</v>
      </c>
      <c r="D406" s="12">
        <v>2018</v>
      </c>
      <c r="E406" s="12" t="s">
        <v>371</v>
      </c>
      <c r="F406" s="852">
        <v>203157.51376822725</v>
      </c>
      <c r="G406" s="851">
        <v>68.081454545454534</v>
      </c>
      <c r="H406" s="12" t="s">
        <v>758</v>
      </c>
      <c r="V406" s="18"/>
      <c r="W406" s="18"/>
      <c r="X406" s="18"/>
      <c r="Y406" s="18"/>
      <c r="Z406" s="18"/>
      <c r="AA406" s="18"/>
      <c r="AB406" s="18"/>
      <c r="AC406" s="18"/>
      <c r="AD406" s="18"/>
      <c r="AE406" s="18"/>
      <c r="AF406" s="18"/>
      <c r="AG406" s="18"/>
    </row>
    <row r="407" spans="2:33">
      <c r="B407" s="10" t="s">
        <v>922</v>
      </c>
      <c r="C407" s="12" t="s">
        <v>22</v>
      </c>
      <c r="D407" s="12">
        <v>2018</v>
      </c>
      <c r="E407" s="12" t="s">
        <v>371</v>
      </c>
      <c r="F407" s="852">
        <v>70733.736026446568</v>
      </c>
      <c r="G407" s="851">
        <v>9.3709818181818179</v>
      </c>
      <c r="H407" s="12" t="s">
        <v>758</v>
      </c>
      <c r="V407" s="18"/>
      <c r="W407" s="18"/>
      <c r="X407" s="18"/>
      <c r="Y407" s="18"/>
      <c r="Z407" s="18"/>
      <c r="AA407" s="18"/>
      <c r="AB407" s="18"/>
      <c r="AC407" s="18"/>
      <c r="AD407" s="18"/>
      <c r="AE407" s="18"/>
      <c r="AF407" s="18"/>
      <c r="AG407" s="18"/>
    </row>
    <row r="408" spans="2:33">
      <c r="B408" s="10" t="s">
        <v>923</v>
      </c>
      <c r="C408" s="12" t="s">
        <v>22</v>
      </c>
      <c r="D408" s="12">
        <v>2018</v>
      </c>
      <c r="E408" s="12" t="s">
        <v>371</v>
      </c>
      <c r="F408" s="852">
        <v>22177.917737885487</v>
      </c>
      <c r="G408" s="851">
        <v>6.1625454545454543</v>
      </c>
      <c r="H408" s="12" t="s">
        <v>758</v>
      </c>
      <c r="V408" s="18"/>
      <c r="W408" s="18"/>
      <c r="X408" s="18"/>
      <c r="Y408" s="18"/>
      <c r="Z408" s="18"/>
      <c r="AA408" s="18"/>
      <c r="AB408" s="18"/>
      <c r="AC408" s="18"/>
      <c r="AD408" s="18"/>
      <c r="AE408" s="18"/>
      <c r="AF408" s="18"/>
      <c r="AG408" s="18"/>
    </row>
    <row r="409" spans="2:33">
      <c r="B409" s="10" t="s">
        <v>924</v>
      </c>
      <c r="C409" s="12" t="s">
        <v>22</v>
      </c>
      <c r="D409" s="12">
        <v>2018</v>
      </c>
      <c r="E409" s="12" t="s">
        <v>371</v>
      </c>
      <c r="F409" s="852">
        <v>8783.6393740532949</v>
      </c>
      <c r="G409" s="851">
        <v>2.1128727272727272</v>
      </c>
      <c r="H409" s="12" t="s">
        <v>758</v>
      </c>
      <c r="V409" s="18"/>
      <c r="W409" s="18"/>
      <c r="X409" s="18"/>
      <c r="Y409" s="18"/>
      <c r="Z409" s="18"/>
      <c r="AA409" s="18"/>
      <c r="AB409" s="18"/>
      <c r="AC409" s="18"/>
      <c r="AD409" s="18"/>
      <c r="AE409" s="18"/>
      <c r="AF409" s="18"/>
      <c r="AG409" s="18"/>
    </row>
    <row r="410" spans="2:33">
      <c r="B410" s="10" t="s">
        <v>925</v>
      </c>
      <c r="C410" s="12" t="s">
        <v>22</v>
      </c>
      <c r="D410" s="12">
        <v>2018</v>
      </c>
      <c r="E410" s="12" t="s">
        <v>371</v>
      </c>
      <c r="F410" s="852">
        <v>7752.9335085450502</v>
      </c>
      <c r="G410" s="851">
        <v>1.9563636363636363</v>
      </c>
      <c r="H410" s="12" t="s">
        <v>758</v>
      </c>
      <c r="V410" s="18"/>
      <c r="W410" s="18"/>
      <c r="X410" s="18"/>
      <c r="Y410" s="18"/>
      <c r="Z410" s="18"/>
      <c r="AA410" s="18"/>
      <c r="AB410" s="18"/>
      <c r="AC410" s="18"/>
      <c r="AD410" s="18"/>
      <c r="AE410" s="18"/>
      <c r="AF410" s="18"/>
      <c r="AG410" s="18"/>
    </row>
    <row r="411" spans="2:33">
      <c r="B411" s="10" t="s">
        <v>926</v>
      </c>
      <c r="C411" s="12" t="s">
        <v>22</v>
      </c>
      <c r="D411" s="12">
        <v>2018</v>
      </c>
      <c r="E411" s="12" t="s">
        <v>371</v>
      </c>
      <c r="F411" s="852">
        <v>4291.8182085707858</v>
      </c>
      <c r="G411" s="851">
        <v>0</v>
      </c>
      <c r="H411" s="12" t="s">
        <v>758</v>
      </c>
      <c r="V411" s="18"/>
      <c r="W411" s="18"/>
      <c r="X411" s="18"/>
      <c r="Y411" s="18"/>
      <c r="Z411" s="18"/>
      <c r="AA411" s="18"/>
      <c r="AB411" s="18"/>
      <c r="AC411" s="18"/>
      <c r="AD411" s="18"/>
      <c r="AE411" s="18"/>
      <c r="AF411" s="18"/>
      <c r="AG411" s="18"/>
    </row>
    <row r="412" spans="2:33">
      <c r="B412" s="10" t="s">
        <v>927</v>
      </c>
      <c r="C412" s="12" t="s">
        <v>22</v>
      </c>
      <c r="D412" s="12">
        <v>2018</v>
      </c>
      <c r="E412" s="12" t="s">
        <v>371</v>
      </c>
      <c r="F412" s="852">
        <v>31484.626860683682</v>
      </c>
      <c r="G412" s="851">
        <v>5.3017454545454541</v>
      </c>
      <c r="H412" s="12" t="s">
        <v>758</v>
      </c>
      <c r="V412" s="18"/>
      <c r="W412" s="18"/>
      <c r="X412" s="18"/>
      <c r="Y412" s="18"/>
      <c r="Z412" s="18"/>
      <c r="AA412" s="18"/>
      <c r="AB412" s="18"/>
      <c r="AC412" s="18"/>
      <c r="AD412" s="18"/>
      <c r="AE412" s="18"/>
      <c r="AF412" s="18"/>
      <c r="AG412" s="18"/>
    </row>
    <row r="413" spans="2:33">
      <c r="B413" s="10" t="s">
        <v>928</v>
      </c>
      <c r="C413" s="12" t="s">
        <v>22</v>
      </c>
      <c r="D413" s="12">
        <v>2018</v>
      </c>
      <c r="E413" s="12" t="s">
        <v>371</v>
      </c>
      <c r="F413" s="852">
        <v>19649.691494330858</v>
      </c>
      <c r="G413" s="851">
        <v>5.6734545454545451</v>
      </c>
      <c r="H413" s="12" t="s">
        <v>758</v>
      </c>
      <c r="V413" s="18"/>
      <c r="W413" s="18"/>
      <c r="X413" s="18"/>
      <c r="Y413" s="18"/>
      <c r="Z413" s="18"/>
      <c r="AA413" s="18"/>
      <c r="AB413" s="18"/>
      <c r="AC413" s="18"/>
      <c r="AD413" s="18"/>
      <c r="AE413" s="18"/>
      <c r="AF413" s="18"/>
      <c r="AG413" s="18"/>
    </row>
    <row r="414" spans="2:33">
      <c r="B414" s="10" t="s">
        <v>929</v>
      </c>
      <c r="C414" s="12" t="s">
        <v>22</v>
      </c>
      <c r="D414" s="12">
        <v>2018</v>
      </c>
      <c r="E414" s="12" t="s">
        <v>371</v>
      </c>
      <c r="F414" s="852">
        <v>15316.470277590362</v>
      </c>
      <c r="G414" s="851">
        <v>4.4018181818181814</v>
      </c>
      <c r="H414" s="12" t="s">
        <v>758</v>
      </c>
      <c r="V414" s="18"/>
      <c r="W414" s="18"/>
      <c r="X414" s="18"/>
      <c r="Y414" s="18"/>
      <c r="Z414" s="18"/>
      <c r="AA414" s="18"/>
      <c r="AB414" s="18"/>
      <c r="AC414" s="18"/>
      <c r="AD414" s="18"/>
      <c r="AE414" s="18"/>
      <c r="AF414" s="18"/>
      <c r="AG414" s="18"/>
    </row>
    <row r="415" spans="2:33">
      <c r="B415" s="10" t="s">
        <v>930</v>
      </c>
      <c r="C415" s="12" t="s">
        <v>22</v>
      </c>
      <c r="D415" s="12">
        <v>2018</v>
      </c>
      <c r="E415" s="12" t="s">
        <v>371</v>
      </c>
      <c r="F415" s="852">
        <v>4122.021829321603</v>
      </c>
      <c r="G415" s="851">
        <v>1.1053454545454544</v>
      </c>
      <c r="H415" s="12" t="s">
        <v>758</v>
      </c>
      <c r="V415" s="18"/>
      <c r="W415" s="18"/>
      <c r="X415" s="18"/>
      <c r="Y415" s="18"/>
      <c r="Z415" s="18"/>
      <c r="AA415" s="18"/>
      <c r="AB415" s="18"/>
      <c r="AC415" s="18"/>
      <c r="AD415" s="18"/>
      <c r="AE415" s="18"/>
      <c r="AF415" s="18"/>
      <c r="AG415" s="18"/>
    </row>
    <row r="416" spans="2:33">
      <c r="B416" s="10" t="s">
        <v>931</v>
      </c>
      <c r="C416" s="12" t="s">
        <v>22</v>
      </c>
      <c r="D416" s="12">
        <v>2018</v>
      </c>
      <c r="E416" s="12" t="s">
        <v>371</v>
      </c>
      <c r="F416" s="852">
        <v>185943.62290857514</v>
      </c>
      <c r="G416" s="851">
        <v>54.80752727272727</v>
      </c>
      <c r="H416" s="12" t="s">
        <v>758</v>
      </c>
      <c r="V416" s="18"/>
      <c r="W416" s="18"/>
      <c r="X416" s="18"/>
      <c r="Y416" s="18"/>
      <c r="Z416" s="18"/>
      <c r="AA416" s="18"/>
      <c r="AB416" s="18"/>
      <c r="AC416" s="18"/>
      <c r="AD416" s="18"/>
      <c r="AE416" s="18"/>
      <c r="AF416" s="18"/>
      <c r="AG416" s="18"/>
    </row>
    <row r="417" spans="2:33">
      <c r="B417" s="10" t="s">
        <v>932</v>
      </c>
      <c r="C417" s="12" t="s">
        <v>22</v>
      </c>
      <c r="D417" s="12">
        <v>2018</v>
      </c>
      <c r="E417" s="12" t="s">
        <v>371</v>
      </c>
      <c r="F417" s="852">
        <v>50991.24012976083</v>
      </c>
      <c r="G417" s="851">
        <v>12.325090909090909</v>
      </c>
      <c r="H417" s="12" t="s">
        <v>758</v>
      </c>
      <c r="V417" s="18"/>
      <c r="W417" s="18"/>
      <c r="X417" s="18"/>
      <c r="Y417" s="18"/>
      <c r="Z417" s="18"/>
      <c r="AA417" s="18"/>
      <c r="AB417" s="18"/>
      <c r="AC417" s="18"/>
      <c r="AD417" s="18"/>
      <c r="AE417" s="18"/>
      <c r="AF417" s="18"/>
      <c r="AG417" s="18"/>
    </row>
    <row r="418" spans="2:33">
      <c r="B418" s="10" t="s">
        <v>933</v>
      </c>
      <c r="C418" s="12" t="s">
        <v>22</v>
      </c>
      <c r="D418" s="12">
        <v>2018</v>
      </c>
      <c r="E418" s="12" t="s">
        <v>371</v>
      </c>
      <c r="F418" s="852">
        <v>6286.0337382429007</v>
      </c>
      <c r="G418" s="851">
        <v>0</v>
      </c>
      <c r="H418" s="12" t="s">
        <v>758</v>
      </c>
      <c r="V418" s="18"/>
      <c r="W418" s="18"/>
      <c r="X418" s="18"/>
      <c r="Y418" s="18"/>
      <c r="Z418" s="18"/>
      <c r="AA418" s="18"/>
      <c r="AB418" s="18"/>
      <c r="AC418" s="18"/>
      <c r="AD418" s="18"/>
      <c r="AE418" s="18"/>
      <c r="AF418" s="18"/>
      <c r="AG418" s="18"/>
    </row>
    <row r="419" spans="2:33">
      <c r="B419" s="10" t="s">
        <v>933</v>
      </c>
      <c r="C419" s="12" t="s">
        <v>22</v>
      </c>
      <c r="D419" s="12">
        <v>2018</v>
      </c>
      <c r="E419" s="12" t="s">
        <v>371</v>
      </c>
      <c r="F419" s="852">
        <v>21770.855694371843</v>
      </c>
      <c r="G419" s="851">
        <v>4.137709090909091</v>
      </c>
      <c r="H419" s="12" t="s">
        <v>758</v>
      </c>
      <c r="V419" s="18"/>
      <c r="W419" s="18"/>
      <c r="X419" s="18"/>
      <c r="Y419" s="18"/>
      <c r="Z419" s="18"/>
      <c r="AA419" s="18"/>
      <c r="AB419" s="18"/>
      <c r="AC419" s="18"/>
      <c r="AD419" s="18"/>
      <c r="AE419" s="18"/>
      <c r="AF419" s="18"/>
      <c r="AG419" s="18"/>
    </row>
    <row r="420" spans="2:33">
      <c r="B420" s="10" t="s">
        <v>934</v>
      </c>
      <c r="C420" s="12" t="s">
        <v>22</v>
      </c>
      <c r="D420" s="12">
        <v>2018</v>
      </c>
      <c r="E420" s="12" t="s">
        <v>371</v>
      </c>
      <c r="F420" s="852">
        <v>30634.702385315606</v>
      </c>
      <c r="G420" s="851">
        <v>0</v>
      </c>
      <c r="H420" s="12" t="s">
        <v>758</v>
      </c>
      <c r="V420" s="18"/>
      <c r="W420" s="18"/>
      <c r="X420" s="18"/>
      <c r="Y420" s="18"/>
      <c r="Z420" s="18"/>
      <c r="AA420" s="18"/>
      <c r="AB420" s="18"/>
      <c r="AC420" s="18"/>
      <c r="AD420" s="18"/>
      <c r="AE420" s="18"/>
      <c r="AF420" s="18"/>
      <c r="AG420" s="18"/>
    </row>
    <row r="421" spans="2:33">
      <c r="B421" s="10" t="s">
        <v>935</v>
      </c>
      <c r="C421" s="12" t="s">
        <v>22</v>
      </c>
      <c r="D421" s="12">
        <v>2018</v>
      </c>
      <c r="E421" s="12" t="s">
        <v>371</v>
      </c>
      <c r="F421" s="852">
        <v>6389.2769841469435</v>
      </c>
      <c r="G421" s="851">
        <v>0</v>
      </c>
      <c r="H421" s="12" t="s">
        <v>758</v>
      </c>
      <c r="V421" s="18"/>
      <c r="W421" s="18"/>
      <c r="X421" s="18"/>
      <c r="Y421" s="18"/>
      <c r="Z421" s="18"/>
      <c r="AA421" s="18"/>
      <c r="AB421" s="18"/>
      <c r="AC421" s="18"/>
      <c r="AD421" s="18"/>
      <c r="AE421" s="18"/>
      <c r="AF421" s="18"/>
      <c r="AG421" s="18"/>
    </row>
    <row r="422" spans="2:33">
      <c r="B422" s="10" t="s">
        <v>936</v>
      </c>
      <c r="C422" s="12" t="s">
        <v>22</v>
      </c>
      <c r="D422" s="12">
        <v>2018</v>
      </c>
      <c r="E422" s="12" t="s">
        <v>371</v>
      </c>
      <c r="F422" s="852">
        <v>2062.3102643852762</v>
      </c>
      <c r="G422" s="851">
        <v>0.49887272727272725</v>
      </c>
      <c r="H422" s="12" t="s">
        <v>758</v>
      </c>
      <c r="V422" s="18"/>
      <c r="W422" s="18"/>
      <c r="X422" s="18"/>
      <c r="Y422" s="18"/>
      <c r="Z422" s="18"/>
      <c r="AA422" s="18"/>
      <c r="AB422" s="18"/>
      <c r="AC422" s="18"/>
      <c r="AD422" s="18"/>
      <c r="AE422" s="18"/>
      <c r="AF422" s="18"/>
      <c r="AG422" s="18"/>
    </row>
    <row r="423" spans="2:33">
      <c r="B423" s="10" t="s">
        <v>937</v>
      </c>
      <c r="C423" s="12" t="s">
        <v>22</v>
      </c>
      <c r="D423" s="12">
        <v>2018</v>
      </c>
      <c r="E423" s="12" t="s">
        <v>371</v>
      </c>
      <c r="F423" s="852">
        <v>74886.862966799497</v>
      </c>
      <c r="G423" s="851">
        <v>19.221272727272726</v>
      </c>
      <c r="H423" s="12" t="s">
        <v>758</v>
      </c>
      <c r="V423" s="18"/>
      <c r="W423" s="18"/>
      <c r="X423" s="18"/>
      <c r="Y423" s="18"/>
      <c r="Z423" s="18"/>
      <c r="AA423" s="18"/>
      <c r="AB423" s="18"/>
      <c r="AC423" s="18"/>
      <c r="AD423" s="18"/>
      <c r="AE423" s="18"/>
      <c r="AF423" s="18"/>
      <c r="AG423" s="18"/>
    </row>
    <row r="424" spans="2:33">
      <c r="B424" s="10" t="s">
        <v>938</v>
      </c>
      <c r="C424" s="12" t="s">
        <v>22</v>
      </c>
      <c r="D424" s="12">
        <v>2018</v>
      </c>
      <c r="E424" s="12" t="s">
        <v>371</v>
      </c>
      <c r="F424" s="852">
        <v>25568.46293180708</v>
      </c>
      <c r="G424" s="851">
        <v>6.1821090909090914</v>
      </c>
      <c r="H424" s="12" t="s">
        <v>758</v>
      </c>
      <c r="V424" s="18"/>
      <c r="W424" s="18"/>
      <c r="X424" s="18"/>
      <c r="Y424" s="18"/>
      <c r="Z424" s="18"/>
      <c r="AA424" s="18"/>
      <c r="AB424" s="18"/>
      <c r="AC424" s="18"/>
      <c r="AD424" s="18"/>
      <c r="AE424" s="18"/>
      <c r="AF424" s="18"/>
      <c r="AG424" s="18"/>
    </row>
    <row r="425" spans="2:33">
      <c r="B425" s="10" t="s">
        <v>939</v>
      </c>
      <c r="C425" s="12" t="s">
        <v>22</v>
      </c>
      <c r="D425" s="12">
        <v>2018</v>
      </c>
      <c r="E425" s="12" t="s">
        <v>371</v>
      </c>
      <c r="F425" s="852">
        <v>3751.8172722296749</v>
      </c>
      <c r="G425" s="851">
        <v>1.8292000000000002</v>
      </c>
      <c r="H425" s="12" t="s">
        <v>758</v>
      </c>
    </row>
    <row r="426" spans="2:33">
      <c r="B426" s="10" t="s">
        <v>940</v>
      </c>
      <c r="C426" s="12" t="s">
        <v>22</v>
      </c>
      <c r="D426" s="12">
        <v>2018</v>
      </c>
      <c r="E426" s="12" t="s">
        <v>720</v>
      </c>
      <c r="F426" s="852">
        <v>33568.149559892932</v>
      </c>
      <c r="G426" s="851">
        <v>4.0105454545454542</v>
      </c>
      <c r="H426" s="12" t="s">
        <v>758</v>
      </c>
    </row>
    <row r="427" spans="2:33">
      <c r="B427" s="10" t="s">
        <v>941</v>
      </c>
      <c r="C427" s="12" t="s">
        <v>22</v>
      </c>
      <c r="D427" s="12">
        <v>2018</v>
      </c>
      <c r="E427" s="12" t="s">
        <v>720</v>
      </c>
      <c r="F427" s="852">
        <v>33568.149559892932</v>
      </c>
      <c r="G427" s="851">
        <v>4.3040000000000003</v>
      </c>
      <c r="H427" s="12" t="s">
        <v>758</v>
      </c>
    </row>
    <row r="428" spans="2:33">
      <c r="B428" s="10" t="s">
        <v>942</v>
      </c>
      <c r="C428" s="12" t="s">
        <v>22</v>
      </c>
      <c r="D428" s="12">
        <v>2018</v>
      </c>
      <c r="E428" s="12" t="s">
        <v>720</v>
      </c>
      <c r="F428" s="852">
        <v>44757.532746523902</v>
      </c>
      <c r="G428" s="851">
        <v>5.6734545454545451</v>
      </c>
      <c r="H428" s="12" t="s">
        <v>758</v>
      </c>
    </row>
    <row r="429" spans="2:33">
      <c r="B429" s="10" t="s">
        <v>943</v>
      </c>
      <c r="C429" s="12" t="s">
        <v>760</v>
      </c>
      <c r="D429" s="12">
        <v>2018</v>
      </c>
      <c r="E429" s="12" t="s">
        <v>720</v>
      </c>
      <c r="F429" s="852">
        <v>399241.96624740661</v>
      </c>
      <c r="G429" s="851">
        <v>21.610518834399432</v>
      </c>
      <c r="H429" s="12" t="s">
        <v>758</v>
      </c>
    </row>
    <row r="430" spans="2:33">
      <c r="B430" s="10" t="s">
        <v>944</v>
      </c>
      <c r="C430" s="12" t="s">
        <v>22</v>
      </c>
      <c r="D430" s="12">
        <v>2018</v>
      </c>
      <c r="E430" s="12" t="s">
        <v>720</v>
      </c>
      <c r="F430" s="852">
        <v>1612135.35655602</v>
      </c>
      <c r="G430" s="851">
        <v>141.34727272727272</v>
      </c>
      <c r="H430" s="12" t="s">
        <v>758</v>
      </c>
    </row>
    <row r="431" spans="2:33">
      <c r="B431" s="10" t="s">
        <v>945</v>
      </c>
      <c r="C431" s="12" t="s">
        <v>22</v>
      </c>
      <c r="D431" s="12">
        <v>2018</v>
      </c>
      <c r="E431" s="12" t="s">
        <v>720</v>
      </c>
      <c r="F431" s="852">
        <v>1415774.1025330971</v>
      </c>
      <c r="G431" s="851">
        <v>372.39381818181818</v>
      </c>
      <c r="H431" s="12" t="s">
        <v>758</v>
      </c>
    </row>
    <row r="432" spans="2:33">
      <c r="B432" s="10" t="s">
        <v>946</v>
      </c>
      <c r="C432" s="12" t="s">
        <v>22</v>
      </c>
      <c r="D432" s="12">
        <v>2018</v>
      </c>
      <c r="E432" s="12" t="s">
        <v>396</v>
      </c>
      <c r="F432" s="852">
        <v>51641.003083505049</v>
      </c>
      <c r="G432" s="851">
        <v>6.5538181818181815</v>
      </c>
      <c r="H432" s="12" t="s">
        <v>758</v>
      </c>
    </row>
    <row r="433" spans="2:8">
      <c r="B433" s="10" t="s">
        <v>947</v>
      </c>
      <c r="C433" s="12" t="s">
        <v>759</v>
      </c>
      <c r="D433" s="12">
        <v>2018</v>
      </c>
      <c r="E433" s="12" t="s">
        <v>719</v>
      </c>
      <c r="F433" s="852">
        <v>79659.703657096048</v>
      </c>
      <c r="G433" s="851">
        <v>16.81720516962843</v>
      </c>
      <c r="H433" s="12" t="s">
        <v>758</v>
      </c>
    </row>
    <row r="434" spans="2:8">
      <c r="B434" s="10" t="s">
        <v>948</v>
      </c>
      <c r="C434" s="12" t="s">
        <v>22</v>
      </c>
      <c r="D434" s="12">
        <v>2018</v>
      </c>
      <c r="E434" s="12" t="s">
        <v>719</v>
      </c>
      <c r="F434" s="852">
        <v>38295.139811779387</v>
      </c>
      <c r="G434" s="851">
        <v>0</v>
      </c>
      <c r="H434" s="12" t="s">
        <v>758</v>
      </c>
    </row>
    <row r="435" spans="2:8">
      <c r="B435" s="10" t="s">
        <v>949</v>
      </c>
      <c r="C435" s="12" t="s">
        <v>22</v>
      </c>
      <c r="D435" s="12">
        <v>2018</v>
      </c>
      <c r="E435" s="12" t="s">
        <v>719</v>
      </c>
      <c r="F435" s="852">
        <v>62748.461168864043</v>
      </c>
      <c r="G435" s="851">
        <v>17.80290909090909</v>
      </c>
      <c r="H435" s="12" t="s">
        <v>758</v>
      </c>
    </row>
    <row r="436" spans="2:8">
      <c r="B436" s="10" t="s">
        <v>950</v>
      </c>
      <c r="C436" s="12" t="s">
        <v>22</v>
      </c>
      <c r="D436" s="12">
        <v>2018</v>
      </c>
      <c r="E436" s="12" t="s">
        <v>719</v>
      </c>
      <c r="F436" s="852">
        <v>23411.419061069239</v>
      </c>
      <c r="G436" s="851">
        <v>6.5440363636363639</v>
      </c>
      <c r="H436" s="12" t="s">
        <v>758</v>
      </c>
    </row>
    <row r="437" spans="2:8">
      <c r="B437" s="10" t="s">
        <v>951</v>
      </c>
      <c r="C437" s="12" t="s">
        <v>22</v>
      </c>
      <c r="D437" s="12">
        <v>2018</v>
      </c>
      <c r="E437" s="12" t="s">
        <v>719</v>
      </c>
      <c r="F437" s="852">
        <v>4788.0905209641423</v>
      </c>
      <c r="G437" s="851">
        <v>0</v>
      </c>
      <c r="H437" s="12" t="s">
        <v>758</v>
      </c>
    </row>
    <row r="438" spans="2:8">
      <c r="B438" s="10" t="s">
        <v>952</v>
      </c>
      <c r="C438" s="12" t="s">
        <v>22</v>
      </c>
      <c r="D438" s="12">
        <v>2018</v>
      </c>
      <c r="E438" s="12" t="s">
        <v>719</v>
      </c>
      <c r="F438" s="852">
        <v>89740.570941161946</v>
      </c>
      <c r="G438" s="851">
        <v>0</v>
      </c>
      <c r="H438" s="12" t="s">
        <v>758</v>
      </c>
    </row>
    <row r="439" spans="2:8">
      <c r="B439" s="10" t="s">
        <v>953</v>
      </c>
      <c r="C439" s="12" t="s">
        <v>22</v>
      </c>
      <c r="D439" s="12">
        <v>2018</v>
      </c>
      <c r="E439" s="12" t="s">
        <v>719</v>
      </c>
      <c r="F439" s="852">
        <v>255623.39691173303</v>
      </c>
      <c r="G439" s="851">
        <v>0</v>
      </c>
      <c r="H439" s="12" t="s">
        <v>758</v>
      </c>
    </row>
    <row r="440" spans="2:8">
      <c r="B440" s="10" t="s">
        <v>954</v>
      </c>
      <c r="C440" s="12" t="s">
        <v>22</v>
      </c>
      <c r="D440" s="12">
        <v>2018</v>
      </c>
      <c r="E440" s="12" t="s">
        <v>719</v>
      </c>
      <c r="F440" s="852">
        <v>192999.26809548755</v>
      </c>
      <c r="G440" s="851">
        <v>40.30109090909091</v>
      </c>
      <c r="H440" s="12" t="s">
        <v>758</v>
      </c>
    </row>
    <row r="441" spans="2:8">
      <c r="B441" s="10" t="s">
        <v>955</v>
      </c>
      <c r="C441" s="12" t="s">
        <v>22</v>
      </c>
      <c r="D441" s="12">
        <v>2018</v>
      </c>
      <c r="E441" s="12" t="s">
        <v>719</v>
      </c>
      <c r="F441" s="852">
        <v>50996.111590083776</v>
      </c>
      <c r="G441" s="851">
        <v>12.452254545454545</v>
      </c>
      <c r="H441" s="12" t="s">
        <v>758</v>
      </c>
    </row>
    <row r="442" spans="2:8">
      <c r="B442" s="10" t="s">
        <v>956</v>
      </c>
      <c r="C442" s="12" t="s">
        <v>22</v>
      </c>
      <c r="D442" s="12">
        <v>2018</v>
      </c>
      <c r="E442" s="12" t="s">
        <v>719</v>
      </c>
      <c r="F442" s="852">
        <v>139588.82377091856</v>
      </c>
      <c r="G442" s="851">
        <v>20.884181818181819</v>
      </c>
      <c r="H442" s="12" t="s">
        <v>758</v>
      </c>
    </row>
    <row r="443" spans="2:8">
      <c r="B443" s="10" t="s">
        <v>957</v>
      </c>
      <c r="C443" s="12" t="s">
        <v>22</v>
      </c>
      <c r="D443" s="12">
        <v>2018</v>
      </c>
      <c r="E443" s="12" t="s">
        <v>719</v>
      </c>
      <c r="F443" s="852">
        <v>69033.182343656459</v>
      </c>
      <c r="G443" s="851">
        <v>19.925563636363638</v>
      </c>
      <c r="H443" s="12" t="s">
        <v>758</v>
      </c>
    </row>
    <row r="444" spans="2:8">
      <c r="B444" s="10" t="s">
        <v>958</v>
      </c>
      <c r="C444" s="12" t="s">
        <v>22</v>
      </c>
      <c r="D444" s="12">
        <v>2018</v>
      </c>
      <c r="E444" s="12" t="s">
        <v>719</v>
      </c>
      <c r="F444" s="852">
        <v>9786.9663992654823</v>
      </c>
      <c r="G444" s="851">
        <v>1.3596727272727271</v>
      </c>
      <c r="H444" s="12" t="s">
        <v>758</v>
      </c>
    </row>
    <row r="445" spans="2:8">
      <c r="B445" s="10" t="s">
        <v>959</v>
      </c>
      <c r="C445" s="12" t="s">
        <v>22</v>
      </c>
      <c r="D445" s="12">
        <v>2018</v>
      </c>
      <c r="E445" s="12" t="s">
        <v>719</v>
      </c>
      <c r="F445" s="852">
        <v>218206.18586531564</v>
      </c>
      <c r="G445" s="851">
        <v>47.148363636363641</v>
      </c>
      <c r="H445" s="12" t="s">
        <v>758</v>
      </c>
    </row>
    <row r="446" spans="2:8">
      <c r="B446" s="10" t="s">
        <v>959</v>
      </c>
      <c r="C446" s="12" t="s">
        <v>22</v>
      </c>
      <c r="D446" s="12">
        <v>2018</v>
      </c>
      <c r="E446" s="12" t="s">
        <v>719</v>
      </c>
      <c r="F446" s="852">
        <v>133357.32748450089</v>
      </c>
      <c r="G446" s="851">
        <v>0</v>
      </c>
      <c r="H446" s="12" t="s">
        <v>758</v>
      </c>
    </row>
    <row r="447" spans="2:8">
      <c r="B447" s="10" t="s">
        <v>960</v>
      </c>
      <c r="C447" s="12" t="s">
        <v>22</v>
      </c>
      <c r="D447" s="12">
        <v>2018</v>
      </c>
      <c r="E447" s="12" t="s">
        <v>719</v>
      </c>
      <c r="F447" s="852">
        <v>17501.139644843144</v>
      </c>
      <c r="G447" s="851">
        <v>0</v>
      </c>
      <c r="H447" s="12" t="s">
        <v>758</v>
      </c>
    </row>
    <row r="448" spans="2:8">
      <c r="B448" s="10" t="s">
        <v>961</v>
      </c>
      <c r="C448" s="12" t="s">
        <v>22</v>
      </c>
      <c r="D448" s="12">
        <v>2018</v>
      </c>
      <c r="E448" s="12" t="s">
        <v>719</v>
      </c>
      <c r="F448" s="852">
        <v>32618.523117191922</v>
      </c>
      <c r="G448" s="851">
        <v>0</v>
      </c>
      <c r="H448" s="12" t="s">
        <v>758</v>
      </c>
    </row>
    <row r="449" spans="2:8">
      <c r="B449" s="10" t="s">
        <v>962</v>
      </c>
      <c r="C449" s="12" t="s">
        <v>22</v>
      </c>
      <c r="D449" s="12">
        <v>2018</v>
      </c>
      <c r="E449" s="12" t="s">
        <v>719</v>
      </c>
      <c r="F449" s="852">
        <v>47405.563439250458</v>
      </c>
      <c r="G449" s="851">
        <v>24.532799999999998</v>
      </c>
      <c r="H449" s="12" t="s">
        <v>758</v>
      </c>
    </row>
    <row r="450" spans="2:8">
      <c r="B450" s="10" t="s">
        <v>963</v>
      </c>
      <c r="C450" s="12" t="s">
        <v>22</v>
      </c>
      <c r="D450" s="12">
        <v>2018</v>
      </c>
      <c r="E450" s="12" t="s">
        <v>719</v>
      </c>
      <c r="F450" s="852">
        <v>290646.30723229877</v>
      </c>
      <c r="G450" s="851">
        <v>44.800727272727272</v>
      </c>
      <c r="H450" s="12" t="s">
        <v>758</v>
      </c>
    </row>
    <row r="451" spans="2:8">
      <c r="B451" s="10" t="s">
        <v>964</v>
      </c>
      <c r="C451" s="12" t="s">
        <v>22</v>
      </c>
      <c r="D451" s="12">
        <v>2018</v>
      </c>
      <c r="E451" s="12" t="s">
        <v>719</v>
      </c>
      <c r="F451" s="852">
        <v>19523.720639686846</v>
      </c>
      <c r="G451" s="851">
        <v>6.1625454545454543</v>
      </c>
      <c r="H451" s="12" t="s">
        <v>758</v>
      </c>
    </row>
    <row r="452" spans="2:8">
      <c r="B452" s="10" t="s">
        <v>965</v>
      </c>
      <c r="C452" s="12" t="s">
        <v>22</v>
      </c>
      <c r="D452" s="12">
        <v>2018</v>
      </c>
      <c r="E452" s="12" t="s">
        <v>719</v>
      </c>
      <c r="F452" s="852">
        <v>10845.755837123732</v>
      </c>
      <c r="G452" s="851">
        <v>2.6215272727272727</v>
      </c>
      <c r="H452" s="12" t="s">
        <v>758</v>
      </c>
    </row>
    <row r="453" spans="2:8">
      <c r="B453" s="10" t="s">
        <v>966</v>
      </c>
      <c r="C453" s="12" t="s">
        <v>22</v>
      </c>
      <c r="D453" s="12">
        <v>2018</v>
      </c>
      <c r="E453" s="12" t="s">
        <v>719</v>
      </c>
      <c r="F453" s="852">
        <v>37564.367908433334</v>
      </c>
      <c r="G453" s="851">
        <v>11.073018181818181</v>
      </c>
      <c r="H453" s="12" t="s">
        <v>758</v>
      </c>
    </row>
    <row r="454" spans="2:8">
      <c r="B454" s="10" t="s">
        <v>967</v>
      </c>
      <c r="C454" s="12" t="s">
        <v>22</v>
      </c>
      <c r="D454" s="12">
        <v>2018</v>
      </c>
      <c r="E454" s="12" t="s">
        <v>719</v>
      </c>
      <c r="F454" s="852">
        <v>9053.5165141144062</v>
      </c>
      <c r="G454" s="851">
        <v>0</v>
      </c>
      <c r="H454" s="12" t="s">
        <v>758</v>
      </c>
    </row>
    <row r="455" spans="2:8">
      <c r="B455" s="10" t="s">
        <v>968</v>
      </c>
      <c r="C455" s="12" t="s">
        <v>22</v>
      </c>
      <c r="D455" s="12">
        <v>2018</v>
      </c>
      <c r="E455" s="12" t="s">
        <v>719</v>
      </c>
      <c r="F455" s="852">
        <v>21772.450150643912</v>
      </c>
      <c r="G455" s="851">
        <v>5.2626181818181816</v>
      </c>
      <c r="H455" s="12" t="s">
        <v>758</v>
      </c>
    </row>
    <row r="456" spans="2:8">
      <c r="B456" s="10" t="s">
        <v>968</v>
      </c>
      <c r="C456" s="12" t="s">
        <v>22</v>
      </c>
      <c r="D456" s="12">
        <v>2018</v>
      </c>
      <c r="E456" s="12" t="s">
        <v>719</v>
      </c>
      <c r="F456" s="852">
        <v>17887.403283614512</v>
      </c>
      <c r="G456" s="851">
        <v>4.3235636363636365</v>
      </c>
      <c r="H456" s="12" t="s">
        <v>758</v>
      </c>
    </row>
    <row r="457" spans="2:8">
      <c r="B457" s="10" t="s">
        <v>968</v>
      </c>
      <c r="C457" s="12" t="s">
        <v>22</v>
      </c>
      <c r="D457" s="12">
        <v>2018</v>
      </c>
      <c r="E457" s="12" t="s">
        <v>719</v>
      </c>
      <c r="F457" s="852">
        <v>19910.865193525657</v>
      </c>
      <c r="G457" s="851">
        <v>4.8126545454545449</v>
      </c>
      <c r="H457" s="12" t="s">
        <v>758</v>
      </c>
    </row>
    <row r="458" spans="2:8">
      <c r="B458" s="10" t="s">
        <v>969</v>
      </c>
      <c r="C458" s="12" t="s">
        <v>22</v>
      </c>
      <c r="D458" s="12">
        <v>2018</v>
      </c>
      <c r="E458" s="12" t="s">
        <v>719</v>
      </c>
      <c r="F458" s="852">
        <v>178187.97618162236</v>
      </c>
      <c r="G458" s="851">
        <v>35.703636363636363</v>
      </c>
      <c r="H458" s="12" t="s">
        <v>758</v>
      </c>
    </row>
    <row r="459" spans="2:8">
      <c r="B459" s="10" t="s">
        <v>970</v>
      </c>
      <c r="C459" s="12" t="s">
        <v>22</v>
      </c>
      <c r="D459" s="12">
        <v>2018</v>
      </c>
      <c r="E459" s="12" t="s">
        <v>719</v>
      </c>
      <c r="F459" s="852">
        <v>13597.664034602889</v>
      </c>
      <c r="G459" s="851">
        <v>3.2866909090909089</v>
      </c>
      <c r="H459" s="12" t="s">
        <v>758</v>
      </c>
    </row>
    <row r="460" spans="2:8">
      <c r="B460" s="10" t="s">
        <v>971</v>
      </c>
      <c r="C460" s="12" t="s">
        <v>22</v>
      </c>
      <c r="D460" s="12">
        <v>2018</v>
      </c>
      <c r="E460" s="12" t="s">
        <v>719</v>
      </c>
      <c r="F460" s="852">
        <v>20993.086972177829</v>
      </c>
      <c r="G460" s="851">
        <v>4.8909090909090907</v>
      </c>
      <c r="H460" s="12" t="s">
        <v>758</v>
      </c>
    </row>
    <row r="461" spans="2:8">
      <c r="B461" s="10" t="s">
        <v>972</v>
      </c>
      <c r="C461" s="12" t="s">
        <v>22</v>
      </c>
      <c r="D461" s="12">
        <v>2018</v>
      </c>
      <c r="E461" s="12" t="s">
        <v>719</v>
      </c>
      <c r="F461" s="852">
        <v>35958.953052926816</v>
      </c>
      <c r="G461" s="851">
        <v>0</v>
      </c>
      <c r="H461" s="12" t="s">
        <v>758</v>
      </c>
    </row>
    <row r="462" spans="2:8">
      <c r="B462" s="10" t="s">
        <v>973</v>
      </c>
      <c r="C462" s="12" t="s">
        <v>22</v>
      </c>
      <c r="D462" s="12">
        <v>2018</v>
      </c>
      <c r="E462" s="12" t="s">
        <v>719</v>
      </c>
      <c r="F462" s="852">
        <v>1421.77930054784</v>
      </c>
      <c r="G462" s="851">
        <v>0.2641090909090909</v>
      </c>
      <c r="H462" s="12" t="s">
        <v>758</v>
      </c>
    </row>
    <row r="463" spans="2:8">
      <c r="B463" s="10" t="s">
        <v>974</v>
      </c>
      <c r="C463" s="12" t="s">
        <v>22</v>
      </c>
      <c r="D463" s="12">
        <v>2018</v>
      </c>
      <c r="E463" s="12" t="s">
        <v>719</v>
      </c>
      <c r="F463" s="852">
        <v>67633.135217822375</v>
      </c>
      <c r="G463" s="851">
        <v>11.738181818181818</v>
      </c>
      <c r="H463" s="12" t="s">
        <v>758</v>
      </c>
    </row>
    <row r="464" spans="2:8">
      <c r="B464" s="10" t="s">
        <v>975</v>
      </c>
      <c r="C464" s="12" t="s">
        <v>22</v>
      </c>
      <c r="D464" s="12">
        <v>2018</v>
      </c>
      <c r="E464" s="12" t="s">
        <v>719</v>
      </c>
      <c r="F464" s="852">
        <v>33807.934641250271</v>
      </c>
      <c r="G464" s="851">
        <v>9.9676727272727259</v>
      </c>
      <c r="H464" s="12" t="s">
        <v>758</v>
      </c>
    </row>
    <row r="465" spans="2:8">
      <c r="B465" s="10" t="s">
        <v>976</v>
      </c>
      <c r="C465" s="12" t="s">
        <v>22</v>
      </c>
      <c r="D465" s="12">
        <v>2018</v>
      </c>
      <c r="E465" s="12" t="s">
        <v>719</v>
      </c>
      <c r="F465" s="852">
        <v>17463.260296943197</v>
      </c>
      <c r="G465" s="851">
        <v>7.8254545454545452</v>
      </c>
      <c r="H465" s="12" t="s">
        <v>758</v>
      </c>
    </row>
    <row r="466" spans="2:8">
      <c r="B466" s="10" t="s">
        <v>977</v>
      </c>
      <c r="C466" s="12" t="s">
        <v>22</v>
      </c>
      <c r="D466" s="12">
        <v>2018</v>
      </c>
      <c r="E466" s="12" t="s">
        <v>719</v>
      </c>
      <c r="F466" s="852">
        <v>36746.068283986373</v>
      </c>
      <c r="G466" s="851">
        <v>8.8818909090909095</v>
      </c>
      <c r="H466" s="12" t="s">
        <v>758</v>
      </c>
    </row>
    <row r="467" spans="2:8">
      <c r="B467" s="10" t="s">
        <v>978</v>
      </c>
      <c r="C467" s="12" t="s">
        <v>22</v>
      </c>
      <c r="D467" s="12">
        <v>2018</v>
      </c>
      <c r="E467" s="12" t="s">
        <v>719</v>
      </c>
      <c r="F467" s="852">
        <v>8836.3709499902889</v>
      </c>
      <c r="G467" s="851">
        <v>1.9563636363636363</v>
      </c>
      <c r="H467" s="12" t="s">
        <v>758</v>
      </c>
    </row>
    <row r="468" spans="2:8">
      <c r="B468" s="10" t="s">
        <v>979</v>
      </c>
      <c r="C468" s="12" t="s">
        <v>22</v>
      </c>
      <c r="D468" s="12">
        <v>2018</v>
      </c>
      <c r="E468" s="12" t="s">
        <v>719</v>
      </c>
      <c r="F468" s="852">
        <v>10302.301713718254</v>
      </c>
      <c r="G468" s="851">
        <v>3.5214545454545454</v>
      </c>
      <c r="H468" s="12" t="s">
        <v>758</v>
      </c>
    </row>
    <row r="469" spans="2:8">
      <c r="B469" s="10" t="s">
        <v>980</v>
      </c>
      <c r="C469" s="12" t="s">
        <v>22</v>
      </c>
      <c r="D469" s="12">
        <v>2018</v>
      </c>
      <c r="E469" s="12" t="s">
        <v>719</v>
      </c>
      <c r="F469" s="852">
        <v>120055.68614916077</v>
      </c>
      <c r="G469" s="851">
        <v>19.563636363636363</v>
      </c>
      <c r="H469" s="12" t="s">
        <v>758</v>
      </c>
    </row>
    <row r="470" spans="2:8">
      <c r="B470" s="10" t="s">
        <v>981</v>
      </c>
      <c r="C470" s="12" t="s">
        <v>22</v>
      </c>
      <c r="D470" s="12">
        <v>2018</v>
      </c>
      <c r="E470" s="12" t="s">
        <v>719</v>
      </c>
      <c r="F470" s="852">
        <v>5818.6642492122701</v>
      </c>
      <c r="G470" s="851">
        <v>1.4085818181818182</v>
      </c>
      <c r="H470" s="12" t="s">
        <v>758</v>
      </c>
    </row>
    <row r="471" spans="2:8">
      <c r="B471" s="10" t="s">
        <v>982</v>
      </c>
      <c r="C471" s="12" t="s">
        <v>759</v>
      </c>
      <c r="D471" s="12">
        <v>2018</v>
      </c>
      <c r="E471" s="12" t="s">
        <v>719</v>
      </c>
      <c r="F471" s="852">
        <v>809965.84799106314</v>
      </c>
      <c r="G471" s="851">
        <v>92.239822294022616</v>
      </c>
      <c r="H471" s="12" t="s">
        <v>758</v>
      </c>
    </row>
    <row r="472" spans="2:8">
      <c r="B472" s="10" t="s">
        <v>983</v>
      </c>
      <c r="C472" s="12" t="s">
        <v>22</v>
      </c>
      <c r="D472" s="12">
        <v>2019</v>
      </c>
      <c r="E472" s="12" t="s">
        <v>371</v>
      </c>
      <c r="F472" s="852">
        <v>7193.7021962817098</v>
      </c>
      <c r="G472" s="851">
        <v>2.0444</v>
      </c>
      <c r="H472" s="12" t="s">
        <v>758</v>
      </c>
    </row>
    <row r="473" spans="2:8">
      <c r="B473" s="10" t="s">
        <v>984</v>
      </c>
      <c r="C473" s="12" t="s">
        <v>22</v>
      </c>
      <c r="D473" s="12">
        <v>2019</v>
      </c>
      <c r="E473" s="12" t="s">
        <v>371</v>
      </c>
      <c r="F473" s="852">
        <v>91671.017029102019</v>
      </c>
      <c r="G473" s="851">
        <v>0</v>
      </c>
      <c r="H473" s="12" t="s">
        <v>758</v>
      </c>
    </row>
    <row r="474" spans="2:8">
      <c r="B474" s="10" t="s">
        <v>984</v>
      </c>
      <c r="C474" s="12" t="s">
        <v>22</v>
      </c>
      <c r="D474" s="12">
        <v>2019</v>
      </c>
      <c r="E474" s="12" t="s">
        <v>371</v>
      </c>
      <c r="F474" s="852">
        <v>27010.256622687175</v>
      </c>
      <c r="G474" s="851">
        <v>3.3062545454545451</v>
      </c>
      <c r="H474" s="12" t="s">
        <v>758</v>
      </c>
    </row>
    <row r="475" spans="2:8">
      <c r="B475" s="10" t="s">
        <v>985</v>
      </c>
      <c r="C475" s="12" t="s">
        <v>22</v>
      </c>
      <c r="D475" s="12">
        <v>2019</v>
      </c>
      <c r="E475" s="12" t="s">
        <v>371</v>
      </c>
      <c r="F475" s="852">
        <v>12820.450288901362</v>
      </c>
      <c r="G475" s="851">
        <v>4.9789454545454541</v>
      </c>
      <c r="H475" s="12" t="s">
        <v>758</v>
      </c>
    </row>
    <row r="476" spans="2:8">
      <c r="B476" s="10" t="s">
        <v>986</v>
      </c>
      <c r="C476" s="12" t="s">
        <v>22</v>
      </c>
      <c r="D476" s="12">
        <v>2019</v>
      </c>
      <c r="E476" s="12" t="s">
        <v>371</v>
      </c>
      <c r="F476" s="852">
        <v>14059.404476352573</v>
      </c>
      <c r="G476" s="851">
        <v>0</v>
      </c>
      <c r="H476" s="12" t="s">
        <v>758</v>
      </c>
    </row>
    <row r="477" spans="2:8">
      <c r="B477" s="10" t="s">
        <v>987</v>
      </c>
      <c r="C477" s="12" t="s">
        <v>22</v>
      </c>
      <c r="D477" s="12">
        <v>2019</v>
      </c>
      <c r="E477" s="12" t="s">
        <v>371</v>
      </c>
      <c r="F477" s="852">
        <v>28189.528814319281</v>
      </c>
      <c r="G477" s="851">
        <v>7.9819636363636359</v>
      </c>
      <c r="H477" s="12" t="s">
        <v>758</v>
      </c>
    </row>
    <row r="478" spans="2:8">
      <c r="B478" s="10" t="s">
        <v>988</v>
      </c>
      <c r="C478" s="12" t="s">
        <v>22</v>
      </c>
      <c r="D478" s="12">
        <v>2019</v>
      </c>
      <c r="E478" s="12" t="s">
        <v>371</v>
      </c>
      <c r="F478" s="852">
        <v>129756.52548228257</v>
      </c>
      <c r="G478" s="851">
        <v>25.823999999999998</v>
      </c>
      <c r="H478" s="12" t="s">
        <v>758</v>
      </c>
    </row>
    <row r="479" spans="2:8">
      <c r="B479" s="10" t="s">
        <v>989</v>
      </c>
      <c r="C479" s="12" t="s">
        <v>22</v>
      </c>
      <c r="D479" s="12">
        <v>2019</v>
      </c>
      <c r="E479" s="12" t="s">
        <v>371</v>
      </c>
      <c r="F479" s="852">
        <v>4231.9159839848226</v>
      </c>
      <c r="G479" s="851">
        <v>1.4672727272727273</v>
      </c>
      <c r="H479" s="12" t="s">
        <v>758</v>
      </c>
    </row>
    <row r="480" spans="2:8">
      <c r="B480" s="10" t="s">
        <v>990</v>
      </c>
      <c r="C480" s="12" t="s">
        <v>22</v>
      </c>
      <c r="D480" s="12">
        <v>2019</v>
      </c>
      <c r="E480" s="12" t="s">
        <v>371</v>
      </c>
      <c r="F480" s="852">
        <v>6601.5775154001367</v>
      </c>
      <c r="G480" s="851">
        <v>2.4454545454545453</v>
      </c>
      <c r="H480" s="12" t="s">
        <v>758</v>
      </c>
    </row>
    <row r="481" spans="2:8">
      <c r="B481" s="10" t="s">
        <v>991</v>
      </c>
      <c r="C481" s="12" t="s">
        <v>22</v>
      </c>
      <c r="D481" s="12">
        <v>2019</v>
      </c>
      <c r="E481" s="12" t="s">
        <v>371</v>
      </c>
      <c r="F481" s="852">
        <v>597.92110202533263</v>
      </c>
      <c r="G481" s="851">
        <v>0.6651636363636364</v>
      </c>
      <c r="H481" s="12" t="s">
        <v>758</v>
      </c>
    </row>
    <row r="482" spans="2:8">
      <c r="B482" s="10" t="s">
        <v>992</v>
      </c>
      <c r="C482" s="12" t="s">
        <v>22</v>
      </c>
      <c r="D482" s="12">
        <v>2019</v>
      </c>
      <c r="E482" s="12" t="s">
        <v>371</v>
      </c>
      <c r="F482" s="852">
        <v>52456.378069928098</v>
      </c>
      <c r="G482" s="851">
        <v>0</v>
      </c>
      <c r="H482" s="12" t="s">
        <v>758</v>
      </c>
    </row>
    <row r="483" spans="2:8">
      <c r="B483" s="10" t="s">
        <v>993</v>
      </c>
      <c r="C483" s="12" t="s">
        <v>22</v>
      </c>
      <c r="D483" s="12">
        <v>2019</v>
      </c>
      <c r="E483" s="12" t="s">
        <v>371</v>
      </c>
      <c r="F483" s="852">
        <v>591.15567430738861</v>
      </c>
      <c r="G483" s="851">
        <v>1.5650909090909091</v>
      </c>
      <c r="H483" s="12" t="s">
        <v>758</v>
      </c>
    </row>
    <row r="484" spans="2:8">
      <c r="B484" s="10" t="s">
        <v>994</v>
      </c>
      <c r="C484" s="12" t="s">
        <v>22</v>
      </c>
      <c r="D484" s="12">
        <v>2019</v>
      </c>
      <c r="E484" s="12" t="s">
        <v>371</v>
      </c>
      <c r="F484" s="852">
        <v>14164.233369378009</v>
      </c>
      <c r="G484" s="851">
        <v>3.4236363636363634</v>
      </c>
      <c r="H484" s="12" t="s">
        <v>758</v>
      </c>
    </row>
    <row r="485" spans="2:8">
      <c r="B485" s="10" t="s">
        <v>995</v>
      </c>
      <c r="C485" s="12" t="s">
        <v>22</v>
      </c>
      <c r="D485" s="12">
        <v>2019</v>
      </c>
      <c r="E485" s="12" t="s">
        <v>371</v>
      </c>
      <c r="F485" s="852">
        <v>39011.076224474673</v>
      </c>
      <c r="G485" s="851">
        <v>10.487087272727273</v>
      </c>
      <c r="H485" s="12" t="s">
        <v>758</v>
      </c>
    </row>
    <row r="486" spans="2:8">
      <c r="B486" s="10" t="s">
        <v>995</v>
      </c>
      <c r="C486" s="12" t="s">
        <v>22</v>
      </c>
      <c r="D486" s="12">
        <v>2019</v>
      </c>
      <c r="E486" s="12" t="s">
        <v>371</v>
      </c>
      <c r="F486" s="852">
        <v>2571.3910818592208</v>
      </c>
      <c r="G486" s="851">
        <v>0</v>
      </c>
      <c r="H486" s="12" t="s">
        <v>758</v>
      </c>
    </row>
    <row r="487" spans="2:8">
      <c r="B487" s="10" t="s">
        <v>996</v>
      </c>
      <c r="C487" s="12" t="s">
        <v>22</v>
      </c>
      <c r="D487" s="12">
        <v>2019</v>
      </c>
      <c r="E487" s="12" t="s">
        <v>720</v>
      </c>
      <c r="F487" s="852">
        <v>1321114.5811377028</v>
      </c>
      <c r="G487" s="851">
        <v>102.31781818181817</v>
      </c>
      <c r="H487" s="12" t="s">
        <v>758</v>
      </c>
    </row>
    <row r="488" spans="2:8">
      <c r="B488" s="10" t="s">
        <v>997</v>
      </c>
      <c r="C488" s="12" t="s">
        <v>760</v>
      </c>
      <c r="D488" s="12">
        <v>2019</v>
      </c>
      <c r="E488" s="12" t="s">
        <v>720</v>
      </c>
      <c r="F488" s="852">
        <v>0</v>
      </c>
      <c r="G488" s="851">
        <v>0</v>
      </c>
      <c r="H488" s="12" t="s">
        <v>758</v>
      </c>
    </row>
    <row r="489" spans="2:8">
      <c r="B489" s="10" t="s">
        <v>998</v>
      </c>
      <c r="C489" s="12" t="s">
        <v>999</v>
      </c>
      <c r="D489" s="12">
        <v>2019</v>
      </c>
      <c r="E489" s="12" t="s">
        <v>396</v>
      </c>
      <c r="F489" s="852">
        <v>0</v>
      </c>
      <c r="G489" s="851">
        <v>0</v>
      </c>
      <c r="H489" s="12" t="s">
        <v>758</v>
      </c>
    </row>
    <row r="490" spans="2:8">
      <c r="B490" s="10" t="s">
        <v>1000</v>
      </c>
      <c r="C490" s="12" t="s">
        <v>22</v>
      </c>
      <c r="D490" s="12">
        <v>2019</v>
      </c>
      <c r="E490" s="12" t="s">
        <v>719</v>
      </c>
      <c r="F490" s="852">
        <v>21872.812804277422</v>
      </c>
      <c r="G490" s="851">
        <v>5.2821818181818188</v>
      </c>
      <c r="H490" s="12" t="s">
        <v>758</v>
      </c>
    </row>
    <row r="491" spans="2:8">
      <c r="B491" s="10" t="s">
        <v>1001</v>
      </c>
      <c r="C491" s="12" t="s">
        <v>22</v>
      </c>
      <c r="D491" s="12">
        <v>2019</v>
      </c>
      <c r="E491" s="12" t="s">
        <v>719</v>
      </c>
      <c r="F491" s="852">
        <v>8060.3728670818327</v>
      </c>
      <c r="G491" s="851">
        <v>0</v>
      </c>
      <c r="H491" s="12" t="s">
        <v>758</v>
      </c>
    </row>
    <row r="492" spans="2:8">
      <c r="B492" s="10" t="s">
        <v>1002</v>
      </c>
      <c r="C492" s="12" t="s">
        <v>22</v>
      </c>
      <c r="D492" s="12">
        <v>2019</v>
      </c>
      <c r="E492" s="12" t="s">
        <v>719</v>
      </c>
      <c r="F492" s="852">
        <v>8060.3728670818327</v>
      </c>
      <c r="G492" s="851">
        <v>0</v>
      </c>
      <c r="H492" s="12" t="s">
        <v>758</v>
      </c>
    </row>
    <row r="493" spans="2:8">
      <c r="B493" s="10" t="s">
        <v>1003</v>
      </c>
      <c r="C493" s="12" t="s">
        <v>22</v>
      </c>
      <c r="D493" s="12">
        <v>2019</v>
      </c>
      <c r="E493" s="12" t="s">
        <v>719</v>
      </c>
      <c r="F493" s="852">
        <v>69202.397318961128</v>
      </c>
      <c r="G493" s="851">
        <v>16.726909090909093</v>
      </c>
      <c r="H493" s="12" t="s">
        <v>758</v>
      </c>
    </row>
    <row r="494" spans="2:8">
      <c r="B494" s="10" t="s">
        <v>968</v>
      </c>
      <c r="C494" s="12" t="s">
        <v>22</v>
      </c>
      <c r="D494" s="12">
        <v>2019</v>
      </c>
      <c r="E494" s="12" t="s">
        <v>719</v>
      </c>
      <c r="F494" s="852">
        <v>0</v>
      </c>
      <c r="G494" s="851">
        <v>0</v>
      </c>
      <c r="H494" s="12" t="s">
        <v>758</v>
      </c>
    </row>
    <row r="495" spans="2:8">
      <c r="B495" s="10" t="s">
        <v>1004</v>
      </c>
      <c r="C495" s="12" t="s">
        <v>22</v>
      </c>
      <c r="D495" s="12">
        <v>2019</v>
      </c>
      <c r="E495" s="12" t="s">
        <v>719</v>
      </c>
      <c r="F495" s="852">
        <v>107999.30635315471</v>
      </c>
      <c r="G495" s="851">
        <v>44.213818181818183</v>
      </c>
      <c r="H495" s="12" t="s">
        <v>758</v>
      </c>
    </row>
    <row r="496" spans="2:8">
      <c r="B496" s="10" t="s">
        <v>1005</v>
      </c>
      <c r="C496" s="12" t="s">
        <v>22</v>
      </c>
      <c r="D496" s="12">
        <v>2019</v>
      </c>
      <c r="E496" s="12" t="s">
        <v>719</v>
      </c>
      <c r="F496" s="852">
        <v>7898.4166319328706</v>
      </c>
      <c r="G496" s="851">
        <v>1.9367999999999999</v>
      </c>
      <c r="H496" s="12" t="s">
        <v>758</v>
      </c>
    </row>
    <row r="497" spans="2:8">
      <c r="B497" s="10" t="s">
        <v>1006</v>
      </c>
      <c r="C497" s="12" t="s">
        <v>22</v>
      </c>
      <c r="D497" s="12">
        <v>2019</v>
      </c>
      <c r="E497" s="12" t="s">
        <v>719</v>
      </c>
      <c r="F497" s="852">
        <v>102976.80433274461</v>
      </c>
      <c r="G497" s="851">
        <v>20.874399999999998</v>
      </c>
      <c r="H497" s="12" t="s">
        <v>758</v>
      </c>
    </row>
    <row r="498" spans="2:8">
      <c r="B498" s="10" t="s">
        <v>1007</v>
      </c>
      <c r="C498" s="12" t="s">
        <v>22</v>
      </c>
      <c r="D498" s="12">
        <v>2019</v>
      </c>
      <c r="E498" s="12" t="s">
        <v>719</v>
      </c>
      <c r="F498" s="852">
        <v>17409.524477829316</v>
      </c>
      <c r="G498" s="851">
        <v>0</v>
      </c>
      <c r="H498" s="12" t="s">
        <v>758</v>
      </c>
    </row>
    <row r="499" spans="2:8">
      <c r="B499" s="10" t="s">
        <v>1008</v>
      </c>
      <c r="C499" s="12" t="s">
        <v>22</v>
      </c>
      <c r="D499" s="12">
        <v>2019</v>
      </c>
      <c r="E499" s="12" t="s">
        <v>719</v>
      </c>
      <c r="F499" s="852">
        <v>555001.15810948994</v>
      </c>
      <c r="G499" s="851">
        <v>71.015999999999991</v>
      </c>
      <c r="H499" s="12" t="s">
        <v>758</v>
      </c>
    </row>
    <row r="500" spans="2:8">
      <c r="B500" s="10" t="s">
        <v>1009</v>
      </c>
      <c r="C500" s="12" t="s">
        <v>22</v>
      </c>
      <c r="D500" s="12">
        <v>2019</v>
      </c>
      <c r="E500" s="12" t="s">
        <v>719</v>
      </c>
      <c r="F500" s="852">
        <v>116991.68736158873</v>
      </c>
      <c r="G500" s="851">
        <v>22.791636363636364</v>
      </c>
      <c r="H500" s="12" t="s">
        <v>758</v>
      </c>
    </row>
    <row r="501" spans="2:8">
      <c r="B501" s="10" t="s">
        <v>1010</v>
      </c>
      <c r="C501" s="12" t="s">
        <v>22</v>
      </c>
      <c r="D501" s="12">
        <v>2019</v>
      </c>
      <c r="E501" s="12" t="s">
        <v>719</v>
      </c>
      <c r="F501" s="852">
        <v>305134.01261444099</v>
      </c>
      <c r="G501" s="851">
        <v>0</v>
      </c>
      <c r="H501" s="12" t="s">
        <v>758</v>
      </c>
    </row>
    <row r="502" spans="2:8">
      <c r="B502" s="10" t="s">
        <v>1011</v>
      </c>
      <c r="C502" s="12" t="s">
        <v>22</v>
      </c>
      <c r="D502" s="12">
        <v>2019</v>
      </c>
      <c r="E502" s="12" t="s">
        <v>719</v>
      </c>
      <c r="F502" s="852">
        <v>89562.634906689607</v>
      </c>
      <c r="G502" s="851">
        <v>11.151272727272728</v>
      </c>
      <c r="H502" s="12" t="s">
        <v>758</v>
      </c>
    </row>
    <row r="503" spans="2:8">
      <c r="B503" s="10" t="s">
        <v>1011</v>
      </c>
      <c r="C503" s="12" t="s">
        <v>22</v>
      </c>
      <c r="D503" s="12">
        <v>2019</v>
      </c>
      <c r="E503" s="12" t="s">
        <v>719</v>
      </c>
      <c r="F503" s="852">
        <v>120319.36164714707</v>
      </c>
      <c r="G503" s="851">
        <v>33.649454545454546</v>
      </c>
      <c r="H503" s="12" t="s">
        <v>758</v>
      </c>
    </row>
    <row r="504" spans="2:8">
      <c r="B504" s="10" t="s">
        <v>1012</v>
      </c>
      <c r="C504" s="12" t="s">
        <v>22</v>
      </c>
      <c r="D504" s="12">
        <v>2019</v>
      </c>
      <c r="E504" s="12" t="s">
        <v>719</v>
      </c>
      <c r="F504" s="852">
        <v>31886.870298778427</v>
      </c>
      <c r="G504" s="851">
        <v>1.8585454545454545</v>
      </c>
      <c r="H504" s="12" t="s">
        <v>758</v>
      </c>
    </row>
    <row r="505" spans="2:8">
      <c r="B505" s="10" t="s">
        <v>1013</v>
      </c>
      <c r="C505" s="12" t="s">
        <v>999</v>
      </c>
      <c r="D505" s="12">
        <v>2020</v>
      </c>
      <c r="E505" s="12" t="s">
        <v>720</v>
      </c>
      <c r="F505" s="852">
        <v>0</v>
      </c>
      <c r="G505" s="851">
        <v>0</v>
      </c>
      <c r="H505" s="12" t="s">
        <v>758</v>
      </c>
    </row>
    <row r="1048576" spans="13:13">
      <c r="M1048576" s="779" t="s">
        <v>100</v>
      </c>
    </row>
  </sheetData>
  <mergeCells count="2">
    <mergeCell ref="B16:X16"/>
    <mergeCell ref="B18:X18"/>
  </mergeCells>
  <pageMargins left="0.70866141732283472" right="0.70866141732283472" top="0.74803149606299213" bottom="0.74803149606299213" header="0.31496062992125984" footer="0.31496062992125984"/>
  <pageSetup scale="39" fitToHeight="1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29</vt:i4>
      </vt:variant>
    </vt:vector>
  </HeadingPairs>
  <TitlesOfParts>
    <vt:vector size="43" baseType="lpstr">
      <vt:lpstr>Contents</vt:lpstr>
      <vt:lpstr>Instructions</vt:lpstr>
      <vt:lpstr>LRAMVA Checklist Schematic</vt:lpstr>
      <vt:lpstr>DropDownList</vt:lpstr>
      <vt:lpstr>1.  LRAMVA Summary</vt:lpstr>
      <vt:lpstr>1-a.  Summary of Changes</vt:lpstr>
      <vt:lpstr>2. LRAMVA Threshold</vt:lpstr>
      <vt:lpstr>3.  Distribution Rates</vt:lpstr>
      <vt:lpstr>3-a.  Rate Class Allocations</vt:lpstr>
      <vt:lpstr>4.  2011-2014 LRAM</vt:lpstr>
      <vt:lpstr>5.  2015-2020 LRAM</vt:lpstr>
      <vt:lpstr>6.  Carrying Charges</vt:lpstr>
      <vt:lpstr>7.  Persistence Report</vt:lpstr>
      <vt:lpstr>8.  Streetlighting</vt:lpstr>
      <vt:lpstr>'1.  LRAMVA Summary'!Print_Area</vt:lpstr>
      <vt:lpstr>'2. LRAMVA Threshold'!Print_Area</vt:lpstr>
      <vt:lpstr>'3.  Distribution Rates'!Print_Area</vt:lpstr>
      <vt:lpstr>'3-a.  Rate Class Allocations'!Print_Area</vt:lpstr>
      <vt:lpstr>'4.  2011-2014 LRAM'!Print_Area</vt:lpstr>
      <vt:lpstr>'5.  2015-2020 LRAM'!Print_Area</vt:lpstr>
      <vt:lpstr>'6.  Carrying Charges'!Print_Area</vt:lpstr>
      <vt:lpstr>'7.  Persistence Report'!Print_Area</vt:lpstr>
      <vt:lpstr>'8.  Streetlighting'!Print_Area</vt:lpstr>
      <vt:lpstr>Contents!Print_Area</vt:lpstr>
      <vt:lpstr>'LRAMVA Checklist Schematic'!Print_Area</vt:lpstr>
      <vt:lpstr>'3-a.  Rate Class Allocations'!Print_Titles</vt:lpstr>
      <vt:lpstr>'4.  2011-2014 LRAM'!Print_Titles</vt:lpstr>
      <vt:lpstr>'6.  Carrying Charges'!Print_Titles</vt:lpstr>
      <vt:lpstr>'7.  Persistence Report'!Print_Titles</vt:lpstr>
      <vt:lpstr>'8.  Streetlighting'!Print_Titles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Birgit Armstrong</cp:lastModifiedBy>
  <cp:lastPrinted>2021-08-12T11:53:50Z</cp:lastPrinted>
  <dcterms:created xsi:type="dcterms:W3CDTF">2012-03-05T18:56:04Z</dcterms:created>
  <dcterms:modified xsi:type="dcterms:W3CDTF">2021-08-13T17:28:32Z</dcterms:modified>
</cp:coreProperties>
</file>